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codeName="ThisWorkbook" defaultThemeVersion="124226"/>
  <bookViews>
    <workbookView xWindow="-120" yWindow="-120" windowWidth="29040" windowHeight="15840" tabRatio="861" firstSheet="1" activeTab="1"/>
  </bookViews>
  <sheets>
    <sheet name="__snloffice" sheetId="60" state="veryHidden" r:id="rId1"/>
    <sheet name="RBH-R1 Constant Growth DCF" sheetId="94" r:id="rId2"/>
    <sheet name="RBH-R2 MRP Bloomberg" sheetId="89" r:id="rId3"/>
    <sheet name="RBH-R2 MRP Value Line" sheetId="90" r:id="rId4"/>
    <sheet name="RBH-R3 Beta" sheetId="91" r:id="rId5"/>
    <sheet name="RBH-R4 CAPM" sheetId="113" r:id="rId6"/>
    <sheet name="RBH-R5 Risk Premium" sheetId="112" r:id="rId7"/>
    <sheet name="RBH-R6 Expected Earnings" sheetId="141" r:id="rId8"/>
    <sheet name="RBH-R7 Capital Structure" sheetId="154" r:id="rId9"/>
    <sheet name="RBH-R8 Staff ROE" sheetId="145" r:id="rId10"/>
    <sheet name="RBH-R9 CCW Two-Step Tran Yr." sheetId="153" r:id="rId11"/>
    <sheet name="RBH-R10 Payout Ratios" sheetId="146" r:id="rId12"/>
    <sheet name="RBH-R11 Long Term Growth Rate" sheetId="148" r:id="rId13"/>
    <sheet name="RBH-R12 Murray Multi-Stage" sheetId="150" r:id="rId14"/>
    <sheet name="RBH-R12 Growth Rates" sheetId="151"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s>
  <definedNames>
    <definedName name="__________bb" localSheetId="2" hidden="1">#REF!</definedName>
    <definedName name="__________bb" localSheetId="3" hidden="1">#REF!</definedName>
    <definedName name="__________bb" localSheetId="5" hidden="1">#REF!</definedName>
    <definedName name="__________bb" localSheetId="6" hidden="1">#REF!</definedName>
    <definedName name="__________bb" localSheetId="7" hidden="1">#REF!</definedName>
    <definedName name="__________bb" localSheetId="8" hidden="1">#REF!</definedName>
    <definedName name="__________bb" localSheetId="10" hidden="1">#REF!</definedName>
    <definedName name="__________bb" hidden="1">#REF!</definedName>
    <definedName name="__________sort" localSheetId="2" hidden="1">#REF!</definedName>
    <definedName name="__________sort" localSheetId="3" hidden="1">#REF!</definedName>
    <definedName name="__________sort" localSheetId="5" hidden="1">#REF!</definedName>
    <definedName name="__________sort" localSheetId="6" hidden="1">#REF!</definedName>
    <definedName name="__________sort" localSheetId="7" hidden="1">#REF!</definedName>
    <definedName name="__________sort" localSheetId="8" hidden="1">#REF!</definedName>
    <definedName name="__________sort" hidden="1">#REF!</definedName>
    <definedName name="_________bb" localSheetId="2" hidden="1">#REF!</definedName>
    <definedName name="_________bb" localSheetId="3" hidden="1">#REF!</definedName>
    <definedName name="_________bb" localSheetId="5" hidden="1">#REF!</definedName>
    <definedName name="_________bb" localSheetId="6" hidden="1">#REF!</definedName>
    <definedName name="_________bb" localSheetId="7" hidden="1">#REF!</definedName>
    <definedName name="_________bb" localSheetId="8" hidden="1">#REF!</definedName>
    <definedName name="_________bb" hidden="1">#REF!</definedName>
    <definedName name="_________Sort" localSheetId="2" hidden="1">#REF!</definedName>
    <definedName name="_________Sort" localSheetId="3" hidden="1">#REF!</definedName>
    <definedName name="_________Sort" localSheetId="5" hidden="1">#REF!</definedName>
    <definedName name="_________Sort" localSheetId="6" hidden="1">#REF!</definedName>
    <definedName name="_________Sort" localSheetId="8" hidden="1">#REF!</definedName>
    <definedName name="_________Sort" hidden="1">#REF!</definedName>
    <definedName name="_______kay1" localSheetId="2" hidden="1">#REF!</definedName>
    <definedName name="_______kay1" localSheetId="3" hidden="1">#REF!</definedName>
    <definedName name="_______kay1" localSheetId="5" hidden="1">#REF!</definedName>
    <definedName name="_______kay1" localSheetId="6" hidden="1">#REF!</definedName>
    <definedName name="_______kay1" localSheetId="8" hidden="1">#REF!</definedName>
    <definedName name="_______kay1" hidden="1">#REF!</definedName>
    <definedName name="_______ke1" localSheetId="2" hidden="1">#REF!</definedName>
    <definedName name="_______ke1" localSheetId="3" hidden="1">#REF!</definedName>
    <definedName name="_______ke1" localSheetId="5" hidden="1">#REF!</definedName>
    <definedName name="_______ke1" localSheetId="6" hidden="1">#REF!</definedName>
    <definedName name="_______ke1" localSheetId="8" hidden="1">#REF!</definedName>
    <definedName name="_______ke1" hidden="1">#REF!</definedName>
    <definedName name="_______key1" localSheetId="2" hidden="1">#REF!</definedName>
    <definedName name="_______key1" localSheetId="3" hidden="1">#REF!</definedName>
    <definedName name="_______key1" localSheetId="5" hidden="1">#REF!</definedName>
    <definedName name="_______key1" localSheetId="6" hidden="1">#REF!</definedName>
    <definedName name="_______key1" localSheetId="8" hidden="1">#REF!</definedName>
    <definedName name="_______key1" hidden="1">#REF!</definedName>
    <definedName name="_______sort" localSheetId="2" hidden="1">#REF!</definedName>
    <definedName name="_______sort" localSheetId="3" hidden="1">#REF!</definedName>
    <definedName name="_______sort" localSheetId="5" hidden="1">#REF!</definedName>
    <definedName name="_______sort" localSheetId="6" hidden="1">#REF!</definedName>
    <definedName name="_______sort" localSheetId="8" hidden="1">#REF!</definedName>
    <definedName name="_______sort" hidden="1">#REF!</definedName>
    <definedName name="______key1" localSheetId="2" hidden="1">#REF!</definedName>
    <definedName name="______key1" localSheetId="3" hidden="1">#REF!</definedName>
    <definedName name="______key1" localSheetId="5" hidden="1">#REF!</definedName>
    <definedName name="______key1" localSheetId="6" hidden="1">#REF!</definedName>
    <definedName name="______key1" localSheetId="8" hidden="1">#REF!</definedName>
    <definedName name="______key1" hidden="1">#REF!</definedName>
    <definedName name="______sort1" localSheetId="2" hidden="1">#REF!</definedName>
    <definedName name="______sort1" localSheetId="3" hidden="1">#REF!</definedName>
    <definedName name="______sort1" localSheetId="5" hidden="1">#REF!</definedName>
    <definedName name="______sort1" localSheetId="6" hidden="1">#REF!</definedName>
    <definedName name="______sort1" localSheetId="8" hidden="1">#REF!</definedName>
    <definedName name="______sort1" hidden="1">#REF!</definedName>
    <definedName name="_____BB" localSheetId="2" hidden="1">#REF!</definedName>
    <definedName name="_____BB" localSheetId="3" hidden="1">#REF!</definedName>
    <definedName name="_____BB" localSheetId="5" hidden="1">#REF!</definedName>
    <definedName name="_____BB" localSheetId="6" hidden="1">#REF!</definedName>
    <definedName name="_____BB" localSheetId="8" hidden="1">#REF!</definedName>
    <definedName name="_____BB" hidden="1">#REF!</definedName>
    <definedName name="_____Sort" localSheetId="2" hidden="1">#REF!</definedName>
    <definedName name="_____Sort" localSheetId="3" hidden="1">#REF!</definedName>
    <definedName name="_____Sort" localSheetId="5" hidden="1">#REF!</definedName>
    <definedName name="_____Sort" localSheetId="6" hidden="1">#REF!</definedName>
    <definedName name="_____Sort" localSheetId="8" hidden="1">#REF!</definedName>
    <definedName name="_____Sort" hidden="1">#REF!</definedName>
    <definedName name="____sort" localSheetId="2" hidden="1">#REF!</definedName>
    <definedName name="____sort" localSheetId="3" hidden="1">#REF!</definedName>
    <definedName name="____sort" localSheetId="5" hidden="1">#REF!</definedName>
    <definedName name="____sort" localSheetId="6" hidden="1">#REF!</definedName>
    <definedName name="____sort" localSheetId="8" hidden="1">#REF!</definedName>
    <definedName name="____sort" hidden="1">#REF!</definedName>
    <definedName name="___bb" localSheetId="2" hidden="1">#REF!</definedName>
    <definedName name="___bb" localSheetId="3" hidden="1">#REF!</definedName>
    <definedName name="___bb" localSheetId="5" hidden="1">#REF!</definedName>
    <definedName name="___bb" localSheetId="6" hidden="1">#REF!</definedName>
    <definedName name="___bb" localSheetId="8" hidden="1">#REF!</definedName>
    <definedName name="___bb" hidden="1">#REF!</definedName>
    <definedName name="___Key1" localSheetId="2" hidden="1">#REF!</definedName>
    <definedName name="___Key1" localSheetId="3" hidden="1">#REF!</definedName>
    <definedName name="___Key1" localSheetId="5" hidden="1">#REF!</definedName>
    <definedName name="___Key1" localSheetId="6" hidden="1">#REF!</definedName>
    <definedName name="___Key1" localSheetId="8" hidden="1">#REF!</definedName>
    <definedName name="___Key1" hidden="1">#REF!</definedName>
    <definedName name="___Sort" localSheetId="2" hidden="1">#REF!</definedName>
    <definedName name="___Sort" localSheetId="3" hidden="1">#REF!</definedName>
    <definedName name="___Sort" localSheetId="5" hidden="1">#REF!</definedName>
    <definedName name="___Sort" localSheetId="6" hidden="1">#REF!</definedName>
    <definedName name="___Sort" localSheetId="8" hidden="1">#REF!</definedName>
    <definedName name="___Sort" hidden="1">#REF!</definedName>
    <definedName name="__123Graph_A" localSheetId="8" hidden="1">'[1]Plant in Ser'!#REF!</definedName>
    <definedName name="__123Graph_A" hidden="1">'[1]Plant in Ser'!#REF!</definedName>
    <definedName name="__123Graph_Achart" hidden="1">'[2]Chart Data'!$E$30:$E$233</definedName>
    <definedName name="__123Graph_ACurrent" localSheetId="7" hidden="1">[3]Summary!#REF!</definedName>
    <definedName name="__123Graph_ACurrent" localSheetId="8" hidden="1">[3]Summary!#REF!</definedName>
    <definedName name="__123Graph_ACurrent" hidden="1">[3]Summary!#REF!</definedName>
    <definedName name="__123Graph_AHOBKEN4H" localSheetId="8" hidden="1">#REF!</definedName>
    <definedName name="__123Graph_AHOBKEN4H" hidden="1">#REF!</definedName>
    <definedName name="__123Graph_AJCCASH4" localSheetId="8" hidden="1">#REF!</definedName>
    <definedName name="__123Graph_AJCCASH4" hidden="1">#REF!</definedName>
    <definedName name="__123Graph_AJCCASH5" localSheetId="8" hidden="1">#REF!</definedName>
    <definedName name="__123Graph_AJCCASH5" hidden="1">#REF!</definedName>
    <definedName name="__123Graph_AJCCASH6" localSheetId="8" hidden="1">#REF!</definedName>
    <definedName name="__123Graph_AJCCASH6" hidden="1">#REF!</definedName>
    <definedName name="__123Graph_AJCCASH7" localSheetId="8" hidden="1">#REF!</definedName>
    <definedName name="__123Graph_AJCCASH7" hidden="1">#REF!</definedName>
    <definedName name="__123Graph_B" localSheetId="7" hidden="1">[4]SD!#REF!</definedName>
    <definedName name="__123Graph_B" localSheetId="8" hidden="1">[4]SD!#REF!</definedName>
    <definedName name="__123Graph_B" hidden="1">[5]SD!#REF!</definedName>
    <definedName name="__123Graph_BCurrent" localSheetId="7" hidden="1">[3]Summary!#REF!</definedName>
    <definedName name="__123Graph_BCurrent" localSheetId="8" hidden="1">[3]Summary!#REF!</definedName>
    <definedName name="__123Graph_BCurrent" hidden="1">[3]Summary!#REF!</definedName>
    <definedName name="__123Graph_BHOBKEN4H" localSheetId="8" hidden="1">#REF!</definedName>
    <definedName name="__123Graph_BHOBKEN4H" hidden="1">#REF!</definedName>
    <definedName name="__123Graph_BHOBOKEN" localSheetId="8" hidden="1">#REF!</definedName>
    <definedName name="__123Graph_BHOBOKEN" hidden="1">#REF!</definedName>
    <definedName name="__123Graph_BJCCASH4" localSheetId="8" hidden="1">#REF!</definedName>
    <definedName name="__123Graph_BJCCASH4" hidden="1">#REF!</definedName>
    <definedName name="__123Graph_BJCCASH5" localSheetId="8" hidden="1">#REF!</definedName>
    <definedName name="__123Graph_BJCCASH5" hidden="1">#REF!</definedName>
    <definedName name="__123Graph_BJCCASH6" localSheetId="8" hidden="1">#REF!</definedName>
    <definedName name="__123Graph_BJCCASH6" hidden="1">#REF!</definedName>
    <definedName name="__123Graph_BJCCASH7" localSheetId="8" hidden="1">#REF!</definedName>
    <definedName name="__123Graph_BJCCASH7" hidden="1">#REF!</definedName>
    <definedName name="__123Graph_C" localSheetId="7" hidden="1">#REF!</definedName>
    <definedName name="__123Graph_C" localSheetId="8" hidden="1">#REF!</definedName>
    <definedName name="__123Graph_C" localSheetId="10" hidden="1">#REF!</definedName>
    <definedName name="__123Graph_C" hidden="1">#REF!</definedName>
    <definedName name="__123Graph_D" localSheetId="2" hidden="1">[6]TOPrs!#REF!</definedName>
    <definedName name="__123Graph_D" localSheetId="3" hidden="1">[6]TOPrs!#REF!</definedName>
    <definedName name="__123Graph_D" localSheetId="5" hidden="1">[6]TOPrs!#REF!</definedName>
    <definedName name="__123Graph_D" localSheetId="6" hidden="1">[6]TOPrs!#REF!</definedName>
    <definedName name="__123Graph_D" localSheetId="8" hidden="1">[6]TOPrs!#REF!</definedName>
    <definedName name="__123Graph_D" hidden="1">[6]TOPrs!#REF!</definedName>
    <definedName name="__123Graph_E" localSheetId="7" hidden="1">[7]Stmt!#REF!</definedName>
    <definedName name="__123Graph_E" localSheetId="8" hidden="1">[7]Stmt!#REF!</definedName>
    <definedName name="__123Graph_E" hidden="1">[8]Stmt!#REF!</definedName>
    <definedName name="__123Graph_F" localSheetId="7" hidden="1">[7]Stmt!#REF!</definedName>
    <definedName name="__123Graph_F" localSheetId="8" hidden="1">[7]Stmt!#REF!</definedName>
    <definedName name="__123Graph_F" hidden="1">[8]Stmt!#REF!</definedName>
    <definedName name="__123Graph_LBL_A" localSheetId="2" hidden="1">[9]Report!#REF!</definedName>
    <definedName name="__123Graph_LBL_A" localSheetId="3" hidden="1">[9]Report!#REF!</definedName>
    <definedName name="__123Graph_LBL_A" localSheetId="5" hidden="1">[9]Report!#REF!</definedName>
    <definedName name="__123Graph_LBL_A" localSheetId="6" hidden="1">[9]Report!#REF!</definedName>
    <definedName name="__123Graph_LBL_A" hidden="1">[9]Report!#REF!</definedName>
    <definedName name="__123Graph_X" localSheetId="7" hidden="1">#REF!</definedName>
    <definedName name="__123Graph_X" localSheetId="8" hidden="1">#REF!</definedName>
    <definedName name="__123Graph_X" localSheetId="10" hidden="1">#REF!</definedName>
    <definedName name="__123Graph_X" hidden="1">#REF!</definedName>
    <definedName name="__123Graph_XCHART" hidden="1">'[2]Chart Data'!$B$30:$B$222</definedName>
    <definedName name="__123Graph_XCurrent" localSheetId="7" hidden="1">[3]Summary!#REF!</definedName>
    <definedName name="__123Graph_XCurrent" localSheetId="8" hidden="1">[3]Summary!#REF!</definedName>
    <definedName name="__123Graph_XCurrent" hidden="1">[3]Summary!#REF!</definedName>
    <definedName name="__123Graph_XJCCASH4" localSheetId="8" hidden="1">#REF!</definedName>
    <definedName name="__123Graph_XJCCASH4" hidden="1">#REF!</definedName>
    <definedName name="__123Graph_XJCCASH5" localSheetId="8" hidden="1">#REF!</definedName>
    <definedName name="__123Graph_XJCCASH5" hidden="1">#REF!</definedName>
    <definedName name="__123Graph_XJCCASH6" localSheetId="8" hidden="1">#REF!</definedName>
    <definedName name="__123Graph_XJCCASH6" hidden="1">#REF!</definedName>
    <definedName name="__123Graph_XJCCASH7" localSheetId="8" hidden="1">#REF!</definedName>
    <definedName name="__123Graph_XJCCASH7" hidden="1">#REF!</definedName>
    <definedName name="__BB" localSheetId="2" hidden="1">#REF!</definedName>
    <definedName name="__BB" localSheetId="3" hidden="1">#REF!</definedName>
    <definedName name="__BB" localSheetId="5" hidden="1">#REF!</definedName>
    <definedName name="__BB" localSheetId="6" hidden="1">#REF!</definedName>
    <definedName name="__BB" localSheetId="7" hidden="1">#REF!</definedName>
    <definedName name="__BB" localSheetId="8" hidden="1">#REF!</definedName>
    <definedName name="__BB" hidden="1">#REF!</definedName>
    <definedName name="__key1" localSheetId="2" hidden="1">#REF!</definedName>
    <definedName name="__key1" localSheetId="3" hidden="1">#REF!</definedName>
    <definedName name="__key1" localSheetId="5" hidden="1">#REF!</definedName>
    <definedName name="__key1" localSheetId="6" hidden="1">#REF!</definedName>
    <definedName name="__key1" localSheetId="7" hidden="1">#REF!</definedName>
    <definedName name="__key1" localSheetId="8" hidden="1">#REF!</definedName>
    <definedName name="__key1" hidden="1">#REF!</definedName>
    <definedName name="__Sort" localSheetId="2" hidden="1">#REF!</definedName>
    <definedName name="__Sort" localSheetId="3" hidden="1">#REF!</definedName>
    <definedName name="__Sort" localSheetId="5" hidden="1">#REF!</definedName>
    <definedName name="__Sort" localSheetId="6" hidden="1">#REF!</definedName>
    <definedName name="__Sort" localSheetId="7" hidden="1">#REF!</definedName>
    <definedName name="__Sort" localSheetId="8" hidden="1">#REF!</definedName>
    <definedName name="__Sort" hidden="1">#REF!</definedName>
    <definedName name="__Sort1" localSheetId="2" hidden="1">#REF!</definedName>
    <definedName name="__Sort1" localSheetId="3" hidden="1">#REF!</definedName>
    <definedName name="__Sort1" localSheetId="5" hidden="1">#REF!</definedName>
    <definedName name="__Sort1" localSheetId="6" hidden="1">#REF!</definedName>
    <definedName name="__Sort1" localSheetId="8" hidden="1">#REF!</definedName>
    <definedName name="__Sort1" hidden="1">#REF!</definedName>
    <definedName name="_1" localSheetId="8" hidden="1">{#N/A,#N/A,FALSE,"SCA";#N/A,#N/A,FALSE,"NCA";#N/A,#N/A,FALSE,"SAZ";#N/A,#N/A,FALSE,"CAZ";#N/A,#N/A,FALSE,"SNV";#N/A,#N/A,FALSE,"NNV";#N/A,#N/A,FALSE,"PP";#N/A,#N/A,FALSE,"SA"}</definedName>
    <definedName name="_1" localSheetId="10" hidden="1">{#N/A,#N/A,FALSE,"SCA";#N/A,#N/A,FALSE,"NCA";#N/A,#N/A,FALSE,"SAZ";#N/A,#N/A,FALSE,"CAZ";#N/A,#N/A,FALSE,"SNV";#N/A,#N/A,FALSE,"NNV";#N/A,#N/A,FALSE,"PP";#N/A,#N/A,FALSE,"SA"}</definedName>
    <definedName name="_1" hidden="1">{#N/A,#N/A,FALSE,"SCA";#N/A,#N/A,FALSE,"NCA";#N/A,#N/A,FALSE,"SAZ";#N/A,#N/A,FALSE,"CAZ";#N/A,#N/A,FALSE,"SNV";#N/A,#N/A,FALSE,"NNV";#N/A,#N/A,FALSE,"PP";#N/A,#N/A,FALSE,"SA"}</definedName>
    <definedName name="_1__123Graph_ACHART_1" hidden="1">[10]Data!$K$30:$K$228</definedName>
    <definedName name="_1__123Graph_AYIELD_CURVES" localSheetId="8" hidden="1">[11]Yield_curve!#REF!</definedName>
    <definedName name="_1__123Graph_AYIELD_CURVES" hidden="1">[11]Yield_curve!#REF!</definedName>
    <definedName name="_1_0__123Grap" localSheetId="7" hidden="1">'[1]Plant in Ser'!#REF!</definedName>
    <definedName name="_1_0__123Grap" localSheetId="8" hidden="1">'[1]Plant in Ser'!#REF!</definedName>
    <definedName name="_1_0__123Grap" hidden="1">'[12]Plant in Ser'!#REF!</definedName>
    <definedName name="_10" localSheetId="8" hidden="1">{"FAC_SUMMARY",#N/A,FALSE,"Summaries"}</definedName>
    <definedName name="_10" localSheetId="10" hidden="1">{"FAC_SUMMARY",#N/A,FALSE,"Summaries"}</definedName>
    <definedName name="_10" hidden="1">{"FAC_SUMMARY",#N/A,FALSE,"Summaries"}</definedName>
    <definedName name="_10__123Graph_ACHART_5" hidden="1">[10]Data!$O$30:$O$226</definedName>
    <definedName name="_10__123Graph_CCHART_6" hidden="1">[10]Data!#REF!</definedName>
    <definedName name="_100" localSheetId="8" hidden="1">{#N/A,#N/A,FALSE,"OTHERINPUTS";#N/A,#N/A,FALSE,"DITRATEINPUTS";#N/A,#N/A,FALSE,"SUPPLIEDADJINPUT";#N/A,#N/A,FALSE,"TIMINGDIFFINPUTS";#N/A,#N/A,FALSE,"BR&amp;SUPADJ."}</definedName>
    <definedName name="_100" localSheetId="10" hidden="1">{#N/A,#N/A,FALSE,"OTHERINPUTS";#N/A,#N/A,FALSE,"DITRATEINPUTS";#N/A,#N/A,FALSE,"SUPPLIEDADJINPUT";#N/A,#N/A,FALSE,"TIMINGDIFFINPUTS";#N/A,#N/A,FALSE,"BR&amp;SUPADJ."}</definedName>
    <definedName name="_100" hidden="1">{#N/A,#N/A,FALSE,"OTHERINPUTS";#N/A,#N/A,FALSE,"DITRATEINPUTS";#N/A,#N/A,FALSE,"SUPPLIEDADJINPUT";#N/A,#N/A,FALSE,"TIMINGDIFFINPUTS";#N/A,#N/A,FALSE,"BR&amp;SUPADJ."}</definedName>
    <definedName name="_101" localSheetId="8" hidden="1">{#N/A,#N/A,FALSE,"TITLEPG";#N/A,#N/A,FALSE,"INDEX";#N/A,#N/A,FALSE,"BKTAXINCOME";#N/A,#N/A,FALSE,"INTERESTALLOC";#N/A,#N/A,FALSE,"FITCALC";#N/A,#N/A,FALSE,"NHBPT";#N/A,#N/A,FALSE,"CCBT";#N/A,#N/A,FALSE,"PERMDIFFEVENTS";#N/A,#N/A,FALSE,"OPTIMEVENTS";#N/A,#N/A,FALSE,"NONOPTIMEVENTS";#N/A,#N/A,FALSE,"DEPREC";#N/A,#N/A,FALSE,"PERMDIFF";#N/A,#N/A,FALSE,"OPTIMDIFF";#N/A,#N/A,FALSE,"NONOPTIMDIFF";#N/A,#N/A,FALSE,"OP190CRQTR";#N/A,#N/A,FALSE,"NONOP190CRQTR";#N/A,#N/A,FALSE,"OP190CRYTD";#N/A,#N/A,FALSE,"NONOP190CRYTD";#N/A,#N/A,FALSE,"OP190PRYTD";#N/A,#N/A,FALSE,"NONOP190PRYTD";#N/A,#N/A,FALSE,"AC282CRQTR";#N/A,#N/A,FALSE,"AC282CRYTD";#N/A,#N/A,FALSE,"AC282PRYTD";#N/A,#N/A,FALSE,"AC283CRQTR";#N/A,#N/A,FALSE,"AC283CRYTD";#N/A,#N/A,FALSE,"AC283PRYTD";#N/A,#N/A,FALSE,"DITSUM";#N/A,#N/A,FALSE,"CRYTDACREC";#N/A,#N/A,FALSE,"PRYTDACREC";#N/A,#N/A,FALSE,"SYSJRNL";#N/A,#N/A,FALSE,"Reason.Test";#N/A,#N/A,FALSE,"FAS109 Study";#N/A,#N/A,FALSE,"FAS109 Plant"}</definedName>
    <definedName name="_101" localSheetId="10" hidden="1">{#N/A,#N/A,FALSE,"TITLEPG";#N/A,#N/A,FALSE,"INDEX";#N/A,#N/A,FALSE,"BKTAXINCOME";#N/A,#N/A,FALSE,"INTERESTALLOC";#N/A,#N/A,FALSE,"FITCALC";#N/A,#N/A,FALSE,"NHBPT";#N/A,#N/A,FALSE,"CCBT";#N/A,#N/A,FALSE,"PERMDIFFEVENTS";#N/A,#N/A,FALSE,"OPTIMEVENTS";#N/A,#N/A,FALSE,"NONOPTIMEVENTS";#N/A,#N/A,FALSE,"DEPREC";#N/A,#N/A,FALSE,"PERMDIFF";#N/A,#N/A,FALSE,"OPTIMDIFF";#N/A,#N/A,FALSE,"NONOPTIMDIFF";#N/A,#N/A,FALSE,"OP190CRQTR";#N/A,#N/A,FALSE,"NONOP190CRQTR";#N/A,#N/A,FALSE,"OP190CRYTD";#N/A,#N/A,FALSE,"NONOP190CRYTD";#N/A,#N/A,FALSE,"OP190PRYTD";#N/A,#N/A,FALSE,"NONOP190PRYTD";#N/A,#N/A,FALSE,"AC282CRQTR";#N/A,#N/A,FALSE,"AC282CRYTD";#N/A,#N/A,FALSE,"AC282PRYTD";#N/A,#N/A,FALSE,"AC283CRQTR";#N/A,#N/A,FALSE,"AC283CRYTD";#N/A,#N/A,FALSE,"AC283PRYTD";#N/A,#N/A,FALSE,"DITSUM";#N/A,#N/A,FALSE,"CRYTDACREC";#N/A,#N/A,FALSE,"PRYTDACREC";#N/A,#N/A,FALSE,"SYSJRNL";#N/A,#N/A,FALSE,"Reason.Test";#N/A,#N/A,FALSE,"FAS109 Study";#N/A,#N/A,FALSE,"FAS109 Plant"}</definedName>
    <definedName name="_101" hidden="1">{#N/A,#N/A,FALSE,"TITLEPG";#N/A,#N/A,FALSE,"INDEX";#N/A,#N/A,FALSE,"BKTAXINCOME";#N/A,#N/A,FALSE,"INTERESTALLOC";#N/A,#N/A,FALSE,"FITCALC";#N/A,#N/A,FALSE,"NHBPT";#N/A,#N/A,FALSE,"CCBT";#N/A,#N/A,FALSE,"PERMDIFFEVENTS";#N/A,#N/A,FALSE,"OPTIMEVENTS";#N/A,#N/A,FALSE,"NONOPTIMEVENTS";#N/A,#N/A,FALSE,"DEPREC";#N/A,#N/A,FALSE,"PERMDIFF";#N/A,#N/A,FALSE,"OPTIMDIFF";#N/A,#N/A,FALSE,"NONOPTIMDIFF";#N/A,#N/A,FALSE,"OP190CRQTR";#N/A,#N/A,FALSE,"NONOP190CRQTR";#N/A,#N/A,FALSE,"OP190CRYTD";#N/A,#N/A,FALSE,"NONOP190CRYTD";#N/A,#N/A,FALSE,"OP190PRYTD";#N/A,#N/A,FALSE,"NONOP190PRYTD";#N/A,#N/A,FALSE,"AC282CRQTR";#N/A,#N/A,FALSE,"AC282CRYTD";#N/A,#N/A,FALSE,"AC282PRYTD";#N/A,#N/A,FALSE,"AC283CRQTR";#N/A,#N/A,FALSE,"AC283CRYTD";#N/A,#N/A,FALSE,"AC283PRYTD";#N/A,#N/A,FALSE,"DITSUM";#N/A,#N/A,FALSE,"CRYTDACREC";#N/A,#N/A,FALSE,"PRYTDACREC";#N/A,#N/A,FALSE,"SYSJRNL";#N/A,#N/A,FALSE,"Reason.Test";#N/A,#N/A,FALSE,"FAS109 Study";#N/A,#N/A,FALSE,"FAS109 Plant"}</definedName>
    <definedName name="_102" localSheetId="8" hidden="1">{#N/A,#N/A,FALSE,"RORMEMO";#N/A,#N/A,FALSE,"RORSUMMARY";#N/A,#N/A,FALSE,"RORDETAIL"}</definedName>
    <definedName name="_102" localSheetId="10" hidden="1">{#N/A,#N/A,FALSE,"RORMEMO";#N/A,#N/A,FALSE,"RORSUMMARY";#N/A,#N/A,FALSE,"RORDETAIL"}</definedName>
    <definedName name="_102" hidden="1">{#N/A,#N/A,FALSE,"RORMEMO";#N/A,#N/A,FALSE,"RORSUMMARY";#N/A,#N/A,FALSE,"RORDETAIL"}</definedName>
    <definedName name="_102__123Graph_ACHART_6" hidden="1">[10]Data!$E$30:$E$229</definedName>
    <definedName name="_103" localSheetId="8" hidden="1">{#N/A,#N/A,FALSE,"GLDwnLoad"}</definedName>
    <definedName name="_103" localSheetId="10" hidden="1">{#N/A,#N/A,FALSE,"GLDwnLoad"}</definedName>
    <definedName name="_103" hidden="1">{#N/A,#N/A,FALSE,"GLDwnLoad"}</definedName>
    <definedName name="_104" localSheetId="8" hidden="1">{#N/A,#N/A,FALSE,"OTHERINPUTS";#N/A,#N/A,FALSE,"SUPPLIEDADJINPUT";#N/A,#N/A,FALSE,"BR&amp;SUPADJ."}</definedName>
    <definedName name="_104" localSheetId="10" hidden="1">{#N/A,#N/A,FALSE,"OTHERINPUTS";#N/A,#N/A,FALSE,"SUPPLIEDADJINPUT";#N/A,#N/A,FALSE,"BR&amp;SUPADJ."}</definedName>
    <definedName name="_104" hidden="1">{#N/A,#N/A,FALSE,"OTHERINPUTS";#N/A,#N/A,FALSE,"SUPPLIEDADJINPUT";#N/A,#N/A,FALSE,"BR&amp;SUPADJ."}</definedName>
    <definedName name="_105" localSheetId="8" hidden="1">{#N/A,#N/A,FALSE,"TITLEPG";#N/A,#N/A,FALSE,"INDEX";#N/A,#N/A,FALSE,"BKTAXINCOME";#N/A,#N/A,FALSE,"FITCALC";#N/A,#N/A,FALSE,"CCBT";#N/A,#N/A,FALSE,"MET";#N/A,#N/A,FALSE,"New York";#N/A,#N/A,FALSE,"New Jersey";#N/A,#N/A,FALSE,"Penn";#N/A,#N/A,FALSE,"Other States";#N/A,#N/A,FALSE,"PERMDIFFEVENTS";#N/A,#N/A,FALSE,"TIMDIFFEVENTS";#N/A,#N/A,FALSE,"DEPREC";#N/A,#N/A,FALSE,"PERMDIFF";#N/A,#N/A,FALSE,"OPTIMDIFF";#N/A,#N/A,FALSE,"NONOPTIMDIFF";#N/A,#N/A,FALSE,"Deferred Tax Analysis";#N/A,#N/A,FALSE,"Net Plant";#N/A,#N/A,FALSE,"Def Tax Entry";#N/A,#N/A,FALSE,"Other Comprehensive Income";#N/A,#N/A,FALSE,"Pre Close ETR";#N/A,#N/A,FALSE,"CRYTDACREC";#N/A,#N/A,FALSE,"SYSJRNL"}</definedName>
    <definedName name="_105" localSheetId="10" hidden="1">{#N/A,#N/A,FALSE,"TITLEPG";#N/A,#N/A,FALSE,"INDEX";#N/A,#N/A,FALSE,"BKTAXINCOME";#N/A,#N/A,FALSE,"FITCALC";#N/A,#N/A,FALSE,"CCBT";#N/A,#N/A,FALSE,"MET";#N/A,#N/A,FALSE,"New York";#N/A,#N/A,FALSE,"New Jersey";#N/A,#N/A,FALSE,"Penn";#N/A,#N/A,FALSE,"Other States";#N/A,#N/A,FALSE,"PERMDIFFEVENTS";#N/A,#N/A,FALSE,"TIMDIFFEVENTS";#N/A,#N/A,FALSE,"DEPREC";#N/A,#N/A,FALSE,"PERMDIFF";#N/A,#N/A,FALSE,"OPTIMDIFF";#N/A,#N/A,FALSE,"NONOPTIMDIFF";#N/A,#N/A,FALSE,"Deferred Tax Analysis";#N/A,#N/A,FALSE,"Net Plant";#N/A,#N/A,FALSE,"Def Tax Entry";#N/A,#N/A,FALSE,"Other Comprehensive Income";#N/A,#N/A,FALSE,"Pre Close ETR";#N/A,#N/A,FALSE,"CRYTDACREC";#N/A,#N/A,FALSE,"SYSJRNL"}</definedName>
    <definedName name="_105" hidden="1">{#N/A,#N/A,FALSE,"TITLEPG";#N/A,#N/A,FALSE,"INDEX";#N/A,#N/A,FALSE,"BKTAXINCOME";#N/A,#N/A,FALSE,"FITCALC";#N/A,#N/A,FALSE,"CCBT";#N/A,#N/A,FALSE,"MET";#N/A,#N/A,FALSE,"New York";#N/A,#N/A,FALSE,"New Jersey";#N/A,#N/A,FALSE,"Penn";#N/A,#N/A,FALSE,"Other States";#N/A,#N/A,FALSE,"PERMDIFFEVENTS";#N/A,#N/A,FALSE,"TIMDIFFEVENTS";#N/A,#N/A,FALSE,"DEPREC";#N/A,#N/A,FALSE,"PERMDIFF";#N/A,#N/A,FALSE,"OPTIMDIFF";#N/A,#N/A,FALSE,"NONOPTIMDIFF";#N/A,#N/A,FALSE,"Deferred Tax Analysis";#N/A,#N/A,FALSE,"Net Plant";#N/A,#N/A,FALSE,"Def Tax Entry";#N/A,#N/A,FALSE,"Other Comprehensive Income";#N/A,#N/A,FALSE,"Pre Close ETR";#N/A,#N/A,FALSE,"CRYTDACREC";#N/A,#N/A,FALSE,"SYSJRNL"}</definedName>
    <definedName name="_105__123Graph_ACHART_5" hidden="1">[13]Data!$O$30:$O$226</definedName>
    <definedName name="_106" localSheetId="8" hidden="1">{"SPA_FAC",#N/A,FALSE,"OMPA SPA FAC"}</definedName>
    <definedName name="_106" localSheetId="10" hidden="1">{"SPA_FAC",#N/A,FALSE,"OMPA SPA FAC"}</definedName>
    <definedName name="_106" hidden="1">{"SPA_FAC",#N/A,FALSE,"OMPA SPA FAC"}</definedName>
    <definedName name="_107" localSheetId="8" hidden="1">{#N/A,#N/A,FALSE,"GLDwnLoad"}</definedName>
    <definedName name="_107" localSheetId="10" hidden="1">{#N/A,#N/A,FALSE,"GLDwnLoad"}</definedName>
    <definedName name="_107" hidden="1">{#N/A,#N/A,FALSE,"GLDwnLoad"}</definedName>
    <definedName name="_108" localSheetId="8"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_108" localSheetId="10"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_108"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_108__123Graph_ACHART_6" hidden="1">[10]Data!$E$30:$E$229</definedName>
    <definedName name="_109" localSheetId="8" hidden="1">{#N/A,#N/A,FALSE,"SECT_G";#N/A,#N/A,FALSE,"WP_G6";#N/A,#N/A,FALSE,"WP_G14";#N/A,#N/A,FALSE,"WP_G15";#N/A,#N/A,FALSE,"WP_G-16";#N/A,#N/A,FALSE,"WP_G-17";#N/A,#N/A,FALSE,"WP_G-18a";#N/A,#N/A,FALSE,"WP_G-18b";#N/A,#N/A,FALSE,"WP_H1";#N/A,#N/A,FALSE,"WP_H1.1";#N/A,#N/A,FALSE,"WP_H1.2";#N/A,#N/A,FALSE,"WP_H3";#N/A,#N/A,FALSE,"WP_H3.1";#N/A,#N/A,FALSE,"WP_H4";#N/A,#N/A,FALSE,"WP_H4.1";#N/A,#N/A,FALSE,"WP_H4.2";#N/A,#N/A,FALSE,"WP_H4.3";#N/A,#N/A,FALSE,"WP_H4.4";#N/A,#N/A,FALSE,"WP_H4.5";#N/A,#N/A,FALSE,"WP_H4.6";#N/A,#N/A,FALSE,"WP_H5";#N/A,#N/A,FALSE,"WP_H6";#N/A,#N/A,FALSE,"WP_H7";#N/A,#N/A,FALSE,"WP_H8";#N/A,#N/A,FALSE,"WP_H8.1";#N/A,#N/A,FALSE,"WP_H8.2";#N/A,#N/A,FALSE,"WP_H9";#N/A,#N/A,FALSE,"WP_H9.1";#N/A,#N/A,FALSE,"WP_H9.2";#N/A,#N/A,FALSE,"WP_H10";#N/A,#N/A,FALSE,"WP_H10.1";#N/A,#N/A,FALSE,"WP_H10.2";#N/A,#N/A,FALSE,"WP_H11";#N/A,#N/A,FALSE,"WP_H12";#N/A,#N/A,FALSE,"WP_H13";#N/A,#N/A,FALSE,"WP_H14";#N/A,#N/A,FALSE,"WP_H15";#N/A,#N/A,FALSE,"WP_H16";#N/A,#N/A,FALSE,"WP_H17";#N/A,#N/A,FALSE,"WP_H18";#N/A,#N/A,FALSE,"WP_H19";#N/A,#N/A,FALSE,"WP_H20";#N/A,#N/A,FALSE,"WP_H21";#N/A,#N/A,FALSE,"WP_H22";#N/A,#N/A,FALSE,"WP_I1";#N/A,#N/A,FALSE,"WP_I2";#N/A,#N/A,FALSE,"WP_I3";#N/A,#N/A,FALSE,"WP_J1";#N/A,#N/A,FALSE,"WP_J2";#N/A,#N/A,FALSE,"WP_J3";#N/A,#N/A,FALSE,"WP_J4";#N/A,#N/A,FALSE,"WP_J5";#N/A,#N/A,FALSE,"WP_J6";#N/A,#N/A,FALSE,"SECT_K";#N/A,#N/A,FALSE,"SECT_L"}</definedName>
    <definedName name="_109" localSheetId="10" hidden="1">{#N/A,#N/A,FALSE,"SECT_G";#N/A,#N/A,FALSE,"WP_G6";#N/A,#N/A,FALSE,"WP_G14";#N/A,#N/A,FALSE,"WP_G15";#N/A,#N/A,FALSE,"WP_G-16";#N/A,#N/A,FALSE,"WP_G-17";#N/A,#N/A,FALSE,"WP_G-18a";#N/A,#N/A,FALSE,"WP_G-18b";#N/A,#N/A,FALSE,"WP_H1";#N/A,#N/A,FALSE,"WP_H1.1";#N/A,#N/A,FALSE,"WP_H1.2";#N/A,#N/A,FALSE,"WP_H3";#N/A,#N/A,FALSE,"WP_H3.1";#N/A,#N/A,FALSE,"WP_H4";#N/A,#N/A,FALSE,"WP_H4.1";#N/A,#N/A,FALSE,"WP_H4.2";#N/A,#N/A,FALSE,"WP_H4.3";#N/A,#N/A,FALSE,"WP_H4.4";#N/A,#N/A,FALSE,"WP_H4.5";#N/A,#N/A,FALSE,"WP_H4.6";#N/A,#N/A,FALSE,"WP_H5";#N/A,#N/A,FALSE,"WP_H6";#N/A,#N/A,FALSE,"WP_H7";#N/A,#N/A,FALSE,"WP_H8";#N/A,#N/A,FALSE,"WP_H8.1";#N/A,#N/A,FALSE,"WP_H8.2";#N/A,#N/A,FALSE,"WP_H9";#N/A,#N/A,FALSE,"WP_H9.1";#N/A,#N/A,FALSE,"WP_H9.2";#N/A,#N/A,FALSE,"WP_H10";#N/A,#N/A,FALSE,"WP_H10.1";#N/A,#N/A,FALSE,"WP_H10.2";#N/A,#N/A,FALSE,"WP_H11";#N/A,#N/A,FALSE,"WP_H12";#N/A,#N/A,FALSE,"WP_H13";#N/A,#N/A,FALSE,"WP_H14";#N/A,#N/A,FALSE,"WP_H15";#N/A,#N/A,FALSE,"WP_H16";#N/A,#N/A,FALSE,"WP_H17";#N/A,#N/A,FALSE,"WP_H18";#N/A,#N/A,FALSE,"WP_H19";#N/A,#N/A,FALSE,"WP_H20";#N/A,#N/A,FALSE,"WP_H21";#N/A,#N/A,FALSE,"WP_H22";#N/A,#N/A,FALSE,"WP_I1";#N/A,#N/A,FALSE,"WP_I2";#N/A,#N/A,FALSE,"WP_I3";#N/A,#N/A,FALSE,"WP_J1";#N/A,#N/A,FALSE,"WP_J2";#N/A,#N/A,FALSE,"WP_J3";#N/A,#N/A,FALSE,"WP_J4";#N/A,#N/A,FALSE,"WP_J5";#N/A,#N/A,FALSE,"WP_J6";#N/A,#N/A,FALSE,"SECT_K";#N/A,#N/A,FALSE,"SECT_L"}</definedName>
    <definedName name="_109" hidden="1">{#N/A,#N/A,FALSE,"SECT_G";#N/A,#N/A,FALSE,"WP_G6";#N/A,#N/A,FALSE,"WP_G14";#N/A,#N/A,FALSE,"WP_G15";#N/A,#N/A,FALSE,"WP_G-16";#N/A,#N/A,FALSE,"WP_G-17";#N/A,#N/A,FALSE,"WP_G-18a";#N/A,#N/A,FALSE,"WP_G-18b";#N/A,#N/A,FALSE,"WP_H1";#N/A,#N/A,FALSE,"WP_H1.1";#N/A,#N/A,FALSE,"WP_H1.2";#N/A,#N/A,FALSE,"WP_H3";#N/A,#N/A,FALSE,"WP_H3.1";#N/A,#N/A,FALSE,"WP_H4";#N/A,#N/A,FALSE,"WP_H4.1";#N/A,#N/A,FALSE,"WP_H4.2";#N/A,#N/A,FALSE,"WP_H4.3";#N/A,#N/A,FALSE,"WP_H4.4";#N/A,#N/A,FALSE,"WP_H4.5";#N/A,#N/A,FALSE,"WP_H4.6";#N/A,#N/A,FALSE,"WP_H5";#N/A,#N/A,FALSE,"WP_H6";#N/A,#N/A,FALSE,"WP_H7";#N/A,#N/A,FALSE,"WP_H8";#N/A,#N/A,FALSE,"WP_H8.1";#N/A,#N/A,FALSE,"WP_H8.2";#N/A,#N/A,FALSE,"WP_H9";#N/A,#N/A,FALSE,"WP_H9.1";#N/A,#N/A,FALSE,"WP_H9.2";#N/A,#N/A,FALSE,"WP_H10";#N/A,#N/A,FALSE,"WP_H10.1";#N/A,#N/A,FALSE,"WP_H10.2";#N/A,#N/A,FALSE,"WP_H11";#N/A,#N/A,FALSE,"WP_H12";#N/A,#N/A,FALSE,"WP_H13";#N/A,#N/A,FALSE,"WP_H14";#N/A,#N/A,FALSE,"WP_H15";#N/A,#N/A,FALSE,"WP_H16";#N/A,#N/A,FALSE,"WP_H17";#N/A,#N/A,FALSE,"WP_H18";#N/A,#N/A,FALSE,"WP_H19";#N/A,#N/A,FALSE,"WP_H20";#N/A,#N/A,FALSE,"WP_H21";#N/A,#N/A,FALSE,"WP_H22";#N/A,#N/A,FALSE,"WP_I1";#N/A,#N/A,FALSE,"WP_I2";#N/A,#N/A,FALSE,"WP_I3";#N/A,#N/A,FALSE,"WP_J1";#N/A,#N/A,FALSE,"WP_J2";#N/A,#N/A,FALSE,"WP_J3";#N/A,#N/A,FALSE,"WP_J4";#N/A,#N/A,FALSE,"WP_J5";#N/A,#N/A,FALSE,"WP_J6";#N/A,#N/A,FALSE,"SECT_K";#N/A,#N/A,FALSE,"SECT_L"}</definedName>
    <definedName name="_11" localSheetId="8" hidden="1">{#N/A,#N/A,TRUE,"1990";#N/A,#N/A,TRUE,"1991";#N/A,#N/A,TRUE,"1992";#N/A,#N/A,TRUE,"1993"}</definedName>
    <definedName name="_11" localSheetId="10" hidden="1">{#N/A,#N/A,TRUE,"1990";#N/A,#N/A,TRUE,"1991";#N/A,#N/A,TRUE,"1992";#N/A,#N/A,TRUE,"1993"}</definedName>
    <definedName name="_11" hidden="1">{#N/A,#N/A,TRUE,"1990";#N/A,#N/A,TRUE,"1991";#N/A,#N/A,TRUE,"1992";#N/A,#N/A,TRUE,"1993"}</definedName>
    <definedName name="_11__123Graph_XCHART_1" hidden="1">[10]Data!$B$30:$B$222</definedName>
    <definedName name="_110" localSheetId="8" hidden="1">{"print1",#N/A,FALSE,"D21CUSTS";"print2",#N/A,FALSE,"D21CUSTS";"print3",#N/A,FALSE,"D21CUSTS";"print4",#N/A,FALSE,"D21CUSTS"}</definedName>
    <definedName name="_110" localSheetId="10" hidden="1">{"print1",#N/A,FALSE,"D21CUSTS";"print2",#N/A,FALSE,"D21CUSTS";"print3",#N/A,FALSE,"D21CUSTS";"print4",#N/A,FALSE,"D21CUSTS"}</definedName>
    <definedName name="_110" hidden="1">{"print1",#N/A,FALSE,"D21CUSTS";"print2",#N/A,FALSE,"D21CUSTS";"print3",#N/A,FALSE,"D21CUSTS";"print4",#N/A,FALSE,"D21CUSTS"}</definedName>
    <definedName name="_111" localSheetId="8" hidden="1">{"Fuel by Type",#N/A,FALSE,"00whfuel";"Fuel by Account",#N/A,FALSE,"00whfuel";"NTEC",#N/A,FALSE,"00whfuel";"Hope",#N/A,FALSE,"00whfuel";"Net Energy Load",#N/A,FALSE,"00whfuel";"Purchased Power",#N/A,FALSE,"00whfuel"}</definedName>
    <definedName name="_111" localSheetId="10" hidden="1">{"Fuel by Type",#N/A,FALSE,"00whfuel";"Fuel by Account",#N/A,FALSE,"00whfuel";"NTEC",#N/A,FALSE,"00whfuel";"Hope",#N/A,FALSE,"00whfuel";"Net Energy Load",#N/A,FALSE,"00whfuel";"Purchased Power",#N/A,FALSE,"00whfuel"}</definedName>
    <definedName name="_111" hidden="1">{"Fuel by Type",#N/A,FALSE,"00whfuel";"Fuel by Account",#N/A,FALSE,"00whfuel";"NTEC",#N/A,FALSE,"00whfuel";"Hope",#N/A,FALSE,"00whfuel";"Net Energy Load",#N/A,FALSE,"00whfuel";"Purchased Power",#N/A,FALSE,"00whfuel"}</definedName>
    <definedName name="_112" localSheetId="8" hidden="1">{"WEATHER_CUSTOMERS",#N/A,FALSE,"Ok_Fuel&amp;Rev"}</definedName>
    <definedName name="_112" localSheetId="10" hidden="1">{"WEATHER_CUSTOMERS",#N/A,FALSE,"Ok_Fuel&amp;Rev"}</definedName>
    <definedName name="_112" hidden="1">{"WEATHER_CUSTOMERS",#N/A,FALSE,"Ok_Fuel&amp;Rev"}</definedName>
    <definedName name="_113" localSheetId="8" hidden="1">{#N/A,#N/A,FALSE,"GLDwnLoad"}</definedName>
    <definedName name="_113" localSheetId="10" hidden="1">{#N/A,#N/A,FALSE,"GLDwnLoad"}</definedName>
    <definedName name="_113" hidden="1">{#N/A,#N/A,FALSE,"GLDwnLoad"}</definedName>
    <definedName name="_114" localSheetId="8" hidden="1">{#N/A,#N/A,FALSE,"OTHERINPUTS";#N/A,#N/A,FALSE,"DITRATEINPUTS";#N/A,#N/A,FALSE,"SUPPLIEDADJINPUT";#N/A,#N/A,FALSE,"TIMINGDIFFINPUTS";#N/A,#N/A,FALSE,"BR&amp;SUPADJ."}</definedName>
    <definedName name="_114" localSheetId="10" hidden="1">{#N/A,#N/A,FALSE,"OTHERINPUTS";#N/A,#N/A,FALSE,"DITRATEINPUTS";#N/A,#N/A,FALSE,"SUPPLIEDADJINPUT";#N/A,#N/A,FALSE,"TIMINGDIFFINPUTS";#N/A,#N/A,FALSE,"BR&amp;SUPADJ."}</definedName>
    <definedName name="_114" hidden="1">{#N/A,#N/A,FALSE,"OTHERINPUTS";#N/A,#N/A,FALSE,"DITRATEINPUTS";#N/A,#N/A,FALSE,"SUPPLIEDADJINPUT";#N/A,#N/A,FALSE,"TIMINGDIFFINPUTS";#N/A,#N/A,FALSE,"BR&amp;SUPADJ."}</definedName>
    <definedName name="_115" localSheetId="8" hidden="1">{#N/A,#N/A,FALSE,"TITLEPG";#N/A,#N/A,FALSE,"INDEX";#N/A,#N/A,FALSE,"BKTAXINCOME";#N/A,#N/A,FALSE,"INTERESTALLOC";#N/A,#N/A,FALSE,"FITCALC";#N/A,#N/A,FALSE,"CCBT";#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Summary";#N/A,#N/A,FALSE,"FAS109 OPER 190 ITC";#N/A,#N/A,FALSE,"FAS109 OPER 190 Other";#N/A,#N/A,FALSE,"FAS109 OPER 282";#N/A,#N/A,FALSE,"FAS109 OPER 283";#N/A,#N/A,FALSE,"FAS109 NONOPER 282"}</definedName>
    <definedName name="_115" localSheetId="10" hidden="1">{#N/A,#N/A,FALSE,"TITLEPG";#N/A,#N/A,FALSE,"INDEX";#N/A,#N/A,FALSE,"BKTAXINCOME";#N/A,#N/A,FALSE,"INTERESTALLOC";#N/A,#N/A,FALSE,"FITCALC";#N/A,#N/A,FALSE,"CCBT";#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Summary";#N/A,#N/A,FALSE,"FAS109 OPER 190 ITC";#N/A,#N/A,FALSE,"FAS109 OPER 190 Other";#N/A,#N/A,FALSE,"FAS109 OPER 282";#N/A,#N/A,FALSE,"FAS109 OPER 283";#N/A,#N/A,FALSE,"FAS109 NONOPER 282"}</definedName>
    <definedName name="_115" hidden="1">{#N/A,#N/A,FALSE,"TITLEPG";#N/A,#N/A,FALSE,"INDEX";#N/A,#N/A,FALSE,"BKTAXINCOME";#N/A,#N/A,FALSE,"INTERESTALLOC";#N/A,#N/A,FALSE,"FITCALC";#N/A,#N/A,FALSE,"CCBT";#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Summary";#N/A,#N/A,FALSE,"FAS109 OPER 190 ITC";#N/A,#N/A,FALSE,"FAS109 OPER 190 Other";#N/A,#N/A,FALSE,"FAS109 OPER 282";#N/A,#N/A,FALSE,"FAS109 OPER 283";#N/A,#N/A,FALSE,"FAS109 NONOPER 282"}</definedName>
    <definedName name="_116" localSheetId="8" hidden="1">{#N/A,#N/A,FALSE,"GLDwnLoad"}</definedName>
    <definedName name="_116" localSheetId="10" hidden="1">{#N/A,#N/A,FALSE,"GLDwnLoad"}</definedName>
    <definedName name="_116" hidden="1">{#N/A,#N/A,FALSE,"GLDwnLoad"}</definedName>
    <definedName name="_118__123Graph_BCHART_6" hidden="1">[14]Data!#REF!</definedName>
    <definedName name="_119__123Graph_BCHART_5" hidden="1">[10]Data!$P$30:$P$229</definedName>
    <definedName name="_12" localSheetId="8" hidden="1">{#N/A,#N/A,TRUE,"1990";#N/A,#N/A,TRUE,"1991";#N/A,#N/A,TRUE,"1992";#N/A,#N/A,TRUE,"1993"}</definedName>
    <definedName name="_12" localSheetId="10" hidden="1">{#N/A,#N/A,TRUE,"1990";#N/A,#N/A,TRUE,"1991";#N/A,#N/A,TRUE,"1992";#N/A,#N/A,TRUE,"1993"}</definedName>
    <definedName name="_12" hidden="1">{#N/A,#N/A,TRUE,"1990";#N/A,#N/A,TRUE,"1991";#N/A,#N/A,TRUE,"1992";#N/A,#N/A,TRUE,"1993"}</definedName>
    <definedName name="_12__123Graph_ACHART_6" hidden="1">[10]Data!$E$30:$E$229</definedName>
    <definedName name="_12__123Graph_XCHART_2" hidden="1">[10]Data!$B$30:$B$222</definedName>
    <definedName name="_123Graph_ACHART" hidden="1">'[2]Chart Data'!$E$30:$E$229</definedName>
    <definedName name="_126__123Graph_ACHART_6" hidden="1">[13]Data!$E$30:$E$229</definedName>
    <definedName name="_126__123Graph_BCHART_5" hidden="1">[10]Data!$P$30:$P$229</definedName>
    <definedName name="_13" localSheetId="8" hidden="1">{"summary",#N/A,TRUE,"E93ADJ";"detail",#N/A,TRUE,"E93ADJ"}</definedName>
    <definedName name="_13" localSheetId="10" hidden="1">{"summary",#N/A,TRUE,"E93ADJ";"detail",#N/A,TRUE,"E93ADJ"}</definedName>
    <definedName name="_13" hidden="1">{"summary",#N/A,TRUE,"E93ADJ";"detail",#N/A,TRUE,"E93ADJ"}</definedName>
    <definedName name="_13__123Graph_XCHART_3" hidden="1">[10]Data!$B$30:$B$222</definedName>
    <definedName name="_132__123Graph_CCHART_4" hidden="1">[14]Data!$C$30:$C$233</definedName>
    <definedName name="_14" localSheetId="8" hidden="1">{"summary",#N/A,TRUE,"E93ADJ";"detail",#N/A,TRUE,"E93ADJ"}</definedName>
    <definedName name="_14" localSheetId="10" hidden="1">{"summary",#N/A,TRUE,"E93ADJ";"detail",#N/A,TRUE,"E93ADJ"}</definedName>
    <definedName name="_14" hidden="1">{"summary",#N/A,TRUE,"E93ADJ";"detail",#N/A,TRUE,"E93ADJ"}</definedName>
    <definedName name="_14__123Graph_ACHART_1" hidden="1">[14]Data!$K$30:$K$228</definedName>
    <definedName name="_14__123Graph_BCHART_5" hidden="1">[10]Data!$P$30:$P$229</definedName>
    <definedName name="_14__123Graph_XCHART_4" hidden="1">[10]Data!$B$30:$B$222</definedName>
    <definedName name="_144__123Graph_BCHART_6" hidden="1">[10]Data!#REF!</definedName>
    <definedName name="_147__123Graph_BCHART_5" hidden="1">[13]Data!$P$30:$P$229</definedName>
    <definedName name="_15" localSheetId="8" hidden="1">{#N/A,#N/A,TRUE,"1990";#N/A,#N/A,TRUE,"1991";#N/A,#N/A,TRUE,"1992";#N/A,#N/A,TRUE,"1993"}</definedName>
    <definedName name="_15" localSheetId="10" hidden="1">{#N/A,#N/A,TRUE,"1990";#N/A,#N/A,TRUE,"1991";#N/A,#N/A,TRUE,"1992";#N/A,#N/A,TRUE,"1993"}</definedName>
    <definedName name="_15" hidden="1">{#N/A,#N/A,TRUE,"1990";#N/A,#N/A,TRUE,"1991";#N/A,#N/A,TRUE,"1992";#N/A,#N/A,TRUE,"1993"}</definedName>
    <definedName name="_15__123Graph_XCHART_5" hidden="1">[10]Data!$B$30:$B$222</definedName>
    <definedName name="_152__123Graph_BCHART_6" hidden="1">[10]Data!#REF!</definedName>
    <definedName name="_152__123Graph_CCHART_6" hidden="1">[14]Data!#REF!</definedName>
    <definedName name="_16" localSheetId="8" hidden="1">{"summary",#N/A,TRUE,"E93ADJ";"detail",#N/A,TRUE,"E93ADJ"}</definedName>
    <definedName name="_16" localSheetId="10" hidden="1">{"summary",#N/A,TRUE,"E93ADJ";"detail",#N/A,TRUE,"E93ADJ"}</definedName>
    <definedName name="_16" hidden="1">{"summary",#N/A,TRUE,"E93ADJ";"detail",#N/A,TRUE,"E93ADJ"}</definedName>
    <definedName name="_16__123Graph_BCHART_6" hidden="1">[10]Data!#REF!</definedName>
    <definedName name="_16__123Graph_XCHART_6" hidden="1">[10]Data!$B$30:$B$222</definedName>
    <definedName name="_161__123Graph_CCHART_4" hidden="1">[10]Data!$C$30:$C$233</definedName>
    <definedName name="_166__123Graph_XCHART_1" hidden="1">[14]Data!$B$30:$B$222</definedName>
    <definedName name="_17" localSheetId="8" hidden="1">{"ARK_JURIS_FUEL",#N/A,FALSE,"Ark_Fuel&amp;Rev"}</definedName>
    <definedName name="_17" localSheetId="10" hidden="1">{"ARK_JURIS_FUEL",#N/A,FALSE,"Ark_Fuel&amp;Rev"}</definedName>
    <definedName name="_17" hidden="1">{"ARK_JURIS_FUEL",#N/A,FALSE,"Ark_Fuel&amp;Rev"}</definedName>
    <definedName name="_17__123Graph_ACHART_1" hidden="1">[10]Data!$K$30:$K$228</definedName>
    <definedName name="_170__123Graph_CCHART_4" hidden="1">[10]Data!$C$30:$C$233</definedName>
    <definedName name="_173__123Graph_BCHART_6" hidden="1">[13]Data!#REF!</definedName>
    <definedName name="_18" localSheetId="8" hidden="1">{#N/A,#N/A,FALSE,"SCA";#N/A,#N/A,FALSE,"NCA";#N/A,#N/A,FALSE,"SAZ";#N/A,#N/A,FALSE,"CAZ";#N/A,#N/A,FALSE,"SNV";#N/A,#N/A,FALSE,"NNV";#N/A,#N/A,FALSE,"PP";#N/A,#N/A,FALSE,"SA"}</definedName>
    <definedName name="_18" localSheetId="10" hidden="1">{#N/A,#N/A,FALSE,"SCA";#N/A,#N/A,FALSE,"NCA";#N/A,#N/A,FALSE,"SAZ";#N/A,#N/A,FALSE,"CAZ";#N/A,#N/A,FALSE,"SNV";#N/A,#N/A,FALSE,"NNV";#N/A,#N/A,FALSE,"PP";#N/A,#N/A,FALSE,"SA"}</definedName>
    <definedName name="_18" hidden="1">{#N/A,#N/A,FALSE,"SCA";#N/A,#N/A,FALSE,"NCA";#N/A,#N/A,FALSE,"SAZ";#N/A,#N/A,FALSE,"CAZ";#N/A,#N/A,FALSE,"SNV";#N/A,#N/A,FALSE,"NNV";#N/A,#N/A,FALSE,"PP";#N/A,#N/A,FALSE,"SA"}</definedName>
    <definedName name="_18__123Graph_ACHART_1" hidden="1">[10]Data!$K$30:$K$228</definedName>
    <definedName name="_18__123Graph_CCHART_4" hidden="1">[10]Data!$C$30:$C$233</definedName>
    <definedName name="_180__123Graph_XCHART_2" hidden="1">[14]Data!$B$30:$B$222</definedName>
    <definedName name="_186__123Graph_CCHART_6" hidden="1">[10]Data!#REF!</definedName>
    <definedName name="_19" localSheetId="8" hidden="1">{#N/A,#N/A,FALSE,"WP_B5";#N/A,#N/A,FALSE,"WP_B6";#N/A,#N/A,FALSE,"WP_B6.1";#N/A,#N/A,FALSE,"WP_B6.2";#N/A,#N/A,FALSE,"WP_B7";#N/A,#N/A,FALSE,"WP_B8";#N/A,#N/A,FALSE,"WP_B9";#N/A,#N/A,FALSE,"WP_C1";#N/A,#N/A,FALSE,"WP_C1.1";"WP_C1.2.1",#N/A,FALSE,"WP_C1.2";"WP_C1.2.2",#N/A,FALSE,"WP_C1.2";"WP_C1.2.3",#N/A,FALSE,"WP_C1.2";"WP_C1.2.4",#N/A,FALSE,"WP_C1.2";"WP_C1.2.5",#N/A,FALSE,"WP_C1.2";#N/A,#N/A,FALSE,"WP_C2";#N/A,#N/A,FALSE,"WP_C4";#N/A,#N/A,FALSE,"WP_C4a";#N/A,#N/A,FALSE,"WP_C4.1";#N/A,#N/A,FALSE,"WP_C4.2";#N/A,#N/A,FALSE,"WP_C4.3";#N/A,#N/A,FALSE,"WP_C5";#N/A,#N/A,FALSE,"WP_C6";#N/A,#N/A,FALSE,"WP_C7";#N/A,#N/A,FALSE,"WP_C8";#N/A,#N/A,FALSE,"WP_C9";#N/A,#N/A,FALSE,"WP_C10";#N/A,#N/A,FALSE,"WP_C11";#N/A,#N/A,FALSE,"WP_C12";#N/A,#N/A,FALSE,"WP_C13";#N/A,#N/A,FALSE,"WP_C14";"WP_D1.1",#N/A,FALSE,"WP_D1";"WP_D1.2",#N/A,FALSE,"WP_D1";"WP_D1.3",#N/A,FALSE,"WP_D1";"WP_D1.4",#N/A,FALSE,"WP_D1";"WP_D1.5",#N/A,FALSE,"WP_D1";#N/A,#N/A,FALSE,"WP_D2";#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_19" localSheetId="10" hidden="1">{#N/A,#N/A,FALSE,"WP_B5";#N/A,#N/A,FALSE,"WP_B6";#N/A,#N/A,FALSE,"WP_B6.1";#N/A,#N/A,FALSE,"WP_B6.2";#N/A,#N/A,FALSE,"WP_B7";#N/A,#N/A,FALSE,"WP_B8";#N/A,#N/A,FALSE,"WP_B9";#N/A,#N/A,FALSE,"WP_C1";#N/A,#N/A,FALSE,"WP_C1.1";"WP_C1.2.1",#N/A,FALSE,"WP_C1.2";"WP_C1.2.2",#N/A,FALSE,"WP_C1.2";"WP_C1.2.3",#N/A,FALSE,"WP_C1.2";"WP_C1.2.4",#N/A,FALSE,"WP_C1.2";"WP_C1.2.5",#N/A,FALSE,"WP_C1.2";#N/A,#N/A,FALSE,"WP_C2";#N/A,#N/A,FALSE,"WP_C4";#N/A,#N/A,FALSE,"WP_C4a";#N/A,#N/A,FALSE,"WP_C4.1";#N/A,#N/A,FALSE,"WP_C4.2";#N/A,#N/A,FALSE,"WP_C4.3";#N/A,#N/A,FALSE,"WP_C5";#N/A,#N/A,FALSE,"WP_C6";#N/A,#N/A,FALSE,"WP_C7";#N/A,#N/A,FALSE,"WP_C8";#N/A,#N/A,FALSE,"WP_C9";#N/A,#N/A,FALSE,"WP_C10";#N/A,#N/A,FALSE,"WP_C11";#N/A,#N/A,FALSE,"WP_C12";#N/A,#N/A,FALSE,"WP_C13";#N/A,#N/A,FALSE,"WP_C14";"WP_D1.1",#N/A,FALSE,"WP_D1";"WP_D1.2",#N/A,FALSE,"WP_D1";"WP_D1.3",#N/A,FALSE,"WP_D1";"WP_D1.4",#N/A,FALSE,"WP_D1";"WP_D1.5",#N/A,FALSE,"WP_D1";#N/A,#N/A,FALSE,"WP_D2";#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_19" hidden="1">{#N/A,#N/A,FALSE,"WP_B5";#N/A,#N/A,FALSE,"WP_B6";#N/A,#N/A,FALSE,"WP_B6.1";#N/A,#N/A,FALSE,"WP_B6.2";#N/A,#N/A,FALSE,"WP_B7";#N/A,#N/A,FALSE,"WP_B8";#N/A,#N/A,FALSE,"WP_B9";#N/A,#N/A,FALSE,"WP_C1";#N/A,#N/A,FALSE,"WP_C1.1";"WP_C1.2.1",#N/A,FALSE,"WP_C1.2";"WP_C1.2.2",#N/A,FALSE,"WP_C1.2";"WP_C1.2.3",#N/A,FALSE,"WP_C1.2";"WP_C1.2.4",#N/A,FALSE,"WP_C1.2";"WP_C1.2.5",#N/A,FALSE,"WP_C1.2";#N/A,#N/A,FALSE,"WP_C2";#N/A,#N/A,FALSE,"WP_C4";#N/A,#N/A,FALSE,"WP_C4a";#N/A,#N/A,FALSE,"WP_C4.1";#N/A,#N/A,FALSE,"WP_C4.2";#N/A,#N/A,FALSE,"WP_C4.3";#N/A,#N/A,FALSE,"WP_C5";#N/A,#N/A,FALSE,"WP_C6";#N/A,#N/A,FALSE,"WP_C7";#N/A,#N/A,FALSE,"WP_C8";#N/A,#N/A,FALSE,"WP_C9";#N/A,#N/A,FALSE,"WP_C10";#N/A,#N/A,FALSE,"WP_C11";#N/A,#N/A,FALSE,"WP_C12";#N/A,#N/A,FALSE,"WP_C13";#N/A,#N/A,FALSE,"WP_C14";"WP_D1.1",#N/A,FALSE,"WP_D1";"WP_D1.2",#N/A,FALSE,"WP_D1";"WP_D1.3",#N/A,FALSE,"WP_D1";"WP_D1.4",#N/A,FALSE,"WP_D1";"WP_D1.5",#N/A,FALSE,"WP_D1";#N/A,#N/A,FALSE,"WP_D2";#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_194__123Graph_CCHART_4" hidden="1">[13]Data!$C$30:$C$233</definedName>
    <definedName name="_194__123Graph_XCHART_3" hidden="1">[14]Data!$B$30:$B$222</definedName>
    <definedName name="_196__123Graph_CCHART_6" hidden="1">[10]Data!#REF!</definedName>
    <definedName name="_1Q_0_Regressio" localSheetId="2" hidden="1">#REF!</definedName>
    <definedName name="_1Q_0_Regressio" localSheetId="3" hidden="1">#REF!</definedName>
    <definedName name="_1Q_0_Regressio" localSheetId="5" hidden="1">#REF!</definedName>
    <definedName name="_1Q_0_Regressio" localSheetId="6" hidden="1">#REF!</definedName>
    <definedName name="_1Q_0_Regressio" localSheetId="7" hidden="1">#REF!</definedName>
    <definedName name="_1Q_0_Regressio" localSheetId="8" hidden="1">#REF!</definedName>
    <definedName name="_1Q_0_Regressio" localSheetId="10" hidden="1">#REF!</definedName>
    <definedName name="_1Q_0_Regressio" hidden="1">#REF!</definedName>
    <definedName name="_2" localSheetId="8" hidden="1">{#N/A,#N/A,FALSE,"SCA";#N/A,#N/A,FALSE,"NCA";#N/A,#N/A,FALSE,"SAZ";#N/A,#N/A,FALSE,"CAZ";#N/A,#N/A,FALSE,"SNV";#N/A,#N/A,FALSE,"NNV";#N/A,#N/A,FALSE,"PP";#N/A,#N/A,FALSE,"SA"}</definedName>
    <definedName name="_2" localSheetId="10" hidden="1">{#N/A,#N/A,FALSE,"SCA";#N/A,#N/A,FALSE,"NCA";#N/A,#N/A,FALSE,"SAZ";#N/A,#N/A,FALSE,"CAZ";#N/A,#N/A,FALSE,"SNV";#N/A,#N/A,FALSE,"NNV";#N/A,#N/A,FALSE,"PP";#N/A,#N/A,FALSE,"SA"}</definedName>
    <definedName name="_2" hidden="1">{#N/A,#N/A,FALSE,"SCA";#N/A,#N/A,FALSE,"NCA";#N/A,#N/A,FALSE,"SAZ";#N/A,#N/A,FALSE,"CAZ";#N/A,#N/A,FALSE,"SNV";#N/A,#N/A,FALSE,"NNV";#N/A,#N/A,FALSE,"PP";#N/A,#N/A,FALSE,"SA"}</definedName>
    <definedName name="_2__123Graph_ACHART_1" hidden="1">[10]Data!$K$30:$K$228</definedName>
    <definedName name="_2__123Graph_ACHART_2" hidden="1">[10]Data!$G$30:$G$229</definedName>
    <definedName name="_2__123Graph_BYIELD_CURVES" localSheetId="8" hidden="1">[11]Yield_curve!#REF!</definedName>
    <definedName name="_2__123Graph_BYIELD_CURVES" hidden="1">[11]Yield_curve!#REF!</definedName>
    <definedName name="_20" localSheetId="8" hidden="1">{#N/A,#N/A,FALSE,"SECT_G";#N/A,#N/A,FALSE,"WP_G6";#N/A,#N/A,FALSE,"WP_G14";#N/A,#N/A,FALSE,"WP_G15";#N/A,#N/A,FALSE,"WP_G-16";#N/A,#N/A,FALSE,"WP_G-17";#N/A,#N/A,FALSE,"WP_G-18a";#N/A,#N/A,FALSE,"WP_G-18b";#N/A,#N/A,FALSE,"WP_H1";#N/A,#N/A,FALSE,"WP_H1.1";#N/A,#N/A,FALSE,"WP_H1.2";#N/A,#N/A,FALSE,"WP_H3";#N/A,#N/A,FALSE,"WP_H3.1";#N/A,#N/A,FALSE,"WP_H4";#N/A,#N/A,FALSE,"WP_H4.1";#N/A,#N/A,FALSE,"WP_H4.2";#N/A,#N/A,FALSE,"WP_H4.3";#N/A,#N/A,FALSE,"WP_H4.4";#N/A,#N/A,FALSE,"WP_H4.5";#N/A,#N/A,FALSE,"WP_H4.6";#N/A,#N/A,FALSE,"WP_H5";#N/A,#N/A,FALSE,"WP_H6";#N/A,#N/A,FALSE,"WP_H7";#N/A,#N/A,FALSE,"WP_H8";#N/A,#N/A,FALSE,"WP_H8.1";#N/A,#N/A,FALSE,"WP_H8.2";#N/A,#N/A,FALSE,"WP_H9";#N/A,#N/A,FALSE,"WP_H9.1";#N/A,#N/A,FALSE,"WP_H9.2";#N/A,#N/A,FALSE,"WP_H10";#N/A,#N/A,FALSE,"WP_H10.1";#N/A,#N/A,FALSE,"WP_H10.2";#N/A,#N/A,FALSE,"WP_H11";#N/A,#N/A,FALSE,"WP_H12";#N/A,#N/A,FALSE,"WP_H13";#N/A,#N/A,FALSE,"WP_H14";#N/A,#N/A,FALSE,"WP_H15";#N/A,#N/A,FALSE,"WP_H16";#N/A,#N/A,FALSE,"WP_H17";#N/A,#N/A,FALSE,"WP_H18";#N/A,#N/A,FALSE,"WP_H19";#N/A,#N/A,FALSE,"WP_H20";#N/A,#N/A,FALSE,"WP_H21";#N/A,#N/A,FALSE,"WP_H22";#N/A,#N/A,FALSE,"WP_I1";#N/A,#N/A,FALSE,"WP_I2";#N/A,#N/A,FALSE,"WP_I3";#N/A,#N/A,FALSE,"WP_J1";#N/A,#N/A,FALSE,"WP_J2";#N/A,#N/A,FALSE,"WP_J3";#N/A,#N/A,FALSE,"WP_J4";#N/A,#N/A,FALSE,"WP_J5";#N/A,#N/A,FALSE,"WP_J6";#N/A,#N/A,FALSE,"SECT_K";#N/A,#N/A,FALSE,"SECT_L"}</definedName>
    <definedName name="_20" localSheetId="10" hidden="1">{#N/A,#N/A,FALSE,"SECT_G";#N/A,#N/A,FALSE,"WP_G6";#N/A,#N/A,FALSE,"WP_G14";#N/A,#N/A,FALSE,"WP_G15";#N/A,#N/A,FALSE,"WP_G-16";#N/A,#N/A,FALSE,"WP_G-17";#N/A,#N/A,FALSE,"WP_G-18a";#N/A,#N/A,FALSE,"WP_G-18b";#N/A,#N/A,FALSE,"WP_H1";#N/A,#N/A,FALSE,"WP_H1.1";#N/A,#N/A,FALSE,"WP_H1.2";#N/A,#N/A,FALSE,"WP_H3";#N/A,#N/A,FALSE,"WP_H3.1";#N/A,#N/A,FALSE,"WP_H4";#N/A,#N/A,FALSE,"WP_H4.1";#N/A,#N/A,FALSE,"WP_H4.2";#N/A,#N/A,FALSE,"WP_H4.3";#N/A,#N/A,FALSE,"WP_H4.4";#N/A,#N/A,FALSE,"WP_H4.5";#N/A,#N/A,FALSE,"WP_H4.6";#N/A,#N/A,FALSE,"WP_H5";#N/A,#N/A,FALSE,"WP_H6";#N/A,#N/A,FALSE,"WP_H7";#N/A,#N/A,FALSE,"WP_H8";#N/A,#N/A,FALSE,"WP_H8.1";#N/A,#N/A,FALSE,"WP_H8.2";#N/A,#N/A,FALSE,"WP_H9";#N/A,#N/A,FALSE,"WP_H9.1";#N/A,#N/A,FALSE,"WP_H9.2";#N/A,#N/A,FALSE,"WP_H10";#N/A,#N/A,FALSE,"WP_H10.1";#N/A,#N/A,FALSE,"WP_H10.2";#N/A,#N/A,FALSE,"WP_H11";#N/A,#N/A,FALSE,"WP_H12";#N/A,#N/A,FALSE,"WP_H13";#N/A,#N/A,FALSE,"WP_H14";#N/A,#N/A,FALSE,"WP_H15";#N/A,#N/A,FALSE,"WP_H16";#N/A,#N/A,FALSE,"WP_H17";#N/A,#N/A,FALSE,"WP_H18";#N/A,#N/A,FALSE,"WP_H19";#N/A,#N/A,FALSE,"WP_H20";#N/A,#N/A,FALSE,"WP_H21";#N/A,#N/A,FALSE,"WP_H22";#N/A,#N/A,FALSE,"WP_I1";#N/A,#N/A,FALSE,"WP_I2";#N/A,#N/A,FALSE,"WP_I3";#N/A,#N/A,FALSE,"WP_J1";#N/A,#N/A,FALSE,"WP_J2";#N/A,#N/A,FALSE,"WP_J3";#N/A,#N/A,FALSE,"WP_J4";#N/A,#N/A,FALSE,"WP_J5";#N/A,#N/A,FALSE,"WP_J6";#N/A,#N/A,FALSE,"SECT_K";#N/A,#N/A,FALSE,"SECT_L"}</definedName>
    <definedName name="_20" hidden="1">{#N/A,#N/A,FALSE,"SECT_G";#N/A,#N/A,FALSE,"WP_G6";#N/A,#N/A,FALSE,"WP_G14";#N/A,#N/A,FALSE,"WP_G15";#N/A,#N/A,FALSE,"WP_G-16";#N/A,#N/A,FALSE,"WP_G-17";#N/A,#N/A,FALSE,"WP_G-18a";#N/A,#N/A,FALSE,"WP_G-18b";#N/A,#N/A,FALSE,"WP_H1";#N/A,#N/A,FALSE,"WP_H1.1";#N/A,#N/A,FALSE,"WP_H1.2";#N/A,#N/A,FALSE,"WP_H3";#N/A,#N/A,FALSE,"WP_H3.1";#N/A,#N/A,FALSE,"WP_H4";#N/A,#N/A,FALSE,"WP_H4.1";#N/A,#N/A,FALSE,"WP_H4.2";#N/A,#N/A,FALSE,"WP_H4.3";#N/A,#N/A,FALSE,"WP_H4.4";#N/A,#N/A,FALSE,"WP_H4.5";#N/A,#N/A,FALSE,"WP_H4.6";#N/A,#N/A,FALSE,"WP_H5";#N/A,#N/A,FALSE,"WP_H6";#N/A,#N/A,FALSE,"WP_H7";#N/A,#N/A,FALSE,"WP_H8";#N/A,#N/A,FALSE,"WP_H8.1";#N/A,#N/A,FALSE,"WP_H8.2";#N/A,#N/A,FALSE,"WP_H9";#N/A,#N/A,FALSE,"WP_H9.1";#N/A,#N/A,FALSE,"WP_H9.2";#N/A,#N/A,FALSE,"WP_H10";#N/A,#N/A,FALSE,"WP_H10.1";#N/A,#N/A,FALSE,"WP_H10.2";#N/A,#N/A,FALSE,"WP_H11";#N/A,#N/A,FALSE,"WP_H12";#N/A,#N/A,FALSE,"WP_H13";#N/A,#N/A,FALSE,"WP_H14";#N/A,#N/A,FALSE,"WP_H15";#N/A,#N/A,FALSE,"WP_H16";#N/A,#N/A,FALSE,"WP_H17";#N/A,#N/A,FALSE,"WP_H18";#N/A,#N/A,FALSE,"WP_H19";#N/A,#N/A,FALSE,"WP_H20";#N/A,#N/A,FALSE,"WP_H21";#N/A,#N/A,FALSE,"WP_H22";#N/A,#N/A,FALSE,"WP_I1";#N/A,#N/A,FALSE,"WP_I2";#N/A,#N/A,FALSE,"WP_I3";#N/A,#N/A,FALSE,"WP_J1";#N/A,#N/A,FALSE,"WP_J2";#N/A,#N/A,FALSE,"WP_J3";#N/A,#N/A,FALSE,"WP_J4";#N/A,#N/A,FALSE,"WP_J5";#N/A,#N/A,FALSE,"WP_J6";#N/A,#N/A,FALSE,"SECT_K";#N/A,#N/A,FALSE,"SECT_L"}</definedName>
    <definedName name="_20__123Graph_CCHART_6" hidden="1">[10]Data!#REF!</definedName>
    <definedName name="_203__123Graph_XCHART_1" hidden="1">[10]Data!$B$30:$B$222</definedName>
    <definedName name="_208__123Graph_XCHART_4" hidden="1">[14]Data!$B$30:$B$222</definedName>
    <definedName name="_21" localSheetId="8" hidden="1">{"wp_h4.2",#N/A,FALSE,"WP_H4.2";"wp_h4.3",#N/A,FALSE,"WP_H4.3"}</definedName>
    <definedName name="_21" localSheetId="10" hidden="1">{"wp_h4.2",#N/A,FALSE,"WP_H4.2";"wp_h4.3",#N/A,FALSE,"WP_H4.3"}</definedName>
    <definedName name="_21" hidden="1">{"wp_h4.2",#N/A,FALSE,"WP_H4.2";"wp_h4.3",#N/A,FALSE,"WP_H4.3"}</definedName>
    <definedName name="_21__123Graph_ACHART_1" hidden="1">[13]Data!$K$30:$K$228</definedName>
    <definedName name="_214__123Graph_XCHART_1" hidden="1">[10]Data!$B$30:$B$222</definedName>
    <definedName name="_22" localSheetId="8" hidden="1">{#N/A,#N/A,TRUE,"1990";#N/A,#N/A,TRUE,"1991";#N/A,#N/A,TRUE,"1992";#N/A,#N/A,TRUE,"1993"}</definedName>
    <definedName name="_22" localSheetId="10" hidden="1">{#N/A,#N/A,TRUE,"1990";#N/A,#N/A,TRUE,"1991";#N/A,#N/A,TRUE,"1992";#N/A,#N/A,TRUE,"1993"}</definedName>
    <definedName name="_22" hidden="1">{#N/A,#N/A,TRUE,"1990";#N/A,#N/A,TRUE,"1991";#N/A,#N/A,TRUE,"1992";#N/A,#N/A,TRUE,"1993"}</definedName>
    <definedName name="_22__123Graph_XCHART_1" hidden="1">[10]Data!$B$30:$B$222</definedName>
    <definedName name="_220__123Graph_CCHART_6" hidden="1">[13]Data!#REF!</definedName>
    <definedName name="_220__123Graph_XCHART_2" hidden="1">[10]Data!$B$30:$B$222</definedName>
    <definedName name="_222__123Graph_XCHART_5" hidden="1">[14]Data!$B$30:$B$222</definedName>
    <definedName name="_23" localSheetId="8"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_23" localSheetId="10"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_23"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_232__123Graph_XCHART_2" hidden="1">[10]Data!$B$30:$B$222</definedName>
    <definedName name="_236__123Graph_XCHART_6" hidden="1">[14]Data!$B$30:$B$222</definedName>
    <definedName name="_237__123Graph_XCHART_3" hidden="1">[10]Data!$B$30:$B$222</definedName>
    <definedName name="_24" localSheetId="8" hidden="1">{#N/A,#N/A,FALSE,"TITLEPG";#N/A,#N/A,FALSE,"INDEX";#N/A,#N/A,FALSE,"PAGE7";#N/A,#N/A,FALSE,"COSS";#N/A,#N/A,FALSE,"Taxes FEED ";#N/A,#N/A,FALSE,"PRIOR MTH Taxes FD  ";#N/A,#N/A,FALSE,"FITCALC";#N/A,#N/A,FALSE,"CCBT";#N/A,#N/A,FALSE,"BKTAXINCOME";#N/A,#N/A,FALSE,"PERMDIFFEVENTS";#N/A,#N/A,FALSE,"TIMDIFFEVENTS";#N/A,#N/A,FALSE,"DEPREC";#N/A,#N/A,FALSE,"PERMDIFF";#N/A,#N/A,FALSE,"OPTIMDIFF";#N/A,#N/A,FALSE,"NONOPTIMDIFF";#N/A,#N/A,FALSE,"190CRMTH";#N/A,#N/A,FALSE,"190CRYTD";#N/A,#N/A,FALSE,"190PRYTD";#N/A,#N/A,FALSE,"282CRMTH";#N/A,#N/A,FALSE,"282CRYTD";#N/A,#N/A,FALSE,"282PRYTD";#N/A,#N/A,FALSE,"283CRMTH";#N/A,#N/A,FALSE,"283CRYTD";#N/A,#N/A,FALSE,"283PRYTD";#N/A,#N/A,FALSE,"DITSUM";#N/A,#N/A,FALSE,"CRYTDACREC";#N/A,#N/A,FALSE,"PRYTDACREC";#N/A,#N/A,FALSE,"SYSJRNL"}</definedName>
    <definedName name="_24" localSheetId="10" hidden="1">{#N/A,#N/A,FALSE,"TITLEPG";#N/A,#N/A,FALSE,"INDEX";#N/A,#N/A,FALSE,"PAGE7";#N/A,#N/A,FALSE,"COSS";#N/A,#N/A,FALSE,"Taxes FEED ";#N/A,#N/A,FALSE,"PRIOR MTH Taxes FD  ";#N/A,#N/A,FALSE,"FITCALC";#N/A,#N/A,FALSE,"CCBT";#N/A,#N/A,FALSE,"BKTAXINCOME";#N/A,#N/A,FALSE,"PERMDIFFEVENTS";#N/A,#N/A,FALSE,"TIMDIFFEVENTS";#N/A,#N/A,FALSE,"DEPREC";#N/A,#N/A,FALSE,"PERMDIFF";#N/A,#N/A,FALSE,"OPTIMDIFF";#N/A,#N/A,FALSE,"NONOPTIMDIFF";#N/A,#N/A,FALSE,"190CRMTH";#N/A,#N/A,FALSE,"190CRYTD";#N/A,#N/A,FALSE,"190PRYTD";#N/A,#N/A,FALSE,"282CRMTH";#N/A,#N/A,FALSE,"282CRYTD";#N/A,#N/A,FALSE,"282PRYTD";#N/A,#N/A,FALSE,"283CRMTH";#N/A,#N/A,FALSE,"283CRYTD";#N/A,#N/A,FALSE,"283PRYTD";#N/A,#N/A,FALSE,"DITSUM";#N/A,#N/A,FALSE,"CRYTDACREC";#N/A,#N/A,FALSE,"PRYTDACREC";#N/A,#N/A,FALSE,"SYSJRNL"}</definedName>
    <definedName name="_24" hidden="1">{#N/A,#N/A,FALSE,"TITLEPG";#N/A,#N/A,FALSE,"INDEX";#N/A,#N/A,FALSE,"PAGE7";#N/A,#N/A,FALSE,"COSS";#N/A,#N/A,FALSE,"Taxes FEED ";#N/A,#N/A,FALSE,"PRIOR MTH Taxes FD  ";#N/A,#N/A,FALSE,"FITCALC";#N/A,#N/A,FALSE,"CCBT";#N/A,#N/A,FALSE,"BKTAXINCOME";#N/A,#N/A,FALSE,"PERMDIFFEVENTS";#N/A,#N/A,FALSE,"TIMDIFFEVENTS";#N/A,#N/A,FALSE,"DEPREC";#N/A,#N/A,FALSE,"PERMDIFF";#N/A,#N/A,FALSE,"OPTIMDIFF";#N/A,#N/A,FALSE,"NONOPTIMDIFF";#N/A,#N/A,FALSE,"190CRMTH";#N/A,#N/A,FALSE,"190CRYTD";#N/A,#N/A,FALSE,"190PRYTD";#N/A,#N/A,FALSE,"282CRMTH";#N/A,#N/A,FALSE,"282CRYTD";#N/A,#N/A,FALSE,"282PRYTD";#N/A,#N/A,FALSE,"283CRMTH";#N/A,#N/A,FALSE,"283CRYTD";#N/A,#N/A,FALSE,"283PRYTD";#N/A,#N/A,FALSE,"DITSUM";#N/A,#N/A,FALSE,"CRYTDACREC";#N/A,#N/A,FALSE,"PRYTDACREC";#N/A,#N/A,FALSE,"SYSJRNL"}</definedName>
    <definedName name="_24__123Graph_XCHART_2" hidden="1">[10]Data!$B$30:$B$222</definedName>
    <definedName name="_241__123Graph_XCHART_1" hidden="1">[13]Data!$B$30:$B$222</definedName>
    <definedName name="_25" localSheetId="8" hidden="1">{"ARK_JURIS_FAC",#N/A,FALSE,"Ark_Fuel&amp;Rev"}</definedName>
    <definedName name="_25" localSheetId="10" hidden="1">{"ARK_JURIS_FAC",#N/A,FALSE,"Ark_Fuel&amp;Rev"}</definedName>
    <definedName name="_25" hidden="1">{"ARK_JURIS_FAC",#N/A,FALSE,"Ark_Fuel&amp;Rev"}</definedName>
    <definedName name="_250__123Graph_XCHART_3" hidden="1">[10]Data!$B$30:$B$222</definedName>
    <definedName name="_254__123Graph_XCHART_4" hidden="1">[10]Data!$B$30:$B$222</definedName>
    <definedName name="_26" localSheetId="8" hidden="1">{"OMPA_FAC",#N/A,FALSE,"OMPA FAC"}</definedName>
    <definedName name="_26" localSheetId="10" hidden="1">{"OMPA_FAC",#N/A,FALSE,"OMPA FAC"}</definedName>
    <definedName name="_26" hidden="1">{"OMPA_FAC",#N/A,FALSE,"OMPA FAC"}</definedName>
    <definedName name="_26__123Graph_XCHART_3" hidden="1">[10]Data!$B$30:$B$222</definedName>
    <definedName name="_262__123Graph_XCHART_2" hidden="1">[13]Data!$B$30:$B$222</definedName>
    <definedName name="_268__123Graph_XCHART_4" hidden="1">[10]Data!$B$30:$B$222</definedName>
    <definedName name="_27" localSheetId="8" hidden="1">{#N/A,#N/A,FALSE,"SCH_B1";#N/A,#N/A,FALSE,"SCH_B2";#N/A,#N/A,FALSE,"SCH_B2.1";#N/A,#N/A,FALSE,"SCH_B2.2";#N/A,#N/A,FALSE,"SCH_B2.3";#N/A,#N/A,FALSE,"SCH_B3";#N/A,#N/A,FALSE,"SCH_B3.1";#N/A,#N/A,FALSE,"SCH_C1-a";#N/A,#N/A,FALSE,"SCH_C2";#N/A,#N/A,FALSE,"SCH_C2.1";#N/A,#N/A,FALSE,"SCH_D1A";#N/A,#N/A,FALSE,"SCH_D2";#N/A,#N/A,FALSE,"SCH_D2.1";#N/A,#N/A,FALSE,"SCH_E1";#N/A,#N/A,FALSE,"SCH_E1.1";#N/A,#N/A,FALSE,"SCH_F1";#N/A,#N/A,FALSE,"SCH_H1";#N/A,#N/A,FALSE,"SCH_H2";#N/A,#N/A,FALSE,"SCH_H2.1";#N/A,#N/A,FALSE,"SCH_I1";#N/A,#N/A,FALSE,"SCH_I1a";#N/A,#N/A,FALSE,"SCH_J1"}</definedName>
    <definedName name="_27" localSheetId="10" hidden="1">{#N/A,#N/A,FALSE,"SCH_B1";#N/A,#N/A,FALSE,"SCH_B2";#N/A,#N/A,FALSE,"SCH_B2.1";#N/A,#N/A,FALSE,"SCH_B2.2";#N/A,#N/A,FALSE,"SCH_B2.3";#N/A,#N/A,FALSE,"SCH_B3";#N/A,#N/A,FALSE,"SCH_B3.1";#N/A,#N/A,FALSE,"SCH_C1-a";#N/A,#N/A,FALSE,"SCH_C2";#N/A,#N/A,FALSE,"SCH_C2.1";#N/A,#N/A,FALSE,"SCH_D1A";#N/A,#N/A,FALSE,"SCH_D2";#N/A,#N/A,FALSE,"SCH_D2.1";#N/A,#N/A,FALSE,"SCH_E1";#N/A,#N/A,FALSE,"SCH_E1.1";#N/A,#N/A,FALSE,"SCH_F1";#N/A,#N/A,FALSE,"SCH_H1";#N/A,#N/A,FALSE,"SCH_H2";#N/A,#N/A,FALSE,"SCH_H2.1";#N/A,#N/A,FALSE,"SCH_I1";#N/A,#N/A,FALSE,"SCH_I1a";#N/A,#N/A,FALSE,"SCH_J1"}</definedName>
    <definedName name="_27" hidden="1">{#N/A,#N/A,FALSE,"SCH_B1";#N/A,#N/A,FALSE,"SCH_B2";#N/A,#N/A,FALSE,"SCH_B2.1";#N/A,#N/A,FALSE,"SCH_B2.2";#N/A,#N/A,FALSE,"SCH_B2.3";#N/A,#N/A,FALSE,"SCH_B3";#N/A,#N/A,FALSE,"SCH_B3.1";#N/A,#N/A,FALSE,"SCH_C1-a";#N/A,#N/A,FALSE,"SCH_C2";#N/A,#N/A,FALSE,"SCH_C2.1";#N/A,#N/A,FALSE,"SCH_D1A";#N/A,#N/A,FALSE,"SCH_D2";#N/A,#N/A,FALSE,"SCH_D2.1";#N/A,#N/A,FALSE,"SCH_E1";#N/A,#N/A,FALSE,"SCH_E1.1";#N/A,#N/A,FALSE,"SCH_F1";#N/A,#N/A,FALSE,"SCH_H1";#N/A,#N/A,FALSE,"SCH_H2";#N/A,#N/A,FALSE,"SCH_H2.1";#N/A,#N/A,FALSE,"SCH_I1";#N/A,#N/A,FALSE,"SCH_I1a";#N/A,#N/A,FALSE,"SCH_J1"}</definedName>
    <definedName name="_271__123Graph_XCHART_5" hidden="1">[10]Data!$B$30:$B$222</definedName>
    <definedName name="_28" localSheetId="8" hidden="1">{#N/A,#N/A,FALSE,"SCA";#N/A,#N/A,FALSE,"NCA";#N/A,#N/A,FALSE,"SAZ";#N/A,#N/A,FALSE,"CAZ";#N/A,#N/A,FALSE,"SNV";#N/A,#N/A,FALSE,"NNV";#N/A,#N/A,FALSE,"PP";#N/A,#N/A,FALSE,"SA"}</definedName>
    <definedName name="_28" localSheetId="10" hidden="1">{#N/A,#N/A,FALSE,"SCA";#N/A,#N/A,FALSE,"NCA";#N/A,#N/A,FALSE,"SAZ";#N/A,#N/A,FALSE,"CAZ";#N/A,#N/A,FALSE,"SNV";#N/A,#N/A,FALSE,"NNV";#N/A,#N/A,FALSE,"PP";#N/A,#N/A,FALSE,"SA"}</definedName>
    <definedName name="_28" hidden="1">{#N/A,#N/A,FALSE,"SCA";#N/A,#N/A,FALSE,"NCA";#N/A,#N/A,FALSE,"SAZ";#N/A,#N/A,FALSE,"CAZ";#N/A,#N/A,FALSE,"SNV";#N/A,#N/A,FALSE,"NNV";#N/A,#N/A,FALSE,"PP";#N/A,#N/A,FALSE,"SA"}</definedName>
    <definedName name="_28__123Graph_ACHART_2" hidden="1">[14]Data!$G$30:$G$229</definedName>
    <definedName name="_28__123Graph_XCHART_4" hidden="1">[10]Data!$B$30:$B$222</definedName>
    <definedName name="_283__123Graph_XCHART_3" hidden="1">[13]Data!$B$30:$B$222</definedName>
    <definedName name="_286__123Graph_XCHART_5" hidden="1">[10]Data!$B$30:$B$222</definedName>
    <definedName name="_288__123Graph_XCHART_6" hidden="1">[10]Data!$B$30:$B$222</definedName>
    <definedName name="_29" localSheetId="8"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_29" localSheetId="10"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_29"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_2S_0_Regressio" localSheetId="2" hidden="1">#REF!</definedName>
    <definedName name="_2S_0_Regressio" localSheetId="3" hidden="1">#REF!</definedName>
    <definedName name="_2S_0_Regressio" localSheetId="5" hidden="1">#REF!</definedName>
    <definedName name="_2S_0_Regressio" localSheetId="6" hidden="1">#REF!</definedName>
    <definedName name="_2S_0_Regressio" localSheetId="7" hidden="1">#REF!</definedName>
    <definedName name="_2S_0_Regressio" localSheetId="8" hidden="1">#REF!</definedName>
    <definedName name="_2S_0_Regressio" localSheetId="10" hidden="1">#REF!</definedName>
    <definedName name="_2S_0_Regressio" hidden="1">#REF!</definedName>
    <definedName name="_3" localSheetId="8" hidden="1">{#N/A,#N/A,FALSE,"SCA";#N/A,#N/A,FALSE,"NCA";#N/A,#N/A,FALSE,"SAZ";#N/A,#N/A,FALSE,"CAZ";#N/A,#N/A,FALSE,"SNV";#N/A,#N/A,FALSE,"NNV";#N/A,#N/A,FALSE,"PP";#N/A,#N/A,FALSE,"SA"}</definedName>
    <definedName name="_3" localSheetId="10" hidden="1">{#N/A,#N/A,FALSE,"SCA";#N/A,#N/A,FALSE,"NCA";#N/A,#N/A,FALSE,"SAZ";#N/A,#N/A,FALSE,"CAZ";#N/A,#N/A,FALSE,"SNV";#N/A,#N/A,FALSE,"NNV";#N/A,#N/A,FALSE,"PP";#N/A,#N/A,FALSE,"SA"}</definedName>
    <definedName name="_3" hidden="1">{#N/A,#N/A,FALSE,"SCA";#N/A,#N/A,FALSE,"NCA";#N/A,#N/A,FALSE,"SAZ";#N/A,#N/A,FALSE,"CAZ";#N/A,#N/A,FALSE,"SNV";#N/A,#N/A,FALSE,"NNV";#N/A,#N/A,FALSE,"PP";#N/A,#N/A,FALSE,"SA"}</definedName>
    <definedName name="_3__123Graph_ACHART_3" hidden="1">[10]Data!$R$30:$R$228</definedName>
    <definedName name="_3__123Graph_CYIELD_CURVES" localSheetId="8" hidden="1">[11]Yield_curve!#REF!</definedName>
    <definedName name="_3__123Graph_CYIELD_CURVES" hidden="1">[11]Yield_curve!#REF!</definedName>
    <definedName name="_30" localSheetId="8" hidden="1">{"caz2",#N/A,FALSE,"Central Arizona 2";"saz2",#N/A,FALSE,"Southern Arizona 2";"snv2",#N/A,FALSE,"Southern Nevada 2";"nnv2",#N/A,FALSE,"Northern Nevada 2";"sca2",#N/A,FALSE,"Southern California 2";"nca2",#N/A,FALSE,"Northern California 2";"pai2",#N/A,FALSE,"Paiute 2"}</definedName>
    <definedName name="_30" localSheetId="10" hidden="1">{"caz2",#N/A,FALSE,"Central Arizona 2";"saz2",#N/A,FALSE,"Southern Arizona 2";"snv2",#N/A,FALSE,"Southern Nevada 2";"nnv2",#N/A,FALSE,"Northern Nevada 2";"sca2",#N/A,FALSE,"Southern California 2";"nca2",#N/A,FALSE,"Northern California 2";"pai2",#N/A,FALSE,"Paiute 2"}</definedName>
    <definedName name="_30" hidden="1">{"caz2",#N/A,FALSE,"Central Arizona 2";"saz2",#N/A,FALSE,"Southern Arizona 2";"snv2",#N/A,FALSE,"Southern Nevada 2";"nnv2",#N/A,FALSE,"Northern Nevada 2";"sca2",#N/A,FALSE,"Southern California 2";"nca2",#N/A,FALSE,"Northern California 2";"pai2",#N/A,FALSE,"Paiute 2"}</definedName>
    <definedName name="_30__123Graph_XCHART_5" hidden="1">[10]Data!$B$30:$B$222</definedName>
    <definedName name="_304__123Graph_XCHART_4" hidden="1">[13]Data!$B$30:$B$222</definedName>
    <definedName name="_304__123Graph_XCHART_6" hidden="1">[10]Data!$B$30:$B$222</definedName>
    <definedName name="_31" localSheetId="8" hidden="1">{#N/A,#N/A,FALSE,"SCA";#N/A,#N/A,FALSE,"NCA";#N/A,#N/A,FALSE,"SAZ";#N/A,#N/A,FALSE,"CAZ";#N/A,#N/A,FALSE,"SNV";#N/A,#N/A,FALSE,"NNV";#N/A,#N/A,FALSE,"PP";#N/A,#N/A,FALSE,"SA"}</definedName>
    <definedName name="_31" localSheetId="10" hidden="1">{#N/A,#N/A,FALSE,"SCA";#N/A,#N/A,FALSE,"NCA";#N/A,#N/A,FALSE,"SAZ";#N/A,#N/A,FALSE,"CAZ";#N/A,#N/A,FALSE,"SNV";#N/A,#N/A,FALSE,"NNV";#N/A,#N/A,FALSE,"PP";#N/A,#N/A,FALSE,"SA"}</definedName>
    <definedName name="_31" hidden="1">{#N/A,#N/A,FALSE,"SCA";#N/A,#N/A,FALSE,"NCA";#N/A,#N/A,FALSE,"SAZ";#N/A,#N/A,FALSE,"CAZ";#N/A,#N/A,FALSE,"SNV";#N/A,#N/A,FALSE,"NNV";#N/A,#N/A,FALSE,"PP";#N/A,#N/A,FALSE,"SA"}</definedName>
    <definedName name="_32" localSheetId="8" hidden="1">{#N/A,#N/A,FALSE,"SCA";#N/A,#N/A,FALSE,"NCA";#N/A,#N/A,FALSE,"SAZ";#N/A,#N/A,FALSE,"CAZ";#N/A,#N/A,FALSE,"SNV";#N/A,#N/A,FALSE,"NNV";#N/A,#N/A,FALSE,"PP";#N/A,#N/A,FALSE,"SA"}</definedName>
    <definedName name="_32" localSheetId="10" hidden="1">{#N/A,#N/A,FALSE,"SCA";#N/A,#N/A,FALSE,"NCA";#N/A,#N/A,FALSE,"SAZ";#N/A,#N/A,FALSE,"CAZ";#N/A,#N/A,FALSE,"SNV";#N/A,#N/A,FALSE,"NNV";#N/A,#N/A,FALSE,"PP";#N/A,#N/A,FALSE,"SA"}</definedName>
    <definedName name="_32" hidden="1">{#N/A,#N/A,FALSE,"SCA";#N/A,#N/A,FALSE,"NCA";#N/A,#N/A,FALSE,"SAZ";#N/A,#N/A,FALSE,"CAZ";#N/A,#N/A,FALSE,"SNV";#N/A,#N/A,FALSE,"NNV";#N/A,#N/A,FALSE,"PP";#N/A,#N/A,FALSE,"SA"}</definedName>
    <definedName name="_32__123Graph_XCHART_6" hidden="1">[10]Data!$B$30:$B$222</definedName>
    <definedName name="_325__123Graph_XCHART_5" hidden="1">[13]Data!$B$30:$B$222</definedName>
    <definedName name="_33" localSheetId="8" hidden="1">{"ARK_JURIS_FUEL",#N/A,FALSE,"Ark_Fuel&amp;Rev"}</definedName>
    <definedName name="_33" localSheetId="10" hidden="1">{"ARK_JURIS_FUEL",#N/A,FALSE,"Ark_Fuel&amp;Rev"}</definedName>
    <definedName name="_33" hidden="1">{"ARK_JURIS_FUEL",#N/A,FALSE,"Ark_Fuel&amp;Rev"}</definedName>
    <definedName name="_33__123Graph_BCHART_6" hidden="1">[15]Data!#REF!</definedName>
    <definedName name="_34" localSheetId="8" hidden="1">{#N/A,#N/A,FALSE,"SCA";#N/A,#N/A,FALSE,"NCA";#N/A,#N/A,FALSE,"SAZ";#N/A,#N/A,FALSE,"CAZ";#N/A,#N/A,FALSE,"SNV";#N/A,#N/A,FALSE,"NNV";#N/A,#N/A,FALSE,"PP";#N/A,#N/A,FALSE,"SA"}</definedName>
    <definedName name="_34" localSheetId="10" hidden="1">{#N/A,#N/A,FALSE,"SCA";#N/A,#N/A,FALSE,"NCA";#N/A,#N/A,FALSE,"SAZ";#N/A,#N/A,FALSE,"CAZ";#N/A,#N/A,FALSE,"SNV";#N/A,#N/A,FALSE,"NNV";#N/A,#N/A,FALSE,"PP";#N/A,#N/A,FALSE,"SA"}</definedName>
    <definedName name="_34" hidden="1">{#N/A,#N/A,FALSE,"SCA";#N/A,#N/A,FALSE,"NCA";#N/A,#N/A,FALSE,"SAZ";#N/A,#N/A,FALSE,"CAZ";#N/A,#N/A,FALSE,"SNV";#N/A,#N/A,FALSE,"NNV";#N/A,#N/A,FALSE,"PP";#N/A,#N/A,FALSE,"SA"}</definedName>
    <definedName name="_34__123Graph_ACHART_2" hidden="1">[10]Data!$G$30:$G$229</definedName>
    <definedName name="_346__123Graph_XCHART_6" hidden="1">[13]Data!$B$30:$B$222</definedName>
    <definedName name="_35" localSheetId="8" hidden="1">{#N/A,#N/A,TRUE,"1990";#N/A,#N/A,TRUE,"1991";#N/A,#N/A,TRUE,"1992";#N/A,#N/A,TRUE,"1993"}</definedName>
    <definedName name="_35" localSheetId="10" hidden="1">{#N/A,#N/A,TRUE,"1990";#N/A,#N/A,TRUE,"1991";#N/A,#N/A,TRUE,"1992";#N/A,#N/A,TRUE,"1993"}</definedName>
    <definedName name="_35" hidden="1">{#N/A,#N/A,TRUE,"1990";#N/A,#N/A,TRUE,"1991";#N/A,#N/A,TRUE,"1992";#N/A,#N/A,TRUE,"1993"}</definedName>
    <definedName name="_36" localSheetId="8" hidden="1">{"summary",#N/A,TRUE,"E93ADJ";"detail",#N/A,TRUE,"E93ADJ"}</definedName>
    <definedName name="_36" localSheetId="10" hidden="1">{"summary",#N/A,TRUE,"E93ADJ";"detail",#N/A,TRUE,"E93ADJ"}</definedName>
    <definedName name="_36" hidden="1">{"summary",#N/A,TRUE,"E93ADJ";"detail",#N/A,TRUE,"E93ADJ"}</definedName>
    <definedName name="_36__123Graph_ACHART_2" hidden="1">[10]Data!$G$30:$G$229</definedName>
    <definedName name="_37" localSheetId="8"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37" localSheetId="10"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37"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38" localSheetId="8" hidden="1">{#N/A,#N/A,FALSE,"WP_B5";#N/A,#N/A,FALSE,"WP_B6";#N/A,#N/A,FALSE,"WP_B6.1";#N/A,#N/A,FALSE,"WP_B6.2";#N/A,#N/A,FALSE,"WP_B7";#N/A,#N/A,FALSE,"WP_B8";#N/A,#N/A,FALSE,"WP_B9";#N/A,#N/A,FALSE,"WP_C1";#N/A,#N/A,FALSE,"WP_C1.1";"WP_C1.2.1",#N/A,FALSE,"WP_C1.2";"WP_C1.2.2",#N/A,FALSE,"WP_C1.2";"WP_C1.2.3",#N/A,FALSE,"WP_C1.2";"WP_C1.2.4",#N/A,FALSE,"WP_C1.2";"WP_C1.2.5",#N/A,FALSE,"WP_C1.2";#N/A,#N/A,FALSE,"WP_C2";#N/A,#N/A,FALSE,"WP_C4";#N/A,#N/A,FALSE,"WP_C4a";#N/A,#N/A,FALSE,"WP_C4.1";#N/A,#N/A,FALSE,"WP_C4.2";#N/A,#N/A,FALSE,"WP_C4.3";#N/A,#N/A,FALSE,"WP_C5";#N/A,#N/A,FALSE,"WP_C6";#N/A,#N/A,FALSE,"WP_C7";#N/A,#N/A,FALSE,"WP_C8";#N/A,#N/A,FALSE,"WP_C9";#N/A,#N/A,FALSE,"WP_C10";#N/A,#N/A,FALSE,"WP_C11";#N/A,#N/A,FALSE,"WP_C12";#N/A,#N/A,FALSE,"WP_C13";#N/A,#N/A,FALSE,"WP_C14";"WP_D1.1",#N/A,FALSE,"WP_D1";"WP_D1.2",#N/A,FALSE,"WP_D1";"WP_D1.3",#N/A,FALSE,"WP_D1";"WP_D1.4",#N/A,FALSE,"WP_D1";"WP_D1.5",#N/A,FALSE,"WP_D1";#N/A,#N/A,FALSE,"WP_D2";#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_38" localSheetId="10" hidden="1">{#N/A,#N/A,FALSE,"WP_B5";#N/A,#N/A,FALSE,"WP_B6";#N/A,#N/A,FALSE,"WP_B6.1";#N/A,#N/A,FALSE,"WP_B6.2";#N/A,#N/A,FALSE,"WP_B7";#N/A,#N/A,FALSE,"WP_B8";#N/A,#N/A,FALSE,"WP_B9";#N/A,#N/A,FALSE,"WP_C1";#N/A,#N/A,FALSE,"WP_C1.1";"WP_C1.2.1",#N/A,FALSE,"WP_C1.2";"WP_C1.2.2",#N/A,FALSE,"WP_C1.2";"WP_C1.2.3",#N/A,FALSE,"WP_C1.2";"WP_C1.2.4",#N/A,FALSE,"WP_C1.2";"WP_C1.2.5",#N/A,FALSE,"WP_C1.2";#N/A,#N/A,FALSE,"WP_C2";#N/A,#N/A,FALSE,"WP_C4";#N/A,#N/A,FALSE,"WP_C4a";#N/A,#N/A,FALSE,"WP_C4.1";#N/A,#N/A,FALSE,"WP_C4.2";#N/A,#N/A,FALSE,"WP_C4.3";#N/A,#N/A,FALSE,"WP_C5";#N/A,#N/A,FALSE,"WP_C6";#N/A,#N/A,FALSE,"WP_C7";#N/A,#N/A,FALSE,"WP_C8";#N/A,#N/A,FALSE,"WP_C9";#N/A,#N/A,FALSE,"WP_C10";#N/A,#N/A,FALSE,"WP_C11";#N/A,#N/A,FALSE,"WP_C12";#N/A,#N/A,FALSE,"WP_C13";#N/A,#N/A,FALSE,"WP_C14";"WP_D1.1",#N/A,FALSE,"WP_D1";"WP_D1.2",#N/A,FALSE,"WP_D1";"WP_D1.3",#N/A,FALSE,"WP_D1";"WP_D1.4",#N/A,FALSE,"WP_D1";"WP_D1.5",#N/A,FALSE,"WP_D1";#N/A,#N/A,FALSE,"WP_D2";#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_38" hidden="1">{#N/A,#N/A,FALSE,"WP_B5";#N/A,#N/A,FALSE,"WP_B6";#N/A,#N/A,FALSE,"WP_B6.1";#N/A,#N/A,FALSE,"WP_B6.2";#N/A,#N/A,FALSE,"WP_B7";#N/A,#N/A,FALSE,"WP_B8";#N/A,#N/A,FALSE,"WP_B9";#N/A,#N/A,FALSE,"WP_C1";#N/A,#N/A,FALSE,"WP_C1.1";"WP_C1.2.1",#N/A,FALSE,"WP_C1.2";"WP_C1.2.2",#N/A,FALSE,"WP_C1.2";"WP_C1.2.3",#N/A,FALSE,"WP_C1.2";"WP_C1.2.4",#N/A,FALSE,"WP_C1.2";"WP_C1.2.5",#N/A,FALSE,"WP_C1.2";#N/A,#N/A,FALSE,"WP_C2";#N/A,#N/A,FALSE,"WP_C4";#N/A,#N/A,FALSE,"WP_C4a";#N/A,#N/A,FALSE,"WP_C4.1";#N/A,#N/A,FALSE,"WP_C4.2";#N/A,#N/A,FALSE,"WP_C4.3";#N/A,#N/A,FALSE,"WP_C5";#N/A,#N/A,FALSE,"WP_C6";#N/A,#N/A,FALSE,"WP_C7";#N/A,#N/A,FALSE,"WP_C8";#N/A,#N/A,FALSE,"WP_C9";#N/A,#N/A,FALSE,"WP_C10";#N/A,#N/A,FALSE,"WP_C11";#N/A,#N/A,FALSE,"WP_C12";#N/A,#N/A,FALSE,"WP_C13";#N/A,#N/A,FALSE,"WP_C14";"WP_D1.1",#N/A,FALSE,"WP_D1";"WP_D1.2",#N/A,FALSE,"WP_D1";"WP_D1.3",#N/A,FALSE,"WP_D1";"WP_D1.4",#N/A,FALSE,"WP_D1";"WP_D1.5",#N/A,FALSE,"WP_D1";#N/A,#N/A,FALSE,"WP_D2";#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_39" localSheetId="8" hidden="1">{"summary",#N/A,TRUE,"E93ADJ";"detail",#N/A,TRUE,"E93ADJ"}</definedName>
    <definedName name="_39" localSheetId="10" hidden="1">{"summary",#N/A,TRUE,"E93ADJ";"detail",#N/A,TRUE,"E93ADJ"}</definedName>
    <definedName name="_39" hidden="1">{"summary",#N/A,TRUE,"E93ADJ";"detail",#N/A,TRUE,"E93ADJ"}</definedName>
    <definedName name="_4" localSheetId="8"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4" localSheetId="10"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4"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4__123Graph_ACHART_2" hidden="1">[10]Data!$G$30:$G$229</definedName>
    <definedName name="_4__123Graph_ACHART_4" hidden="1">[10]Data!$E$30:$E$233</definedName>
    <definedName name="_4__123Graph_DYIELD_CURVES" localSheetId="8" hidden="1">[11]Yield_curve!#REF!</definedName>
    <definedName name="_4__123Graph_DYIELD_CURVES" hidden="1">[11]Yield_curve!#REF!</definedName>
    <definedName name="_4_0__123Grap" localSheetId="7" hidden="1">'[1]Plant in Ser'!#REF!</definedName>
    <definedName name="_4_0__123Grap" localSheetId="8" hidden="1">'[1]Plant in Ser'!#REF!</definedName>
    <definedName name="_4_0__123Grap" hidden="1">'[12]Plant in Ser'!#REF!</definedName>
    <definedName name="_40" localSheetId="8" hidden="1">{"ARK_JURIS_FUEL",#N/A,FALSE,"Ark_Fuel&amp;Rev"}</definedName>
    <definedName name="_40" localSheetId="10" hidden="1">{"ARK_JURIS_FUEL",#N/A,FALSE,"Ark_Fuel&amp;Rev"}</definedName>
    <definedName name="_40" hidden="1">{"ARK_JURIS_FUEL",#N/A,FALSE,"Ark_Fuel&amp;Rev"}</definedName>
    <definedName name="_41" localSheetId="8" hidden="1">{#N/A,#N/A,FALSE,"SCH_B1";#N/A,#N/A,FALSE,"SCH_B2";#N/A,#N/A,FALSE,"SCH_B2.1";#N/A,#N/A,FALSE,"SCH_B2.2";#N/A,#N/A,FALSE,"SCH_B2.3";#N/A,#N/A,FALSE,"SCH_B3";#N/A,#N/A,FALSE,"SCH_B3.1";#N/A,#N/A,FALSE,"SCH_C1-a";#N/A,#N/A,FALSE,"SCH_C2";#N/A,#N/A,FALSE,"SCH_C2.1";#N/A,#N/A,FALSE,"SCH_D1A";#N/A,#N/A,FALSE,"SCH_D2";#N/A,#N/A,FALSE,"SCH_D2.1";#N/A,#N/A,FALSE,"SCH_E1";#N/A,#N/A,FALSE,"SCH_E1.1";#N/A,#N/A,FALSE,"SCH_F1";#N/A,#N/A,FALSE,"SCH_H1";#N/A,#N/A,FALSE,"SCH_H2";#N/A,#N/A,FALSE,"SCH_H2.1";#N/A,#N/A,FALSE,"SCH_I1";#N/A,#N/A,FALSE,"SCH_I1a";#N/A,#N/A,FALSE,"SCH_J1"}</definedName>
    <definedName name="_41" localSheetId="10" hidden="1">{#N/A,#N/A,FALSE,"SCH_B1";#N/A,#N/A,FALSE,"SCH_B2";#N/A,#N/A,FALSE,"SCH_B2.1";#N/A,#N/A,FALSE,"SCH_B2.2";#N/A,#N/A,FALSE,"SCH_B2.3";#N/A,#N/A,FALSE,"SCH_B3";#N/A,#N/A,FALSE,"SCH_B3.1";#N/A,#N/A,FALSE,"SCH_C1-a";#N/A,#N/A,FALSE,"SCH_C2";#N/A,#N/A,FALSE,"SCH_C2.1";#N/A,#N/A,FALSE,"SCH_D1A";#N/A,#N/A,FALSE,"SCH_D2";#N/A,#N/A,FALSE,"SCH_D2.1";#N/A,#N/A,FALSE,"SCH_E1";#N/A,#N/A,FALSE,"SCH_E1.1";#N/A,#N/A,FALSE,"SCH_F1";#N/A,#N/A,FALSE,"SCH_H1";#N/A,#N/A,FALSE,"SCH_H2";#N/A,#N/A,FALSE,"SCH_H2.1";#N/A,#N/A,FALSE,"SCH_I1";#N/A,#N/A,FALSE,"SCH_I1a";#N/A,#N/A,FALSE,"SCH_J1"}</definedName>
    <definedName name="_41" hidden="1">{#N/A,#N/A,FALSE,"SCH_B1";#N/A,#N/A,FALSE,"SCH_B2";#N/A,#N/A,FALSE,"SCH_B2.1";#N/A,#N/A,FALSE,"SCH_B2.2";#N/A,#N/A,FALSE,"SCH_B2.3";#N/A,#N/A,FALSE,"SCH_B3";#N/A,#N/A,FALSE,"SCH_B3.1";#N/A,#N/A,FALSE,"SCH_C1-a";#N/A,#N/A,FALSE,"SCH_C2";#N/A,#N/A,FALSE,"SCH_C2.1";#N/A,#N/A,FALSE,"SCH_D1A";#N/A,#N/A,FALSE,"SCH_D2";#N/A,#N/A,FALSE,"SCH_D2.1";#N/A,#N/A,FALSE,"SCH_E1";#N/A,#N/A,FALSE,"SCH_E1.1";#N/A,#N/A,FALSE,"SCH_F1";#N/A,#N/A,FALSE,"SCH_H1";#N/A,#N/A,FALSE,"SCH_H2";#N/A,#N/A,FALSE,"SCH_H2.1";#N/A,#N/A,FALSE,"SCH_I1";#N/A,#N/A,FALSE,"SCH_I1a";#N/A,#N/A,FALSE,"SCH_J1"}</definedName>
    <definedName name="_42" localSheetId="8" hidden="1">{#N/A,#N/A,TRUE,"1990";#N/A,#N/A,TRUE,"1991";#N/A,#N/A,TRUE,"1992";#N/A,#N/A,TRUE,"1993"}</definedName>
    <definedName name="_42" localSheetId="10" hidden="1">{#N/A,#N/A,TRUE,"1990";#N/A,#N/A,TRUE,"1991";#N/A,#N/A,TRUE,"1992";#N/A,#N/A,TRUE,"1993"}</definedName>
    <definedName name="_42" hidden="1">{#N/A,#N/A,TRUE,"1990";#N/A,#N/A,TRUE,"1991";#N/A,#N/A,TRUE,"1992";#N/A,#N/A,TRUE,"1993"}</definedName>
    <definedName name="_42__123Graph_ACHART_2" hidden="1">[13]Data!$G$30:$G$229</definedName>
    <definedName name="_42__123Graph_ACHART_3" hidden="1">[14]Data!$R$30:$R$228</definedName>
    <definedName name="_42__123Graph_CCHART_6" hidden="1">[15]Data!#REF!</definedName>
    <definedName name="_43" localSheetId="8" hidden="1">{#N/A,#N/A,TRUE,"1990";#N/A,#N/A,TRUE,"1991";#N/A,#N/A,TRUE,"1992";#N/A,#N/A,TRUE,"1993"}</definedName>
    <definedName name="_43" localSheetId="10" hidden="1">{#N/A,#N/A,TRUE,"1990";#N/A,#N/A,TRUE,"1991";#N/A,#N/A,TRUE,"1992";#N/A,#N/A,TRUE,"1993"}</definedName>
    <definedName name="_43" hidden="1">{#N/A,#N/A,TRUE,"1990";#N/A,#N/A,TRUE,"1991";#N/A,#N/A,TRUE,"1992";#N/A,#N/A,TRUE,"1993"}</definedName>
    <definedName name="_44" localSheetId="8" hidden="1">{"summary",#N/A,TRUE,"E93ADJ";"detail",#N/A,TRUE,"E93ADJ"}</definedName>
    <definedName name="_44" localSheetId="10" hidden="1">{"summary",#N/A,TRUE,"E93ADJ";"detail",#N/A,TRUE,"E93ADJ"}</definedName>
    <definedName name="_44" hidden="1">{"summary",#N/A,TRUE,"E93ADJ";"detail",#N/A,TRUE,"E93ADJ"}</definedName>
    <definedName name="_45" localSheetId="8" hidden="1">{"summary",#N/A,TRUE,"E93ADJ";"detail",#N/A,TRUE,"E93ADJ"}</definedName>
    <definedName name="_45" localSheetId="10" hidden="1">{"summary",#N/A,TRUE,"E93ADJ";"detail",#N/A,TRUE,"E93ADJ"}</definedName>
    <definedName name="_45" hidden="1">{"summary",#N/A,TRUE,"E93ADJ";"detail",#N/A,TRUE,"E93ADJ"}</definedName>
    <definedName name="_46" localSheetId="8" hidden="1">{#N/A,#N/A,TRUE,"1990";#N/A,#N/A,TRUE,"1991";#N/A,#N/A,TRUE,"1992";#N/A,#N/A,TRUE,"1993"}</definedName>
    <definedName name="_46" localSheetId="10" hidden="1">{#N/A,#N/A,TRUE,"1990";#N/A,#N/A,TRUE,"1991";#N/A,#N/A,TRUE,"1992";#N/A,#N/A,TRUE,"1993"}</definedName>
    <definedName name="_46" hidden="1">{#N/A,#N/A,TRUE,"1990";#N/A,#N/A,TRUE,"1991";#N/A,#N/A,TRUE,"1992";#N/A,#N/A,TRUE,"1993"}</definedName>
    <definedName name="_47" localSheetId="8" hidden="1">{"summary",#N/A,TRUE,"E93ADJ";"detail",#N/A,TRUE,"E93ADJ"}</definedName>
    <definedName name="_47" localSheetId="10" hidden="1">{"summary",#N/A,TRUE,"E93ADJ";"detail",#N/A,TRUE,"E93ADJ"}</definedName>
    <definedName name="_47" hidden="1">{"summary",#N/A,TRUE,"E93ADJ";"detail",#N/A,TRUE,"E93ADJ"}</definedName>
    <definedName name="_48" localSheetId="8" hidden="1">{#N/A,#N/A,TRUE,"1990";#N/A,#N/A,TRUE,"1991";#N/A,#N/A,TRUE,"1992";#N/A,#N/A,TRUE,"1993"}</definedName>
    <definedName name="_48" localSheetId="10" hidden="1">{#N/A,#N/A,TRUE,"1990";#N/A,#N/A,TRUE,"1991";#N/A,#N/A,TRUE,"1992";#N/A,#N/A,TRUE,"1993"}</definedName>
    <definedName name="_48" hidden="1">{#N/A,#N/A,TRUE,"1990";#N/A,#N/A,TRUE,"1991";#N/A,#N/A,TRUE,"1992";#N/A,#N/A,TRUE,"1993"}</definedName>
    <definedName name="_49" localSheetId="8" hidden="1">{#N/A,#N/A,TRUE,"1990";#N/A,#N/A,TRUE,"1991";#N/A,#N/A,TRUE,"1992";#N/A,#N/A,TRUE,"1993"}</definedName>
    <definedName name="_49" localSheetId="10" hidden="1">{#N/A,#N/A,TRUE,"1990";#N/A,#N/A,TRUE,"1991";#N/A,#N/A,TRUE,"1992";#N/A,#N/A,TRUE,"1993"}</definedName>
    <definedName name="_49" hidden="1">{#N/A,#N/A,TRUE,"1990";#N/A,#N/A,TRUE,"1991";#N/A,#N/A,TRUE,"1992";#N/A,#N/A,TRUE,"1993"}</definedName>
    <definedName name="_5" localSheetId="8" hidden="1">{#N/A,#N/A,FALSE,"SCA";#N/A,#N/A,FALSE,"NCA";#N/A,#N/A,FALSE,"SAZ";#N/A,#N/A,FALSE,"CAZ";#N/A,#N/A,FALSE,"SNV";#N/A,#N/A,FALSE,"NNV";#N/A,#N/A,FALSE,"PP";#N/A,#N/A,FALSE,"SA"}</definedName>
    <definedName name="_5" localSheetId="10" hidden="1">{#N/A,#N/A,FALSE,"SCA";#N/A,#N/A,FALSE,"NCA";#N/A,#N/A,FALSE,"SAZ";#N/A,#N/A,FALSE,"CAZ";#N/A,#N/A,FALSE,"SNV";#N/A,#N/A,FALSE,"NNV";#N/A,#N/A,FALSE,"PP";#N/A,#N/A,FALSE,"SA"}</definedName>
    <definedName name="_5" hidden="1">{#N/A,#N/A,FALSE,"SCA";#N/A,#N/A,FALSE,"NCA";#N/A,#N/A,FALSE,"SAZ";#N/A,#N/A,FALSE,"CAZ";#N/A,#N/A,FALSE,"SNV";#N/A,#N/A,FALSE,"NNV";#N/A,#N/A,FALSE,"PP";#N/A,#N/A,FALSE,"SA"}</definedName>
    <definedName name="_5__123Graph_ACHART_5" hidden="1">[10]Data!$O$30:$O$226</definedName>
    <definedName name="_50" localSheetId="8" hidden="1">{"summary",#N/A,TRUE,"E93ADJ";"detail",#N/A,TRUE,"E93ADJ"}</definedName>
    <definedName name="_50" localSheetId="10" hidden="1">{"summary",#N/A,TRUE,"E93ADJ";"detail",#N/A,TRUE,"E93ADJ"}</definedName>
    <definedName name="_50" hidden="1">{"summary",#N/A,TRUE,"E93ADJ";"detail",#N/A,TRUE,"E93ADJ"}</definedName>
    <definedName name="_51" localSheetId="8" hidden="1">{"summary",#N/A,TRUE,"E93ADJ";"detail",#N/A,TRUE,"E93ADJ"}</definedName>
    <definedName name="_51" localSheetId="10" hidden="1">{"summary",#N/A,TRUE,"E93ADJ";"detail",#N/A,TRUE,"E93ADJ"}</definedName>
    <definedName name="_51" hidden="1">{"summary",#N/A,TRUE,"E93ADJ";"detail",#N/A,TRUE,"E93ADJ"}</definedName>
    <definedName name="_51__123Graph_ACHART_3" hidden="1">[10]Data!$R$30:$R$228</definedName>
    <definedName name="_52" localSheetId="8" hidden="1">{#N/A,#N/A,TRUE,"1990";#N/A,#N/A,TRUE,"1991";#N/A,#N/A,TRUE,"1992";#N/A,#N/A,TRUE,"1993"}</definedName>
    <definedName name="_52" localSheetId="10" hidden="1">{#N/A,#N/A,TRUE,"1990";#N/A,#N/A,TRUE,"1991";#N/A,#N/A,TRUE,"1992";#N/A,#N/A,TRUE,"1993"}</definedName>
    <definedName name="_52" hidden="1">{#N/A,#N/A,TRUE,"1990";#N/A,#N/A,TRUE,"1991";#N/A,#N/A,TRUE,"1992";#N/A,#N/A,TRUE,"1993"}</definedName>
    <definedName name="_53" localSheetId="8" hidden="1">{"summary",#N/A,TRUE,"E93ADJ";"detail",#N/A,TRUE,"E93ADJ"}</definedName>
    <definedName name="_53" localSheetId="10" hidden="1">{"summary",#N/A,TRUE,"E93ADJ";"detail",#N/A,TRUE,"E93ADJ"}</definedName>
    <definedName name="_53" hidden="1">{"summary",#N/A,TRUE,"E93ADJ";"detail",#N/A,TRUE,"E93ADJ"}</definedName>
    <definedName name="_54" localSheetId="8" hidden="1">{#N/A,#N/A,FALSE,"COMPAPER";#N/A,#N/A,FALSE,"AFUDC";#N/A,#N/A,FALSE,"JE"}</definedName>
    <definedName name="_54" localSheetId="10" hidden="1">{#N/A,#N/A,FALSE,"COMPAPER";#N/A,#N/A,FALSE,"AFUDC";#N/A,#N/A,FALSE,"JE"}</definedName>
    <definedName name="_54" hidden="1">{#N/A,#N/A,FALSE,"COMPAPER";#N/A,#N/A,FALSE,"AFUDC";#N/A,#N/A,FALSE,"JE"}</definedName>
    <definedName name="_54__123Graph_ACHART_3" hidden="1">[10]Data!$R$30:$R$228</definedName>
    <definedName name="_55" localSheetId="8" hidden="1">{"pb",#N/A,FALSE,"Sheet3";"pd",#N/A,FALSE,"Sheet3";"pe",#N/A,FALSE,"Sheet3"}</definedName>
    <definedName name="_55" localSheetId="10" hidden="1">{"pb",#N/A,FALSE,"Sheet3";"pd",#N/A,FALSE,"Sheet3";"pe",#N/A,FALSE,"Sheet3"}</definedName>
    <definedName name="_55" hidden="1">{"pb",#N/A,FALSE,"Sheet3";"pd",#N/A,FALSE,"Sheet3";"pe",#N/A,FALSE,"Sheet3"}</definedName>
    <definedName name="_56" localSheetId="8" hidden="1">{#N/A,#N/A,TRUE,"1990";#N/A,#N/A,TRUE,"1991";#N/A,#N/A,TRUE,"1992";#N/A,#N/A,TRUE,"1993"}</definedName>
    <definedName name="_56" localSheetId="10" hidden="1">{#N/A,#N/A,TRUE,"1990";#N/A,#N/A,TRUE,"1991";#N/A,#N/A,TRUE,"1992";#N/A,#N/A,TRUE,"1993"}</definedName>
    <definedName name="_56" hidden="1">{#N/A,#N/A,TRUE,"1990";#N/A,#N/A,TRUE,"1991";#N/A,#N/A,TRUE,"1992";#N/A,#N/A,TRUE,"1993"}</definedName>
    <definedName name="_56__123Graph_ACHART_4" hidden="1">[14]Data!$E$30:$E$233</definedName>
    <definedName name="_57" localSheetId="8" hidden="1">{#N/A,#N/A,FALSE,"SCA";#N/A,#N/A,FALSE,"NCA";#N/A,#N/A,FALSE,"SAZ";#N/A,#N/A,FALSE,"CAZ";#N/A,#N/A,FALSE,"SNV";#N/A,#N/A,FALSE,"NNV";#N/A,#N/A,FALSE,"PP";#N/A,#N/A,FALSE,"SA"}</definedName>
    <definedName name="_57" localSheetId="10" hidden="1">{#N/A,#N/A,FALSE,"SCA";#N/A,#N/A,FALSE,"NCA";#N/A,#N/A,FALSE,"SAZ";#N/A,#N/A,FALSE,"CAZ";#N/A,#N/A,FALSE,"SNV";#N/A,#N/A,FALSE,"NNV";#N/A,#N/A,FALSE,"PP";#N/A,#N/A,FALSE,"SA"}</definedName>
    <definedName name="_57" hidden="1">{#N/A,#N/A,FALSE,"SCA";#N/A,#N/A,FALSE,"NCA";#N/A,#N/A,FALSE,"SAZ";#N/A,#N/A,FALSE,"CAZ";#N/A,#N/A,FALSE,"SNV";#N/A,#N/A,FALSE,"NNV";#N/A,#N/A,FALSE,"PP";#N/A,#N/A,FALSE,"SA"}</definedName>
    <definedName name="_58" localSheetId="8" hidden="1">{#N/A,#N/A,FALSE,"SCA";#N/A,#N/A,FALSE,"NCA";#N/A,#N/A,FALSE,"SAZ";#N/A,#N/A,FALSE,"CAZ";#N/A,#N/A,FALSE,"SNV";#N/A,#N/A,FALSE,"NNV";#N/A,#N/A,FALSE,"PP";#N/A,#N/A,FALSE,"SA"}</definedName>
    <definedName name="_58" localSheetId="10" hidden="1">{#N/A,#N/A,FALSE,"SCA";#N/A,#N/A,FALSE,"NCA";#N/A,#N/A,FALSE,"SAZ";#N/A,#N/A,FALSE,"CAZ";#N/A,#N/A,FALSE,"SNV";#N/A,#N/A,FALSE,"NNV";#N/A,#N/A,FALSE,"PP";#N/A,#N/A,FALSE,"SA"}</definedName>
    <definedName name="_58" hidden="1">{#N/A,#N/A,FALSE,"SCA";#N/A,#N/A,FALSE,"NCA";#N/A,#N/A,FALSE,"SAZ";#N/A,#N/A,FALSE,"CAZ";#N/A,#N/A,FALSE,"SNV";#N/A,#N/A,FALSE,"NNV";#N/A,#N/A,FALSE,"PP";#N/A,#N/A,FALSE,"SA"}</definedName>
    <definedName name="_59" localSheetId="8" hidden="1">{"ARK_JURIS_FAC",#N/A,FALSE,"Ark_Fuel&amp;Rev"}</definedName>
    <definedName name="_59" localSheetId="10" hidden="1">{"ARK_JURIS_FAC",#N/A,FALSE,"Ark_Fuel&amp;Rev"}</definedName>
    <definedName name="_59" hidden="1">{"ARK_JURIS_FAC",#N/A,FALSE,"Ark_Fuel&amp;Rev"}</definedName>
    <definedName name="_6" localSheetId="8" hidden="1">{#N/A,#N/A,FALSE,"SCA";#N/A,#N/A,FALSE,"NCA";#N/A,#N/A,FALSE,"SAZ";#N/A,#N/A,FALSE,"CAZ";#N/A,#N/A,FALSE,"SNV";#N/A,#N/A,FALSE,"NNV";#N/A,#N/A,FALSE,"PP";#N/A,#N/A,FALSE,"SA"}</definedName>
    <definedName name="_6" localSheetId="10" hidden="1">{#N/A,#N/A,FALSE,"SCA";#N/A,#N/A,FALSE,"NCA";#N/A,#N/A,FALSE,"SAZ";#N/A,#N/A,FALSE,"CAZ";#N/A,#N/A,FALSE,"SNV";#N/A,#N/A,FALSE,"NNV";#N/A,#N/A,FALSE,"PP";#N/A,#N/A,FALSE,"SA"}</definedName>
    <definedName name="_6" hidden="1">{#N/A,#N/A,FALSE,"SCA";#N/A,#N/A,FALSE,"NCA";#N/A,#N/A,FALSE,"SAZ";#N/A,#N/A,FALSE,"CAZ";#N/A,#N/A,FALSE,"SNV";#N/A,#N/A,FALSE,"NNV";#N/A,#N/A,FALSE,"PP";#N/A,#N/A,FALSE,"SA"}</definedName>
    <definedName name="_6__123Graph_ACHART_3" hidden="1">[10]Data!$R$30:$R$228</definedName>
    <definedName name="_6__123Graph_ACHART_6" hidden="1">[10]Data!$E$30:$E$229</definedName>
    <definedName name="_60" localSheetId="8" hidden="1">{"ARK_JURIS_FUEL",#N/A,FALSE,"Ark_Fuel&amp;Rev"}</definedName>
    <definedName name="_60" localSheetId="10" hidden="1">{"ARK_JURIS_FUEL",#N/A,FALSE,"Ark_Fuel&amp;Rev"}</definedName>
    <definedName name="_60" hidden="1">{"ARK_JURIS_FUEL",#N/A,FALSE,"Ark_Fuel&amp;Rev"}</definedName>
    <definedName name="_61" localSheetId="8" hidden="1">{"ATOKA_FAC",#N/A,FALSE,"Atoka"}</definedName>
    <definedName name="_61" localSheetId="10" hidden="1">{"ATOKA_FAC",#N/A,FALSE,"Atoka"}</definedName>
    <definedName name="_61" hidden="1">{"ATOKA_FAC",#N/A,FALSE,"Atoka"}</definedName>
    <definedName name="_62" localSheetId="8" hidden="1">{"Benefits Summary",#N/A,FALSE,"Benefits Info without WC Amount";"Medical and Dental Costs",#N/A,FALSE,"Benefits Info without WC Amount";"Workers' Compensation",#N/A,FALSE,"Benefits Info without WC Amount"}</definedName>
    <definedName name="_62" localSheetId="10" hidden="1">{"Benefits Summary",#N/A,FALSE,"Benefits Info without WC Amount";"Medical and Dental Costs",#N/A,FALSE,"Benefits Info without WC Amount";"Workers' Compensation",#N/A,FALSE,"Benefits Info without WC Amount"}</definedName>
    <definedName name="_62" hidden="1">{"Benefits Summary",#N/A,FALSE,"Benefits Info without WC Amount";"Medical and Dental Costs",#N/A,FALSE,"Benefits Info without WC Amount";"Workers' Compensation",#N/A,FALSE,"Benefits Info without WC Amount"}</definedName>
    <definedName name="_63" localSheetId="8" hidden="1">{#N/A,#N/A,FALSE,"Rev Seg Taxes";#N/A,#N/A,FALSE,"BookRev Seg";#N/A,#N/A,FALSE,"Supp Adj Seg";#N/A,#N/A,FALSE,"outside prov seg taxes"}</definedName>
    <definedName name="_63" localSheetId="10" hidden="1">{#N/A,#N/A,FALSE,"Rev Seg Taxes";#N/A,#N/A,FALSE,"BookRev Seg";#N/A,#N/A,FALSE,"Supp Adj Seg";#N/A,#N/A,FALSE,"outside prov seg taxes"}</definedName>
    <definedName name="_63" hidden="1">{#N/A,#N/A,FALSE,"Rev Seg Taxes";#N/A,#N/A,FALSE,"BookRev Seg";#N/A,#N/A,FALSE,"Supp Adj Seg";#N/A,#N/A,FALSE,"outside prov seg taxes"}</definedName>
    <definedName name="_63__123Graph_ACHART_3" hidden="1">[13]Data!$R$30:$R$228</definedName>
    <definedName name="_64" localSheetId="8" hidden="1">{#N/A,#N/A,FALSE,"Book Tax Inc Seg";#N/A,#N/A,FALSE,"CCBT Seg";#N/A,#N/A,FALSE,"Perm Diff Seg";#N/A,#N/A,FALSE,"Temp Diff Seg";#N/A,#N/A,FALSE,"Temp Diff Detail Op Seg";#N/A,#N/A,FALSE,"Def Tax Detail OP Seg";#N/A,#N/A,FALSE,"Temp Diff Detail NonOp Seg";#N/A,#N/A,FALSE,"Def Tax Detail NonOp Seg";#N/A,#N/A,FALSE,"Total Seg Taxes";#N/A,#N/A,FALSE,"SYSJRNLsegmented";#N/A,#N/A,FALSE,"ETR"}</definedName>
    <definedName name="_64" localSheetId="10" hidden="1">{#N/A,#N/A,FALSE,"Book Tax Inc Seg";#N/A,#N/A,FALSE,"CCBT Seg";#N/A,#N/A,FALSE,"Perm Diff Seg";#N/A,#N/A,FALSE,"Temp Diff Seg";#N/A,#N/A,FALSE,"Temp Diff Detail Op Seg";#N/A,#N/A,FALSE,"Def Tax Detail OP Seg";#N/A,#N/A,FALSE,"Temp Diff Detail NonOp Seg";#N/A,#N/A,FALSE,"Def Tax Detail NonOp Seg";#N/A,#N/A,FALSE,"Total Seg Taxes";#N/A,#N/A,FALSE,"SYSJRNLsegmented";#N/A,#N/A,FALSE,"ETR"}</definedName>
    <definedName name="_64" hidden="1">{#N/A,#N/A,FALSE,"Book Tax Inc Seg";#N/A,#N/A,FALSE,"CCBT Seg";#N/A,#N/A,FALSE,"Perm Diff Seg";#N/A,#N/A,FALSE,"Temp Diff Seg";#N/A,#N/A,FALSE,"Temp Diff Detail Op Seg";#N/A,#N/A,FALSE,"Def Tax Detail OP Seg";#N/A,#N/A,FALSE,"Temp Diff Detail NonOp Seg";#N/A,#N/A,FALSE,"Def Tax Detail NonOp Seg";#N/A,#N/A,FALSE,"Total Seg Taxes";#N/A,#N/A,FALSE,"SYSJRNLsegmented";#N/A,#N/A,FALSE,"ETR"}</definedName>
    <definedName name="_65" localSheetId="8" hidden="1">{#N/A,#N/A,FALSE,"GLDwnLoad"}</definedName>
    <definedName name="_65" localSheetId="10" hidden="1">{#N/A,#N/A,FALSE,"GLDwnLoad"}</definedName>
    <definedName name="_65" hidden="1">{#N/A,#N/A,FALSE,"GLDwnLoad"}</definedName>
    <definedName name="_66" localSheetId="8" hidden="1">{#N/A,#N/A,FALSE,"OTHERINPUTS";#N/A,#N/A,FALSE,"DITRATEINPUTS";#N/A,#N/A,FALSE,"SUPPLIEDADJINPUT";#N/A,#N/A,FALSE,"BR&amp;SUPADJ."}</definedName>
    <definedName name="_66" localSheetId="10" hidden="1">{#N/A,#N/A,FALSE,"OTHERINPUTS";#N/A,#N/A,FALSE,"DITRATEINPUTS";#N/A,#N/A,FALSE,"SUPPLIEDADJINPUT";#N/A,#N/A,FALSE,"BR&amp;SUPADJ."}</definedName>
    <definedName name="_66" hidden="1">{#N/A,#N/A,FALSE,"OTHERINPUTS";#N/A,#N/A,FALSE,"DITRATEINPUTS";#N/A,#N/A,FALSE,"SUPPLIEDADJINPUT";#N/A,#N/A,FALSE,"BR&amp;SUPADJ."}</definedName>
    <definedName name="_67" localSheetId="8" hidden="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_SUMMARY"}</definedName>
    <definedName name="_67" localSheetId="10" hidden="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_SUMMARY"}</definedName>
    <definedName name="_67" hidden="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_SUMMARY"}</definedName>
    <definedName name="_68" localSheetId="8" hidden="1">{"CONOCO_FAC",#N/A,FALSE,"Conoco FAC"}</definedName>
    <definedName name="_68" localSheetId="10" hidden="1">{"CONOCO_FAC",#N/A,FALSE,"Conoco FAC"}</definedName>
    <definedName name="_68" hidden="1">{"CONOCO_FAC",#N/A,FALSE,"Conoco FAC"}</definedName>
    <definedName name="_68__123Graph_ACHART_4" hidden="1">[10]Data!$E$30:$E$233</definedName>
    <definedName name="_69" localSheetId="8" hidden="1">{#N/A,#N/A,FALSE,"GLDwnLoad"}</definedName>
    <definedName name="_69" localSheetId="10" hidden="1">{#N/A,#N/A,FALSE,"GLDwnLoad"}</definedName>
    <definedName name="_69" hidden="1">{#N/A,#N/A,FALSE,"GLDwnLoad"}</definedName>
    <definedName name="_7" localSheetId="8" hidden="1">{#N/A,#N/A,FALSE,"Page 1";#N/A,#N/A,FALSE,"Page 2";#N/A,#N/A,FALSE,"Page 3";#N/A,#N/A,FALSE,"Page 4";#N/A,#N/A,FALSE,"Page 5";#N/A,#N/A,FALSE,"Page 6";#N/A,#N/A,FALSE,"Page 7";#N/A,#N/A,FALSE,"Page 8";#N/A,#N/A,FALSE,"Page 9";#N/A,#N/A,FALSE,"PG8WP";#N/A,#N/A,FALSE,"PG9WP"}</definedName>
    <definedName name="_7" localSheetId="10" hidden="1">{#N/A,#N/A,FALSE,"Page 1";#N/A,#N/A,FALSE,"Page 2";#N/A,#N/A,FALSE,"Page 3";#N/A,#N/A,FALSE,"Page 4";#N/A,#N/A,FALSE,"Page 5";#N/A,#N/A,FALSE,"Page 6";#N/A,#N/A,FALSE,"Page 7";#N/A,#N/A,FALSE,"Page 8";#N/A,#N/A,FALSE,"Page 9";#N/A,#N/A,FALSE,"PG8WP";#N/A,#N/A,FALSE,"PG9WP"}</definedName>
    <definedName name="_7" hidden="1">{#N/A,#N/A,FALSE,"Page 1";#N/A,#N/A,FALSE,"Page 2";#N/A,#N/A,FALSE,"Page 3";#N/A,#N/A,FALSE,"Page 4";#N/A,#N/A,FALSE,"Page 5";#N/A,#N/A,FALSE,"Page 6";#N/A,#N/A,FALSE,"Page 7";#N/A,#N/A,FALSE,"Page 8";#N/A,#N/A,FALSE,"Page 9";#N/A,#N/A,FALSE,"PG8WP";#N/A,#N/A,FALSE,"PG9WP"}</definedName>
    <definedName name="_7__123Graph_BCHART_5" hidden="1">[10]Data!$P$30:$P$229</definedName>
    <definedName name="_70" localSheetId="8" hidden="1">{#N/A,#N/A,FALSE,"OTHERINPUTS";#N/A,#N/A,FALSE,"DITRATEINPUTS";#N/A,#N/A,FALSE,"SUPPLIEDADJINPUT";#N/A,#N/A,FALSE,"TIMINGDIFFINPUTS";#N/A,#N/A,FALSE,"COSSINPUT";#N/A,#N/A,FALSE,"BR&amp;SUPADJ."}</definedName>
    <definedName name="_70" localSheetId="10" hidden="1">{#N/A,#N/A,FALSE,"OTHERINPUTS";#N/A,#N/A,FALSE,"DITRATEINPUTS";#N/A,#N/A,FALSE,"SUPPLIEDADJINPUT";#N/A,#N/A,FALSE,"TIMINGDIFFINPUTS";#N/A,#N/A,FALSE,"COSSINPUT";#N/A,#N/A,FALSE,"BR&amp;SUPADJ."}</definedName>
    <definedName name="_70" hidden="1">{#N/A,#N/A,FALSE,"OTHERINPUTS";#N/A,#N/A,FALSE,"DITRATEINPUTS";#N/A,#N/A,FALSE,"SUPPLIEDADJINPUT";#N/A,#N/A,FALSE,"TIMINGDIFFINPUTS";#N/A,#N/A,FALSE,"COSSINPUT";#N/A,#N/A,FALSE,"BR&amp;SUPADJ."}</definedName>
    <definedName name="_70__123Graph_ACHART_5" hidden="1">[14]Data!$O$30:$O$226</definedName>
    <definedName name="_71" localSheetId="8" hidden="1">{#N/A,#N/A,FALSE,"TITLEPG";#N/A,#N/A,FALSE,"INDEX";#N/A,#N/A,FALSE,"PAGE7";#N/A,#N/A,FALSE,"COSS";#N/A,#N/A,FALSE,"Taxes FEED ";#N/A,#N/A,FALSE,"PRIOR MTH Taxes FD  ";#N/A,#N/A,FALSE,"FITCALC";#N/A,#N/A,FALSE,"CCBT";#N/A,#N/A,FALSE,"BKTAXINCOME";#N/A,#N/A,FALSE,"PERMDIFFEVENTS";#N/A,#N/A,FALSE,"TIMDIFFEVENTS";#N/A,#N/A,FALSE,"DEPREC";#N/A,#N/A,FALSE,"PERMDIFF";#N/A,#N/A,FALSE,"OPTIMDIFF";#N/A,#N/A,FALSE,"NONOPTIMDIFF";#N/A,#N/A,FALSE,"190CRMTH";#N/A,#N/A,FALSE,"190CRYTD";#N/A,#N/A,FALSE,"190PRYTD";#N/A,#N/A,FALSE,"282CRMTH";#N/A,#N/A,FALSE,"282CRYTD";#N/A,#N/A,FALSE,"282PRYTD";#N/A,#N/A,FALSE,"283CRMTH";#N/A,#N/A,FALSE,"283CRYTD";#N/A,#N/A,FALSE,"283PRYTD";#N/A,#N/A,FALSE,"DITSUM";#N/A,#N/A,FALSE,"CRYTDACREC";#N/A,#N/A,FALSE,"PRYTDACREC";#N/A,#N/A,FALSE,"SYSJRNL"}</definedName>
    <definedName name="_71" localSheetId="10" hidden="1">{#N/A,#N/A,FALSE,"TITLEPG";#N/A,#N/A,FALSE,"INDEX";#N/A,#N/A,FALSE,"PAGE7";#N/A,#N/A,FALSE,"COSS";#N/A,#N/A,FALSE,"Taxes FEED ";#N/A,#N/A,FALSE,"PRIOR MTH Taxes FD  ";#N/A,#N/A,FALSE,"FITCALC";#N/A,#N/A,FALSE,"CCBT";#N/A,#N/A,FALSE,"BKTAXINCOME";#N/A,#N/A,FALSE,"PERMDIFFEVENTS";#N/A,#N/A,FALSE,"TIMDIFFEVENTS";#N/A,#N/A,FALSE,"DEPREC";#N/A,#N/A,FALSE,"PERMDIFF";#N/A,#N/A,FALSE,"OPTIMDIFF";#N/A,#N/A,FALSE,"NONOPTIMDIFF";#N/A,#N/A,FALSE,"190CRMTH";#N/A,#N/A,FALSE,"190CRYTD";#N/A,#N/A,FALSE,"190PRYTD";#N/A,#N/A,FALSE,"282CRMTH";#N/A,#N/A,FALSE,"282CRYTD";#N/A,#N/A,FALSE,"282PRYTD";#N/A,#N/A,FALSE,"283CRMTH";#N/A,#N/A,FALSE,"283CRYTD";#N/A,#N/A,FALSE,"283PRYTD";#N/A,#N/A,FALSE,"DITSUM";#N/A,#N/A,FALSE,"CRYTDACREC";#N/A,#N/A,FALSE,"PRYTDACREC";#N/A,#N/A,FALSE,"SYSJRNL"}</definedName>
    <definedName name="_71" hidden="1">{#N/A,#N/A,FALSE,"TITLEPG";#N/A,#N/A,FALSE,"INDEX";#N/A,#N/A,FALSE,"PAGE7";#N/A,#N/A,FALSE,"COSS";#N/A,#N/A,FALSE,"Taxes FEED ";#N/A,#N/A,FALSE,"PRIOR MTH Taxes FD  ";#N/A,#N/A,FALSE,"FITCALC";#N/A,#N/A,FALSE,"CCBT";#N/A,#N/A,FALSE,"BKTAXINCOME";#N/A,#N/A,FALSE,"PERMDIFFEVENTS";#N/A,#N/A,FALSE,"TIMDIFFEVENTS";#N/A,#N/A,FALSE,"DEPREC";#N/A,#N/A,FALSE,"PERMDIFF";#N/A,#N/A,FALSE,"OPTIMDIFF";#N/A,#N/A,FALSE,"NONOPTIMDIFF";#N/A,#N/A,FALSE,"190CRMTH";#N/A,#N/A,FALSE,"190CRYTD";#N/A,#N/A,FALSE,"190PRYTD";#N/A,#N/A,FALSE,"282CRMTH";#N/A,#N/A,FALSE,"282CRYTD";#N/A,#N/A,FALSE,"282PRYTD";#N/A,#N/A,FALSE,"283CRMTH";#N/A,#N/A,FALSE,"283CRYTD";#N/A,#N/A,FALSE,"283PRYTD";#N/A,#N/A,FALSE,"DITSUM";#N/A,#N/A,FALSE,"CRYTDACREC";#N/A,#N/A,FALSE,"PRYTDACREC";#N/A,#N/A,FALSE,"SYSJRNL"}</definedName>
    <definedName name="_72" localSheetId="8" hidden="1">{#N/A,#N/A,FALSE,"FAS109 Summary";#N/A,#N/A,FALSE,"FAS109 OPER 190 ITC";#N/A,#N/A,FALSE,"FAS109 OPER 190 Other";#N/A,#N/A,FALSE,"FAS109 OPER 282";#N/A,#N/A,FALSE,"FAS109 OPER 283";#N/A,#N/A,FALSE,"FAS109 Non OPER 283 ";#N/A,#N/A,FALSE,"J.E.UPLOAD DATA"}</definedName>
    <definedName name="_72" localSheetId="10" hidden="1">{#N/A,#N/A,FALSE,"FAS109 Summary";#N/A,#N/A,FALSE,"FAS109 OPER 190 ITC";#N/A,#N/A,FALSE,"FAS109 OPER 190 Other";#N/A,#N/A,FALSE,"FAS109 OPER 282";#N/A,#N/A,FALSE,"FAS109 OPER 283";#N/A,#N/A,FALSE,"FAS109 Non OPER 283 ";#N/A,#N/A,FALSE,"J.E.UPLOAD DATA"}</definedName>
    <definedName name="_72" hidden="1">{#N/A,#N/A,FALSE,"FAS109 Summary";#N/A,#N/A,FALSE,"FAS109 OPER 190 ITC";#N/A,#N/A,FALSE,"FAS109 OPER 190 Other";#N/A,#N/A,FALSE,"FAS109 OPER 282";#N/A,#N/A,FALSE,"FAS109 OPER 283";#N/A,#N/A,FALSE,"FAS109 Non OPER 283 ";#N/A,#N/A,FALSE,"J.E.UPLOAD DATA"}</definedName>
    <definedName name="_72__123Graph_ACHART_4" hidden="1">[10]Data!$E$30:$E$233</definedName>
    <definedName name="_73" localSheetId="8" hidden="1">{"FAC_SUMMARY",#N/A,FALSE,"Summaries"}</definedName>
    <definedName name="_73" localSheetId="10" hidden="1">{"FAC_SUMMARY",#N/A,FALSE,"Summaries"}</definedName>
    <definedName name="_73" hidden="1">{"FAC_SUMMARY",#N/A,FALSE,"Summaries"}</definedName>
    <definedName name="_74" localSheetId="8" hidden="1">{"FERC_FAC",#N/A,FALSE,"FERC_Fuel&amp;Rev"}</definedName>
    <definedName name="_74" localSheetId="10" hidden="1">{"FERC_FAC",#N/A,FALSE,"FERC_Fuel&amp;Rev"}</definedName>
    <definedName name="_74" hidden="1">{"FERC_FAC",#N/A,FALSE,"FERC_Fuel&amp;Rev"}</definedName>
    <definedName name="_75" localSheetId="8" hidden="1">{"FERC_WEATHER_AND_FUEL",#N/A,FALSE,"FERC_Fuel&amp;Rev"}</definedName>
    <definedName name="_75" localSheetId="10" hidden="1">{"FERC_WEATHER_AND_FUEL",#N/A,FALSE,"FERC_Fuel&amp;Rev"}</definedName>
    <definedName name="_75" hidden="1">{"FERC_WEATHER_AND_FUEL",#N/A,FALSE,"FERC_Fuel&amp;Rev"}</definedName>
    <definedName name="_76" localSheetId="8" hidden="1">{"wp_h4.2",#N/A,FALSE,"WP_H4.2";"wp_h4.3",#N/A,FALSE,"WP_H4.3"}</definedName>
    <definedName name="_76" localSheetId="10" hidden="1">{"wp_h4.2",#N/A,FALSE,"WP_H4.2";"wp_h4.3",#N/A,FALSE,"WP_H4.3"}</definedName>
    <definedName name="_76" hidden="1">{"wp_h4.2",#N/A,FALSE,"WP_H4.2";"wp_h4.3",#N/A,FALSE,"WP_H4.3"}</definedName>
    <definedName name="_77" localSheetId="8" hidden="1">{#N/A,#N/A,FALSE,"GLDwnLoad"}</definedName>
    <definedName name="_77" localSheetId="10" hidden="1">{#N/A,#N/A,FALSE,"GLDwnLoad"}</definedName>
    <definedName name="_77" hidden="1">{#N/A,#N/A,FALSE,"GLDwnLoad"}</definedName>
    <definedName name="_78" localSheetId="8" hidden="1">{#N/A,#N/A,FALSE,"OTHERINPUTS";#N/A,#N/A,FALSE,"SUPPLIEDADJINPUT";#N/A,#N/A,FALSE,"BR&amp;SUPADJ."}</definedName>
    <definedName name="_78" localSheetId="10" hidden="1">{#N/A,#N/A,FALSE,"OTHERINPUTS";#N/A,#N/A,FALSE,"SUPPLIEDADJINPUT";#N/A,#N/A,FALSE,"BR&amp;SUPADJ."}</definedName>
    <definedName name="_78" hidden="1">{#N/A,#N/A,FALSE,"OTHERINPUTS";#N/A,#N/A,FALSE,"SUPPLIEDADJINPUT";#N/A,#N/A,FALSE,"BR&amp;SUPADJ."}</definedName>
    <definedName name="_79" localSheetId="8" hidden="1">{#N/A,#N/A,FALSE,"Title Page";#N/A,#N/A,FALSE,"INDEX";#N/A,#N/A,FALSE,"BKTAXINCOME";#N/A,#N/A,FALSE,"INTERESTALLOC";#N/A,#N/A,FALSE,"FITCALC";#N/A,#N/A,FALSE,"CCBT";#N/A,#N/A,FALSE,"MET";#N/A,#N/A,FALSE,"PERMDIFFEVENTS";#N/A,#N/A,FALSE,"TIMDIFFEVENTS";#N/A,#N/A,FALSE,"DEPREC";#N/A,#N/A,FALSE,"PERMDIFF";#N/A,#N/A,FALSE,"OPTIMDIFF";#N/A,#N/A,FALSE,"NONOPTIMDIFF";#N/A,#N/A,FALSE,"190CRQTR";#N/A,#N/A,FALSE,"190CRYTD";#N/A,#N/A,FALSE,"190PRYTD";#N/A,#N/A,FALSE,"282CRQTR";#N/A,#N/A,FALSE,"282CRYTD";#N/A,#N/A,FALSE,"282PRYTD";#N/A,#N/A,FALSE,"283CRQTR";#N/A,#N/A,FALSE,"283CRYTD";#N/A,#N/A,FALSE,"283PRYTD";#N/A,#N/A,FALSE,"DITSUM";#N/A,#N/A,FALSE,"CRYTDACREC";#N/A,#N/A,FALSE,"PRYTDACREC";#N/A,#N/A,FALSE,"SYSJRNL"}</definedName>
    <definedName name="_79" localSheetId="10" hidden="1">{#N/A,#N/A,FALSE,"Title Page";#N/A,#N/A,FALSE,"INDEX";#N/A,#N/A,FALSE,"BKTAXINCOME";#N/A,#N/A,FALSE,"INTERESTALLOC";#N/A,#N/A,FALSE,"FITCALC";#N/A,#N/A,FALSE,"CCBT";#N/A,#N/A,FALSE,"MET";#N/A,#N/A,FALSE,"PERMDIFFEVENTS";#N/A,#N/A,FALSE,"TIMDIFFEVENTS";#N/A,#N/A,FALSE,"DEPREC";#N/A,#N/A,FALSE,"PERMDIFF";#N/A,#N/A,FALSE,"OPTIMDIFF";#N/A,#N/A,FALSE,"NONOPTIMDIFF";#N/A,#N/A,FALSE,"190CRQTR";#N/A,#N/A,FALSE,"190CRYTD";#N/A,#N/A,FALSE,"190PRYTD";#N/A,#N/A,FALSE,"282CRQTR";#N/A,#N/A,FALSE,"282CRYTD";#N/A,#N/A,FALSE,"282PRYTD";#N/A,#N/A,FALSE,"283CRQTR";#N/A,#N/A,FALSE,"283CRYTD";#N/A,#N/A,FALSE,"283PRYTD";#N/A,#N/A,FALSE,"DITSUM";#N/A,#N/A,FALSE,"CRYTDACREC";#N/A,#N/A,FALSE,"PRYTDACREC";#N/A,#N/A,FALSE,"SYSJRNL"}</definedName>
    <definedName name="_79" hidden="1">{#N/A,#N/A,FALSE,"Title Page";#N/A,#N/A,FALSE,"INDEX";#N/A,#N/A,FALSE,"BKTAXINCOME";#N/A,#N/A,FALSE,"INTERESTALLOC";#N/A,#N/A,FALSE,"FITCALC";#N/A,#N/A,FALSE,"CCBT";#N/A,#N/A,FALSE,"MET";#N/A,#N/A,FALSE,"PERMDIFFEVENTS";#N/A,#N/A,FALSE,"TIMDIFFEVENTS";#N/A,#N/A,FALSE,"DEPREC";#N/A,#N/A,FALSE,"PERMDIFF";#N/A,#N/A,FALSE,"OPTIMDIFF";#N/A,#N/A,FALSE,"NONOPTIMDIFF";#N/A,#N/A,FALSE,"190CRQTR";#N/A,#N/A,FALSE,"190CRYTD";#N/A,#N/A,FALSE,"190PRYTD";#N/A,#N/A,FALSE,"282CRQTR";#N/A,#N/A,FALSE,"282CRYTD";#N/A,#N/A,FALSE,"282PRYTD";#N/A,#N/A,FALSE,"283CRQTR";#N/A,#N/A,FALSE,"283CRYTD";#N/A,#N/A,FALSE,"283PRYTD";#N/A,#N/A,FALSE,"DITSUM";#N/A,#N/A,FALSE,"CRYTDACREC";#N/A,#N/A,FALSE,"PRYTDACREC";#N/A,#N/A,FALSE,"SYSJRNL"}</definedName>
    <definedName name="_8" localSheetId="8"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8" localSheetId="10"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8"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8__123Graph_ACHART_4" hidden="1">[10]Data!$E$30:$E$233</definedName>
    <definedName name="_8__123Graph_BCHART_6" hidden="1">[10]Data!#REF!</definedName>
    <definedName name="_80" localSheetId="8"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_80" localSheetId="10"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_80"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_81" localSheetId="8"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_81" localSheetId="10"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_81"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_82" localSheetId="8" hidden="1">{#N/A,#N/A,FALSE,"Page 1";#N/A,#N/A,FALSE,"Page 2";#N/A,#N/A,FALSE,"Page 3";#N/A,#N/A,FALSE,"Page 4";#N/A,#N/A,FALSE,"Page 5";#N/A,#N/A,FALSE,"Page 6";#N/A,#N/A,FALSE,"Page 7";#N/A,#N/A,FALSE,"Page 8";#N/A,#N/A,FALSE,"Page 9";#N/A,#N/A,FALSE,"PG8WP";#N/A,#N/A,FALSE,"PG9WP"}</definedName>
    <definedName name="_82" localSheetId="10" hidden="1">{#N/A,#N/A,FALSE,"Page 1";#N/A,#N/A,FALSE,"Page 2";#N/A,#N/A,FALSE,"Page 3";#N/A,#N/A,FALSE,"Page 4";#N/A,#N/A,FALSE,"Page 5";#N/A,#N/A,FALSE,"Page 6";#N/A,#N/A,FALSE,"Page 7";#N/A,#N/A,FALSE,"Page 8";#N/A,#N/A,FALSE,"Page 9";#N/A,#N/A,FALSE,"PG8WP";#N/A,#N/A,FALSE,"PG9WP"}</definedName>
    <definedName name="_82" hidden="1">{#N/A,#N/A,FALSE,"Page 1";#N/A,#N/A,FALSE,"Page 2";#N/A,#N/A,FALSE,"Page 3";#N/A,#N/A,FALSE,"Page 4";#N/A,#N/A,FALSE,"Page 5";#N/A,#N/A,FALSE,"Page 6";#N/A,#N/A,FALSE,"Page 7";#N/A,#N/A,FALSE,"Page 8";#N/A,#N/A,FALSE,"Page 9";#N/A,#N/A,FALSE,"PG8WP";#N/A,#N/A,FALSE,"PG9WP"}</definedName>
    <definedName name="_83" localSheetId="8" hidden="1">{#N/A,#N/A,FALSE,"Page 1";#N/A,#N/A,FALSE,"Page 2";#N/A,#N/A,FALSE,"Page 3";#N/A,#N/A,FALSE,"Page 4";#N/A,#N/A,FALSE,"Page 5";#N/A,#N/A,FALSE,"Page 6";#N/A,#N/A,FALSE,"Page 7";#N/A,#N/A,FALSE,"Page 8";#N/A,#N/A,FALSE,"Page 9";#N/A,#N/A,FALSE,"PG8WP";#N/A,#N/A,FALSE,"PG9WP"}</definedName>
    <definedName name="_83" localSheetId="10" hidden="1">{#N/A,#N/A,FALSE,"Page 1";#N/A,#N/A,FALSE,"Page 2";#N/A,#N/A,FALSE,"Page 3";#N/A,#N/A,FALSE,"Page 4";#N/A,#N/A,FALSE,"Page 5";#N/A,#N/A,FALSE,"Page 6";#N/A,#N/A,FALSE,"Page 7";#N/A,#N/A,FALSE,"Page 8";#N/A,#N/A,FALSE,"Page 9";#N/A,#N/A,FALSE,"PG8WP";#N/A,#N/A,FALSE,"PG9WP"}</definedName>
    <definedName name="_83" hidden="1">{#N/A,#N/A,FALSE,"Page 1";#N/A,#N/A,FALSE,"Page 2";#N/A,#N/A,FALSE,"Page 3";#N/A,#N/A,FALSE,"Page 4";#N/A,#N/A,FALSE,"Page 5";#N/A,#N/A,FALSE,"Page 6";#N/A,#N/A,FALSE,"Page 7";#N/A,#N/A,FALSE,"Page 8";#N/A,#N/A,FALSE,"Page 9";#N/A,#N/A,FALSE,"PG8WP";#N/A,#N/A,FALSE,"PG9WP"}</definedName>
    <definedName name="_84" localSheetId="8" hidden="1">{"OK_FUEL_COMPARISON",#N/A,FALSE,"Ok_Fuel&amp;Rev"}</definedName>
    <definedName name="_84" localSheetId="10" hidden="1">{"OK_FUEL_COMPARISON",#N/A,FALSE,"Ok_Fuel&amp;Rev"}</definedName>
    <definedName name="_84" hidden="1">{"OK_FUEL_COMPARISON",#N/A,FALSE,"Ok_Fuel&amp;Rev"}</definedName>
    <definedName name="_84__123Graph_ACHART_4" hidden="1">[13]Data!$E$30:$E$233</definedName>
    <definedName name="_84__123Graph_ACHART_6" hidden="1">[14]Data!$E$30:$E$229</definedName>
    <definedName name="_85" localSheetId="8" hidden="1">{"OK_JURIS_FAC",#N/A,FALSE,"Ok_Fuel&amp;Rev"}</definedName>
    <definedName name="_85" localSheetId="10" hidden="1">{"OK_JURIS_FAC",#N/A,FALSE,"Ok_Fuel&amp;Rev"}</definedName>
    <definedName name="_85" hidden="1">{"OK_JURIS_FAC",#N/A,FALSE,"Ok_Fuel&amp;Rev"}</definedName>
    <definedName name="_85__123Graph_ACHART_5" hidden="1">[10]Data!$O$30:$O$226</definedName>
    <definedName name="_86" localSheetId="8" hidden="1">{"OK_JURIS_FUEL",#N/A,FALSE,"Ok_Fuel&amp;Rev"}</definedName>
    <definedName name="_86" localSheetId="10" hidden="1">{"OK_JURIS_FUEL",#N/A,FALSE,"Ok_Fuel&amp;Rev"}</definedName>
    <definedName name="_86" hidden="1">{"OK_JURIS_FUEL",#N/A,FALSE,"Ok_Fuel&amp;Rev"}</definedName>
    <definedName name="_87" localSheetId="8" hidden="1">{"OK_PRO_FORMA_FUEL",#N/A,FALSE,"Ok_Fuel&amp;Rev"}</definedName>
    <definedName name="_87" localSheetId="10" hidden="1">{"OK_PRO_FORMA_FUEL",#N/A,FALSE,"Ok_Fuel&amp;Rev"}</definedName>
    <definedName name="_87" hidden="1">{"OK_PRO_FORMA_FUEL",#N/A,FALSE,"Ok_Fuel&amp;Rev"}</definedName>
    <definedName name="_88" localSheetId="8" hidden="1">{"PF",#N/A,FALSE,"Sheet4";"PG",#N/A,FALSE,"Sheet4";"PH",#N/A,FALSE,"Sheet4";"PI",#N/A,FALSE,"Sheet4";"PJ",#N/A,FALSE,"Sheet4"}</definedName>
    <definedName name="_88" localSheetId="10" hidden="1">{"PF",#N/A,FALSE,"Sheet4";"PG",#N/A,FALSE,"Sheet4";"PH",#N/A,FALSE,"Sheet4";"PI",#N/A,FALSE,"Sheet4";"PJ",#N/A,FALSE,"Sheet4"}</definedName>
    <definedName name="_88" hidden="1">{"PF",#N/A,FALSE,"Sheet4";"PG",#N/A,FALSE,"Sheet4";"PH",#N/A,FALSE,"Sheet4";"PI",#N/A,FALSE,"Sheet4";"PJ",#N/A,FALSE,"Sheet4"}</definedName>
    <definedName name="_89" localSheetId="8" hidden="1">{"OMPA_FAC",#N/A,FALSE,"OMPA FAC"}</definedName>
    <definedName name="_89" localSheetId="10" hidden="1">{"OMPA_FAC",#N/A,FALSE,"OMPA FAC"}</definedName>
    <definedName name="_89" hidden="1">{"OMPA_FAC",#N/A,FALSE,"OMPA FAC"}</definedName>
    <definedName name="_9" localSheetId="8" hidden="1">{"caz2",#N/A,FALSE,"Central Arizona 2";"saz2",#N/A,FALSE,"Southern Arizona 2";"snv2",#N/A,FALSE,"Southern Nevada 2";"nnv2",#N/A,FALSE,"Northern Nevada 2";"sca2",#N/A,FALSE,"Southern California 2";"nca2",#N/A,FALSE,"Northern California 2";"pai2",#N/A,FALSE,"Paiute 2"}</definedName>
    <definedName name="_9" localSheetId="10" hidden="1">{"caz2",#N/A,FALSE,"Central Arizona 2";"saz2",#N/A,FALSE,"Southern Arizona 2";"snv2",#N/A,FALSE,"Southern Nevada 2";"nnv2",#N/A,FALSE,"Northern Nevada 2";"sca2",#N/A,FALSE,"Southern California 2";"nca2",#N/A,FALSE,"Northern California 2";"pai2",#N/A,FALSE,"Paiute 2"}</definedName>
    <definedName name="_9" hidden="1">{"caz2",#N/A,FALSE,"Central Arizona 2";"saz2",#N/A,FALSE,"Southern Arizona 2";"snv2",#N/A,FALSE,"Southern Nevada 2";"nnv2",#N/A,FALSE,"Northern Nevada 2";"sca2",#N/A,FALSE,"Southern California 2";"nca2",#N/A,FALSE,"Northern California 2";"pai2",#N/A,FALSE,"Paiute 2"}</definedName>
    <definedName name="_9__123Graph_CCHART_4" hidden="1">[10]Data!$C$30:$C$233</definedName>
    <definedName name="_90" localSheetId="8" hidden="1">{"OTHER_DATA",#N/A,FALSE,"Ok_Fuel&amp;Rev"}</definedName>
    <definedName name="_90" localSheetId="10" hidden="1">{"OTHER_DATA",#N/A,FALSE,"Ok_Fuel&amp;Rev"}</definedName>
    <definedName name="_90" hidden="1">{"OTHER_DATA",#N/A,FALSE,"Ok_Fuel&amp;Rev"}</definedName>
    <definedName name="_90__123Graph_ACHART_5" hidden="1">[10]Data!$O$30:$O$226</definedName>
    <definedName name="_91" localSheetId="8" hidden="1">{#N/A,#N/A,FALSE,"WP_B3.1";#N/A,#N/A,FALSE,"WP_B3.2";#N/A,#N/A,FALSE,"WP_B3.3";#N/A,#N/A,FALSE,"WP_B3.4";#N/A,#N/A,FALSE,"WP_B3.5";#N/A,#N/A,FALSE,"WP_B3.6";#N/A,#N/A,FALSE,"WP_B3.7";#N/A,#N/A,FALSE,"WP_B3.8";#N/A,#N/A,FALSE,"WPB3.9";#N/A,#N/A,FALSE,"WP_B3.10";#N/A,#N/A,FALSE,"WP_B3.11";#N/A,#N/A,FALSE,"WP_B3.12";#N/A,#N/A,FALSE,"WP_H2.12";#N/A,#N/A,FALSE,"WP_H2.13";#N/A,#N/A,FALSE,"WP_H2.14";#N/A,#N/A,FALSE,"WP_H2.15";#N/A,#N/A,FALSE,"WP_H2.16.1";#N/A,#N/A,FALSE,"WP_H2.16.2";#N/A,#N/A,FALSE,"WP_H2.16.3";#N/A,#N/A,FALSE,"WP_H2.17";#N/A,#N/A,FALSE,"WP_H2.18";#N/A,#N/A,FALSE,"WP_H2.19";#N/A,#N/A,FALSE,"WP_H2.20";#N/A,#N/A,FALSE,"WP_H2.21";#N/A,#N/A,FALSE,"WP_H2.22";#N/A,#N/A,FALSE,"WP-H2.23";#N/A,#N/A,FALSE,"WP_H2.24"}</definedName>
    <definedName name="_91" localSheetId="10" hidden="1">{#N/A,#N/A,FALSE,"WP_B3.1";#N/A,#N/A,FALSE,"WP_B3.2";#N/A,#N/A,FALSE,"WP_B3.3";#N/A,#N/A,FALSE,"WP_B3.4";#N/A,#N/A,FALSE,"WP_B3.5";#N/A,#N/A,FALSE,"WP_B3.6";#N/A,#N/A,FALSE,"WP_B3.7";#N/A,#N/A,FALSE,"WP_B3.8";#N/A,#N/A,FALSE,"WPB3.9";#N/A,#N/A,FALSE,"WP_B3.10";#N/A,#N/A,FALSE,"WP_B3.11";#N/A,#N/A,FALSE,"WP_B3.12";#N/A,#N/A,FALSE,"WP_H2.12";#N/A,#N/A,FALSE,"WP_H2.13";#N/A,#N/A,FALSE,"WP_H2.14";#N/A,#N/A,FALSE,"WP_H2.15";#N/A,#N/A,FALSE,"WP_H2.16.1";#N/A,#N/A,FALSE,"WP_H2.16.2";#N/A,#N/A,FALSE,"WP_H2.16.3";#N/A,#N/A,FALSE,"WP_H2.17";#N/A,#N/A,FALSE,"WP_H2.18";#N/A,#N/A,FALSE,"WP_H2.19";#N/A,#N/A,FALSE,"WP_H2.20";#N/A,#N/A,FALSE,"WP_H2.21";#N/A,#N/A,FALSE,"WP_H2.22";#N/A,#N/A,FALSE,"WP-H2.23";#N/A,#N/A,FALSE,"WP_H2.24"}</definedName>
    <definedName name="_91" hidden="1">{#N/A,#N/A,FALSE,"WP_B3.1";#N/A,#N/A,FALSE,"WP_B3.2";#N/A,#N/A,FALSE,"WP_B3.3";#N/A,#N/A,FALSE,"WP_B3.4";#N/A,#N/A,FALSE,"WP_B3.5";#N/A,#N/A,FALSE,"WP_B3.6";#N/A,#N/A,FALSE,"WP_B3.7";#N/A,#N/A,FALSE,"WP_B3.8";#N/A,#N/A,FALSE,"WPB3.9";#N/A,#N/A,FALSE,"WP_B3.10";#N/A,#N/A,FALSE,"WP_B3.11";#N/A,#N/A,FALSE,"WP_B3.12";#N/A,#N/A,FALSE,"WP_H2.12";#N/A,#N/A,FALSE,"WP_H2.13";#N/A,#N/A,FALSE,"WP_H2.14";#N/A,#N/A,FALSE,"WP_H2.15";#N/A,#N/A,FALSE,"WP_H2.16.1";#N/A,#N/A,FALSE,"WP_H2.16.2";#N/A,#N/A,FALSE,"WP_H2.16.3";#N/A,#N/A,FALSE,"WP_H2.17";#N/A,#N/A,FALSE,"WP_H2.18";#N/A,#N/A,FALSE,"WP_H2.19";#N/A,#N/A,FALSE,"WP_H2.20";#N/A,#N/A,FALSE,"WP_H2.21";#N/A,#N/A,FALSE,"WP_H2.22";#N/A,#N/A,FALSE,"WP-H2.23";#N/A,#N/A,FALSE,"WP_H2.24"}</definedName>
    <definedName name="_92" localSheetId="8" hidden="1">{"summary",#N/A,TRUE,"E93ADJ";"detail",#N/A,TRUE,"E93ADJ"}</definedName>
    <definedName name="_92" localSheetId="10" hidden="1">{"summary",#N/A,TRUE,"E93ADJ";"detail",#N/A,TRUE,"E93ADJ"}</definedName>
    <definedName name="_92" hidden="1">{"summary",#N/A,TRUE,"E93ADJ";"detail",#N/A,TRUE,"E93ADJ"}</definedName>
    <definedName name="_93" localSheetId="8" hidden="1">{"print1",#N/A,FALSE,"D21CUSTS"}</definedName>
    <definedName name="_93" localSheetId="10" hidden="1">{"print1",#N/A,FALSE,"D21CUSTS"}</definedName>
    <definedName name="_93" hidden="1">{"print1",#N/A,FALSE,"D21CUSTS"}</definedName>
    <definedName name="_94" localSheetId="8" hidden="1">{"print2",#N/A,FALSE,"D21CUSTS"}</definedName>
    <definedName name="_94" localSheetId="10" hidden="1">{"print2",#N/A,FALSE,"D21CUSTS"}</definedName>
    <definedName name="_94" hidden="1">{"print2",#N/A,FALSE,"D21CUSTS"}</definedName>
    <definedName name="_95" localSheetId="8" hidden="1">{"print3",#N/A,FALSE,"D21CUSTS"}</definedName>
    <definedName name="_95" localSheetId="10" hidden="1">{"print3",#N/A,FALSE,"D21CUSTS"}</definedName>
    <definedName name="_95" hidden="1">{"print3",#N/A,FALSE,"D21CUSTS"}</definedName>
    <definedName name="_96" localSheetId="8" hidden="1">{"print4",#N/A,FALSE,"D21CUSTS"}</definedName>
    <definedName name="_96" localSheetId="10" hidden="1">{"print4",#N/A,FALSE,"D21CUSTS"}</definedName>
    <definedName name="_96" hidden="1">{"print4",#N/A,FALSE,"D21CUSTS"}</definedName>
    <definedName name="_97" localSheetId="8"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97" localSheetId="10"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97"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98" localSheetId="8" hidden="1">{"caz2",#N/A,FALSE,"Central Arizona 2";"saz2",#N/A,FALSE,"Southern Arizona 2";"snv2",#N/A,FALSE,"Southern Nevada 2";"nnv2",#N/A,FALSE,"Northern Nevada 2";"sca2",#N/A,FALSE,"Southern California 2";"nca2",#N/A,FALSE,"Northern California 2";"pai2",#N/A,FALSE,"Paiute 2"}</definedName>
    <definedName name="_98" localSheetId="10" hidden="1">{"caz2",#N/A,FALSE,"Central Arizona 2";"saz2",#N/A,FALSE,"Southern Arizona 2";"snv2",#N/A,FALSE,"Southern Nevada 2";"nnv2",#N/A,FALSE,"Northern Nevada 2";"sca2",#N/A,FALSE,"Southern California 2";"nca2",#N/A,FALSE,"Northern California 2";"pai2",#N/A,FALSE,"Paiute 2"}</definedName>
    <definedName name="_98" hidden="1">{"caz2",#N/A,FALSE,"Central Arizona 2";"saz2",#N/A,FALSE,"Southern Arizona 2";"snv2",#N/A,FALSE,"Southern Nevada 2";"nnv2",#N/A,FALSE,"Northern Nevada 2";"sca2",#N/A,FALSE,"Southern California 2";"nca2",#N/A,FALSE,"Northern California 2";"pai2",#N/A,FALSE,"Paiute 2"}</definedName>
    <definedName name="_98__123Graph_BCHART_5" hidden="1">[14]Data!$P$30:$P$229</definedName>
    <definedName name="_99" localSheetId="8" hidden="1">{#N/A,#N/A,FALSE,"GLDwnLoad"}</definedName>
    <definedName name="_99" localSheetId="10" hidden="1">{#N/A,#N/A,FALSE,"GLDwnLoad"}</definedName>
    <definedName name="_99" hidden="1">{#N/A,#N/A,FALSE,"GLDwnLoad"}</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hidden="1">0</definedName>
    <definedName name="_AtRisk_SimSetting_MultipleCPUManualCount" localSheetId="8" hidden="1">8</definedName>
    <definedName name="_AtRisk_SimSetting_MultipleCPUManualCount" localSheetId="10" hidden="1">4</definedName>
    <definedName name="_AtRisk_SimSetting_MultipleCPUManualCount" hidden="1">8</definedName>
    <definedName name="_AtRisk_SimSetting_MultipleCPUMode"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0</definedName>
    <definedName name="_AtRisk_SimSetting_ReportOptionReportsFileType" hidden="1">1</definedName>
    <definedName name="_AtRisk_SimSetting_ReportOptionReportStyle" hidden="1">1</definedName>
    <definedName name="_AtRisk_SimSetting_ReportOptionSelectiveQR" hidden="1">FALSE</definedName>
    <definedName name="_AtRisk_SimSetting_ReportsList" localSheetId="11" hidden="1">4</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 localSheetId="8" hidden="1">{#N/A,#N/A,FALSE,"SCA";#N/A,#N/A,FALSE,"NCA";#N/A,#N/A,FALSE,"SAZ";#N/A,#N/A,FALSE,"CAZ";#N/A,#N/A,FALSE,"SNV";#N/A,#N/A,FALSE,"NNV";#N/A,#N/A,FALSE,"PP";#N/A,#N/A,FALSE,"SA"}</definedName>
    <definedName name="_b" localSheetId="10" hidden="1">{#N/A,#N/A,FALSE,"SCA";#N/A,#N/A,FALSE,"NCA";#N/A,#N/A,FALSE,"SAZ";#N/A,#N/A,FALSE,"CAZ";#N/A,#N/A,FALSE,"SNV";#N/A,#N/A,FALSE,"NNV";#N/A,#N/A,FALSE,"PP";#N/A,#N/A,FALSE,"SA"}</definedName>
    <definedName name="_b" hidden="1">{#N/A,#N/A,FALSE,"SCA";#N/A,#N/A,FALSE,"NCA";#N/A,#N/A,FALSE,"SAZ";#N/A,#N/A,FALSE,"CAZ";#N/A,#N/A,FALSE,"SNV";#N/A,#N/A,FALSE,"NNV";#N/A,#N/A,FALSE,"PP";#N/A,#N/A,FALSE,"SA"}</definedName>
    <definedName name="_bdm.0291A1646F1441D7AC944D0E5EFE3283.edm" localSheetId="8" hidden="1">#REF!</definedName>
    <definedName name="_bdm.0291A1646F1441D7AC944D0E5EFE3283.edm" localSheetId="10" hidden="1">#REF!</definedName>
    <definedName name="_bdm.0291A1646F1441D7AC944D0E5EFE3283.edm" hidden="1">#REF!</definedName>
    <definedName name="_bdm.4DE531A3AAE1459EA607D86D30555044.edm" localSheetId="8" hidden="1">#REF!</definedName>
    <definedName name="_bdm.4DE531A3AAE1459EA607D86D30555044.edm" localSheetId="10" hidden="1">#REF!</definedName>
    <definedName name="_bdm.4DE531A3AAE1459EA607D86D30555044.edm" hidden="1">#REF!</definedName>
    <definedName name="_bdm.61ECA6B5D6964E25B194F839DA09F1DE.edm" localSheetId="8" hidden="1">#REF!</definedName>
    <definedName name="_bdm.61ECA6B5D6964E25B194F839DA09F1DE.edm" localSheetId="10" hidden="1">#REF!</definedName>
    <definedName name="_bdm.61ECA6B5D6964E25B194F839DA09F1DE.edm" hidden="1">#REF!</definedName>
    <definedName name="_bdm.EF8E132A659C430387D12CF4C0897727.edm" localSheetId="8" hidden="1">#REF!</definedName>
    <definedName name="_bdm.EF8E132A659C430387D12CF4C0897727.edm" hidden="1">#REF!</definedName>
    <definedName name="_con4050" hidden="1">{#N/A,"Anonymous",FALSE,"30 30k Table";#N/A,#N/A,FALSE,"30 50k Table";#N/A,#N/A,FALSE,"40 100k Table"}</definedName>
    <definedName name="_d" localSheetId="8" hidden="1">{"caz2",#N/A,FALSE,"Central Arizona 2";"saz2",#N/A,FALSE,"Southern Arizona 2";"snv2",#N/A,FALSE,"Southern Nevada 2";"nnv2",#N/A,FALSE,"Northern Nevada 2";"sca2",#N/A,FALSE,"Southern California 2";"nca2",#N/A,FALSE,"Northern California 2";"pai2",#N/A,FALSE,"Paiute 2"}</definedName>
    <definedName name="_d" localSheetId="10" hidden="1">{"caz2",#N/A,FALSE,"Central Arizona 2";"saz2",#N/A,FALSE,"Southern Arizona 2";"snv2",#N/A,FALSE,"Southern Nevada 2";"nnv2",#N/A,FALSE,"Northern Nevada 2";"sca2",#N/A,FALSE,"Southern California 2";"nca2",#N/A,FALSE,"Northern California 2";"pai2",#N/A,FALSE,"Paiute 2"}</definedName>
    <definedName name="_d" hidden="1">{"caz2",#N/A,FALSE,"Central Arizona 2";"saz2",#N/A,FALSE,"Southern Arizona 2";"snv2",#N/A,FALSE,"Southern Nevada 2";"nnv2",#N/A,FALSE,"Northern Nevada 2";"sca2",#N/A,FALSE,"Southern California 2";"nca2",#N/A,FALSE,"Northern California 2";"pai2",#N/A,FALSE,"Paiute 2"}</definedName>
    <definedName name="_Fill" localSheetId="2" hidden="1">#REF!</definedName>
    <definedName name="_Fill" localSheetId="3" hidden="1">#REF!</definedName>
    <definedName name="_Fill" localSheetId="5" hidden="1">#REF!</definedName>
    <definedName name="_Fill" localSheetId="6" hidden="1">#REF!</definedName>
    <definedName name="_Fill" localSheetId="8" hidden="1">#REF!</definedName>
    <definedName name="_Fill" localSheetId="10" hidden="1">#REF!</definedName>
    <definedName name="_Fill" hidden="1">#REF!</definedName>
    <definedName name="_xlnm._FilterDatabase" localSheetId="2" hidden="1">'RBH-R2 MRP Bloomberg'!$J$12:$M$524</definedName>
    <definedName name="_xlnm._FilterDatabase" localSheetId="3" hidden="1">'RBH-R2 MRP Value Line'!$B$12:$I$214</definedName>
    <definedName name="_Key1" localSheetId="2" hidden="1">#REF!</definedName>
    <definedName name="_Key1" localSheetId="3" hidden="1">#REF!</definedName>
    <definedName name="_Key1" localSheetId="5" hidden="1">#REF!</definedName>
    <definedName name="_Key1" localSheetId="6" hidden="1">#REF!</definedName>
    <definedName name="_Key1" localSheetId="7" hidden="1">#REF!</definedName>
    <definedName name="_Key1" localSheetId="8" hidden="1">#REF!</definedName>
    <definedName name="_Key1" localSheetId="10" hidden="1">#REF!</definedName>
    <definedName name="_Key1" hidden="1">#REF!</definedName>
    <definedName name="_Key11" localSheetId="2" hidden="1">#REF!</definedName>
    <definedName name="_Key11" localSheetId="3" hidden="1">#REF!</definedName>
    <definedName name="_Key11" localSheetId="5" hidden="1">#REF!</definedName>
    <definedName name="_Key11" localSheetId="6" hidden="1">#REF!</definedName>
    <definedName name="_Key11" localSheetId="8" hidden="1">#REF!</definedName>
    <definedName name="_Key11" hidden="1">#REF!</definedName>
    <definedName name="_key2" localSheetId="2" hidden="1">#REF!</definedName>
    <definedName name="_key2" localSheetId="3" hidden="1">#REF!</definedName>
    <definedName name="_key2" localSheetId="5" hidden="1">#REF!</definedName>
    <definedName name="_key2" localSheetId="6" hidden="1">#REF!</definedName>
    <definedName name="_key2" localSheetId="8" hidden="1">#REF!</definedName>
    <definedName name="_key2" hidden="1">#REF!</definedName>
    <definedName name="_lslkdjf" localSheetId="2" hidden="1">#REF!</definedName>
    <definedName name="_lslkdjf" localSheetId="3" hidden="1">#REF!</definedName>
    <definedName name="_lslkdjf" localSheetId="5" hidden="1">#REF!</definedName>
    <definedName name="_lslkdjf" localSheetId="6" hidden="1">#REF!</definedName>
    <definedName name="_lslkdjf" localSheetId="8" hidden="1">#REF!</definedName>
    <definedName name="_lslkdjf" hidden="1">#REF!</definedName>
    <definedName name="_MatInverse_In" localSheetId="8" hidden="1">#REF!</definedName>
    <definedName name="_MatInverse_In" hidden="1">#REF!</definedName>
    <definedName name="_MatInverse_Out" localSheetId="8" hidden="1">#REF!</definedName>
    <definedName name="_MatInverse_Out" hidden="1">#REF!</definedName>
    <definedName name="_new22" localSheetId="8" hidden="1">{#N/A,#N/A,FALSE,"SCA";#N/A,#N/A,FALSE,"NCA";#N/A,#N/A,FALSE,"SAZ";#N/A,#N/A,FALSE,"CAZ";#N/A,#N/A,FALSE,"SNV";#N/A,#N/A,FALSE,"NNV";#N/A,#N/A,FALSE,"PP";#N/A,#N/A,FALSE,"SA"}</definedName>
    <definedName name="_new22" localSheetId="10" hidden="1">{#N/A,#N/A,FALSE,"SCA";#N/A,#N/A,FALSE,"NCA";#N/A,#N/A,FALSE,"SAZ";#N/A,#N/A,FALSE,"CAZ";#N/A,#N/A,FALSE,"SNV";#N/A,#N/A,FALSE,"NNV";#N/A,#N/A,FALSE,"PP";#N/A,#N/A,FALSE,"SA"}</definedName>
    <definedName name="_new22" hidden="1">{#N/A,#N/A,FALSE,"SCA";#N/A,#N/A,FALSE,"NCA";#N/A,#N/A,FALSE,"SAZ";#N/A,#N/A,FALSE,"CAZ";#N/A,#N/A,FALSE,"SNV";#N/A,#N/A,FALSE,"NNV";#N/A,#N/A,FALSE,"PP";#N/A,#N/A,FALSE,"SA"}</definedName>
    <definedName name="_new23" localSheetId="2" hidden="1">{#N/A,#N/A,FALSE,"SCA";#N/A,#N/A,FALSE,"NCA";#N/A,#N/A,FALSE,"SAZ";#N/A,#N/A,FALSE,"CAZ";#N/A,#N/A,FALSE,"SNV";#N/A,#N/A,FALSE,"NNV";#N/A,#N/A,FALSE,"PP";#N/A,#N/A,FALSE,"SA"}</definedName>
    <definedName name="_new23" localSheetId="3" hidden="1">{#N/A,#N/A,FALSE,"SCA";#N/A,#N/A,FALSE,"NCA";#N/A,#N/A,FALSE,"SAZ";#N/A,#N/A,FALSE,"CAZ";#N/A,#N/A,FALSE,"SNV";#N/A,#N/A,FALSE,"NNV";#N/A,#N/A,FALSE,"PP";#N/A,#N/A,FALSE,"SA"}</definedName>
    <definedName name="_new23" localSheetId="5" hidden="1">{#N/A,#N/A,FALSE,"SCA";#N/A,#N/A,FALSE,"NCA";#N/A,#N/A,FALSE,"SAZ";#N/A,#N/A,FALSE,"CAZ";#N/A,#N/A,FALSE,"SNV";#N/A,#N/A,FALSE,"NNV";#N/A,#N/A,FALSE,"PP";#N/A,#N/A,FALSE,"SA"}</definedName>
    <definedName name="_new23" localSheetId="6" hidden="1">{#N/A,#N/A,FALSE,"SCA";#N/A,#N/A,FALSE,"NCA";#N/A,#N/A,FALSE,"SAZ";#N/A,#N/A,FALSE,"CAZ";#N/A,#N/A,FALSE,"SNV";#N/A,#N/A,FALSE,"NNV";#N/A,#N/A,FALSE,"PP";#N/A,#N/A,FALSE,"SA"}</definedName>
    <definedName name="_new23" localSheetId="7" hidden="1">{#N/A,#N/A,FALSE,"SCA";#N/A,#N/A,FALSE,"NCA";#N/A,#N/A,FALSE,"SAZ";#N/A,#N/A,FALSE,"CAZ";#N/A,#N/A,FALSE,"SNV";#N/A,#N/A,FALSE,"NNV";#N/A,#N/A,FALSE,"PP";#N/A,#N/A,FALSE,"SA"}</definedName>
    <definedName name="_new23" localSheetId="8" hidden="1">{#N/A,#N/A,FALSE,"SCA";#N/A,#N/A,FALSE,"NCA";#N/A,#N/A,FALSE,"SAZ";#N/A,#N/A,FALSE,"CAZ";#N/A,#N/A,FALSE,"SNV";#N/A,#N/A,FALSE,"NNV";#N/A,#N/A,FALSE,"PP";#N/A,#N/A,FALSE,"SA"}</definedName>
    <definedName name="_new23" localSheetId="10" hidden="1">{#N/A,#N/A,FALSE,"SCA";#N/A,#N/A,FALSE,"NCA";#N/A,#N/A,FALSE,"SAZ";#N/A,#N/A,FALSE,"CAZ";#N/A,#N/A,FALSE,"SNV";#N/A,#N/A,FALSE,"NNV";#N/A,#N/A,FALSE,"PP";#N/A,#N/A,FALSE,"SA"}</definedName>
    <definedName name="_new23" hidden="1">{#N/A,#N/A,FALSE,"SCA";#N/A,#N/A,FALSE,"NCA";#N/A,#N/A,FALSE,"SAZ";#N/A,#N/A,FALSE,"CAZ";#N/A,#N/A,FALSE,"SNV";#N/A,#N/A,FALSE,"NNV";#N/A,#N/A,FALSE,"PP";#N/A,#N/A,FALSE,"SA"}</definedName>
    <definedName name="_new37" localSheetId="2" hidden="1">{#N/A,#N/A,FALSE,"SCA";#N/A,#N/A,FALSE,"NCA";#N/A,#N/A,FALSE,"SAZ";#N/A,#N/A,FALSE,"CAZ";#N/A,#N/A,FALSE,"SNV";#N/A,#N/A,FALSE,"NNV";#N/A,#N/A,FALSE,"PP";#N/A,#N/A,FALSE,"SA"}</definedName>
    <definedName name="_new37" localSheetId="3" hidden="1">{#N/A,#N/A,FALSE,"SCA";#N/A,#N/A,FALSE,"NCA";#N/A,#N/A,FALSE,"SAZ";#N/A,#N/A,FALSE,"CAZ";#N/A,#N/A,FALSE,"SNV";#N/A,#N/A,FALSE,"NNV";#N/A,#N/A,FALSE,"PP";#N/A,#N/A,FALSE,"SA"}</definedName>
    <definedName name="_new37" localSheetId="5" hidden="1">{#N/A,#N/A,FALSE,"SCA";#N/A,#N/A,FALSE,"NCA";#N/A,#N/A,FALSE,"SAZ";#N/A,#N/A,FALSE,"CAZ";#N/A,#N/A,FALSE,"SNV";#N/A,#N/A,FALSE,"NNV";#N/A,#N/A,FALSE,"PP";#N/A,#N/A,FALSE,"SA"}</definedName>
    <definedName name="_new37" localSheetId="6" hidden="1">{#N/A,#N/A,FALSE,"SCA";#N/A,#N/A,FALSE,"NCA";#N/A,#N/A,FALSE,"SAZ";#N/A,#N/A,FALSE,"CAZ";#N/A,#N/A,FALSE,"SNV";#N/A,#N/A,FALSE,"NNV";#N/A,#N/A,FALSE,"PP";#N/A,#N/A,FALSE,"SA"}</definedName>
    <definedName name="_new37" localSheetId="7" hidden="1">{#N/A,#N/A,FALSE,"SCA";#N/A,#N/A,FALSE,"NCA";#N/A,#N/A,FALSE,"SAZ";#N/A,#N/A,FALSE,"CAZ";#N/A,#N/A,FALSE,"SNV";#N/A,#N/A,FALSE,"NNV";#N/A,#N/A,FALSE,"PP";#N/A,#N/A,FALSE,"SA"}</definedName>
    <definedName name="_new37" localSheetId="8" hidden="1">{#N/A,#N/A,FALSE,"SCA";#N/A,#N/A,FALSE,"NCA";#N/A,#N/A,FALSE,"SAZ";#N/A,#N/A,FALSE,"CAZ";#N/A,#N/A,FALSE,"SNV";#N/A,#N/A,FALSE,"NNV";#N/A,#N/A,FALSE,"PP";#N/A,#N/A,FALSE,"SA"}</definedName>
    <definedName name="_new37" localSheetId="10" hidden="1">{#N/A,#N/A,FALSE,"SCA";#N/A,#N/A,FALSE,"NCA";#N/A,#N/A,FALSE,"SAZ";#N/A,#N/A,FALSE,"CAZ";#N/A,#N/A,FALSE,"SNV";#N/A,#N/A,FALSE,"NNV";#N/A,#N/A,FALSE,"PP";#N/A,#N/A,FALSE,"SA"}</definedName>
    <definedName name="_new37" hidden="1">{#N/A,#N/A,FALSE,"SCA";#N/A,#N/A,FALSE,"NCA";#N/A,#N/A,FALSE,"SAZ";#N/A,#N/A,FALSE,"CAZ";#N/A,#N/A,FALSE,"SNV";#N/A,#N/A,FALSE,"NNV";#N/A,#N/A,FALSE,"PP";#N/A,#N/A,FALSE,"SA"}</definedName>
    <definedName name="_new41" localSheetId="2" hidden="1">{"caz2",#N/A,FALSE,"Central Arizona 2";"saz2",#N/A,FALSE,"Southern Arizona 2";"snv2",#N/A,FALSE,"Southern Nevada 2";"nnv2",#N/A,FALSE,"Northern Nevada 2";"sca2",#N/A,FALSE,"Southern California 2";"nca2",#N/A,FALSE,"Northern California 2";"pai2",#N/A,FALSE,"Paiute 2"}</definedName>
    <definedName name="_new41" localSheetId="3" hidden="1">{"caz2",#N/A,FALSE,"Central Arizona 2";"saz2",#N/A,FALSE,"Southern Arizona 2";"snv2",#N/A,FALSE,"Southern Nevada 2";"nnv2",#N/A,FALSE,"Northern Nevada 2";"sca2",#N/A,FALSE,"Southern California 2";"nca2",#N/A,FALSE,"Northern California 2";"pai2",#N/A,FALSE,"Paiute 2"}</definedName>
    <definedName name="_new41" localSheetId="5" hidden="1">{"caz2",#N/A,FALSE,"Central Arizona 2";"saz2",#N/A,FALSE,"Southern Arizona 2";"snv2",#N/A,FALSE,"Southern Nevada 2";"nnv2",#N/A,FALSE,"Northern Nevada 2";"sca2",#N/A,FALSE,"Southern California 2";"nca2",#N/A,FALSE,"Northern California 2";"pai2",#N/A,FALSE,"Paiute 2"}</definedName>
    <definedName name="_new41" localSheetId="6" hidden="1">{"caz2",#N/A,FALSE,"Central Arizona 2";"saz2",#N/A,FALSE,"Southern Arizona 2";"snv2",#N/A,FALSE,"Southern Nevada 2";"nnv2",#N/A,FALSE,"Northern Nevada 2";"sca2",#N/A,FALSE,"Southern California 2";"nca2",#N/A,FALSE,"Northern California 2";"pai2",#N/A,FALSE,"Paiute 2"}</definedName>
    <definedName name="_new41" localSheetId="7" hidden="1">{"caz2",#N/A,FALSE,"Central Arizona 2";"saz2",#N/A,FALSE,"Southern Arizona 2";"snv2",#N/A,FALSE,"Southern Nevada 2";"nnv2",#N/A,FALSE,"Northern Nevada 2";"sca2",#N/A,FALSE,"Southern California 2";"nca2",#N/A,FALSE,"Northern California 2";"pai2",#N/A,FALSE,"Paiute 2"}</definedName>
    <definedName name="_new41" localSheetId="8" hidden="1">{"caz2",#N/A,FALSE,"Central Arizona 2";"saz2",#N/A,FALSE,"Southern Arizona 2";"snv2",#N/A,FALSE,"Southern Nevada 2";"nnv2",#N/A,FALSE,"Northern Nevada 2";"sca2",#N/A,FALSE,"Southern California 2";"nca2",#N/A,FALSE,"Northern California 2";"pai2",#N/A,FALSE,"Paiute 2"}</definedName>
    <definedName name="_new41" localSheetId="10" hidden="1">{"caz2",#N/A,FALSE,"Central Arizona 2";"saz2",#N/A,FALSE,"Southern Arizona 2";"snv2",#N/A,FALSE,"Southern Nevada 2";"nnv2",#N/A,FALSE,"Northern Nevada 2";"sca2",#N/A,FALSE,"Southern California 2";"nca2",#N/A,FALSE,"Northern California 2";"pai2",#N/A,FALSE,"Paiute 2"}</definedName>
    <definedName name="_new41" hidden="1">{"caz2",#N/A,FALSE,"Central Arizona 2";"saz2",#N/A,FALSE,"Southern Arizona 2";"snv2",#N/A,FALSE,"Southern Nevada 2";"nnv2",#N/A,FALSE,"Northern Nevada 2";"sca2",#N/A,FALSE,"Southern California 2";"nca2",#N/A,FALSE,"Northern California 2";"pai2",#N/A,FALSE,"Paiute 2"}</definedName>
    <definedName name="_new43" localSheetId="2" hidden="1">{#N/A,#N/A,FALSE,"SCA";#N/A,#N/A,FALSE,"NCA";#N/A,#N/A,FALSE,"SAZ";#N/A,#N/A,FALSE,"CAZ";#N/A,#N/A,FALSE,"SNV";#N/A,#N/A,FALSE,"NNV";#N/A,#N/A,FALSE,"PP";#N/A,#N/A,FALSE,"SA"}</definedName>
    <definedName name="_new43" localSheetId="3" hidden="1">{#N/A,#N/A,FALSE,"SCA";#N/A,#N/A,FALSE,"NCA";#N/A,#N/A,FALSE,"SAZ";#N/A,#N/A,FALSE,"CAZ";#N/A,#N/A,FALSE,"SNV";#N/A,#N/A,FALSE,"NNV";#N/A,#N/A,FALSE,"PP";#N/A,#N/A,FALSE,"SA"}</definedName>
    <definedName name="_new43" localSheetId="5" hidden="1">{#N/A,#N/A,FALSE,"SCA";#N/A,#N/A,FALSE,"NCA";#N/A,#N/A,FALSE,"SAZ";#N/A,#N/A,FALSE,"CAZ";#N/A,#N/A,FALSE,"SNV";#N/A,#N/A,FALSE,"NNV";#N/A,#N/A,FALSE,"PP";#N/A,#N/A,FALSE,"SA"}</definedName>
    <definedName name="_new43" localSheetId="6" hidden="1">{#N/A,#N/A,FALSE,"SCA";#N/A,#N/A,FALSE,"NCA";#N/A,#N/A,FALSE,"SAZ";#N/A,#N/A,FALSE,"CAZ";#N/A,#N/A,FALSE,"SNV";#N/A,#N/A,FALSE,"NNV";#N/A,#N/A,FALSE,"PP";#N/A,#N/A,FALSE,"SA"}</definedName>
    <definedName name="_new43" localSheetId="7" hidden="1">{#N/A,#N/A,FALSE,"SCA";#N/A,#N/A,FALSE,"NCA";#N/A,#N/A,FALSE,"SAZ";#N/A,#N/A,FALSE,"CAZ";#N/A,#N/A,FALSE,"SNV";#N/A,#N/A,FALSE,"NNV";#N/A,#N/A,FALSE,"PP";#N/A,#N/A,FALSE,"SA"}</definedName>
    <definedName name="_new43" localSheetId="8" hidden="1">{#N/A,#N/A,FALSE,"SCA";#N/A,#N/A,FALSE,"NCA";#N/A,#N/A,FALSE,"SAZ";#N/A,#N/A,FALSE,"CAZ";#N/A,#N/A,FALSE,"SNV";#N/A,#N/A,FALSE,"NNV";#N/A,#N/A,FALSE,"PP";#N/A,#N/A,FALSE,"SA"}</definedName>
    <definedName name="_new43" localSheetId="10" hidden="1">{#N/A,#N/A,FALSE,"SCA";#N/A,#N/A,FALSE,"NCA";#N/A,#N/A,FALSE,"SAZ";#N/A,#N/A,FALSE,"CAZ";#N/A,#N/A,FALSE,"SNV";#N/A,#N/A,FALSE,"NNV";#N/A,#N/A,FALSE,"PP";#N/A,#N/A,FALSE,"SA"}</definedName>
    <definedName name="_new43" hidden="1">{#N/A,#N/A,FALSE,"SCA";#N/A,#N/A,FALSE,"NCA";#N/A,#N/A,FALSE,"SAZ";#N/A,#N/A,FALSE,"CAZ";#N/A,#N/A,FALSE,"SNV";#N/A,#N/A,FALSE,"NNV";#N/A,#N/A,FALSE,"PP";#N/A,#N/A,FALSE,"SA"}</definedName>
    <definedName name="_new57" localSheetId="2" hidden="1">{#N/A,#N/A,FALSE,"SCA";#N/A,#N/A,FALSE,"NCA";#N/A,#N/A,FALSE,"SAZ";#N/A,#N/A,FALSE,"CAZ";#N/A,#N/A,FALSE,"SNV";#N/A,#N/A,FALSE,"NNV";#N/A,#N/A,FALSE,"PP";#N/A,#N/A,FALSE,"SA"}</definedName>
    <definedName name="_new57" localSheetId="3" hidden="1">{#N/A,#N/A,FALSE,"SCA";#N/A,#N/A,FALSE,"NCA";#N/A,#N/A,FALSE,"SAZ";#N/A,#N/A,FALSE,"CAZ";#N/A,#N/A,FALSE,"SNV";#N/A,#N/A,FALSE,"NNV";#N/A,#N/A,FALSE,"PP";#N/A,#N/A,FALSE,"SA"}</definedName>
    <definedName name="_new57" localSheetId="5" hidden="1">{#N/A,#N/A,FALSE,"SCA";#N/A,#N/A,FALSE,"NCA";#N/A,#N/A,FALSE,"SAZ";#N/A,#N/A,FALSE,"CAZ";#N/A,#N/A,FALSE,"SNV";#N/A,#N/A,FALSE,"NNV";#N/A,#N/A,FALSE,"PP";#N/A,#N/A,FALSE,"SA"}</definedName>
    <definedName name="_new57" localSheetId="6" hidden="1">{#N/A,#N/A,FALSE,"SCA";#N/A,#N/A,FALSE,"NCA";#N/A,#N/A,FALSE,"SAZ";#N/A,#N/A,FALSE,"CAZ";#N/A,#N/A,FALSE,"SNV";#N/A,#N/A,FALSE,"NNV";#N/A,#N/A,FALSE,"PP";#N/A,#N/A,FALSE,"SA"}</definedName>
    <definedName name="_new57" localSheetId="7" hidden="1">{#N/A,#N/A,FALSE,"SCA";#N/A,#N/A,FALSE,"NCA";#N/A,#N/A,FALSE,"SAZ";#N/A,#N/A,FALSE,"CAZ";#N/A,#N/A,FALSE,"SNV";#N/A,#N/A,FALSE,"NNV";#N/A,#N/A,FALSE,"PP";#N/A,#N/A,FALSE,"SA"}</definedName>
    <definedName name="_new57" localSheetId="8" hidden="1">{#N/A,#N/A,FALSE,"SCA";#N/A,#N/A,FALSE,"NCA";#N/A,#N/A,FALSE,"SAZ";#N/A,#N/A,FALSE,"CAZ";#N/A,#N/A,FALSE,"SNV";#N/A,#N/A,FALSE,"NNV";#N/A,#N/A,FALSE,"PP";#N/A,#N/A,FALSE,"SA"}</definedName>
    <definedName name="_new57" localSheetId="10" hidden="1">{#N/A,#N/A,FALSE,"SCA";#N/A,#N/A,FALSE,"NCA";#N/A,#N/A,FALSE,"SAZ";#N/A,#N/A,FALSE,"CAZ";#N/A,#N/A,FALSE,"SNV";#N/A,#N/A,FALSE,"NNV";#N/A,#N/A,FALSE,"PP";#N/A,#N/A,FALSE,"SA"}</definedName>
    <definedName name="_new57" hidden="1">{#N/A,#N/A,FALSE,"SCA";#N/A,#N/A,FALSE,"NCA";#N/A,#N/A,FALSE,"SAZ";#N/A,#N/A,FALSE,"CAZ";#N/A,#N/A,FALSE,"SNV";#N/A,#N/A,FALSE,"NNV";#N/A,#N/A,FALSE,"PP";#N/A,#N/A,FALSE,"SA"}</definedName>
    <definedName name="_new58" localSheetId="2" hidden="1">{#N/A,#N/A,FALSE,"SCA";#N/A,#N/A,FALSE,"NCA";#N/A,#N/A,FALSE,"SAZ";#N/A,#N/A,FALSE,"CAZ";#N/A,#N/A,FALSE,"SNV";#N/A,#N/A,FALSE,"NNV";#N/A,#N/A,FALSE,"PP";#N/A,#N/A,FALSE,"SA"}</definedName>
    <definedName name="_new58" localSheetId="3" hidden="1">{#N/A,#N/A,FALSE,"SCA";#N/A,#N/A,FALSE,"NCA";#N/A,#N/A,FALSE,"SAZ";#N/A,#N/A,FALSE,"CAZ";#N/A,#N/A,FALSE,"SNV";#N/A,#N/A,FALSE,"NNV";#N/A,#N/A,FALSE,"PP";#N/A,#N/A,FALSE,"SA"}</definedName>
    <definedName name="_new58" localSheetId="5" hidden="1">{#N/A,#N/A,FALSE,"SCA";#N/A,#N/A,FALSE,"NCA";#N/A,#N/A,FALSE,"SAZ";#N/A,#N/A,FALSE,"CAZ";#N/A,#N/A,FALSE,"SNV";#N/A,#N/A,FALSE,"NNV";#N/A,#N/A,FALSE,"PP";#N/A,#N/A,FALSE,"SA"}</definedName>
    <definedName name="_new58" localSheetId="6" hidden="1">{#N/A,#N/A,FALSE,"SCA";#N/A,#N/A,FALSE,"NCA";#N/A,#N/A,FALSE,"SAZ";#N/A,#N/A,FALSE,"CAZ";#N/A,#N/A,FALSE,"SNV";#N/A,#N/A,FALSE,"NNV";#N/A,#N/A,FALSE,"PP";#N/A,#N/A,FALSE,"SA"}</definedName>
    <definedName name="_new58" localSheetId="7" hidden="1">{#N/A,#N/A,FALSE,"SCA";#N/A,#N/A,FALSE,"NCA";#N/A,#N/A,FALSE,"SAZ";#N/A,#N/A,FALSE,"CAZ";#N/A,#N/A,FALSE,"SNV";#N/A,#N/A,FALSE,"NNV";#N/A,#N/A,FALSE,"PP";#N/A,#N/A,FALSE,"SA"}</definedName>
    <definedName name="_new58" localSheetId="8" hidden="1">{#N/A,#N/A,FALSE,"SCA";#N/A,#N/A,FALSE,"NCA";#N/A,#N/A,FALSE,"SAZ";#N/A,#N/A,FALSE,"CAZ";#N/A,#N/A,FALSE,"SNV";#N/A,#N/A,FALSE,"NNV";#N/A,#N/A,FALSE,"PP";#N/A,#N/A,FALSE,"SA"}</definedName>
    <definedName name="_new58" localSheetId="10" hidden="1">{#N/A,#N/A,FALSE,"SCA";#N/A,#N/A,FALSE,"NCA";#N/A,#N/A,FALSE,"SAZ";#N/A,#N/A,FALSE,"CAZ";#N/A,#N/A,FALSE,"SNV";#N/A,#N/A,FALSE,"NNV";#N/A,#N/A,FALSE,"PP";#N/A,#N/A,FALSE,"SA"}</definedName>
    <definedName name="_new58" hidden="1">{#N/A,#N/A,FALSE,"SCA";#N/A,#N/A,FALSE,"NCA";#N/A,#N/A,FALSE,"SAZ";#N/A,#N/A,FALSE,"CAZ";#N/A,#N/A,FALSE,"SNV";#N/A,#N/A,FALSE,"NNV";#N/A,#N/A,FALSE,"PP";#N/A,#N/A,FALSE,"SA"}</definedName>
    <definedName name="_new61" localSheetId="2"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new61" localSheetId="3"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new61" localSheetId="5"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new61" localSheetId="6"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new61" localSheetId="7"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new61" localSheetId="8"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new61" localSheetId="10"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new61"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new71" localSheetId="2" hidden="1">{#N/A,#N/A,FALSE,"SCA";#N/A,#N/A,FALSE,"NCA";#N/A,#N/A,FALSE,"SAZ";#N/A,#N/A,FALSE,"CAZ";#N/A,#N/A,FALSE,"SNV";#N/A,#N/A,FALSE,"NNV";#N/A,#N/A,FALSE,"PP";#N/A,#N/A,FALSE,"SA"}</definedName>
    <definedName name="_new71" localSheetId="3" hidden="1">{#N/A,#N/A,FALSE,"SCA";#N/A,#N/A,FALSE,"NCA";#N/A,#N/A,FALSE,"SAZ";#N/A,#N/A,FALSE,"CAZ";#N/A,#N/A,FALSE,"SNV";#N/A,#N/A,FALSE,"NNV";#N/A,#N/A,FALSE,"PP";#N/A,#N/A,FALSE,"SA"}</definedName>
    <definedName name="_new71" localSheetId="5" hidden="1">{#N/A,#N/A,FALSE,"SCA";#N/A,#N/A,FALSE,"NCA";#N/A,#N/A,FALSE,"SAZ";#N/A,#N/A,FALSE,"CAZ";#N/A,#N/A,FALSE,"SNV";#N/A,#N/A,FALSE,"NNV";#N/A,#N/A,FALSE,"PP";#N/A,#N/A,FALSE,"SA"}</definedName>
    <definedName name="_new71" localSheetId="6" hidden="1">{#N/A,#N/A,FALSE,"SCA";#N/A,#N/A,FALSE,"NCA";#N/A,#N/A,FALSE,"SAZ";#N/A,#N/A,FALSE,"CAZ";#N/A,#N/A,FALSE,"SNV";#N/A,#N/A,FALSE,"NNV";#N/A,#N/A,FALSE,"PP";#N/A,#N/A,FALSE,"SA"}</definedName>
    <definedName name="_new71" localSheetId="7" hidden="1">{#N/A,#N/A,FALSE,"SCA";#N/A,#N/A,FALSE,"NCA";#N/A,#N/A,FALSE,"SAZ";#N/A,#N/A,FALSE,"CAZ";#N/A,#N/A,FALSE,"SNV";#N/A,#N/A,FALSE,"NNV";#N/A,#N/A,FALSE,"PP";#N/A,#N/A,FALSE,"SA"}</definedName>
    <definedName name="_new71" localSheetId="8" hidden="1">{#N/A,#N/A,FALSE,"SCA";#N/A,#N/A,FALSE,"NCA";#N/A,#N/A,FALSE,"SAZ";#N/A,#N/A,FALSE,"CAZ";#N/A,#N/A,FALSE,"SNV";#N/A,#N/A,FALSE,"NNV";#N/A,#N/A,FALSE,"PP";#N/A,#N/A,FALSE,"SA"}</definedName>
    <definedName name="_new71" localSheetId="10" hidden="1">{#N/A,#N/A,FALSE,"SCA";#N/A,#N/A,FALSE,"NCA";#N/A,#N/A,FALSE,"SAZ";#N/A,#N/A,FALSE,"CAZ";#N/A,#N/A,FALSE,"SNV";#N/A,#N/A,FALSE,"NNV";#N/A,#N/A,FALSE,"PP";#N/A,#N/A,FALSE,"SA"}</definedName>
    <definedName name="_new71" hidden="1">{#N/A,#N/A,FALSE,"SCA";#N/A,#N/A,FALSE,"NCA";#N/A,#N/A,FALSE,"SAZ";#N/A,#N/A,FALSE,"CAZ";#N/A,#N/A,FALSE,"SNV";#N/A,#N/A,FALSE,"NNV";#N/A,#N/A,FALSE,"PP";#N/A,#N/A,FALSE,"SA"}</definedName>
    <definedName name="_new72" localSheetId="2" hidden="1">{#N/A,#N/A,FALSE,"SCA";#N/A,#N/A,FALSE,"NCA";#N/A,#N/A,FALSE,"SAZ";#N/A,#N/A,FALSE,"CAZ";#N/A,#N/A,FALSE,"SNV";#N/A,#N/A,FALSE,"NNV";#N/A,#N/A,FALSE,"PP";#N/A,#N/A,FALSE,"SA"}</definedName>
    <definedName name="_new72" localSheetId="3" hidden="1">{#N/A,#N/A,FALSE,"SCA";#N/A,#N/A,FALSE,"NCA";#N/A,#N/A,FALSE,"SAZ";#N/A,#N/A,FALSE,"CAZ";#N/A,#N/A,FALSE,"SNV";#N/A,#N/A,FALSE,"NNV";#N/A,#N/A,FALSE,"PP";#N/A,#N/A,FALSE,"SA"}</definedName>
    <definedName name="_new72" localSheetId="5" hidden="1">{#N/A,#N/A,FALSE,"SCA";#N/A,#N/A,FALSE,"NCA";#N/A,#N/A,FALSE,"SAZ";#N/A,#N/A,FALSE,"CAZ";#N/A,#N/A,FALSE,"SNV";#N/A,#N/A,FALSE,"NNV";#N/A,#N/A,FALSE,"PP";#N/A,#N/A,FALSE,"SA"}</definedName>
    <definedName name="_new72" localSheetId="6" hidden="1">{#N/A,#N/A,FALSE,"SCA";#N/A,#N/A,FALSE,"NCA";#N/A,#N/A,FALSE,"SAZ";#N/A,#N/A,FALSE,"CAZ";#N/A,#N/A,FALSE,"SNV";#N/A,#N/A,FALSE,"NNV";#N/A,#N/A,FALSE,"PP";#N/A,#N/A,FALSE,"SA"}</definedName>
    <definedName name="_new72" localSheetId="7" hidden="1">{#N/A,#N/A,FALSE,"SCA";#N/A,#N/A,FALSE,"NCA";#N/A,#N/A,FALSE,"SAZ";#N/A,#N/A,FALSE,"CAZ";#N/A,#N/A,FALSE,"SNV";#N/A,#N/A,FALSE,"NNV";#N/A,#N/A,FALSE,"PP";#N/A,#N/A,FALSE,"SA"}</definedName>
    <definedName name="_new72" localSheetId="8" hidden="1">{#N/A,#N/A,FALSE,"SCA";#N/A,#N/A,FALSE,"NCA";#N/A,#N/A,FALSE,"SAZ";#N/A,#N/A,FALSE,"CAZ";#N/A,#N/A,FALSE,"SNV";#N/A,#N/A,FALSE,"NNV";#N/A,#N/A,FALSE,"PP";#N/A,#N/A,FALSE,"SA"}</definedName>
    <definedName name="_new72" localSheetId="10" hidden="1">{#N/A,#N/A,FALSE,"SCA";#N/A,#N/A,FALSE,"NCA";#N/A,#N/A,FALSE,"SAZ";#N/A,#N/A,FALSE,"CAZ";#N/A,#N/A,FALSE,"SNV";#N/A,#N/A,FALSE,"NNV";#N/A,#N/A,FALSE,"PP";#N/A,#N/A,FALSE,"SA"}</definedName>
    <definedName name="_new72" hidden="1">{#N/A,#N/A,FALSE,"SCA";#N/A,#N/A,FALSE,"NCA";#N/A,#N/A,FALSE,"SAZ";#N/A,#N/A,FALSE,"CAZ";#N/A,#N/A,FALSE,"SNV";#N/A,#N/A,FALSE,"NNV";#N/A,#N/A,FALSE,"PP";#N/A,#N/A,FALSE,"SA"}</definedName>
    <definedName name="_new73" localSheetId="2" hidden="1">{#N/A,#N/A,FALSE,"Page 1";#N/A,#N/A,FALSE,"Page 2";#N/A,#N/A,FALSE,"Page 3";#N/A,#N/A,FALSE,"Page 4";#N/A,#N/A,FALSE,"Page 5";#N/A,#N/A,FALSE,"Page 6";#N/A,#N/A,FALSE,"Page 7";#N/A,#N/A,FALSE,"Page 8";#N/A,#N/A,FALSE,"Page 9";#N/A,#N/A,FALSE,"PG8WP";#N/A,#N/A,FALSE,"PG9WP"}</definedName>
    <definedName name="_new73" localSheetId="3" hidden="1">{#N/A,#N/A,FALSE,"Page 1";#N/A,#N/A,FALSE,"Page 2";#N/A,#N/A,FALSE,"Page 3";#N/A,#N/A,FALSE,"Page 4";#N/A,#N/A,FALSE,"Page 5";#N/A,#N/A,FALSE,"Page 6";#N/A,#N/A,FALSE,"Page 7";#N/A,#N/A,FALSE,"Page 8";#N/A,#N/A,FALSE,"Page 9";#N/A,#N/A,FALSE,"PG8WP";#N/A,#N/A,FALSE,"PG9WP"}</definedName>
    <definedName name="_new73" localSheetId="5" hidden="1">{#N/A,#N/A,FALSE,"Page 1";#N/A,#N/A,FALSE,"Page 2";#N/A,#N/A,FALSE,"Page 3";#N/A,#N/A,FALSE,"Page 4";#N/A,#N/A,FALSE,"Page 5";#N/A,#N/A,FALSE,"Page 6";#N/A,#N/A,FALSE,"Page 7";#N/A,#N/A,FALSE,"Page 8";#N/A,#N/A,FALSE,"Page 9";#N/A,#N/A,FALSE,"PG8WP";#N/A,#N/A,FALSE,"PG9WP"}</definedName>
    <definedName name="_new73" localSheetId="6" hidden="1">{#N/A,#N/A,FALSE,"Page 1";#N/A,#N/A,FALSE,"Page 2";#N/A,#N/A,FALSE,"Page 3";#N/A,#N/A,FALSE,"Page 4";#N/A,#N/A,FALSE,"Page 5";#N/A,#N/A,FALSE,"Page 6";#N/A,#N/A,FALSE,"Page 7";#N/A,#N/A,FALSE,"Page 8";#N/A,#N/A,FALSE,"Page 9";#N/A,#N/A,FALSE,"PG8WP";#N/A,#N/A,FALSE,"PG9WP"}</definedName>
    <definedName name="_new73" localSheetId="7" hidden="1">{#N/A,#N/A,FALSE,"Page 1";#N/A,#N/A,FALSE,"Page 2";#N/A,#N/A,FALSE,"Page 3";#N/A,#N/A,FALSE,"Page 4";#N/A,#N/A,FALSE,"Page 5";#N/A,#N/A,FALSE,"Page 6";#N/A,#N/A,FALSE,"Page 7";#N/A,#N/A,FALSE,"Page 8";#N/A,#N/A,FALSE,"Page 9";#N/A,#N/A,FALSE,"PG8WP";#N/A,#N/A,FALSE,"PG9WP"}</definedName>
    <definedName name="_new73" localSheetId="8" hidden="1">{#N/A,#N/A,FALSE,"Page 1";#N/A,#N/A,FALSE,"Page 2";#N/A,#N/A,FALSE,"Page 3";#N/A,#N/A,FALSE,"Page 4";#N/A,#N/A,FALSE,"Page 5";#N/A,#N/A,FALSE,"Page 6";#N/A,#N/A,FALSE,"Page 7";#N/A,#N/A,FALSE,"Page 8";#N/A,#N/A,FALSE,"Page 9";#N/A,#N/A,FALSE,"PG8WP";#N/A,#N/A,FALSE,"PG9WP"}</definedName>
    <definedName name="_new73" localSheetId="10" hidden="1">{#N/A,#N/A,FALSE,"Page 1";#N/A,#N/A,FALSE,"Page 2";#N/A,#N/A,FALSE,"Page 3";#N/A,#N/A,FALSE,"Page 4";#N/A,#N/A,FALSE,"Page 5";#N/A,#N/A,FALSE,"Page 6";#N/A,#N/A,FALSE,"Page 7";#N/A,#N/A,FALSE,"Page 8";#N/A,#N/A,FALSE,"Page 9";#N/A,#N/A,FALSE,"PG8WP";#N/A,#N/A,FALSE,"PG9WP"}</definedName>
    <definedName name="_new73" hidden="1">{#N/A,#N/A,FALSE,"Page 1";#N/A,#N/A,FALSE,"Page 2";#N/A,#N/A,FALSE,"Page 3";#N/A,#N/A,FALSE,"Page 4";#N/A,#N/A,FALSE,"Page 5";#N/A,#N/A,FALSE,"Page 6";#N/A,#N/A,FALSE,"Page 7";#N/A,#N/A,FALSE,"Page 8";#N/A,#N/A,FALSE,"Page 9";#N/A,#N/A,FALSE,"PG8WP";#N/A,#N/A,FALSE,"PG9WP"}</definedName>
    <definedName name="_new74" localSheetId="2"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new74" localSheetId="3"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new74" localSheetId="5"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new74" localSheetId="6"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new74" localSheetId="7"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new74" localSheetId="8"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new74" localSheetId="10"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new74"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new75" localSheetId="2" hidden="1">{"caz2",#N/A,FALSE,"Central Arizona 2";"saz2",#N/A,FALSE,"Southern Arizona 2";"snv2",#N/A,FALSE,"Southern Nevada 2";"nnv2",#N/A,FALSE,"Northern Nevada 2";"sca2",#N/A,FALSE,"Southern California 2";"nca2",#N/A,FALSE,"Northern California 2";"pai2",#N/A,FALSE,"Paiute 2"}</definedName>
    <definedName name="_new75" localSheetId="3" hidden="1">{"caz2",#N/A,FALSE,"Central Arizona 2";"saz2",#N/A,FALSE,"Southern Arizona 2";"snv2",#N/A,FALSE,"Southern Nevada 2";"nnv2",#N/A,FALSE,"Northern Nevada 2";"sca2",#N/A,FALSE,"Southern California 2";"nca2",#N/A,FALSE,"Northern California 2";"pai2",#N/A,FALSE,"Paiute 2"}</definedName>
    <definedName name="_new75" localSheetId="5" hidden="1">{"caz2",#N/A,FALSE,"Central Arizona 2";"saz2",#N/A,FALSE,"Southern Arizona 2";"snv2",#N/A,FALSE,"Southern Nevada 2";"nnv2",#N/A,FALSE,"Northern Nevada 2";"sca2",#N/A,FALSE,"Southern California 2";"nca2",#N/A,FALSE,"Northern California 2";"pai2",#N/A,FALSE,"Paiute 2"}</definedName>
    <definedName name="_new75" localSheetId="6" hidden="1">{"caz2",#N/A,FALSE,"Central Arizona 2";"saz2",#N/A,FALSE,"Southern Arizona 2";"snv2",#N/A,FALSE,"Southern Nevada 2";"nnv2",#N/A,FALSE,"Northern Nevada 2";"sca2",#N/A,FALSE,"Southern California 2";"nca2",#N/A,FALSE,"Northern California 2";"pai2",#N/A,FALSE,"Paiute 2"}</definedName>
    <definedName name="_new75" localSheetId="7" hidden="1">{"caz2",#N/A,FALSE,"Central Arizona 2";"saz2",#N/A,FALSE,"Southern Arizona 2";"snv2",#N/A,FALSE,"Southern Nevada 2";"nnv2",#N/A,FALSE,"Northern Nevada 2";"sca2",#N/A,FALSE,"Southern California 2";"nca2",#N/A,FALSE,"Northern California 2";"pai2",#N/A,FALSE,"Paiute 2"}</definedName>
    <definedName name="_new75" localSheetId="8" hidden="1">{"caz2",#N/A,FALSE,"Central Arizona 2";"saz2",#N/A,FALSE,"Southern Arizona 2";"snv2",#N/A,FALSE,"Southern Nevada 2";"nnv2",#N/A,FALSE,"Northern Nevada 2";"sca2",#N/A,FALSE,"Southern California 2";"nca2",#N/A,FALSE,"Northern California 2";"pai2",#N/A,FALSE,"Paiute 2"}</definedName>
    <definedName name="_new75" localSheetId="10" hidden="1">{"caz2",#N/A,FALSE,"Central Arizona 2";"saz2",#N/A,FALSE,"Southern Arizona 2";"snv2",#N/A,FALSE,"Southern Nevada 2";"nnv2",#N/A,FALSE,"Northern Nevada 2";"sca2",#N/A,FALSE,"Southern California 2";"nca2",#N/A,FALSE,"Northern California 2";"pai2",#N/A,FALSE,"Paiute 2"}</definedName>
    <definedName name="_new75" hidden="1">{"caz2",#N/A,FALSE,"Central Arizona 2";"saz2",#N/A,FALSE,"Southern Arizona 2";"snv2",#N/A,FALSE,"Southern Nevada 2";"nnv2",#N/A,FALSE,"Northern Nevada 2";"sca2",#N/A,FALSE,"Southern California 2";"nca2",#N/A,FALSE,"Northern California 2";"pai2",#N/A,FALSE,"Paiute 2"}</definedName>
    <definedName name="_Order1" hidden="1">255</definedName>
    <definedName name="_Order2" hidden="1">255</definedName>
    <definedName name="_Regression_Int" hidden="1">1</definedName>
    <definedName name="_Regression_Out" localSheetId="2" hidden="1">#REF!</definedName>
    <definedName name="_Regression_Out" localSheetId="3" hidden="1">#REF!</definedName>
    <definedName name="_Regression_Out" localSheetId="5" hidden="1">#REF!</definedName>
    <definedName name="_Regression_Out" localSheetId="6" hidden="1">#REF!</definedName>
    <definedName name="_Regression_Out" localSheetId="7" hidden="1">#REF!</definedName>
    <definedName name="_Regression_Out" localSheetId="8" hidden="1">#REF!</definedName>
    <definedName name="_Regression_Out" localSheetId="10" hidden="1">#REF!</definedName>
    <definedName name="_Regression_Out" hidden="1">#REF!</definedName>
    <definedName name="_Regression_X" localSheetId="2" hidden="1">#REF!</definedName>
    <definedName name="_Regression_X" localSheetId="3" hidden="1">#REF!</definedName>
    <definedName name="_Regression_X" localSheetId="5" hidden="1">#REF!</definedName>
    <definedName name="_Regression_X" localSheetId="6" hidden="1">#REF!</definedName>
    <definedName name="_Regression_X" localSheetId="8" hidden="1">#REF!</definedName>
    <definedName name="_Regression_X" hidden="1">#REF!</definedName>
    <definedName name="_Regression_Y" localSheetId="2" hidden="1">#REF!</definedName>
    <definedName name="_Regression_Y" localSheetId="3" hidden="1">#REF!</definedName>
    <definedName name="_Regression_Y" localSheetId="5" hidden="1">#REF!</definedName>
    <definedName name="_Regression_Y" localSheetId="6" hidden="1">#REF!</definedName>
    <definedName name="_Regression_Y" localSheetId="8" hidden="1">#REF!</definedName>
    <definedName name="_Regression_Y" hidden="1">#REF!</definedName>
    <definedName name="_Sort" localSheetId="2" hidden="1">#REF!</definedName>
    <definedName name="_Sort" localSheetId="3" hidden="1">#REF!</definedName>
    <definedName name="_Sort" localSheetId="5" hidden="1">#REF!</definedName>
    <definedName name="_Sort" localSheetId="6" hidden="1">#REF!</definedName>
    <definedName name="_Sort" localSheetId="8" hidden="1">#REF!</definedName>
    <definedName name="_Sort" hidden="1">#REF!</definedName>
    <definedName name="_sort2" localSheetId="2" hidden="1">#REF!</definedName>
    <definedName name="_sort2" localSheetId="3" hidden="1">#REF!</definedName>
    <definedName name="_sort2" localSheetId="5" hidden="1">#REF!</definedName>
    <definedName name="_sort2" localSheetId="6" hidden="1">#REF!</definedName>
    <definedName name="_sort2" localSheetId="8" hidden="1">#REF!</definedName>
    <definedName name="_sort2" hidden="1">#REF!</definedName>
    <definedName name="_Table1_In1" hidden="1">#REF!</definedName>
    <definedName name="_Table1_Out" hidden="1">#REF!</definedName>
    <definedName name="_Table2_Out" hidden="1">#REF!</definedName>
    <definedName name="_x" localSheetId="8" hidden="1">#REF!</definedName>
    <definedName name="_x" hidden="1">#REF!</definedName>
    <definedName name="A" localSheetId="2" hidden="1">#REF!</definedName>
    <definedName name="A" localSheetId="3" hidden="1">#REF!</definedName>
    <definedName name="A" localSheetId="5" hidden="1">#REF!</definedName>
    <definedName name="A" localSheetId="6" hidden="1">#REF!</definedName>
    <definedName name="A" localSheetId="8" hidden="1">#REF!</definedName>
    <definedName name="A" hidden="1">#REF!</definedName>
    <definedName name="aa" localSheetId="7" hidden="1">{"FAC_SUMMARY",#N/A,FALSE,"Summaries"}</definedName>
    <definedName name="aa" localSheetId="8" hidden="1">{"FAC_SUMMARY",#N/A,FALSE,"Summaries"}</definedName>
    <definedName name="aa" localSheetId="10" hidden="1">{"FAC_SUMMARY",#N/A,FALSE,"Summaries"}</definedName>
    <definedName name="aa" hidden="1">{"FAC_SUMMARY",#N/A,FALSE,"Summaries"}</definedName>
    <definedName name="abc" localSheetId="7" hidden="1">{#N/A,#N/A,TRUE,"1990";#N/A,#N/A,TRUE,"1991";#N/A,#N/A,TRUE,"1992";#N/A,#N/A,TRUE,"1993"}</definedName>
    <definedName name="abc" localSheetId="8" hidden="1">{#N/A,#N/A,TRUE,"1990";#N/A,#N/A,TRUE,"1991";#N/A,#N/A,TRUE,"1992";#N/A,#N/A,TRUE,"1993"}</definedName>
    <definedName name="abc" localSheetId="10" hidden="1">{#N/A,#N/A,TRUE,"1990";#N/A,#N/A,TRUE,"1991";#N/A,#N/A,TRUE,"1992";#N/A,#N/A,TRUE,"1993"}</definedName>
    <definedName name="abc" hidden="1">{#N/A,#N/A,TRUE,"1990";#N/A,#N/A,TRUE,"1991";#N/A,#N/A,TRUE,"1992";#N/A,#N/A,TRUE,"1993"}</definedName>
    <definedName name="abcd" localSheetId="7" hidden="1">{#N/A,#N/A,TRUE,"1990";#N/A,#N/A,TRUE,"1991";#N/A,#N/A,TRUE,"1992";#N/A,#N/A,TRUE,"1993"}</definedName>
    <definedName name="abcd" localSheetId="8" hidden="1">{#N/A,#N/A,TRUE,"1990";#N/A,#N/A,TRUE,"1991";#N/A,#N/A,TRUE,"1992";#N/A,#N/A,TRUE,"1993"}</definedName>
    <definedName name="abcd" localSheetId="10" hidden="1">{#N/A,#N/A,TRUE,"1990";#N/A,#N/A,TRUE,"1991";#N/A,#N/A,TRUE,"1992";#N/A,#N/A,TRUE,"1993"}</definedName>
    <definedName name="abcd" hidden="1">{#N/A,#N/A,TRUE,"1990";#N/A,#N/A,TRUE,"1991";#N/A,#N/A,TRUE,"1992";#N/A,#N/A,TRUE,"1993"}</definedName>
    <definedName name="abcde" localSheetId="7" hidden="1">{"summary",#N/A,TRUE,"E93ADJ";"detail",#N/A,TRUE,"E93ADJ"}</definedName>
    <definedName name="abcde" localSheetId="8" hidden="1">{"summary",#N/A,TRUE,"E93ADJ";"detail",#N/A,TRUE,"E93ADJ"}</definedName>
    <definedName name="abcde" localSheetId="10" hidden="1">{"summary",#N/A,TRUE,"E93ADJ";"detail",#N/A,TRUE,"E93ADJ"}</definedName>
    <definedName name="abcde" hidden="1">{"summary",#N/A,TRUE,"E93ADJ";"detail",#N/A,TRUE,"E93ADJ"}</definedName>
    <definedName name="abcdef" localSheetId="7" hidden="1">{"summary",#N/A,TRUE,"E93ADJ";"detail",#N/A,TRUE,"E93ADJ"}</definedName>
    <definedName name="abcdef" localSheetId="8" hidden="1">{"summary",#N/A,TRUE,"E93ADJ";"detail",#N/A,TRUE,"E93ADJ"}</definedName>
    <definedName name="abcdef" localSheetId="10" hidden="1">{"summary",#N/A,TRUE,"E93ADJ";"detail",#N/A,TRUE,"E93ADJ"}</definedName>
    <definedName name="abcdef" hidden="1">{"summary",#N/A,TRUE,"E93ADJ";"detail",#N/A,TRUE,"E93ADJ"}</definedName>
    <definedName name="adfadfdfadsfdsa" hidden="1">'[2]Chart Data'!$K$30:$K$228</definedName>
    <definedName name="aedf" localSheetId="2" hidden="1">#REF!</definedName>
    <definedName name="aedf" localSheetId="3" hidden="1">#REF!</definedName>
    <definedName name="aedf" localSheetId="5" hidden="1">#REF!</definedName>
    <definedName name="aedf" localSheetId="6" hidden="1">#REF!</definedName>
    <definedName name="aedf" localSheetId="7" hidden="1">#REF!</definedName>
    <definedName name="aedf" localSheetId="8" hidden="1">#REF!</definedName>
    <definedName name="aedf" localSheetId="10" hidden="1">#REF!</definedName>
    <definedName name="aedf" hidden="1">#REF!</definedName>
    <definedName name="aewc12" localSheetId="2" hidden="1">#REF!</definedName>
    <definedName name="aewc12" localSheetId="3" hidden="1">#REF!</definedName>
    <definedName name="aewc12" localSheetId="5" hidden="1">#REF!</definedName>
    <definedName name="aewc12" localSheetId="6" hidden="1">#REF!</definedName>
    <definedName name="aewc12" localSheetId="8" hidden="1">#REF!</definedName>
    <definedName name="aewc12" hidden="1">#REF!</definedName>
    <definedName name="afddafadfs" hidden="1">'[2]Chart Data'!$B$30:$B$222</definedName>
    <definedName name="afddfadfdsfafdas" hidden="1">'[2]Chart Data'!$O$30:$O$226</definedName>
    <definedName name="ajw2n" localSheetId="2" hidden="1">#REF!</definedName>
    <definedName name="ajw2n" localSheetId="3" hidden="1">#REF!</definedName>
    <definedName name="ajw2n" localSheetId="5" hidden="1">#REF!</definedName>
    <definedName name="ajw2n" localSheetId="6" hidden="1">#REF!</definedName>
    <definedName name="ajw2n" localSheetId="7" hidden="1">#REF!</definedName>
    <definedName name="ajw2n" localSheetId="8" hidden="1">#REF!</definedName>
    <definedName name="ajw2n" localSheetId="10" hidden="1">#REF!</definedName>
    <definedName name="ajw2n" hidden="1">#REF!</definedName>
    <definedName name="anscount" hidden="1">1</definedName>
    <definedName name="ap" localSheetId="2" hidden="1">#REF!</definedName>
    <definedName name="ap" localSheetId="3" hidden="1">#REF!</definedName>
    <definedName name="ap" localSheetId="5" hidden="1">#REF!</definedName>
    <definedName name="ap" localSheetId="6" hidden="1">#REF!</definedName>
    <definedName name="ap" localSheetId="8" hidden="1">#REF!</definedName>
    <definedName name="ap" localSheetId="10" hidden="1">#REF!</definedName>
    <definedName name="ap" hidden="1">#REF!</definedName>
    <definedName name="as" hidden="1">{"Summary",#N/A,FALSE,"Options "}</definedName>
    <definedName name="AS2DocOpenMode" hidden="1">"AS2DocumentEdit"</definedName>
    <definedName name="asd" localSheetId="2" hidden="1">#REF!</definedName>
    <definedName name="asd" localSheetId="3" hidden="1">#REF!</definedName>
    <definedName name="asd" localSheetId="5" hidden="1">#REF!</definedName>
    <definedName name="asd" localSheetId="6" hidden="1">#REF!</definedName>
    <definedName name="asd" localSheetId="8" hidden="1">#REF!</definedName>
    <definedName name="asd" localSheetId="10" hidden="1">#REF!</definedName>
    <definedName name="asd" hidden="1">#REF!</definedName>
    <definedName name="asdf" localSheetId="2" hidden="1">#REF!</definedName>
    <definedName name="asdf" localSheetId="3" hidden="1">#REF!</definedName>
    <definedName name="asdf" localSheetId="5" hidden="1">#REF!</definedName>
    <definedName name="asdf" localSheetId="6" hidden="1">#REF!</definedName>
    <definedName name="asdf" localSheetId="8" hidden="1">#REF!</definedName>
    <definedName name="asdf" hidden="1">#REF!</definedName>
    <definedName name="asdij" localSheetId="2" hidden="1">#REF!</definedName>
    <definedName name="asdij" localSheetId="3" hidden="1">#REF!</definedName>
    <definedName name="asdij" localSheetId="5" hidden="1">#REF!</definedName>
    <definedName name="asdij" localSheetId="6" hidden="1">#REF!</definedName>
    <definedName name="asdij" localSheetId="8" hidden="1">#REF!</definedName>
    <definedName name="asdij" hidden="1">#REF!</definedName>
    <definedName name="asf" localSheetId="2" hidden="1">#REF!</definedName>
    <definedName name="asf" localSheetId="3" hidden="1">#REF!</definedName>
    <definedName name="asf" localSheetId="5" hidden="1">#REF!</definedName>
    <definedName name="asf" localSheetId="6" hidden="1">#REF!</definedName>
    <definedName name="asf" localSheetId="8" hidden="1">#REF!</definedName>
    <definedName name="asf" hidden="1">#REF!</definedName>
    <definedName name="ashwin" hidden="1">{#N/A,"Anonymous",FALSE,"30 30k Table";#N/A,#N/A,FALSE,"30 50k Table";#N/A,#N/A,FALSE,"40 100k Table"}</definedName>
    <definedName name="aspd" localSheetId="2" hidden="1">#REF!</definedName>
    <definedName name="aspd" localSheetId="3" hidden="1">#REF!</definedName>
    <definedName name="aspd" localSheetId="5" hidden="1">#REF!</definedName>
    <definedName name="aspd" localSheetId="6" hidden="1">#REF!</definedName>
    <definedName name="aspd" localSheetId="8" hidden="1">#REF!</definedName>
    <definedName name="aspd" hidden="1">#REF!</definedName>
    <definedName name="Assessment_FooterType" hidden="1">"NONE"</definedName>
    <definedName name="Assessments_FooterType" hidden="1">"NONE"</definedName>
    <definedName name="aswac" localSheetId="2" hidden="1">#REF!</definedName>
    <definedName name="aswac" localSheetId="3" hidden="1">#REF!</definedName>
    <definedName name="aswac" localSheetId="5" hidden="1">#REF!</definedName>
    <definedName name="aswac" localSheetId="6" hidden="1">#REF!</definedName>
    <definedName name="aswac" localSheetId="8" hidden="1">#REF!</definedName>
    <definedName name="aswac" hidden="1">#REF!</definedName>
    <definedName name="aswc" localSheetId="2" hidden="1">#REF!</definedName>
    <definedName name="aswc" localSheetId="3" hidden="1">#REF!</definedName>
    <definedName name="aswc" localSheetId="5" hidden="1">#REF!</definedName>
    <definedName name="aswc" localSheetId="6" hidden="1">#REF!</definedName>
    <definedName name="aswc" localSheetId="8" hidden="1">#REF!</definedName>
    <definedName name="aswc" hidden="1">#REF!</definedName>
    <definedName name="aw3dq" localSheetId="2" hidden="1">#REF!</definedName>
    <definedName name="aw3dq" localSheetId="3" hidden="1">#REF!</definedName>
    <definedName name="aw3dq" localSheetId="5" hidden="1">#REF!</definedName>
    <definedName name="aw3dq" localSheetId="6" hidden="1">#REF!</definedName>
    <definedName name="aw3dq" localSheetId="8" hidden="1">#REF!</definedName>
    <definedName name="aw3dq" hidden="1">#REF!</definedName>
    <definedName name="awd" localSheetId="2" hidden="1">#REF!</definedName>
    <definedName name="awd" localSheetId="3" hidden="1">#REF!</definedName>
    <definedName name="awd" localSheetId="5" hidden="1">#REF!</definedName>
    <definedName name="awd" localSheetId="6" hidden="1">#REF!</definedName>
    <definedName name="awd" localSheetId="8" hidden="1">#REF!</definedName>
    <definedName name="awd" hidden="1">#REF!</definedName>
    <definedName name="awef" localSheetId="2" hidden="1">#REF!</definedName>
    <definedName name="awef" localSheetId="3" hidden="1">#REF!</definedName>
    <definedName name="awef" localSheetId="5" hidden="1">#REF!</definedName>
    <definedName name="awef" localSheetId="6" hidden="1">#REF!</definedName>
    <definedName name="awef" localSheetId="8" hidden="1">#REF!</definedName>
    <definedName name="awef" hidden="1">#REF!</definedName>
    <definedName name="AWS" localSheetId="2" hidden="1">#REF!</definedName>
    <definedName name="AWS" localSheetId="3" hidden="1">#REF!</definedName>
    <definedName name="AWS" localSheetId="5" hidden="1">#REF!</definedName>
    <definedName name="AWS" localSheetId="6" hidden="1">#REF!</definedName>
    <definedName name="AWS" localSheetId="8" hidden="1">#REF!</definedName>
    <definedName name="AWS" hidden="1">#REF!</definedName>
    <definedName name="az" localSheetId="2" hidden="1">#REF!</definedName>
    <definedName name="az" localSheetId="3" hidden="1">#REF!</definedName>
    <definedName name="az" localSheetId="5" hidden="1">#REF!</definedName>
    <definedName name="az" localSheetId="6" hidden="1">#REF!</definedName>
    <definedName name="az" localSheetId="8" hidden="1">#REF!</definedName>
    <definedName name="az" hidden="1">#REF!</definedName>
    <definedName name="b" localSheetId="8" hidden="1">{#N/A,#N/A,TRUE,"SLDE";#N/A,#N/A,TRUE,"Concession Summary"}</definedName>
    <definedName name="b" hidden="1">{#N/A,#N/A,TRUE,"SLDE";#N/A,#N/A,TRUE,"Concession Summary"}</definedName>
    <definedName name="badger" hidden="1">{"TOT_QTR_TO_PREV",#N/A,FALSE,"Site Sum"}</definedName>
    <definedName name="badger1" hidden="1">{"TOT_QTR_TO_PREV",#N/A,FALSE,"Site Sum"}</definedName>
    <definedName name="BB" localSheetId="2" hidden="1">#REF!</definedName>
    <definedName name="BB" localSheetId="3" hidden="1">#REF!</definedName>
    <definedName name="BB" localSheetId="5" hidden="1">#REF!</definedName>
    <definedName name="BB" localSheetId="6" hidden="1">#REF!</definedName>
    <definedName name="BB" localSheetId="8" hidden="1">#REF!</definedName>
    <definedName name="BB" localSheetId="10" hidden="1">#REF!</definedName>
    <definedName name="BB" hidden="1">#REF!</definedName>
    <definedName name="bb_mdm" localSheetId="2" hidden="1">#REF!</definedName>
    <definedName name="bb_mdm" localSheetId="3" hidden="1">#REF!</definedName>
    <definedName name="bb_mdm" localSheetId="5" hidden="1">#REF!</definedName>
    <definedName name="bb_mdm" localSheetId="6" hidden="1">#REF!</definedName>
    <definedName name="bb_mdm" localSheetId="8" hidden="1">#REF!</definedName>
    <definedName name="bb_mdm" hidden="1">#REF!</definedName>
    <definedName name="bb_MDMyNTU0NDRBODY1NDVEQz" localSheetId="12" hidden="1">#REF!</definedName>
    <definedName name="bb_MDMyNTU0NDRBODY1NDVEQz" localSheetId="2" hidden="1">#REF!</definedName>
    <definedName name="bb_MDMyNTU0NDRBODY1NDVEQz" localSheetId="3" hidden="1">#REF!</definedName>
    <definedName name="bb_MDMyNTU0NDRBODY1NDVEQz" localSheetId="5" hidden="1">#REF!</definedName>
    <definedName name="bb_MDMyNTU0NDRBODY1NDVEQz" localSheetId="6" hidden="1">#REF!</definedName>
    <definedName name="bb_MDMyNTU0NDRBODY1NDVEQz" localSheetId="8" hidden="1">#REF!</definedName>
    <definedName name="bb_MDMyNTU0NDRBODY1NDVEQz" hidden="1">#REF!</definedName>
    <definedName name="bbbb" localSheetId="2" hidden="1">#REF!</definedName>
    <definedName name="bbbb" localSheetId="3" hidden="1">#REF!</definedName>
    <definedName name="bbbb" localSheetId="5" hidden="1">#REF!</definedName>
    <definedName name="bbbb" localSheetId="6" hidden="1">#REF!</definedName>
    <definedName name="bbbb" localSheetId="8" hidden="1">#REF!</definedName>
    <definedName name="bbbb" hidden="1">#REF!</definedName>
    <definedName name="bcd" localSheetId="7" hidden="1">{#N/A,#N/A,TRUE,"1990";#N/A,#N/A,TRUE,"1991";#N/A,#N/A,TRUE,"1992";#N/A,#N/A,TRUE,"1993"}</definedName>
    <definedName name="bcd" localSheetId="8" hidden="1">{#N/A,#N/A,TRUE,"1990";#N/A,#N/A,TRUE,"1991";#N/A,#N/A,TRUE,"1992";#N/A,#N/A,TRUE,"1993"}</definedName>
    <definedName name="bcd" localSheetId="10" hidden="1">{#N/A,#N/A,TRUE,"1990";#N/A,#N/A,TRUE,"1991";#N/A,#N/A,TRUE,"1992";#N/A,#N/A,TRUE,"1993"}</definedName>
    <definedName name="bcd" hidden="1">{#N/A,#N/A,TRUE,"1990";#N/A,#N/A,TRUE,"1991";#N/A,#N/A,TRUE,"1992";#N/A,#N/A,TRUE,"1993"}</definedName>
    <definedName name="bcde" localSheetId="7" hidden="1">{"summary",#N/A,TRUE,"E93ADJ";"detail",#N/A,TRUE,"E93ADJ"}</definedName>
    <definedName name="bcde" localSheetId="8" hidden="1">{"summary",#N/A,TRUE,"E93ADJ";"detail",#N/A,TRUE,"E93ADJ"}</definedName>
    <definedName name="bcde" localSheetId="10" hidden="1">{"summary",#N/A,TRUE,"E93ADJ";"detail",#N/A,TRUE,"E93ADJ"}</definedName>
    <definedName name="bcde" hidden="1">{"summary",#N/A,TRUE,"E93ADJ";"detail",#N/A,TRUE,"E93ADJ"}</definedName>
    <definedName name="bl" localSheetId="2" hidden="1">#REF!</definedName>
    <definedName name="bl" localSheetId="3" hidden="1">#REF!</definedName>
    <definedName name="bl" localSheetId="5" hidden="1">#REF!</definedName>
    <definedName name="bl" localSheetId="6" hidden="1">#REF!</definedName>
    <definedName name="bl" localSheetId="7" hidden="1">#REF!</definedName>
    <definedName name="bl" localSheetId="8" hidden="1">#REF!</definedName>
    <definedName name="bl" localSheetId="10" hidden="1">#REF!</definedName>
    <definedName name="bl" hidden="1">#REF!</definedName>
    <definedName name="Blank" localSheetId="7" hidden="1">{"ARK_JURIS_FUEL",#N/A,FALSE,"Ark_Fuel&amp;Rev"}</definedName>
    <definedName name="Blank" localSheetId="8" hidden="1">{"ARK_JURIS_FUEL",#N/A,FALSE,"Ark_Fuel&amp;Rev"}</definedName>
    <definedName name="Blank" localSheetId="10" hidden="1">{"ARK_JURIS_FUEL",#N/A,FALSE,"Ark_Fuel&amp;Rev"}</definedName>
    <definedName name="Blank" hidden="1">{"ARK_JURIS_FUEL",#N/A,FALSE,"Ark_Fuel&amp;Rev"}</definedName>
    <definedName name="bnca" localSheetId="2" hidden="1">#REF!</definedName>
    <definedName name="bnca" localSheetId="3" hidden="1">#REF!</definedName>
    <definedName name="bnca" localSheetId="5" hidden="1">#REF!</definedName>
    <definedName name="bnca" localSheetId="6" hidden="1">#REF!</definedName>
    <definedName name="bnca" localSheetId="7" hidden="1">#REF!</definedName>
    <definedName name="bnca" localSheetId="8" hidden="1">#REF!</definedName>
    <definedName name="bnca" localSheetId="10" hidden="1">#REF!</definedName>
    <definedName name="bnca" hidden="1">#REF!</definedName>
    <definedName name="bned" localSheetId="2" hidden="1">#REF!</definedName>
    <definedName name="bned" localSheetId="3" hidden="1">#REF!</definedName>
    <definedName name="bned" localSheetId="5" hidden="1">#REF!</definedName>
    <definedName name="bned" localSheetId="6" hidden="1">#REF!</definedName>
    <definedName name="bned" localSheetId="8" hidden="1">#REF!</definedName>
    <definedName name="bned" hidden="1">#REF!</definedName>
    <definedName name="borst" localSheetId="2" hidden="1">#REF!</definedName>
    <definedName name="borst" localSheetId="3" hidden="1">#REF!</definedName>
    <definedName name="borst" localSheetId="5" hidden="1">#REF!</definedName>
    <definedName name="borst" localSheetId="6" hidden="1">#REF!</definedName>
    <definedName name="borst" localSheetId="8" hidden="1">#REF!</definedName>
    <definedName name="borst" hidden="1">#REF!</definedName>
    <definedName name="Bruce" localSheetId="8" hidden="1">{#N/A,#N/A,FALSE,"SCA";#N/A,#N/A,FALSE,"NCA";#N/A,#N/A,FALSE,"SAZ";#N/A,#N/A,FALSE,"CAZ";#N/A,#N/A,FALSE,"SNV";#N/A,#N/A,FALSE,"NNV";#N/A,#N/A,FALSE,"PP";#N/A,#N/A,FALSE,"SA"}</definedName>
    <definedName name="Bruce" localSheetId="10" hidden="1">{#N/A,#N/A,FALSE,"SCA";#N/A,#N/A,FALSE,"NCA";#N/A,#N/A,FALSE,"SAZ";#N/A,#N/A,FALSE,"CAZ";#N/A,#N/A,FALSE,"SNV";#N/A,#N/A,FALSE,"NNV";#N/A,#N/A,FALSE,"PP";#N/A,#N/A,FALSE,"SA"}</definedName>
    <definedName name="Bruce" hidden="1">{#N/A,#N/A,FALSE,"SCA";#N/A,#N/A,FALSE,"NCA";#N/A,#N/A,FALSE,"SAZ";#N/A,#N/A,FALSE,"CAZ";#N/A,#N/A,FALSE,"SNV";#N/A,#N/A,FALSE,"NNV";#N/A,#N/A,FALSE,"PP";#N/A,#N/A,FALSE,"SA"}</definedName>
    <definedName name="Bruce1" localSheetId="8" hidden="1">{#N/A,#N/A,FALSE,"Page 1";#N/A,#N/A,FALSE,"Page 2";#N/A,#N/A,FALSE,"Page 3";#N/A,#N/A,FALSE,"Page 4";#N/A,#N/A,FALSE,"Page 5";#N/A,#N/A,FALSE,"Page 6";#N/A,#N/A,FALSE,"Page 7";#N/A,#N/A,FALSE,"Page 8";#N/A,#N/A,FALSE,"Page 9";#N/A,#N/A,FALSE,"PG8WP";#N/A,#N/A,FALSE,"PG9WP"}</definedName>
    <definedName name="Bruce1" localSheetId="10" hidden="1">{#N/A,#N/A,FALSE,"Page 1";#N/A,#N/A,FALSE,"Page 2";#N/A,#N/A,FALSE,"Page 3";#N/A,#N/A,FALSE,"Page 4";#N/A,#N/A,FALSE,"Page 5";#N/A,#N/A,FALSE,"Page 6";#N/A,#N/A,FALSE,"Page 7";#N/A,#N/A,FALSE,"Page 8";#N/A,#N/A,FALSE,"Page 9";#N/A,#N/A,FALSE,"PG8WP";#N/A,#N/A,FALSE,"PG9WP"}</definedName>
    <definedName name="Bruce1" hidden="1">{#N/A,#N/A,FALSE,"Page 1";#N/A,#N/A,FALSE,"Page 2";#N/A,#N/A,FALSE,"Page 3";#N/A,#N/A,FALSE,"Page 4";#N/A,#N/A,FALSE,"Page 5";#N/A,#N/A,FALSE,"Page 6";#N/A,#N/A,FALSE,"Page 7";#N/A,#N/A,FALSE,"Page 8";#N/A,#N/A,FALSE,"Page 9";#N/A,#N/A,FALSE,"PG8WP";#N/A,#N/A,FALSE,"PG9WP"}</definedName>
    <definedName name="ca" localSheetId="2" hidden="1">#REF!</definedName>
    <definedName name="ca" localSheetId="3" hidden="1">#REF!</definedName>
    <definedName name="ca" localSheetId="5" hidden="1">#REF!</definedName>
    <definedName name="ca" localSheetId="6" hidden="1">#REF!</definedName>
    <definedName name="ca" localSheetId="8" hidden="1">#REF!</definedName>
    <definedName name="ca" localSheetId="10" hidden="1">#REF!</definedName>
    <definedName name="ca" hidden="1">#REF!</definedName>
    <definedName name="cbwe" localSheetId="2" hidden="1">#REF!</definedName>
    <definedName name="cbwe" localSheetId="3" hidden="1">#REF!</definedName>
    <definedName name="cbwe" localSheetId="5" hidden="1">#REF!</definedName>
    <definedName name="cbwe" localSheetId="6" hidden="1">#REF!</definedName>
    <definedName name="cbwe" localSheetId="8" hidden="1">#REF!</definedName>
    <definedName name="cbwe" hidden="1">#REF!</definedName>
    <definedName name="CBWorkbookPriority" hidden="1">-1523877792</definedName>
    <definedName name="chj" localSheetId="2" hidden="1">#REF!</definedName>
    <definedName name="chj" localSheetId="3" hidden="1">#REF!</definedName>
    <definedName name="chj" localSheetId="5" hidden="1">#REF!</definedName>
    <definedName name="chj" localSheetId="6" hidden="1">#REF!</definedName>
    <definedName name="chj" localSheetId="8" hidden="1">#REF!</definedName>
    <definedName name="chj" hidden="1">#REF!</definedName>
    <definedName name="CIQWBGuid" hidden="1">"d5c96f1c-0b8a-4f1d-9499-e87469d8b72c"</definedName>
    <definedName name="Common" localSheetId="2" hidden="1">{#N/A,#N/A,FALSE,"SCA";#N/A,#N/A,FALSE,"NCA";#N/A,#N/A,FALSE,"SAZ";#N/A,#N/A,FALSE,"CAZ";#N/A,#N/A,FALSE,"SNV";#N/A,#N/A,FALSE,"NNV";#N/A,#N/A,FALSE,"PP";#N/A,#N/A,FALSE,"SA"}</definedName>
    <definedName name="Common" localSheetId="3" hidden="1">{#N/A,#N/A,FALSE,"SCA";#N/A,#N/A,FALSE,"NCA";#N/A,#N/A,FALSE,"SAZ";#N/A,#N/A,FALSE,"CAZ";#N/A,#N/A,FALSE,"SNV";#N/A,#N/A,FALSE,"NNV";#N/A,#N/A,FALSE,"PP";#N/A,#N/A,FALSE,"SA"}</definedName>
    <definedName name="Common" localSheetId="5" hidden="1">{#N/A,#N/A,FALSE,"SCA";#N/A,#N/A,FALSE,"NCA";#N/A,#N/A,FALSE,"SAZ";#N/A,#N/A,FALSE,"CAZ";#N/A,#N/A,FALSE,"SNV";#N/A,#N/A,FALSE,"NNV";#N/A,#N/A,FALSE,"PP";#N/A,#N/A,FALSE,"SA"}</definedName>
    <definedName name="Common" localSheetId="6" hidden="1">{#N/A,#N/A,FALSE,"SCA";#N/A,#N/A,FALSE,"NCA";#N/A,#N/A,FALSE,"SAZ";#N/A,#N/A,FALSE,"CAZ";#N/A,#N/A,FALSE,"SNV";#N/A,#N/A,FALSE,"NNV";#N/A,#N/A,FALSE,"PP";#N/A,#N/A,FALSE,"SA"}</definedName>
    <definedName name="Common" localSheetId="7" hidden="1">{#N/A,#N/A,FALSE,"SCA";#N/A,#N/A,FALSE,"NCA";#N/A,#N/A,FALSE,"SAZ";#N/A,#N/A,FALSE,"CAZ";#N/A,#N/A,FALSE,"SNV";#N/A,#N/A,FALSE,"NNV";#N/A,#N/A,FALSE,"PP";#N/A,#N/A,FALSE,"SA"}</definedName>
    <definedName name="Common" localSheetId="8" hidden="1">{#N/A,#N/A,FALSE,"SCA";#N/A,#N/A,FALSE,"NCA";#N/A,#N/A,FALSE,"SAZ";#N/A,#N/A,FALSE,"CAZ";#N/A,#N/A,FALSE,"SNV";#N/A,#N/A,FALSE,"NNV";#N/A,#N/A,FALSE,"PP";#N/A,#N/A,FALSE,"SA"}</definedName>
    <definedName name="Common" localSheetId="10" hidden="1">{#N/A,#N/A,FALSE,"SCA";#N/A,#N/A,FALSE,"NCA";#N/A,#N/A,FALSE,"SAZ";#N/A,#N/A,FALSE,"CAZ";#N/A,#N/A,FALSE,"SNV";#N/A,#N/A,FALSE,"NNV";#N/A,#N/A,FALSE,"PP";#N/A,#N/A,FALSE,"SA"}</definedName>
    <definedName name="Common" hidden="1">{#N/A,#N/A,FALSE,"SCA";#N/A,#N/A,FALSE,"NCA";#N/A,#N/A,FALSE,"SAZ";#N/A,#N/A,FALSE,"CAZ";#N/A,#N/A,FALSE,"SNV";#N/A,#N/A,FALSE,"NNV";#N/A,#N/A,FALSE,"PP";#N/A,#N/A,FALSE,"SA"}</definedName>
    <definedName name="con00" hidden="1">{#N/A,"Anonymous",FALSE,"30 30k Table";#N/A,#N/A,FALSE,"30 50k Table";#N/A,#N/A,FALSE,"40 100k Table"}</definedName>
    <definedName name="conflic40100k" hidden="1">{#N/A,"Anonymous",FALSE,"30 30k Table";#N/A,#N/A,FALSE,"30 50k Table";#N/A,#N/A,FALSE,"40 100k Table"}</definedName>
    <definedName name="conflict" hidden="1">{#N/A,"Anonymous",FALSE,"30 30k Table";#N/A,#N/A,FALSE,"30 50k Table";#N/A,#N/A,FALSE,"40 100k Table"}</definedName>
    <definedName name="conflict3" hidden="1">{#N/A,"Anonymous",FALSE,"30 30k Table";#N/A,#N/A,FALSE,"30 50k Table";#N/A,#N/A,FALSE,"40 100k Table"}</definedName>
    <definedName name="conflict40100k" hidden="1">{#N/A,"Anonymous",FALSE,"30 30k Table";#N/A,#N/A,FALSE,"30 50k Table";#N/A,#N/A,FALSE,"40 100k Table"}</definedName>
    <definedName name="conflict404050k" hidden="1">{#N/A,"Anonymous",FALSE,"30 30k Table";#N/A,#N/A,FALSE,"30 50k Table";#N/A,#N/A,FALSE,"40 100k Table"}</definedName>
    <definedName name="conflict4050k" hidden="1">{#N/A,"Anonymous",FALSE,"30 30k Table";#N/A,#N/A,FALSE,"30 50k Table";#N/A,#N/A,FALSE,"40 100k Table"}</definedName>
    <definedName name="conflict4050kkk" hidden="1">{#N/A,"Anonymous",FALSE,"30 30k Table";#N/A,#N/A,FALSE,"30 50k Table";#N/A,#N/A,FALSE,"40 100k Table"}</definedName>
    <definedName name="conflt40100k" hidden="1">{#N/A,"Anonymous",FALSE,"30 30k Table";#N/A,#N/A,FALSE,"30 50k Table";#N/A,#N/A,FALSE,"40 100k Table"}</definedName>
    <definedName name="cover" localSheetId="2" hidden="1">#REF!</definedName>
    <definedName name="cover" localSheetId="3" hidden="1">#REF!</definedName>
    <definedName name="cover" localSheetId="5" hidden="1">#REF!</definedName>
    <definedName name="cover" localSheetId="6" hidden="1">#REF!</definedName>
    <definedName name="cover" localSheetId="7" hidden="1">#REF!</definedName>
    <definedName name="cover" localSheetId="8" hidden="1">#REF!</definedName>
    <definedName name="cover" localSheetId="10" hidden="1">#REF!</definedName>
    <definedName name="cover" hidden="1">#REF!</definedName>
    <definedName name="cvdsza" localSheetId="2" hidden="1">#REF!</definedName>
    <definedName name="cvdsza" localSheetId="3" hidden="1">#REF!</definedName>
    <definedName name="cvdsza" localSheetId="5" hidden="1">#REF!</definedName>
    <definedName name="cvdsza" localSheetId="6" hidden="1">#REF!</definedName>
    <definedName name="cvdsza" localSheetId="8" hidden="1">#REF!</definedName>
    <definedName name="cvdsza" hidden="1">#REF!</definedName>
    <definedName name="CWIP" localSheetId="7" hidden="1">{#N/A,#N/A,FALSE,"WP_B5";#N/A,#N/A,FALSE,"WP_B6";#N/A,#N/A,FALSE,"WP_B6.1";#N/A,#N/A,FALSE,"WP_B6.2";#N/A,#N/A,FALSE,"WP_B7";#N/A,#N/A,FALSE,"WP_B8";#N/A,#N/A,FALSE,"WP_B9";#N/A,#N/A,FALSE,"WP_C1";#N/A,#N/A,FALSE,"WP_C1.1";"WP_C1.2.1",#N/A,FALSE,"WP_C1.2";"WP_C1.2.2",#N/A,FALSE,"WP_C1.2";"WP_C1.2.3",#N/A,FALSE,"WP_C1.2";"WP_C1.2.4",#N/A,FALSE,"WP_C1.2";"WP_C1.2.5",#N/A,FALSE,"WP_C1.2";#N/A,#N/A,FALSE,"WP_C2";#N/A,#N/A,FALSE,"WP_C4";#N/A,#N/A,FALSE,"WP_C4a";#N/A,#N/A,FALSE,"WP_C4.1";#N/A,#N/A,FALSE,"WP_C4.2";#N/A,#N/A,FALSE,"WP_C4.3";#N/A,#N/A,FALSE,"WP_C5";#N/A,#N/A,FALSE,"WP_C6";#N/A,#N/A,FALSE,"WP_C7";#N/A,#N/A,FALSE,"WP_C8";#N/A,#N/A,FALSE,"WP_C9";#N/A,#N/A,FALSE,"WP_C10";#N/A,#N/A,FALSE,"WP_C11";#N/A,#N/A,FALSE,"WP_C12";#N/A,#N/A,FALSE,"WP_C13";#N/A,#N/A,FALSE,"WP_C14";"WP_D1.1",#N/A,FALSE,"WP_D1";"WP_D1.2",#N/A,FALSE,"WP_D1";"WP_D1.3",#N/A,FALSE,"WP_D1";"WP_D1.4",#N/A,FALSE,"WP_D1";"WP_D1.5",#N/A,FALSE,"WP_D1";#N/A,#N/A,FALSE,"WP_D2";#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CWIP" localSheetId="8" hidden="1">{#N/A,#N/A,FALSE,"WP_B5";#N/A,#N/A,FALSE,"WP_B6";#N/A,#N/A,FALSE,"WP_B6.1";#N/A,#N/A,FALSE,"WP_B6.2";#N/A,#N/A,FALSE,"WP_B7";#N/A,#N/A,FALSE,"WP_B8";#N/A,#N/A,FALSE,"WP_B9";#N/A,#N/A,FALSE,"WP_C1";#N/A,#N/A,FALSE,"WP_C1.1";"WP_C1.2.1",#N/A,FALSE,"WP_C1.2";"WP_C1.2.2",#N/A,FALSE,"WP_C1.2";"WP_C1.2.3",#N/A,FALSE,"WP_C1.2";"WP_C1.2.4",#N/A,FALSE,"WP_C1.2";"WP_C1.2.5",#N/A,FALSE,"WP_C1.2";#N/A,#N/A,FALSE,"WP_C2";#N/A,#N/A,FALSE,"WP_C4";#N/A,#N/A,FALSE,"WP_C4a";#N/A,#N/A,FALSE,"WP_C4.1";#N/A,#N/A,FALSE,"WP_C4.2";#N/A,#N/A,FALSE,"WP_C4.3";#N/A,#N/A,FALSE,"WP_C5";#N/A,#N/A,FALSE,"WP_C6";#N/A,#N/A,FALSE,"WP_C7";#N/A,#N/A,FALSE,"WP_C8";#N/A,#N/A,FALSE,"WP_C9";#N/A,#N/A,FALSE,"WP_C10";#N/A,#N/A,FALSE,"WP_C11";#N/A,#N/A,FALSE,"WP_C12";#N/A,#N/A,FALSE,"WP_C13";#N/A,#N/A,FALSE,"WP_C14";"WP_D1.1",#N/A,FALSE,"WP_D1";"WP_D1.2",#N/A,FALSE,"WP_D1";"WP_D1.3",#N/A,FALSE,"WP_D1";"WP_D1.4",#N/A,FALSE,"WP_D1";"WP_D1.5",#N/A,FALSE,"WP_D1";#N/A,#N/A,FALSE,"WP_D2";#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CWIP" localSheetId="10" hidden="1">{#N/A,#N/A,FALSE,"WP_B5";#N/A,#N/A,FALSE,"WP_B6";#N/A,#N/A,FALSE,"WP_B6.1";#N/A,#N/A,FALSE,"WP_B6.2";#N/A,#N/A,FALSE,"WP_B7";#N/A,#N/A,FALSE,"WP_B8";#N/A,#N/A,FALSE,"WP_B9";#N/A,#N/A,FALSE,"WP_C1";#N/A,#N/A,FALSE,"WP_C1.1";"WP_C1.2.1",#N/A,FALSE,"WP_C1.2";"WP_C1.2.2",#N/A,FALSE,"WP_C1.2";"WP_C1.2.3",#N/A,FALSE,"WP_C1.2";"WP_C1.2.4",#N/A,FALSE,"WP_C1.2";"WP_C1.2.5",#N/A,FALSE,"WP_C1.2";#N/A,#N/A,FALSE,"WP_C2";#N/A,#N/A,FALSE,"WP_C4";#N/A,#N/A,FALSE,"WP_C4a";#N/A,#N/A,FALSE,"WP_C4.1";#N/A,#N/A,FALSE,"WP_C4.2";#N/A,#N/A,FALSE,"WP_C4.3";#N/A,#N/A,FALSE,"WP_C5";#N/A,#N/A,FALSE,"WP_C6";#N/A,#N/A,FALSE,"WP_C7";#N/A,#N/A,FALSE,"WP_C8";#N/A,#N/A,FALSE,"WP_C9";#N/A,#N/A,FALSE,"WP_C10";#N/A,#N/A,FALSE,"WP_C11";#N/A,#N/A,FALSE,"WP_C12";#N/A,#N/A,FALSE,"WP_C13";#N/A,#N/A,FALSE,"WP_C14";"WP_D1.1",#N/A,FALSE,"WP_D1";"WP_D1.2",#N/A,FALSE,"WP_D1";"WP_D1.3",#N/A,FALSE,"WP_D1";"WP_D1.4",#N/A,FALSE,"WP_D1";"WP_D1.5",#N/A,FALSE,"WP_D1";#N/A,#N/A,FALSE,"WP_D2";#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CWIP" hidden="1">{#N/A,#N/A,FALSE,"WP_B5";#N/A,#N/A,FALSE,"WP_B6";#N/A,#N/A,FALSE,"WP_B6.1";#N/A,#N/A,FALSE,"WP_B6.2";#N/A,#N/A,FALSE,"WP_B7";#N/A,#N/A,FALSE,"WP_B8";#N/A,#N/A,FALSE,"WP_B9";#N/A,#N/A,FALSE,"WP_C1";#N/A,#N/A,FALSE,"WP_C1.1";"WP_C1.2.1",#N/A,FALSE,"WP_C1.2";"WP_C1.2.2",#N/A,FALSE,"WP_C1.2";"WP_C1.2.3",#N/A,FALSE,"WP_C1.2";"WP_C1.2.4",#N/A,FALSE,"WP_C1.2";"WP_C1.2.5",#N/A,FALSE,"WP_C1.2";#N/A,#N/A,FALSE,"WP_C2";#N/A,#N/A,FALSE,"WP_C4";#N/A,#N/A,FALSE,"WP_C4a";#N/A,#N/A,FALSE,"WP_C4.1";#N/A,#N/A,FALSE,"WP_C4.2";#N/A,#N/A,FALSE,"WP_C4.3";#N/A,#N/A,FALSE,"WP_C5";#N/A,#N/A,FALSE,"WP_C6";#N/A,#N/A,FALSE,"WP_C7";#N/A,#N/A,FALSE,"WP_C8";#N/A,#N/A,FALSE,"WP_C9";#N/A,#N/A,FALSE,"WP_C10";#N/A,#N/A,FALSE,"WP_C11";#N/A,#N/A,FALSE,"WP_C12";#N/A,#N/A,FALSE,"WP_C13";#N/A,#N/A,FALSE,"WP_C14";"WP_D1.1",#N/A,FALSE,"WP_D1";"WP_D1.2",#N/A,FALSE,"WP_D1";"WP_D1.3",#N/A,FALSE,"WP_D1";"WP_D1.4",#N/A,FALSE,"WP_D1";"WP_D1.5",#N/A,FALSE,"WP_D1";#N/A,#N/A,FALSE,"WP_D2";#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CWIP2" localSheetId="7" hidden="1">{#N/A,#N/A,FALSE,"SECT_G";#N/A,#N/A,FALSE,"WP_G6";#N/A,#N/A,FALSE,"WP_G14";#N/A,#N/A,FALSE,"WP_G15";#N/A,#N/A,FALSE,"WP_G-16";#N/A,#N/A,FALSE,"WP_G-17";#N/A,#N/A,FALSE,"WP_G-18a";#N/A,#N/A,FALSE,"WP_G-18b";#N/A,#N/A,FALSE,"WP_H1";#N/A,#N/A,FALSE,"WP_H1.1";#N/A,#N/A,FALSE,"WP_H1.2";#N/A,#N/A,FALSE,"WP_H3";#N/A,#N/A,FALSE,"WP_H3.1";#N/A,#N/A,FALSE,"WP_H4";#N/A,#N/A,FALSE,"WP_H4.1";#N/A,#N/A,FALSE,"WP_H4.2";#N/A,#N/A,FALSE,"WP_H4.3";#N/A,#N/A,FALSE,"WP_H4.4";#N/A,#N/A,FALSE,"WP_H4.5";#N/A,#N/A,FALSE,"WP_H4.6";#N/A,#N/A,FALSE,"WP_H5";#N/A,#N/A,FALSE,"WP_H6";#N/A,#N/A,FALSE,"WP_H7";#N/A,#N/A,FALSE,"WP_H8";#N/A,#N/A,FALSE,"WP_H8.1";#N/A,#N/A,FALSE,"WP_H8.2";#N/A,#N/A,FALSE,"WP_H9";#N/A,#N/A,FALSE,"WP_H9.1";#N/A,#N/A,FALSE,"WP_H9.2";#N/A,#N/A,FALSE,"WP_H10";#N/A,#N/A,FALSE,"WP_H10.1";#N/A,#N/A,FALSE,"WP_H10.2";#N/A,#N/A,FALSE,"WP_H11";#N/A,#N/A,FALSE,"WP_H12";#N/A,#N/A,FALSE,"WP_H13";#N/A,#N/A,FALSE,"WP_H14";#N/A,#N/A,FALSE,"WP_H15";#N/A,#N/A,FALSE,"WP_H16";#N/A,#N/A,FALSE,"WP_H17";#N/A,#N/A,FALSE,"WP_H18";#N/A,#N/A,FALSE,"WP_H19";#N/A,#N/A,FALSE,"WP_H20";#N/A,#N/A,FALSE,"WP_H21";#N/A,#N/A,FALSE,"WP_H22";#N/A,#N/A,FALSE,"WP_I1";#N/A,#N/A,FALSE,"WP_I2";#N/A,#N/A,FALSE,"WP_I3";#N/A,#N/A,FALSE,"WP_J1";#N/A,#N/A,FALSE,"WP_J2";#N/A,#N/A,FALSE,"WP_J3";#N/A,#N/A,FALSE,"WP_J4";#N/A,#N/A,FALSE,"WP_J5";#N/A,#N/A,FALSE,"WP_J6";#N/A,#N/A,FALSE,"SECT_K";#N/A,#N/A,FALSE,"SECT_L"}</definedName>
    <definedName name="CWIP2" localSheetId="8" hidden="1">{#N/A,#N/A,FALSE,"SECT_G";#N/A,#N/A,FALSE,"WP_G6";#N/A,#N/A,FALSE,"WP_G14";#N/A,#N/A,FALSE,"WP_G15";#N/A,#N/A,FALSE,"WP_G-16";#N/A,#N/A,FALSE,"WP_G-17";#N/A,#N/A,FALSE,"WP_G-18a";#N/A,#N/A,FALSE,"WP_G-18b";#N/A,#N/A,FALSE,"WP_H1";#N/A,#N/A,FALSE,"WP_H1.1";#N/A,#N/A,FALSE,"WP_H1.2";#N/A,#N/A,FALSE,"WP_H3";#N/A,#N/A,FALSE,"WP_H3.1";#N/A,#N/A,FALSE,"WP_H4";#N/A,#N/A,FALSE,"WP_H4.1";#N/A,#N/A,FALSE,"WP_H4.2";#N/A,#N/A,FALSE,"WP_H4.3";#N/A,#N/A,FALSE,"WP_H4.4";#N/A,#N/A,FALSE,"WP_H4.5";#N/A,#N/A,FALSE,"WP_H4.6";#N/A,#N/A,FALSE,"WP_H5";#N/A,#N/A,FALSE,"WP_H6";#N/A,#N/A,FALSE,"WP_H7";#N/A,#N/A,FALSE,"WP_H8";#N/A,#N/A,FALSE,"WP_H8.1";#N/A,#N/A,FALSE,"WP_H8.2";#N/A,#N/A,FALSE,"WP_H9";#N/A,#N/A,FALSE,"WP_H9.1";#N/A,#N/A,FALSE,"WP_H9.2";#N/A,#N/A,FALSE,"WP_H10";#N/A,#N/A,FALSE,"WP_H10.1";#N/A,#N/A,FALSE,"WP_H10.2";#N/A,#N/A,FALSE,"WP_H11";#N/A,#N/A,FALSE,"WP_H12";#N/A,#N/A,FALSE,"WP_H13";#N/A,#N/A,FALSE,"WP_H14";#N/A,#N/A,FALSE,"WP_H15";#N/A,#N/A,FALSE,"WP_H16";#N/A,#N/A,FALSE,"WP_H17";#N/A,#N/A,FALSE,"WP_H18";#N/A,#N/A,FALSE,"WP_H19";#N/A,#N/A,FALSE,"WP_H20";#N/A,#N/A,FALSE,"WP_H21";#N/A,#N/A,FALSE,"WP_H22";#N/A,#N/A,FALSE,"WP_I1";#N/A,#N/A,FALSE,"WP_I2";#N/A,#N/A,FALSE,"WP_I3";#N/A,#N/A,FALSE,"WP_J1";#N/A,#N/A,FALSE,"WP_J2";#N/A,#N/A,FALSE,"WP_J3";#N/A,#N/A,FALSE,"WP_J4";#N/A,#N/A,FALSE,"WP_J5";#N/A,#N/A,FALSE,"WP_J6";#N/A,#N/A,FALSE,"SECT_K";#N/A,#N/A,FALSE,"SECT_L"}</definedName>
    <definedName name="CWIP2" localSheetId="10" hidden="1">{#N/A,#N/A,FALSE,"SECT_G";#N/A,#N/A,FALSE,"WP_G6";#N/A,#N/A,FALSE,"WP_G14";#N/A,#N/A,FALSE,"WP_G15";#N/A,#N/A,FALSE,"WP_G-16";#N/A,#N/A,FALSE,"WP_G-17";#N/A,#N/A,FALSE,"WP_G-18a";#N/A,#N/A,FALSE,"WP_G-18b";#N/A,#N/A,FALSE,"WP_H1";#N/A,#N/A,FALSE,"WP_H1.1";#N/A,#N/A,FALSE,"WP_H1.2";#N/A,#N/A,FALSE,"WP_H3";#N/A,#N/A,FALSE,"WP_H3.1";#N/A,#N/A,FALSE,"WP_H4";#N/A,#N/A,FALSE,"WP_H4.1";#N/A,#N/A,FALSE,"WP_H4.2";#N/A,#N/A,FALSE,"WP_H4.3";#N/A,#N/A,FALSE,"WP_H4.4";#N/A,#N/A,FALSE,"WP_H4.5";#N/A,#N/A,FALSE,"WP_H4.6";#N/A,#N/A,FALSE,"WP_H5";#N/A,#N/A,FALSE,"WP_H6";#N/A,#N/A,FALSE,"WP_H7";#N/A,#N/A,FALSE,"WP_H8";#N/A,#N/A,FALSE,"WP_H8.1";#N/A,#N/A,FALSE,"WP_H8.2";#N/A,#N/A,FALSE,"WP_H9";#N/A,#N/A,FALSE,"WP_H9.1";#N/A,#N/A,FALSE,"WP_H9.2";#N/A,#N/A,FALSE,"WP_H10";#N/A,#N/A,FALSE,"WP_H10.1";#N/A,#N/A,FALSE,"WP_H10.2";#N/A,#N/A,FALSE,"WP_H11";#N/A,#N/A,FALSE,"WP_H12";#N/A,#N/A,FALSE,"WP_H13";#N/A,#N/A,FALSE,"WP_H14";#N/A,#N/A,FALSE,"WP_H15";#N/A,#N/A,FALSE,"WP_H16";#N/A,#N/A,FALSE,"WP_H17";#N/A,#N/A,FALSE,"WP_H18";#N/A,#N/A,FALSE,"WP_H19";#N/A,#N/A,FALSE,"WP_H20";#N/A,#N/A,FALSE,"WP_H21";#N/A,#N/A,FALSE,"WP_H22";#N/A,#N/A,FALSE,"WP_I1";#N/A,#N/A,FALSE,"WP_I2";#N/A,#N/A,FALSE,"WP_I3";#N/A,#N/A,FALSE,"WP_J1";#N/A,#N/A,FALSE,"WP_J2";#N/A,#N/A,FALSE,"WP_J3";#N/A,#N/A,FALSE,"WP_J4";#N/A,#N/A,FALSE,"WP_J5";#N/A,#N/A,FALSE,"WP_J6";#N/A,#N/A,FALSE,"SECT_K";#N/A,#N/A,FALSE,"SECT_L"}</definedName>
    <definedName name="CWIP2" hidden="1">{#N/A,#N/A,FALSE,"SECT_G";#N/A,#N/A,FALSE,"WP_G6";#N/A,#N/A,FALSE,"WP_G14";#N/A,#N/A,FALSE,"WP_G15";#N/A,#N/A,FALSE,"WP_G-16";#N/A,#N/A,FALSE,"WP_G-17";#N/A,#N/A,FALSE,"WP_G-18a";#N/A,#N/A,FALSE,"WP_G-18b";#N/A,#N/A,FALSE,"WP_H1";#N/A,#N/A,FALSE,"WP_H1.1";#N/A,#N/A,FALSE,"WP_H1.2";#N/A,#N/A,FALSE,"WP_H3";#N/A,#N/A,FALSE,"WP_H3.1";#N/A,#N/A,FALSE,"WP_H4";#N/A,#N/A,FALSE,"WP_H4.1";#N/A,#N/A,FALSE,"WP_H4.2";#N/A,#N/A,FALSE,"WP_H4.3";#N/A,#N/A,FALSE,"WP_H4.4";#N/A,#N/A,FALSE,"WP_H4.5";#N/A,#N/A,FALSE,"WP_H4.6";#N/A,#N/A,FALSE,"WP_H5";#N/A,#N/A,FALSE,"WP_H6";#N/A,#N/A,FALSE,"WP_H7";#N/A,#N/A,FALSE,"WP_H8";#N/A,#N/A,FALSE,"WP_H8.1";#N/A,#N/A,FALSE,"WP_H8.2";#N/A,#N/A,FALSE,"WP_H9";#N/A,#N/A,FALSE,"WP_H9.1";#N/A,#N/A,FALSE,"WP_H9.2";#N/A,#N/A,FALSE,"WP_H10";#N/A,#N/A,FALSE,"WP_H10.1";#N/A,#N/A,FALSE,"WP_H10.2";#N/A,#N/A,FALSE,"WP_H11";#N/A,#N/A,FALSE,"WP_H12";#N/A,#N/A,FALSE,"WP_H13";#N/A,#N/A,FALSE,"WP_H14";#N/A,#N/A,FALSE,"WP_H15";#N/A,#N/A,FALSE,"WP_H16";#N/A,#N/A,FALSE,"WP_H17";#N/A,#N/A,FALSE,"WP_H18";#N/A,#N/A,FALSE,"WP_H19";#N/A,#N/A,FALSE,"WP_H20";#N/A,#N/A,FALSE,"WP_H21";#N/A,#N/A,FALSE,"WP_H22";#N/A,#N/A,FALSE,"WP_I1";#N/A,#N/A,FALSE,"WP_I2";#N/A,#N/A,FALSE,"WP_I3";#N/A,#N/A,FALSE,"WP_J1";#N/A,#N/A,FALSE,"WP_J2";#N/A,#N/A,FALSE,"WP_J3";#N/A,#N/A,FALSE,"WP_J4";#N/A,#N/A,FALSE,"WP_J5";#N/A,#N/A,FALSE,"WP_J6";#N/A,#N/A,FALSE,"SECT_K";#N/A,#N/A,FALSE,"SECT_L"}</definedName>
    <definedName name="d" localSheetId="2" hidden="1">#REF!</definedName>
    <definedName name="d" localSheetId="3" hidden="1">#REF!</definedName>
    <definedName name="d" localSheetId="5" hidden="1">#REF!</definedName>
    <definedName name="d" localSheetId="6" hidden="1">#REF!</definedName>
    <definedName name="d" localSheetId="7" hidden="1">#REF!</definedName>
    <definedName name="d" localSheetId="8" hidden="1">#REF!</definedName>
    <definedName name="d" localSheetId="10" hidden="1">#REF!</definedName>
    <definedName name="d" hidden="1">#REF!</definedName>
    <definedName name="da3a" localSheetId="2" hidden="1">#REF!</definedName>
    <definedName name="da3a" localSheetId="3" hidden="1">#REF!</definedName>
    <definedName name="da3a" localSheetId="5" hidden="1">#REF!</definedName>
    <definedName name="da3a" localSheetId="6" hidden="1">#REF!</definedName>
    <definedName name="da3a" localSheetId="8" hidden="1">#REF!</definedName>
    <definedName name="da3a" hidden="1">#REF!</definedName>
    <definedName name="dadffadfa" localSheetId="2" hidden="1">'[2]Chart Data'!#REF!</definedName>
    <definedName name="dadffadfa" localSheetId="5" hidden="1">'[2]Chart Data'!#REF!</definedName>
    <definedName name="dadffadfa" localSheetId="6" hidden="1">'[2]Chart Data'!#REF!</definedName>
    <definedName name="dadffadfa" localSheetId="7" hidden="1">'[16]Chart Data'!#REF!</definedName>
    <definedName name="dadffadfa" localSheetId="8" hidden="1">'[16]Chart Data'!#REF!</definedName>
    <definedName name="dadffadfa" hidden="1">'[2]Chart Data'!#REF!</definedName>
    <definedName name="db" localSheetId="2" hidden="1">#REF!</definedName>
    <definedName name="db" localSheetId="3" hidden="1">#REF!</definedName>
    <definedName name="db" localSheetId="5" hidden="1">#REF!</definedName>
    <definedName name="db" localSheetId="6" hidden="1">#REF!</definedName>
    <definedName name="db" localSheetId="7" hidden="1">#REF!</definedName>
    <definedName name="db" localSheetId="8" hidden="1">#REF!</definedName>
    <definedName name="db" localSheetId="10" hidden="1">#REF!</definedName>
    <definedName name="db" hidden="1">#REF!</definedName>
    <definedName name="dd" localSheetId="7" hidden="1">{"Print_Detail",#N/A,FALSE,"Redemption_Maturity Extract"}</definedName>
    <definedName name="dd" localSheetId="8" hidden="1">{"Print_Detail",#N/A,FALSE,"Redemption_Maturity Extract"}</definedName>
    <definedName name="dd" localSheetId="10" hidden="1">{"Print_Detail",#N/A,FALSE,"Redemption_Maturity Extract"}</definedName>
    <definedName name="dd" hidden="1">{"Print_Detail",#N/A,FALSE,"Redemption_Maturity Extract"}</definedName>
    <definedName name="ddd" localSheetId="7" hidden="1">{"Full",#N/A,FALSE,"Sec MTN B Summary"}</definedName>
    <definedName name="ddd" localSheetId="8" hidden="1">{"Full",#N/A,FALSE,"Sec MTN B Summary"}</definedName>
    <definedName name="ddd" localSheetId="10" hidden="1">{"Full",#N/A,FALSE,"Sec MTN B Summary"}</definedName>
    <definedName name="ddd" hidden="1">{"Full",#N/A,FALSE,"Sec MTN B Summary"}</definedName>
    <definedName name="dddd" localSheetId="7" hidden="1">{"RedPrem_InitRed View",#N/A,FALSE,"Sec MTN B Summary"}</definedName>
    <definedName name="dddd" localSheetId="8" hidden="1">{"RedPrem_InitRed View",#N/A,FALSE,"Sec MTN B Summary"}</definedName>
    <definedName name="dddd" localSheetId="10" hidden="1">{"RedPrem_InitRed View",#N/A,FALSE,"Sec MTN B Summary"}</definedName>
    <definedName name="dddd" hidden="1">{"RedPrem_InitRed View",#N/A,FALSE,"Sec MTN B Summary"}</definedName>
    <definedName name="dddddd" localSheetId="7" hidden="1">{"Pivot1",#N/A,FALSE,"Redemption_Maturity Extract"}</definedName>
    <definedName name="dddddd" localSheetId="8" hidden="1">{"Pivot1",#N/A,FALSE,"Redemption_Maturity Extract"}</definedName>
    <definedName name="dddddd" localSheetId="10" hidden="1">{"Pivot1",#N/A,FALSE,"Redemption_Maturity Extract"}</definedName>
    <definedName name="dddddd" hidden="1">{"Pivot1",#N/A,FALSE,"Redemption_Maturity Extract"}</definedName>
    <definedName name="dddddddd" localSheetId="7" hidden="1">{"Pivot2",#N/A,FALSE,"Redemption_Maturity Extract"}</definedName>
    <definedName name="dddddddd" localSheetId="8" hidden="1">{"Pivot2",#N/A,FALSE,"Redemption_Maturity Extract"}</definedName>
    <definedName name="dddddddd" localSheetId="10" hidden="1">{"Pivot2",#N/A,FALSE,"Redemption_Maturity Extract"}</definedName>
    <definedName name="dddddddd" hidden="1">{"Pivot2",#N/A,FALSE,"Redemption_Maturity Extract"}</definedName>
    <definedName name="dfghj" localSheetId="2" hidden="1">#REF!</definedName>
    <definedName name="dfghj" localSheetId="3" hidden="1">#REF!</definedName>
    <definedName name="dfghj" localSheetId="5" hidden="1">#REF!</definedName>
    <definedName name="dfghj" localSheetId="6" hidden="1">#REF!</definedName>
    <definedName name="dfghj" localSheetId="7" hidden="1">#REF!</definedName>
    <definedName name="dfghj" localSheetId="8" hidden="1">#REF!</definedName>
    <definedName name="dfghj" localSheetId="10" hidden="1">#REF!</definedName>
    <definedName name="dfghj" hidden="1">#REF!</definedName>
    <definedName name="dfl" localSheetId="2" hidden="1">#REF!</definedName>
    <definedName name="dfl" localSheetId="3" hidden="1">#REF!</definedName>
    <definedName name="dfl" localSheetId="5" hidden="1">#REF!</definedName>
    <definedName name="dfl" localSheetId="6" hidden="1">#REF!</definedName>
    <definedName name="dfl" localSheetId="7" hidden="1">#REF!</definedName>
    <definedName name="dfl" localSheetId="8" hidden="1">#REF!</definedName>
    <definedName name="dfl" hidden="1">#REF!</definedName>
    <definedName name="Discount" hidden="1">'[2]Chart Data'!$O$30:$O$226</definedName>
    <definedName name="discount2" hidden="1">'[2]Chart Data'!$C$30:$C$233</definedName>
    <definedName name="distr" localSheetId="7" hidden="1">{"wp_h4.2",#N/A,FALSE,"WP_H4.2";"wp_h4.3",#N/A,FALSE,"WP_H4.3"}</definedName>
    <definedName name="distr" localSheetId="8" hidden="1">{"wp_h4.2",#N/A,FALSE,"WP_H4.2";"wp_h4.3",#N/A,FALSE,"WP_H4.3"}</definedName>
    <definedName name="distr" localSheetId="10" hidden="1">{"wp_h4.2",#N/A,FALSE,"WP_H4.2";"wp_h4.3",#N/A,FALSE,"WP_H4.3"}</definedName>
    <definedName name="distr" hidden="1">{"wp_h4.2",#N/A,FALSE,"WP_H4.2";"wp_h4.3",#N/A,FALSE,"WP_H4.3"}</definedName>
    <definedName name="dle" localSheetId="2" hidden="1">#REF!</definedName>
    <definedName name="dle" localSheetId="3" hidden="1">#REF!</definedName>
    <definedName name="dle" localSheetId="5" hidden="1">#REF!</definedName>
    <definedName name="dle" localSheetId="6" hidden="1">#REF!</definedName>
    <definedName name="dle" localSheetId="7" hidden="1">#REF!</definedName>
    <definedName name="dle" localSheetId="8" hidden="1">#REF!</definedName>
    <definedName name="dle" localSheetId="10" hidden="1">#REF!</definedName>
    <definedName name="dle" hidden="1">#REF!</definedName>
    <definedName name="dp" localSheetId="2" hidden="1">#REF!</definedName>
    <definedName name="dp" localSheetId="3" hidden="1">#REF!</definedName>
    <definedName name="dp" localSheetId="5" hidden="1">#REF!</definedName>
    <definedName name="dp" localSheetId="6" hidden="1">#REF!</definedName>
    <definedName name="dp" localSheetId="8" hidden="1">#REF!</definedName>
    <definedName name="dp" hidden="1">#REF!</definedName>
    <definedName name="dsac" localSheetId="2" hidden="1">#REF!</definedName>
    <definedName name="dsac" localSheetId="3" hidden="1">#REF!</definedName>
    <definedName name="dsac" localSheetId="5" hidden="1">#REF!</definedName>
    <definedName name="dsac" localSheetId="6" hidden="1">#REF!</definedName>
    <definedName name="dsac" localSheetId="8" hidden="1">#REF!</definedName>
    <definedName name="dsac" hidden="1">#REF!</definedName>
    <definedName name="dslakfjk" localSheetId="2" hidden="1">#REF!</definedName>
    <definedName name="dslakfjk" localSheetId="3" hidden="1">#REF!</definedName>
    <definedName name="dslakfjk" localSheetId="5" hidden="1">#REF!</definedName>
    <definedName name="dslakfjk" localSheetId="6" hidden="1">#REF!</definedName>
    <definedName name="dslakfjk" localSheetId="8" hidden="1">#REF!</definedName>
    <definedName name="dslakfjk" hidden="1">#REF!</definedName>
    <definedName name="dsld" localSheetId="2" hidden="1">#REF!</definedName>
    <definedName name="dsld" localSheetId="3" hidden="1">#REF!</definedName>
    <definedName name="dsld" localSheetId="5" hidden="1">#REF!</definedName>
    <definedName name="dsld" localSheetId="6" hidden="1">#REF!</definedName>
    <definedName name="dsld" localSheetId="8" hidden="1">#REF!</definedName>
    <definedName name="dsld" hidden="1">#REF!</definedName>
    <definedName name="dud" localSheetId="7" hidden="1">{#N/A,#N/A,TRUE,"1990";#N/A,#N/A,TRUE,"1991";#N/A,#N/A,TRUE,"1992";#N/A,#N/A,TRUE,"1993"}</definedName>
    <definedName name="dud" localSheetId="8" hidden="1">{#N/A,#N/A,TRUE,"1990";#N/A,#N/A,TRUE,"1991";#N/A,#N/A,TRUE,"1992";#N/A,#N/A,TRUE,"1993"}</definedName>
    <definedName name="dud" localSheetId="10" hidden="1">{#N/A,#N/A,TRUE,"1990";#N/A,#N/A,TRUE,"1991";#N/A,#N/A,TRUE,"1992";#N/A,#N/A,TRUE,"1993"}</definedName>
    <definedName name="dud" hidden="1">{#N/A,#N/A,TRUE,"1990";#N/A,#N/A,TRUE,"1991";#N/A,#N/A,TRUE,"1992";#N/A,#N/A,TRUE,"1993"}</definedName>
    <definedName name="e" localSheetId="8" hidden="1">{"PR=O&amp;M per Customer",#N/A,FALSE,"Prod-Ratios";"PR=Customer per Equivalent Employee",#N/A,FALSE,"Prod-Ratios";"PR=Operating Ratio(OI to Revenue)",#N/A,FALSE,"Prod-Ratios";"PR=Return on Net Utility Plant",#N/A,FALSE,"Prod-Ratios";"PR=Revenue per Equivalent Employee",#N/A,FALSE,"Prod-Ratios"}</definedName>
    <definedName name="e" hidden="1">{"PR=O&amp;M per Customer",#N/A,FALSE,"Prod-Ratios";"PR=Customer per Equivalent Employee",#N/A,FALSE,"Prod-Ratios";"PR=Operating Ratio(OI to Revenue)",#N/A,FALSE,"Prod-Ratios";"PR=Return on Net Utility Plant",#N/A,FALSE,"Prod-Ratios";"PR=Revenue per Equivalent Employee",#N/A,FALSE,"Prod-Ratios"}</definedName>
    <definedName name="ecao" localSheetId="2" hidden="1">#REF!</definedName>
    <definedName name="ecao" localSheetId="3" hidden="1">#REF!</definedName>
    <definedName name="ecao" localSheetId="5" hidden="1">#REF!</definedName>
    <definedName name="ecao" localSheetId="6" hidden="1">#REF!</definedName>
    <definedName name="ecao" localSheetId="7" hidden="1">#REF!</definedName>
    <definedName name="ecao" localSheetId="8" hidden="1">#REF!</definedName>
    <definedName name="ecao" localSheetId="10" hidden="1">#REF!</definedName>
    <definedName name="ecao" hidden="1">#REF!</definedName>
    <definedName name="ecsaop" localSheetId="2" hidden="1">#REF!</definedName>
    <definedName name="ecsaop" localSheetId="3" hidden="1">#REF!</definedName>
    <definedName name="ecsaop" localSheetId="5" hidden="1">#REF!</definedName>
    <definedName name="ecsaop" localSheetId="6" hidden="1">#REF!</definedName>
    <definedName name="ecsaop" localSheetId="8" hidden="1">#REF!</definedName>
    <definedName name="ecsaop" hidden="1">#REF!</definedName>
    <definedName name="edf" hidden="1">{#N/A,"Anonymous",FALSE,"30 30k Table";#N/A,#N/A,FALSE,"30 50k Table";#N/A,#N/A,FALSE,"40 100k Table"}</definedName>
    <definedName name="EEEE" localSheetId="7"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EEEE" localSheetId="8"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EEEE" localSheetId="10"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EEEE"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eq" localSheetId="2" hidden="1">#REF!</definedName>
    <definedName name="eq" localSheetId="3" hidden="1">#REF!</definedName>
    <definedName name="eq" localSheetId="5" hidden="1">#REF!</definedName>
    <definedName name="eq" localSheetId="6" hidden="1">#REF!</definedName>
    <definedName name="eq" localSheetId="7" hidden="1">#REF!</definedName>
    <definedName name="eq" localSheetId="8" hidden="1">#REF!</definedName>
    <definedName name="eq" localSheetId="10" hidden="1">#REF!</definedName>
    <definedName name="eq" hidden="1">#REF!</definedName>
    <definedName name="ert" localSheetId="2" hidden="1">#REF!</definedName>
    <definedName name="ert" localSheetId="3" hidden="1">#REF!</definedName>
    <definedName name="ert" localSheetId="5" hidden="1">#REF!</definedName>
    <definedName name="ert" localSheetId="6" hidden="1">#REF!</definedName>
    <definedName name="ert" localSheetId="8" hidden="1">#REF!</definedName>
    <definedName name="ert" hidden="1">#REF!</definedName>
    <definedName name="ertyu" localSheetId="2" hidden="1">#REF!</definedName>
    <definedName name="ertyu" localSheetId="3" hidden="1">#REF!</definedName>
    <definedName name="ertyu" localSheetId="5" hidden="1">#REF!</definedName>
    <definedName name="ertyu" localSheetId="6" hidden="1">#REF!</definedName>
    <definedName name="ertyu" localSheetId="8" hidden="1">#REF!</definedName>
    <definedName name="ertyu" hidden="1">#REF!</definedName>
    <definedName name="ETRorig" localSheetId="2" hidden="1">{#N/A,#N/A,FALSE,"TITLEPG";#N/A,#N/A,FALSE,"INDEX";#N/A,#N/A,FALSE,"PAGE7";#N/A,#N/A,FALSE,"COSS";#N/A,#N/A,FALSE,"Taxes FEED ";#N/A,#N/A,FALSE,"PRIOR MTH Taxes FD  ";#N/A,#N/A,FALSE,"FITCALC";#N/A,#N/A,FALSE,"CCBT";#N/A,#N/A,FALSE,"BKTAXINCOME";#N/A,#N/A,FALSE,"PERMDIFFEVENTS";#N/A,#N/A,FALSE,"TIMDIFFEVENTS";#N/A,#N/A,FALSE,"DEPREC";#N/A,#N/A,FALSE,"PERMDIFF";#N/A,#N/A,FALSE,"OPTIMDIFF";#N/A,#N/A,FALSE,"NONOPTIMDIFF";#N/A,#N/A,FALSE,"190CRMTH";#N/A,#N/A,FALSE,"190CRYTD";#N/A,#N/A,FALSE,"190PRYTD";#N/A,#N/A,FALSE,"282CRMTH";#N/A,#N/A,FALSE,"282CRYTD";#N/A,#N/A,FALSE,"282PRYTD";#N/A,#N/A,FALSE,"283CRMTH";#N/A,#N/A,FALSE,"283CRYTD";#N/A,#N/A,FALSE,"283PRYTD";#N/A,#N/A,FALSE,"DITSUM";#N/A,#N/A,FALSE,"CRYTDACREC";#N/A,#N/A,FALSE,"PRYTDACREC";#N/A,#N/A,FALSE,"SYSJRNL"}</definedName>
    <definedName name="ETRorig" localSheetId="3" hidden="1">{#N/A,#N/A,FALSE,"TITLEPG";#N/A,#N/A,FALSE,"INDEX";#N/A,#N/A,FALSE,"PAGE7";#N/A,#N/A,FALSE,"COSS";#N/A,#N/A,FALSE,"Taxes FEED ";#N/A,#N/A,FALSE,"PRIOR MTH Taxes FD  ";#N/A,#N/A,FALSE,"FITCALC";#N/A,#N/A,FALSE,"CCBT";#N/A,#N/A,FALSE,"BKTAXINCOME";#N/A,#N/A,FALSE,"PERMDIFFEVENTS";#N/A,#N/A,FALSE,"TIMDIFFEVENTS";#N/A,#N/A,FALSE,"DEPREC";#N/A,#N/A,FALSE,"PERMDIFF";#N/A,#N/A,FALSE,"OPTIMDIFF";#N/A,#N/A,FALSE,"NONOPTIMDIFF";#N/A,#N/A,FALSE,"190CRMTH";#N/A,#N/A,FALSE,"190CRYTD";#N/A,#N/A,FALSE,"190PRYTD";#N/A,#N/A,FALSE,"282CRMTH";#N/A,#N/A,FALSE,"282CRYTD";#N/A,#N/A,FALSE,"282PRYTD";#N/A,#N/A,FALSE,"283CRMTH";#N/A,#N/A,FALSE,"283CRYTD";#N/A,#N/A,FALSE,"283PRYTD";#N/A,#N/A,FALSE,"DITSUM";#N/A,#N/A,FALSE,"CRYTDACREC";#N/A,#N/A,FALSE,"PRYTDACREC";#N/A,#N/A,FALSE,"SYSJRNL"}</definedName>
    <definedName name="ETRorig" localSheetId="5" hidden="1">{#N/A,#N/A,FALSE,"TITLEPG";#N/A,#N/A,FALSE,"INDEX";#N/A,#N/A,FALSE,"PAGE7";#N/A,#N/A,FALSE,"COSS";#N/A,#N/A,FALSE,"Taxes FEED ";#N/A,#N/A,FALSE,"PRIOR MTH Taxes FD  ";#N/A,#N/A,FALSE,"FITCALC";#N/A,#N/A,FALSE,"CCBT";#N/A,#N/A,FALSE,"BKTAXINCOME";#N/A,#N/A,FALSE,"PERMDIFFEVENTS";#N/A,#N/A,FALSE,"TIMDIFFEVENTS";#N/A,#N/A,FALSE,"DEPREC";#N/A,#N/A,FALSE,"PERMDIFF";#N/A,#N/A,FALSE,"OPTIMDIFF";#N/A,#N/A,FALSE,"NONOPTIMDIFF";#N/A,#N/A,FALSE,"190CRMTH";#N/A,#N/A,FALSE,"190CRYTD";#N/A,#N/A,FALSE,"190PRYTD";#N/A,#N/A,FALSE,"282CRMTH";#N/A,#N/A,FALSE,"282CRYTD";#N/A,#N/A,FALSE,"282PRYTD";#N/A,#N/A,FALSE,"283CRMTH";#N/A,#N/A,FALSE,"283CRYTD";#N/A,#N/A,FALSE,"283PRYTD";#N/A,#N/A,FALSE,"DITSUM";#N/A,#N/A,FALSE,"CRYTDACREC";#N/A,#N/A,FALSE,"PRYTDACREC";#N/A,#N/A,FALSE,"SYSJRNL"}</definedName>
    <definedName name="ETRorig" localSheetId="6" hidden="1">{#N/A,#N/A,FALSE,"TITLEPG";#N/A,#N/A,FALSE,"INDEX";#N/A,#N/A,FALSE,"PAGE7";#N/A,#N/A,FALSE,"COSS";#N/A,#N/A,FALSE,"Taxes FEED ";#N/A,#N/A,FALSE,"PRIOR MTH Taxes FD  ";#N/A,#N/A,FALSE,"FITCALC";#N/A,#N/A,FALSE,"CCBT";#N/A,#N/A,FALSE,"BKTAXINCOME";#N/A,#N/A,FALSE,"PERMDIFFEVENTS";#N/A,#N/A,FALSE,"TIMDIFFEVENTS";#N/A,#N/A,FALSE,"DEPREC";#N/A,#N/A,FALSE,"PERMDIFF";#N/A,#N/A,FALSE,"OPTIMDIFF";#N/A,#N/A,FALSE,"NONOPTIMDIFF";#N/A,#N/A,FALSE,"190CRMTH";#N/A,#N/A,FALSE,"190CRYTD";#N/A,#N/A,FALSE,"190PRYTD";#N/A,#N/A,FALSE,"282CRMTH";#N/A,#N/A,FALSE,"282CRYTD";#N/A,#N/A,FALSE,"282PRYTD";#N/A,#N/A,FALSE,"283CRMTH";#N/A,#N/A,FALSE,"283CRYTD";#N/A,#N/A,FALSE,"283PRYTD";#N/A,#N/A,FALSE,"DITSUM";#N/A,#N/A,FALSE,"CRYTDACREC";#N/A,#N/A,FALSE,"PRYTDACREC";#N/A,#N/A,FALSE,"SYSJRNL"}</definedName>
    <definedName name="ETRorig" localSheetId="7" hidden="1">{#N/A,#N/A,FALSE,"TITLEPG";#N/A,#N/A,FALSE,"INDEX";#N/A,#N/A,FALSE,"PAGE7";#N/A,#N/A,FALSE,"COSS";#N/A,#N/A,FALSE,"Taxes FEED ";#N/A,#N/A,FALSE,"PRIOR MTH Taxes FD  ";#N/A,#N/A,FALSE,"FITCALC";#N/A,#N/A,FALSE,"CCBT";#N/A,#N/A,FALSE,"BKTAXINCOME";#N/A,#N/A,FALSE,"PERMDIFFEVENTS";#N/A,#N/A,FALSE,"TIMDIFFEVENTS";#N/A,#N/A,FALSE,"DEPREC";#N/A,#N/A,FALSE,"PERMDIFF";#N/A,#N/A,FALSE,"OPTIMDIFF";#N/A,#N/A,FALSE,"NONOPTIMDIFF";#N/A,#N/A,FALSE,"190CRMTH";#N/A,#N/A,FALSE,"190CRYTD";#N/A,#N/A,FALSE,"190PRYTD";#N/A,#N/A,FALSE,"282CRMTH";#N/A,#N/A,FALSE,"282CRYTD";#N/A,#N/A,FALSE,"282PRYTD";#N/A,#N/A,FALSE,"283CRMTH";#N/A,#N/A,FALSE,"283CRYTD";#N/A,#N/A,FALSE,"283PRYTD";#N/A,#N/A,FALSE,"DITSUM";#N/A,#N/A,FALSE,"CRYTDACREC";#N/A,#N/A,FALSE,"PRYTDACREC";#N/A,#N/A,FALSE,"SYSJRNL"}</definedName>
    <definedName name="ETRorig" localSheetId="8" hidden="1">{#N/A,#N/A,FALSE,"TITLEPG";#N/A,#N/A,FALSE,"INDEX";#N/A,#N/A,FALSE,"PAGE7";#N/A,#N/A,FALSE,"COSS";#N/A,#N/A,FALSE,"Taxes FEED ";#N/A,#N/A,FALSE,"PRIOR MTH Taxes FD  ";#N/A,#N/A,FALSE,"FITCALC";#N/A,#N/A,FALSE,"CCBT";#N/A,#N/A,FALSE,"BKTAXINCOME";#N/A,#N/A,FALSE,"PERMDIFFEVENTS";#N/A,#N/A,FALSE,"TIMDIFFEVENTS";#N/A,#N/A,FALSE,"DEPREC";#N/A,#N/A,FALSE,"PERMDIFF";#N/A,#N/A,FALSE,"OPTIMDIFF";#N/A,#N/A,FALSE,"NONOPTIMDIFF";#N/A,#N/A,FALSE,"190CRMTH";#N/A,#N/A,FALSE,"190CRYTD";#N/A,#N/A,FALSE,"190PRYTD";#N/A,#N/A,FALSE,"282CRMTH";#N/A,#N/A,FALSE,"282CRYTD";#N/A,#N/A,FALSE,"282PRYTD";#N/A,#N/A,FALSE,"283CRMTH";#N/A,#N/A,FALSE,"283CRYTD";#N/A,#N/A,FALSE,"283PRYTD";#N/A,#N/A,FALSE,"DITSUM";#N/A,#N/A,FALSE,"CRYTDACREC";#N/A,#N/A,FALSE,"PRYTDACREC";#N/A,#N/A,FALSE,"SYSJRNL"}</definedName>
    <definedName name="ETRorig" localSheetId="10" hidden="1">{#N/A,#N/A,FALSE,"TITLEPG";#N/A,#N/A,FALSE,"INDEX";#N/A,#N/A,FALSE,"PAGE7";#N/A,#N/A,FALSE,"COSS";#N/A,#N/A,FALSE,"Taxes FEED ";#N/A,#N/A,FALSE,"PRIOR MTH Taxes FD  ";#N/A,#N/A,FALSE,"FITCALC";#N/A,#N/A,FALSE,"CCBT";#N/A,#N/A,FALSE,"BKTAXINCOME";#N/A,#N/A,FALSE,"PERMDIFFEVENTS";#N/A,#N/A,FALSE,"TIMDIFFEVENTS";#N/A,#N/A,FALSE,"DEPREC";#N/A,#N/A,FALSE,"PERMDIFF";#N/A,#N/A,FALSE,"OPTIMDIFF";#N/A,#N/A,FALSE,"NONOPTIMDIFF";#N/A,#N/A,FALSE,"190CRMTH";#N/A,#N/A,FALSE,"190CRYTD";#N/A,#N/A,FALSE,"190PRYTD";#N/A,#N/A,FALSE,"282CRMTH";#N/A,#N/A,FALSE,"282CRYTD";#N/A,#N/A,FALSE,"282PRYTD";#N/A,#N/A,FALSE,"283CRMTH";#N/A,#N/A,FALSE,"283CRYTD";#N/A,#N/A,FALSE,"283PRYTD";#N/A,#N/A,FALSE,"DITSUM";#N/A,#N/A,FALSE,"CRYTDACREC";#N/A,#N/A,FALSE,"PRYTDACREC";#N/A,#N/A,FALSE,"SYSJRNL"}</definedName>
    <definedName name="ETRorig" hidden="1">{#N/A,#N/A,FALSE,"TITLEPG";#N/A,#N/A,FALSE,"INDEX";#N/A,#N/A,FALSE,"PAGE7";#N/A,#N/A,FALSE,"COSS";#N/A,#N/A,FALSE,"Taxes FEED ";#N/A,#N/A,FALSE,"PRIOR MTH Taxes FD  ";#N/A,#N/A,FALSE,"FITCALC";#N/A,#N/A,FALSE,"CCBT";#N/A,#N/A,FALSE,"BKTAXINCOME";#N/A,#N/A,FALSE,"PERMDIFFEVENTS";#N/A,#N/A,FALSE,"TIMDIFFEVENTS";#N/A,#N/A,FALSE,"DEPREC";#N/A,#N/A,FALSE,"PERMDIFF";#N/A,#N/A,FALSE,"OPTIMDIFF";#N/A,#N/A,FALSE,"NONOPTIMDIFF";#N/A,#N/A,FALSE,"190CRMTH";#N/A,#N/A,FALSE,"190CRYTD";#N/A,#N/A,FALSE,"190PRYTD";#N/A,#N/A,FALSE,"282CRMTH";#N/A,#N/A,FALSE,"282CRYTD";#N/A,#N/A,FALSE,"282PRYTD";#N/A,#N/A,FALSE,"283CRMTH";#N/A,#N/A,FALSE,"283CRYTD";#N/A,#N/A,FALSE,"283PRYTD";#N/A,#N/A,FALSE,"DITSUM";#N/A,#N/A,FALSE,"CRYTDACREC";#N/A,#N/A,FALSE,"PRYTDACREC";#N/A,#N/A,FALSE,"SYSJRNL"}</definedName>
    <definedName name="EV__ALLOWSTOPEXPAND__" hidden="1">1</definedName>
    <definedName name="EV__EVCOM_OPTIONS__" hidden="1">8</definedName>
    <definedName name="EV__EXPOPTIONS__" hidden="1">1</definedName>
    <definedName name="EV__LASTREFTIME__" hidden="1">39198.5712152778</definedName>
    <definedName name="EV__LOCKEDCVW__BGE_FP" hidden="1">"INCOMESTATEMENT,ACTUAL,ALL_COMPANIES,NO_ORG,TOTALADJ,2002.TOTAL,PERIODIC,"</definedName>
    <definedName name="EV__LOCKEDCVW__CAPITAL" hidden="1">"ACTUAL,3XXXXX,CAPITAL_EXP_TYPES,MAJOR_CATEGORY,FACTORS,TOTAL_PORTFOLIO,2002.TOTAL,PERIODIC,"</definedName>
    <definedName name="EV__LOCKEDCVW__CPA" hidden="1">"O_M,ALL_ACTIVITIES,ACTUAL,ALL_SPENDERS,ALL_EXPTYPES,ALL_PROCESSES,OM_MAJOR_CATEGORY,2005.TOTAL,PERIODIC,"</definedName>
    <definedName name="EV__LOCKEDCVW__SLR" hidden="1">"2005_ORIGBUDGET,ALL_EXPTYPES,IN_UNIT,ALL_COMPANIES,ALL_EMPLOYEES,ALL_SPENDERS,2006.TOTAL,PERIODIC,"</definedName>
    <definedName name="EV__LOCKEDCVW__STAFF_PLANNING" hidden="1">"ALL_STAT_ACCOUNTS,ACTUAL,BGE_CC,ALL_EXP_RESOURCES,ALL_RESOURCES,2002.TOTAL,PERIODIC,"</definedName>
    <definedName name="EV__LOCKSTATUS__" hidden="1">1</definedName>
    <definedName name="EV__MAXEXPCOLS__" hidden="1">100</definedName>
    <definedName name="EV__MAXEXPROWS__" hidden="1">20000</definedName>
    <definedName name="EV__MEMORYCVW__" hidden="1">0</definedName>
    <definedName name="EV__WBEVMODE__" hidden="1">0</definedName>
    <definedName name="EV__WBREFOPTIONS__" hidden="1">134217799</definedName>
    <definedName name="EV__WBVERSION__" hidden="1">0</definedName>
    <definedName name="ewqwe" localSheetId="2" hidden="1">#REF!</definedName>
    <definedName name="ewqwe" localSheetId="3" hidden="1">#REF!</definedName>
    <definedName name="ewqwe" localSheetId="5" hidden="1">#REF!</definedName>
    <definedName name="ewqwe" localSheetId="6" hidden="1">#REF!</definedName>
    <definedName name="ewqwe" localSheetId="8" hidden="1">#REF!</definedName>
    <definedName name="ewqwe" localSheetId="10" hidden="1">#REF!</definedName>
    <definedName name="ewqwe" hidden="1">#REF!</definedName>
    <definedName name="f" localSheetId="2" hidden="1">#REF!</definedName>
    <definedName name="f" localSheetId="3" hidden="1">#REF!</definedName>
    <definedName name="f" localSheetId="5" hidden="1">#REF!</definedName>
    <definedName name="f" localSheetId="6" hidden="1">#REF!</definedName>
    <definedName name="f" localSheetId="8" hidden="1">#REF!</definedName>
    <definedName name="f" hidden="1">#REF!</definedName>
    <definedName name="fdafafdfdafdfafds" hidden="1">'[2]Chart Data'!$I$30:$I$228</definedName>
    <definedName name="fdv" localSheetId="2" hidden="1">#REF!</definedName>
    <definedName name="fdv" localSheetId="3" hidden="1">#REF!</definedName>
    <definedName name="fdv" localSheetId="5" hidden="1">#REF!</definedName>
    <definedName name="fdv" localSheetId="6" hidden="1">#REF!</definedName>
    <definedName name="fdv" localSheetId="7" hidden="1">#REF!</definedName>
    <definedName name="fdv" localSheetId="8" hidden="1">#REF!</definedName>
    <definedName name="fdv" localSheetId="10" hidden="1">#REF!</definedName>
    <definedName name="fdv" hidden="1">#REF!</definedName>
    <definedName name="fff" localSheetId="2" hidden="1">#REF!</definedName>
    <definedName name="fff" localSheetId="3" hidden="1">#REF!</definedName>
    <definedName name="fff" localSheetId="5" hidden="1">#REF!</definedName>
    <definedName name="fff" localSheetId="6" hidden="1">#REF!</definedName>
    <definedName name="fff" localSheetId="8" hidden="1">#REF!</definedName>
    <definedName name="fff" hidden="1">#REF!</definedName>
    <definedName name="ffffff" localSheetId="2" hidden="1">#REF!</definedName>
    <definedName name="ffffff" localSheetId="3" hidden="1">#REF!</definedName>
    <definedName name="ffffff" localSheetId="5" hidden="1">#REF!</definedName>
    <definedName name="ffffff" localSheetId="6" hidden="1">#REF!</definedName>
    <definedName name="ffffff" localSheetId="8" hidden="1">#REF!</definedName>
    <definedName name="ffffff" hidden="1">#REF!</definedName>
    <definedName name="ffkf" localSheetId="2" hidden="1">#REF!</definedName>
    <definedName name="ffkf" localSheetId="3" hidden="1">#REF!</definedName>
    <definedName name="ffkf" localSheetId="5" hidden="1">#REF!</definedName>
    <definedName name="ffkf" localSheetId="6" hidden="1">#REF!</definedName>
    <definedName name="ffkf" localSheetId="8" hidden="1">#REF!</definedName>
    <definedName name="ffkf" hidden="1">#REF!</definedName>
    <definedName name="First.Conflict" localSheetId="8" hidden="1">{#N/A,#N/A,TRUE,"1 (2)";#N/A,#N/A,TRUE,"2";#N/A,#N/A,TRUE,"3"}</definedName>
    <definedName name="First.Conflict" hidden="1">{#N/A,#N/A,TRUE,"1 (2)";#N/A,#N/A,TRUE,"2";#N/A,#N/A,TRUE,"3"}</definedName>
    <definedName name="First.conflict2" localSheetId="8" hidden="1">{#N/A,#N/A,TRUE,"1 (2)";#N/A,#N/A,TRUE,"2";#N/A,#N/A,TRUE,"3"}</definedName>
    <definedName name="First.conflict2" hidden="1">{#N/A,#N/A,TRUE,"1 (2)";#N/A,#N/A,TRUE,"2";#N/A,#N/A,TRUE,"3"}</definedName>
    <definedName name="First.Conflict2006" localSheetId="8" hidden="1">{#N/A,#N/A,TRUE,"1 (2)";#N/A,#N/A,TRUE,"2";#N/A,#N/A,TRUE,"3"}</definedName>
    <definedName name="First.Conflict2006" hidden="1">{#N/A,#N/A,TRUE,"1 (2)";#N/A,#N/A,TRUE,"2";#N/A,#N/A,TRUE,"3"}</definedName>
    <definedName name="fkfkf" localSheetId="2" hidden="1">#REF!</definedName>
    <definedName name="fkfkf" localSheetId="3" hidden="1">#REF!</definedName>
    <definedName name="fkfkf" localSheetId="5" hidden="1">#REF!</definedName>
    <definedName name="fkfkf" localSheetId="6" hidden="1">#REF!</definedName>
    <definedName name="fkfkf" localSheetId="8" hidden="1">#REF!</definedName>
    <definedName name="fkfkf" localSheetId="10" hidden="1">#REF!</definedName>
    <definedName name="fkfkf" hidden="1">#REF!</definedName>
    <definedName name="fpfl" localSheetId="2" hidden="1">#REF!</definedName>
    <definedName name="fpfl" localSheetId="3" hidden="1">#REF!</definedName>
    <definedName name="fpfl" localSheetId="5" hidden="1">#REF!</definedName>
    <definedName name="fpfl" localSheetId="6" hidden="1">#REF!</definedName>
    <definedName name="fpfl" localSheetId="8" hidden="1">#REF!</definedName>
    <definedName name="fpfl" hidden="1">#REF!</definedName>
    <definedName name="fuckioff"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fvgbn" localSheetId="2" hidden="1">#REF!</definedName>
    <definedName name="fvgbn" localSheetId="3" hidden="1">#REF!</definedName>
    <definedName name="fvgbn" localSheetId="5" hidden="1">#REF!</definedName>
    <definedName name="fvgbn" localSheetId="6" hidden="1">#REF!</definedName>
    <definedName name="fvgbn" localSheetId="8" hidden="1">#REF!</definedName>
    <definedName name="fvgbn" hidden="1">#REF!</definedName>
    <definedName name="Gas.calc" localSheetId="7" hidden="1">{"ARK_JURIS_FAC",#N/A,FALSE,"Ark_Fuel&amp;Rev"}</definedName>
    <definedName name="Gas.calc" localSheetId="8" hidden="1">{"ARK_JURIS_FAC",#N/A,FALSE,"Ark_Fuel&amp;Rev"}</definedName>
    <definedName name="Gas.calc" localSheetId="10" hidden="1">{"ARK_JURIS_FAC",#N/A,FALSE,"Ark_Fuel&amp;Rev"}</definedName>
    <definedName name="Gas.calc" hidden="1">{"ARK_JURIS_FAC",#N/A,FALSE,"Ark_Fuel&amp;Rev"}</definedName>
    <definedName name="gfhj" localSheetId="2" hidden="1">#REF!</definedName>
    <definedName name="gfhj" localSheetId="3" hidden="1">#REF!</definedName>
    <definedName name="gfhj" localSheetId="5" hidden="1">#REF!</definedName>
    <definedName name="gfhj" localSheetId="6" hidden="1">#REF!</definedName>
    <definedName name="gfhj" localSheetId="7" hidden="1">#REF!</definedName>
    <definedName name="gfhj" localSheetId="8" hidden="1">#REF!</definedName>
    <definedName name="gfhj" localSheetId="10" hidden="1">#REF!</definedName>
    <definedName name="gfhj" hidden="1">#REF!</definedName>
    <definedName name="gggggg" localSheetId="2" hidden="1">#REF!</definedName>
    <definedName name="gggggg" localSheetId="3" hidden="1">#REF!</definedName>
    <definedName name="gggggg" localSheetId="5" hidden="1">#REF!</definedName>
    <definedName name="gggggg" localSheetId="6" hidden="1">#REF!</definedName>
    <definedName name="gggggg" localSheetId="8" hidden="1">#REF!</definedName>
    <definedName name="gggggg" hidden="1">#REF!</definedName>
    <definedName name="ghjk" localSheetId="2" hidden="1">#REF!</definedName>
    <definedName name="ghjk" localSheetId="3" hidden="1">#REF!</definedName>
    <definedName name="ghjk" localSheetId="5" hidden="1">#REF!</definedName>
    <definedName name="ghjk" localSheetId="6" hidden="1">#REF!</definedName>
    <definedName name="ghjk" localSheetId="8" hidden="1">#REF!</definedName>
    <definedName name="ghjk" hidden="1">#REF!</definedName>
    <definedName name="got" localSheetId="2" hidden="1">#REF!</definedName>
    <definedName name="got" localSheetId="3" hidden="1">#REF!</definedName>
    <definedName name="got" localSheetId="5" hidden="1">#REF!</definedName>
    <definedName name="got" localSheetId="6" hidden="1">#REF!</definedName>
    <definedName name="got" localSheetId="8" hidden="1">#REF!</definedName>
    <definedName name="got" hidden="1">#REF!</definedName>
    <definedName name="haha" localSheetId="7" hidden="1">{"OMPA_FAC",#N/A,FALSE,"OMPA FAC"}</definedName>
    <definedName name="haha" localSheetId="8" hidden="1">{"OMPA_FAC",#N/A,FALSE,"OMPA FAC"}</definedName>
    <definedName name="haha" localSheetId="10" hidden="1">{"OMPA_FAC",#N/A,FALSE,"OMPA FAC"}</definedName>
    <definedName name="haha" hidden="1">{"OMPA_FAC",#N/A,FALSE,"OMPA FAC"}</definedName>
    <definedName name="hhhhh" localSheetId="2" hidden="1">#REF!</definedName>
    <definedName name="hhhhh" localSheetId="3" hidden="1">#REF!</definedName>
    <definedName name="hhhhh" localSheetId="5" hidden="1">#REF!</definedName>
    <definedName name="hhhhh" localSheetId="6" hidden="1">#REF!</definedName>
    <definedName name="hhhhh" localSheetId="7" hidden="1">#REF!</definedName>
    <definedName name="hhhhh" localSheetId="8" hidden="1">#REF!</definedName>
    <definedName name="hhhhh" localSheetId="10" hidden="1">#REF!</definedName>
    <definedName name="hhhhh" hidden="1">#REF!</definedName>
    <definedName name="HMMM" localSheetId="7" hidden="1">{#N/A,#N/A,FALSE,"SCH_B1";#N/A,#N/A,FALSE,"SCH_B2";#N/A,#N/A,FALSE,"SCH_B2.1";#N/A,#N/A,FALSE,"SCH_B2.2";#N/A,#N/A,FALSE,"SCH_B2.3";#N/A,#N/A,FALSE,"SCH_B3";#N/A,#N/A,FALSE,"SCH_B3.1";#N/A,#N/A,FALSE,"SCH_C1-a";#N/A,#N/A,FALSE,"SCH_C2";#N/A,#N/A,FALSE,"SCH_C2.1";#N/A,#N/A,FALSE,"SCH_D1A";#N/A,#N/A,FALSE,"SCH_D2";#N/A,#N/A,FALSE,"SCH_D2.1";#N/A,#N/A,FALSE,"SCH_E1";#N/A,#N/A,FALSE,"SCH_E1.1";#N/A,#N/A,FALSE,"SCH_F1";#N/A,#N/A,FALSE,"SCH_H1";#N/A,#N/A,FALSE,"SCH_H2";#N/A,#N/A,FALSE,"SCH_H2.1";#N/A,#N/A,FALSE,"SCH_I1";#N/A,#N/A,FALSE,"SCH_I1a";#N/A,#N/A,FALSE,"SCH_J1"}</definedName>
    <definedName name="HMMM" localSheetId="8" hidden="1">{#N/A,#N/A,FALSE,"SCH_B1";#N/A,#N/A,FALSE,"SCH_B2";#N/A,#N/A,FALSE,"SCH_B2.1";#N/A,#N/A,FALSE,"SCH_B2.2";#N/A,#N/A,FALSE,"SCH_B2.3";#N/A,#N/A,FALSE,"SCH_B3";#N/A,#N/A,FALSE,"SCH_B3.1";#N/A,#N/A,FALSE,"SCH_C1-a";#N/A,#N/A,FALSE,"SCH_C2";#N/A,#N/A,FALSE,"SCH_C2.1";#N/A,#N/A,FALSE,"SCH_D1A";#N/A,#N/A,FALSE,"SCH_D2";#N/A,#N/A,FALSE,"SCH_D2.1";#N/A,#N/A,FALSE,"SCH_E1";#N/A,#N/A,FALSE,"SCH_E1.1";#N/A,#N/A,FALSE,"SCH_F1";#N/A,#N/A,FALSE,"SCH_H1";#N/A,#N/A,FALSE,"SCH_H2";#N/A,#N/A,FALSE,"SCH_H2.1";#N/A,#N/A,FALSE,"SCH_I1";#N/A,#N/A,FALSE,"SCH_I1a";#N/A,#N/A,FALSE,"SCH_J1"}</definedName>
    <definedName name="HMMM" localSheetId="10" hidden="1">{#N/A,#N/A,FALSE,"SCH_B1";#N/A,#N/A,FALSE,"SCH_B2";#N/A,#N/A,FALSE,"SCH_B2.1";#N/A,#N/A,FALSE,"SCH_B2.2";#N/A,#N/A,FALSE,"SCH_B2.3";#N/A,#N/A,FALSE,"SCH_B3";#N/A,#N/A,FALSE,"SCH_B3.1";#N/A,#N/A,FALSE,"SCH_C1-a";#N/A,#N/A,FALSE,"SCH_C2";#N/A,#N/A,FALSE,"SCH_C2.1";#N/A,#N/A,FALSE,"SCH_D1A";#N/A,#N/A,FALSE,"SCH_D2";#N/A,#N/A,FALSE,"SCH_D2.1";#N/A,#N/A,FALSE,"SCH_E1";#N/A,#N/A,FALSE,"SCH_E1.1";#N/A,#N/A,FALSE,"SCH_F1";#N/A,#N/A,FALSE,"SCH_H1";#N/A,#N/A,FALSE,"SCH_H2";#N/A,#N/A,FALSE,"SCH_H2.1";#N/A,#N/A,FALSE,"SCH_I1";#N/A,#N/A,FALSE,"SCH_I1a";#N/A,#N/A,FALSE,"SCH_J1"}</definedName>
    <definedName name="HMMM" hidden="1">{#N/A,#N/A,FALSE,"SCH_B1";#N/A,#N/A,FALSE,"SCH_B2";#N/A,#N/A,FALSE,"SCH_B2.1";#N/A,#N/A,FALSE,"SCH_B2.2";#N/A,#N/A,FALSE,"SCH_B2.3";#N/A,#N/A,FALSE,"SCH_B3";#N/A,#N/A,FALSE,"SCH_B3.1";#N/A,#N/A,FALSE,"SCH_C1-a";#N/A,#N/A,FALSE,"SCH_C2";#N/A,#N/A,FALSE,"SCH_C2.1";#N/A,#N/A,FALSE,"SCH_D1A";#N/A,#N/A,FALSE,"SCH_D2";#N/A,#N/A,FALSE,"SCH_D2.1";#N/A,#N/A,FALSE,"SCH_E1";#N/A,#N/A,FALSE,"SCH_E1.1";#N/A,#N/A,FALSE,"SCH_F1";#N/A,#N/A,FALSE,"SCH_H1";#N/A,#N/A,FALSE,"SCH_H2";#N/A,#N/A,FALSE,"SCH_H2.1";#N/A,#N/A,FALSE,"SCH_I1";#N/A,#N/A,FALSE,"SCH_I1a";#N/A,#N/A,FALSE,"SCH_J1"}</definedName>
    <definedName name="HTML_CodePage" hidden="1">1252</definedName>
    <definedName name="HTML_Control" localSheetId="8" hidden="1">{"'Sheet1'!$A$1:$O$40"}</definedName>
    <definedName name="HTML_Control" localSheetId="10" hidden="1">{"'Sheet1'!$A$1:$O$40"}</definedName>
    <definedName name="HTML_Control" hidden="1">{"'Sheet1'!$A$1:$O$40"}</definedName>
    <definedName name="HTML_Description" hidden="1">""</definedName>
    <definedName name="HTML_Email" hidden="1">""</definedName>
    <definedName name="HTML_Header" hidden="1">"Sheet1"</definedName>
    <definedName name="HTML_LastUpdate" hidden="1">"2/5/99"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HD:HomePageStuff:pc:datasets:implprem.html"</definedName>
    <definedName name="HTML_Title" hidden="1">"S&amp;P Implied Equity Premiums"</definedName>
    <definedName name="HTML1_1" hidden="1">"[RiskPremiumUS]Sheet1!$A$1:$M$38"</definedName>
    <definedName name="HTML1_10" hidden="1">""</definedName>
    <definedName name="HTML1_11" hidden="1">1</definedName>
    <definedName name="HTML1_12" hidden="1">"Zip 100:New_Home_Page:datafile:implpr.html"</definedName>
    <definedName name="HTML1_2" hidden="1">1</definedName>
    <definedName name="HTML1_3" hidden="1">"RiskPremiumUS"</definedName>
    <definedName name="HTML1_4" hidden="1">"Implied Risk Premiums for US"</definedName>
    <definedName name="HTML1_5" hidden="1">""</definedName>
    <definedName name="HTML1_6" hidden="1">-4146</definedName>
    <definedName name="HTML1_7" hidden="1">-4146</definedName>
    <definedName name="HTML1_8" hidden="1">"3/19/97"</definedName>
    <definedName name="HTML1_9" hidden="1">"Aswath Damodaran"</definedName>
    <definedName name="HTMLCount" hidden="1">1</definedName>
    <definedName name="i" localSheetId="8" hidden="1">{"Support Net Plant=Net Utility Plant",#N/A,FALSE,"Net Plant"}</definedName>
    <definedName name="i" hidden="1">{"Support Net Plant=Net Utility Plant",#N/A,FALSE,"Net Plant"}</definedName>
    <definedName name="ifch" localSheetId="2" hidden="1">#REF!</definedName>
    <definedName name="ifch" localSheetId="3" hidden="1">#REF!</definedName>
    <definedName name="ifch" localSheetId="5" hidden="1">#REF!</definedName>
    <definedName name="ifch" localSheetId="6" hidden="1">#REF!</definedName>
    <definedName name="ifch" localSheetId="7" hidden="1">#REF!</definedName>
    <definedName name="ifch" localSheetId="8" hidden="1">#REF!</definedName>
    <definedName name="ifch" localSheetId="10" hidden="1">#REF!</definedName>
    <definedName name="ifch" hidden="1">#REF!</definedName>
    <definedName name="Inflation" hidden="1">[10]Data!$C$30:$C$233</definedName>
    <definedName name="ipowAC" localSheetId="2" hidden="1">#REF!</definedName>
    <definedName name="ipowAC" localSheetId="3" hidden="1">#REF!</definedName>
    <definedName name="ipowAC" localSheetId="5" hidden="1">#REF!</definedName>
    <definedName name="ipowAC" localSheetId="6" hidden="1">#REF!</definedName>
    <definedName name="ipowAC" localSheetId="7" hidden="1">#REF!</definedName>
    <definedName name="ipowAC" localSheetId="8" hidden="1">#REF!</definedName>
    <definedName name="ipowAC" localSheetId="10" hidden="1">#REF!</definedName>
    <definedName name="ipowAC" hidden="1">#REF!</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D" hidden="1">"c7"</definedName>
    <definedName name="IQ_ADD_PAID_IN" hidden="1">"c1344"</definedName>
    <definedName name="IQ_ADDIN" hidden="1">"AUTO"</definedName>
    <definedName name="IQ_ADDITIONAL_NON_INT_INC_FDIC" hidden="1">"c6574"</definedName>
    <definedName name="IQ_ADJ_AVG_BANK_ASSETS" hidden="1">"c2671"</definedName>
    <definedName name="IQ_ADJUSTABLE_RATE_LOANS_FDIC" hidden="1">"c6375"</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"c1591"</definedName>
    <definedName name="IQ_AMORTIZED_COST_FDIC" hidden="1">"c6426"</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HELD_FDIC" hidden="1">"c6305"</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DAILY_VOL" hidden="1">"c65"</definedName>
    <definedName name="IQ_AVG_EMPLOYEES" hidden="1">"c6019"</definedName>
    <definedName name="IQ_AVG_INDUSTRY_REC" hidden="1">"c4455"</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SHAREOUTSTANDING" hidden="1">"c83"</definedName>
    <definedName name="IQ_AVG_TEMP_EMPLOYEES" hidden="1">"c6020"</definedName>
    <definedName name="IQ_AVG_TEV" hidden="1">"c84"</definedName>
    <definedName name="IQ_AVG_VOLUME" hidden="1">"c1346"</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ROKERED_DEPOSITS_FDIC" hidden="1">"c6486"</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REUT" hidden="1">"c6800"</definedName>
    <definedName name="IQ_CAL_Y" hidden="1">"c102"</definedName>
    <definedName name="IQ_CAL_Y_EST" hidden="1">"c6797"</definedName>
    <definedName name="IQ_CAL_Y_EST_REUT" hidden="1">"c6801"</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IVIDENDS_NET_INCOME_FDIC" hidden="1">"c6738"</definedName>
    <definedName name="IQ_CASH_DUE_BANKS" hidden="1">"c1351"</definedName>
    <definedName name="IQ_CASH_EQUIV" hidden="1">"c118"</definedName>
    <definedName name="IQ_CASH_FINAN" hidden="1">"c119"</definedName>
    <definedName name="IQ_CASH_FLOW_ACT_OR_EST" hidden="1">"c4154"</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OPER" hidden="1">"c6293"</definedName>
    <definedName name="IQ_CASH_INVEST" hidden="1">"c121"</definedName>
    <definedName name="IQ_CASH_OPER" hidden="1">"c122"</definedName>
    <definedName name="IQ_CASH_OPER_ACT_OR_EST" hidden="1">"c4164"</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MO_FDIC" hidden="1">"c6406"</definedName>
    <definedName name="IQ_COGS" hidden="1">"c175"</definedName>
    <definedName name="IQ_COLLECTION_DOMESTIC_FDIC" hidden="1">"c6387"</definedName>
    <definedName name="IQ_COMBINED_RATIO" hidden="1">"c176"</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LOANS" hidden="1">"c223"</definedName>
    <definedName name="IQ_CONTRACTS_OTHER_COMMODITIES_EQUITIES._FDIC" hidden="1">"c6522"</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NVEYED_TO_OTHERS_FDIC" hidden="1">"c6534"</definedName>
    <definedName name="IQ_CORE_CAPITAL_RATIO_FDIC" hidden="1">"c6745"</definedName>
    <definedName name="IQ_COST_BORROWING" hidden="1">"c2936"</definedName>
    <definedName name="IQ_COST_BORROWINGS" hidden="1">"c225"</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CF" hidden="1">"c232"</definedName>
    <definedName name="IQ_CREDIT_LOSS_PROVISION_NET_CHARGE_OFFS_FDIC" hidden="1">"c6734"</definedName>
    <definedName name="IQ_CUMULATIVE_SPLIT_FACTOR" hidden="1">"c2094"</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HELD_DOMESTIC_FDIC" hidden="1">"c6340"</definedName>
    <definedName name="IQ_DEPOSITS_HELD_FOREIGN_FDIC" hidden="1">"c6341"</definedName>
    <definedName name="IQ_DEPOSITS_INTEREST_SECURITIES" hidden="1">"c5509"</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S_FDIC" hidden="1">"c6523"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ACT_OR_EST" hidden="1">"c4278"</definedName>
    <definedName name="IQ_DISTRIBUTABLE_CASH_PAYOUT" hidden="1">"c3005"</definedName>
    <definedName name="IQ_DISTRIBUTABLE_CASH_SHARE" hidden="1">"c3003"</definedName>
    <definedName name="IQ_DISTRIBUTABLE_CASH_SHARE_ACT_OR_EST" hidden="1">"c4286"</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ARNINGS_COVERAGE_NET_CHARGE_OFFS_FDIC" hidden="1">"c6735"</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EQ_INC" hidden="1">"c3498"</definedName>
    <definedName name="IQ_EBIT_EQ_INC_EXCL_SBC" hidden="1">"c3502"</definedName>
    <definedName name="IQ_EBIT_EXCL_SBC" hidden="1">"c3082"</definedName>
    <definedName name="IQ_EBIT_GW_ACT_OR_EST" hidden="1">"c4306"</definedName>
    <definedName name="IQ_EBIT_INT" hidden="1">"c360"</definedName>
    <definedName name="IQ_EBIT_MARGIN" hidden="1">"c359"</definedName>
    <definedName name="IQ_EBIT_OVER_IE" hidden="1">"c1369"</definedName>
    <definedName name="IQ_EBIT_SBC_ACT_OR_EST" hidden="1">"c4316"</definedName>
    <definedName name="IQ_EBIT_SBC_GW_ACT_OR_EST" hidden="1">"c4320"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HIGH_EST" hidden="1">"c370"</definedName>
    <definedName name="IQ_EBITDA_HIGH_EST_REUT" hidden="1">"c3642"</definedName>
    <definedName name="IQ_EBITDA_INT" hidden="1">"c373"</definedName>
    <definedName name="IQ_EBITDA_LOW_EST" hidden="1">"c371"</definedName>
    <definedName name="IQ_EBITDA_LOW_EST_REUT" hidden="1">"c3643"</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 hidden="1">"c6215"</definedName>
    <definedName name="IQ_EBT_REIT" hidden="1">"c389"</definedName>
    <definedName name="IQ_EBT_SBC_ACT_OR_EST" hidden="1">"c4350"</definedName>
    <definedName name="IQ_EBT_SBC_GW_ACT_OR_EST" hidden="1">"c4354"</definedName>
    <definedName name="IQ_EBT_UTI" hidden="1">"c390"</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ICIENCY_RATIO" hidden="1">"c391"</definedName>
    <definedName name="IQ_EFFICIENCY_RATIO_FDIC" hidden="1">"c6736"</definedName>
    <definedName name="IQ_EMPLOYEES" hidden="1">"c392"</definedName>
    <definedName name="IQ_ENTERPRISE_VALUE" hidden="1">"c1348"</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EST" hidden="1">"c399"</definedName>
    <definedName name="IQ_EPS_EST_REUT" hidden="1">"c5453"</definedName>
    <definedName name="IQ_EPS_GW_EST" hidden="1">"c1737"</definedName>
    <definedName name="IQ_EPS_GW_EST_REUT" hidden="1">"c5389"</definedName>
    <definedName name="IQ_EPS_GW_HIGH_EST" hidden="1">"c1739"</definedName>
    <definedName name="IQ_EPS_GW_HIGH_EST_REUT" hidden="1">"c5391"</definedName>
    <definedName name="IQ_EPS_GW_LOW_EST" hidden="1">"c1740"</definedName>
    <definedName name="IQ_EPS_GW_LOW_EST_REUT" hidden="1">"c5392"</definedName>
    <definedName name="IQ_EPS_GW_MEDIAN_EST" hidden="1">"c1738"</definedName>
    <definedName name="IQ_EPS_GW_MEDIAN_EST_REUT" hidden="1">"c5390"</definedName>
    <definedName name="IQ_EPS_GW_NUM_EST" hidden="1">"c1741"</definedName>
    <definedName name="IQ_EPS_GW_NUM_EST_REUT" hidden="1">"c5393"</definedName>
    <definedName name="IQ_EPS_GW_STDDEV_EST" hidden="1">"c1742"</definedName>
    <definedName name="IQ_EPS_GW_STDDEV_EST_REUT" hidden="1">"c5394"</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ORM" hidden="1">"c1902"</definedName>
    <definedName name="IQ_EPS_NORM_EST" hidden="1">"c2226"</definedName>
    <definedName name="IQ_EPS_NORM_EST_REUT" hidden="1">"c5326"</definedName>
    <definedName name="IQ_EPS_NORM_HIGH_EST" hidden="1">"c2228"</definedName>
    <definedName name="IQ_EPS_NORM_HIGH_EST_REUT" hidden="1">"c5328"</definedName>
    <definedName name="IQ_EPS_NORM_LOW_EST" hidden="1">"c2229"</definedName>
    <definedName name="IQ_EPS_NORM_LOW_EST_REUT" hidden="1">"c5329"</definedName>
    <definedName name="IQ_EPS_NORM_MEDIAN_EST" hidden="1">"c2227"</definedName>
    <definedName name="IQ_EPS_NORM_MEDIAN_EST_REUT" hidden="1">"c5327"</definedName>
    <definedName name="IQ_EPS_NORM_NUM_EST" hidden="1">"c2230"</definedName>
    <definedName name="IQ_EPS_NORM_NUM_EST_REUT" hidden="1">"c5330"</definedName>
    <definedName name="IQ_EPS_NORM_STDDEV_EST" hidden="1">"c2231"</definedName>
    <definedName name="IQ_EPS_NORM_STDDEV_EST_REUT" hidden="1">"c5331"</definedName>
    <definedName name="IQ_EPS_NUM_EST" hidden="1">"c402"</definedName>
    <definedName name="IQ_EPS_NUM_EST_REUT" hidden="1">"c5451"</definedName>
    <definedName name="IQ_EPS_REPORTED_EST" hidden="1">"c1744"</definedName>
    <definedName name="IQ_EPS_REPORTED_EST_REUT" hidden="1">"c5396"</definedName>
    <definedName name="IQ_EPS_REPORTED_HIGH_EST" hidden="1">"c1746"</definedName>
    <definedName name="IQ_EPS_REPORTED_HIGH_EST_REUT" hidden="1">"c5398"</definedName>
    <definedName name="IQ_EPS_REPORTED_LOW_EST" hidden="1">"c1747"</definedName>
    <definedName name="IQ_EPS_REPORTED_LOW_EST_REUT" hidden="1">"c5399"</definedName>
    <definedName name="IQ_EPS_REPORTED_MEDIAN_EST" hidden="1">"c1745"</definedName>
    <definedName name="IQ_EPS_REPORTED_MEDIAN_EST_REUT" hidden="1">"c5397"</definedName>
    <definedName name="IQ_EPS_REPORTED_NUM_EST" hidden="1">"c1748"</definedName>
    <definedName name="IQ_EPS_REPORTED_NUM_EST_REUT" hidden="1">"c5400"</definedName>
    <definedName name="IQ_EPS_REPORTED_STDDEV_EST" hidden="1">"c1749"</definedName>
    <definedName name="IQ_EPS_REPORTED_STDDEV_EST_REUT" hidden="1">"c5401"</definedName>
    <definedName name="IQ_EPS_SBC_ACT_OR_EST" hidden="1">"c4376"</definedName>
    <definedName name="IQ_EPS_SBC_GW_ACT_OR_EST" hidden="1">"c4380"</definedName>
    <definedName name="IQ_EPS_STDDEV_EST" hidden="1">"c403"</definedName>
    <definedName name="IQ_EPS_STDDEV_EST_REUT" hidden="1">"c5452"</definedName>
    <definedName name="IQ_EQUITY_AFFIL" hidden="1">"c1451"</definedName>
    <definedName name="IQ_EQUITY_CAPITAL_ASSETS_FDIC" hidden="1">"c6744"</definedName>
    <definedName name="IQ_EQUITY_FDIC" hidden="1">"c6353"</definedName>
    <definedName name="IQ_EQUITY_METHOD" hidden="1">"c404"</definedName>
    <definedName name="IQ_EQUITY_SECURITIES_FDIC" hidden="1">"c6304"</definedName>
    <definedName name="IQ_EQUITY_SECURITY_EXPOSURES_FDIC" hidden="1">"c6664"</definedName>
    <definedName name="IQ_EQV_OVER_BV" hidden="1">"c1596"</definedName>
    <definedName name="IQ_EQV_OVER_LTM_PRETAX_INC" hidden="1">"c1390"</definedName>
    <definedName name="IQ_ESOP_DEBT" hidden="1">"c1597"</definedName>
    <definedName name="IQ_EST_ACT_EPS_GW" hidden="1">"c1743"</definedName>
    <definedName name="IQ_EST_ACT_EPS_GW_REUT" hidden="1">"c5395"</definedName>
    <definedName name="IQ_EST_ACT_EPS_NORM" hidden="1">"c2232"</definedName>
    <definedName name="IQ_EST_ACT_EPS_NORM_REUT" hidden="1">"c5332"</definedName>
    <definedName name="IQ_EST_ACT_EPS_REPORTED" hidden="1">"c1750"</definedName>
    <definedName name="IQ_EST_ACT_EPS_REPORTED_REUT" hidden="1">"c5402"</definedName>
    <definedName name="IQ_EST_CURRENCY" hidden="1">"c2140"</definedName>
    <definedName name="IQ_EST_CURRENCY_REUT" hidden="1">"c5437"</definedName>
    <definedName name="IQ_EST_DATE" hidden="1">"c1634"</definedName>
    <definedName name="IQ_EST_DATE_REUT" hidden="1">"c5438"</definedName>
    <definedName name="IQ_EST_EPS_GROWTH_1YR" hidden="1">"c1636"</definedName>
    <definedName name="IQ_EST_EPS_GROWTH_1YR_REUT" hidden="1">"c3646"</definedName>
    <definedName name="IQ_EST_EPS_GROWTH_5YR" hidden="1">"c1655"</definedName>
    <definedName name="IQ_EST_EPS_GROWTH_5YR_REUT" hidden="1">"c3633"</definedName>
    <definedName name="IQ_EST_EPS_GROWTH_Q_1YR" hidden="1">"c1641"</definedName>
    <definedName name="IQ_EST_EPS_GROWTH_Q_1YR_REUT" hidden="1">"c5410"</definedName>
    <definedName name="IQ_EST_EPS_GW_DIFF" hidden="1">"c1891"</definedName>
    <definedName name="IQ_EST_EPS_GW_DIFF_REUT" hidden="1">"c5429"</definedName>
    <definedName name="IQ_EST_EPS_GW_SURPRISE_PERCENT" hidden="1">"c1892"</definedName>
    <definedName name="IQ_EST_EPS_GW_SURPRISE_PERCENT_REUT" hidden="1">"c5430"</definedName>
    <definedName name="IQ_EST_EPS_NORM_DIFF" hidden="1">"c2247"</definedName>
    <definedName name="IQ_EST_EPS_NORM_DIFF_REUT" hidden="1">"c5411"</definedName>
    <definedName name="IQ_EST_EPS_NORM_SURPRISE_PERCENT" hidden="1">"c2248"</definedName>
    <definedName name="IQ_EST_EPS_NORM_SURPRISE_PERCENT_REUT" hidden="1">"c5412"</definedName>
    <definedName name="IQ_EST_EPS_REPORT_DIFF" hidden="1">"c1893"</definedName>
    <definedName name="IQ_EST_EPS_REPORT_DIFF_REUT" hidden="1">"c5431"</definedName>
    <definedName name="IQ_EST_EPS_REPORT_SURPRISE_PERCENT" hidden="1">"c1894"</definedName>
    <definedName name="IQ_EST_EPS_REPORT_SURPRISE_PERCENT_REUT" hidden="1">"c5432"</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"c1459"</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C" hidden="1">"c417"</definedName>
    <definedName name="IQ_FED_FUNDS_PURCHASED_FDIC" hidden="1">"c6343"</definedName>
    <definedName name="IQ_FED_FUNDS_SOLD_FDIC" hidden="1">"c6307"</definedName>
    <definedName name="IQ_FEDFUNDS_SOLD" hidden="1">"c2256"</definedName>
    <definedName name="IQ_FFO" hidden="1">"c1574"</definedName>
    <definedName name="IQ_FFO_ADJ_ACT_OR_EST" hidden="1">"c4435"</definedName>
    <definedName name="IQ_FFO_PAYOUT_RATIO" hidden="1">"c3492"</definedName>
    <definedName name="IQ_FFO_SHARE_ACT_OR_EST" hidden="1">"c4446"</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ANCING_CASH" hidden="1">"c1405"</definedName>
    <definedName name="IQ_FINANCING_CASH_SUPPL" hidden="1">"c1406"</definedName>
    <definedName name="IQ_FINANCING_OBLIG_CURRENT" hidden="1">"c6190"</definedName>
    <definedName name="IQ_FINANCING_OBLIG_NON_CURRENT" hidden="1">"c6191"</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REUT" hidden="1">"c6798"</definedName>
    <definedName name="IQ_FISCAL_Y" hidden="1">"c441"</definedName>
    <definedName name="IQ_FISCAL_Y_EST" hidden="1">"c6795"</definedName>
    <definedName name="IQ_FISCAL_Y_EST_REUT" hidden="1">"c6799"</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ED_ASSET_TURNS" hidden="1">"c445"</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 hidden="1">"c448"</definedName>
    <definedName name="IQ_FQ" hidden="1">500</definedName>
    <definedName name="IQ_FUEL" hidden="1">"c449"</definedName>
    <definedName name="IQ_FULL_TIME" hidden="1">"c450"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SPOT_FDIC" hidden="1">"c6356"</definedName>
    <definedName name="IQ_FY" hidden="1">1000</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AIN_SALE_LOANS_FDIC" hidden="1">"c6673"</definedName>
    <definedName name="IQ_GAIN_SALE_RE_FDIC" hidden="1">"c6674"</definedName>
    <definedName name="IQ_GAINS_SALE_ASSETS_FDIC" hidden="1">"c6675"</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DAYS_REV_OUT" hidden="1">"c5993"</definedName>
    <definedName name="IQ_HC_EQUIV_ADMISSIONS_GROWTH" hidden="1">"c5998"</definedName>
    <definedName name="IQ_HC_EQUIVALENT_ADMISSIONS" hidden="1">"c5958"</definedName>
    <definedName name="IQ_HC_EQUIVALENT_ADMISSIONS_SF" hidden="1">"c6007"</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SALARIES_PCT_REV" hidden="1">"c5970"</definedName>
    <definedName name="IQ_HC_SUPPLIES_PCT_REV" hidden="1">"c5971"</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LD_MATURITY_FDIC" hidden="1">"c6408"</definedName>
    <definedName name="IQ_HIGH_TARGET_PRICE" hidden="1">"c1651"</definedName>
    <definedName name="IQ_HIGH_TARGET_PRICE_REUT" hidden="1">"c5317"</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FDIC" hidden="1">"c6569"</definedName>
    <definedName name="IQ_INT_EXP_UTI" hidden="1">"c592"</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OTAL" hidden="1">"c598"</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_SUB_NOTES_FDIC" hidden="1">"c6568"</definedName>
    <definedName name="IQ_INTANGIBLES_NET" hidden="1">"c1407"</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RATE_CONTRACTS_FDIC" hidden="1">"c6512"</definedName>
    <definedName name="IQ_INTEREST_RATE_EXPOSURES_FDIC" hidden="1">"c6662"</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MENT_BANKING_OTHER_FEES_FDIC" hidden="1">"c6666"</definedName>
    <definedName name="IQ_IPRD" hidden="1">"c644"</definedName>
    <definedName name="IQ_IRA_KEOGH_ACCOUNTS_FDIC" hidden="1">"c6496"</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E_INSURANCE_ASSETS_FDIC" hidden="1">"c6372"</definedName>
    <definedName name="IQ_LIFOR" hidden="1">"c655"</definedName>
    <definedName name="IQ_LL" hidden="1">"c656"</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LOSS_EXP" hidden="1">"c672"</definedName>
    <definedName name="IQ_LOSS_TO_NET_EARNED" hidden="1">"c2751"</definedName>
    <definedName name="IQ_LOW_TARGET_PRICE" hidden="1">"c1652"</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ACHINERY" hidden="1">"c711"</definedName>
    <definedName name="IQ_MAINT_CAPEX" hidden="1">"c2947"</definedName>
    <definedName name="IQ_MAINT_CAPEX_ACT_OR_EST" hidden="1">"c4458"</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ATURITY_ONE_YEAR_LESS_FDIC" hidden="1">"c6425"</definedName>
    <definedName name="IQ_MC_RATIO" hidden="1">"c2783"</definedName>
    <definedName name="IQ_MC_STATUTORY_SURPLUS" hidden="1">"c2772"</definedName>
    <definedName name="IQ_MEDIAN_TARGET_PRICE" hidden="1">"c1650"</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_RIGHTS" hidden="1">"c2242"</definedName>
    <definedName name="IQ_MORTGAGE_SERVICING_FDIC" hidden="1">"c6335"</definedName>
    <definedName name="IQ_MTD" hidden="1">800000</definedName>
    <definedName name="IQ_MULTIFAMILY_RESIDENTIAL_LOANS_FDIC" hidden="1">"c6311"</definedName>
    <definedName name="IQ_NAMES_REVISION_DATE_" hidden="1">40164.5046875</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BNK" hidden="1">"c764"</definedName>
    <definedName name="IQ_NET_INT_INC_BNK_FDIC" hidden="1">"c6570"</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SBC_ACT_OR_EST" hidden="1">"c4474"</definedName>
    <definedName name="IQ_NI_SBC_GW_ACT_OR_EST" hidden="1">"c4478"</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EXP_FDIC" hidden="1">"c6579"</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FDIC" hidden="1">"c6575"</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TRANSACTION_ACCOUNTS_FDIC" hidden="1">"c6552"</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SHAREHOLDERS" hidden="1">"c1967"</definedName>
    <definedName name="IQ_NUMBER_SHAREHOLDERS_CLASSA" hidden="1">"c1968"</definedName>
    <definedName name="IQ_NUMBER_SHAREHOLDERS_OTHER" hidden="1">"c1969"</definedName>
    <definedName name="IQ_OBLIGATIONS_OF_STATES_TOTAL_LOANS_FOREIGN_FDIC" hidden="1">"c6447"</definedName>
    <definedName name="IQ_OBLIGATIONS_STATES_FDIC" hidden="1">"c6431"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AVG_DAILY_SALES_VOL_EQ_INC_GAS" hidden="1">"c5797"</definedName>
    <definedName name="IQ_OG_AVG_DAILY_SALES_VOL_EQ_INC_NGL" hidden="1">"c5798"</definedName>
    <definedName name="IQ_OG_AVG_DAILY_SALES_VOL_EQ_INC_OIL" hidden="1">"c5796"</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ACRE_GROSS_EQ_INC" hidden="1">"c5800"</definedName>
    <definedName name="IQ_OG_UNDEVELOPED_ACRE_NET_EQ_INC" hidden="1">"c5801"</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 hidden="1">"c6240"</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UST_GROSS_LOANS" hidden="1">"c859"</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BORROWED_FUNDS_FDIC" hidden="1">"c6345"</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SAVINGS_DEPOSITS_FDIC" hidden="1">"c6554"</definedName>
    <definedName name="IQ_OTHER_STRIKE_PRICE_GRANTED" hidden="1">"c2692"</definedName>
    <definedName name="IQ_OTHER_TRANSACTIONS_FDIC" hidden="1">"c6504"</definedName>
    <definedName name="IQ_OTHER_UNDRAWN" hidden="1">"c2522"</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NORMALIZED" hidden="1">"c2207"</definedName>
    <definedName name="IQ_PE_RATIO" hidden="1">"c1610"</definedName>
    <definedName name="IQ_PEG_FWD" hidden="1">"c1863"</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INSURED_FDIC" hidden="1">"c6374"</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EDGED_SECURITIES_FDIC" hidden="1">"c6401"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TOT" hidden="1">"c1415"</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RETURN_ASSETS_FDIC" hidden="1">"c6731"</definedName>
    <definedName name="IQ_PRICE_OVER_BVPS" hidden="1">"c1412"</definedName>
    <definedName name="IQ_PRICE_OVER_LTM_EPS" hidden="1">"c1413"</definedName>
    <definedName name="IQ_PRICE_TARGET" hidden="1">"c82"</definedName>
    <definedName name="IQ_PRICE_TARGET_REUT" hidden="1">"c3631"</definedName>
    <definedName name="IQ_PRICEDATE" hidden="1">"c1069"</definedName>
    <definedName name="IQ_PRICING_DATE" hidden="1">"c1613"</definedName>
    <definedName name="IQ_PRIMARY_INDUSTRY" hidden="1">"c1070"</definedName>
    <definedName name="IQ_PRINCIPAL_AMT" hidden="1">"c2157"</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T_DATE_SCHEDULE" hidden="1">"c2483"</definedName>
    <definedName name="IQ_PUT_NOTIFICATION" hidden="1">"c2485"</definedName>
    <definedName name="IQ_PUT_PRICE_SCHEDULE" hidden="1">"c2484"</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SHARE_ACT_OR_EST" hidden="1">"c4508"</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AINED_EARNINGS_AVERAGE_EQUITY_FDIC" hidden="1">"c6733"</definedName>
    <definedName name="IQ_RETURN_ASSETS" hidden="1">"c1113"</definedName>
    <definedName name="IQ_RETURN_ASSETS_BANK" hidden="1">"c1114"</definedName>
    <definedName name="IQ_RETURN_ASSETS_BROK" hidden="1">"c1115"</definedName>
    <definedName name="IQ_RETURN_ASSETS_FDIC" hidden="1">"c6730"</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DIC" hidden="1">"c6732"</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STDDEV_EST_REUT" hidden="1">"c3639"</definedName>
    <definedName name="IQ_REV_UTI" hidden="1">"c1125"</definedName>
    <definedName name="IQ_REVALUATION_GAINS_FDIC" hidden="1">"c6428"</definedName>
    <definedName name="IQ_REVALUATION_LOSSES_FDIC" hidden="1">"c6429"</definedName>
    <definedName name="IQ_REVENUE" hidden="1">"c1422"</definedName>
    <definedName name="IQ_REVENUE_EST" hidden="1">"c1126"</definedName>
    <definedName name="IQ_REVENUE_EST_REUT" hidden="1">"c3634"</definedName>
    <definedName name="IQ_REVENUE_HIGH_EST" hidden="1">"c1127"</definedName>
    <definedName name="IQ_REVENUE_HIGH_EST_REUT" hidden="1">"c3636"</definedName>
    <definedName name="IQ_REVENUE_LOW_EST" hidden="1">"c1128"</definedName>
    <definedName name="IQ_REVENUE_LOW_EST_REUT" hidden="1">"c3637"</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ISION_DATE_" hidden="1">39623.4334259259</definedName>
    <definedName name="IQ_RISK_ADJ_BANK_ASSETS" hidden="1">"c2670"</definedName>
    <definedName name="IQ_RISK_WEIGHTED_ASSETS_FDIC" hidden="1">"c6370"</definedName>
    <definedName name="IQ_SALARY" hidden="1">"c1130"</definedName>
    <definedName name="IQ_SALARY_FDIC" hidden="1">"c6576"</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_PURCHASED_RESELL" hidden="1">"c5513"</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RPLUS_FDIC" hidden="1">"c6351"</definedName>
    <definedName name="IQ_SVA" hidden="1">"c1214"</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ME_DEP" hidden="1">"c1230"</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FDIC" hidden="1">"c6339"</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FDIC" hidden="1">"c6342"</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FDIC" hidden="1">"c6348"</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COVERIES_FDIC" hidden="1">"c6622"</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UTI" hidden="1">"c1308"</definedName>
    <definedName name="IQ_TOTAL_REVENUE" hidden="1">"c1436"</definedName>
    <definedName name="IQ_TOTAL_RISK_BASED_CAPITAL_RATIO_FDIC" hidden="1">"c6747"</definedName>
    <definedName name="IQ_TOTAL_SECURITIES_FDIC" hidden="1">"c6306"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SAVINGS_DEPOSITS_FDIC" hidden="1">"c6498"</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LIABILITIES_FDIC" hidden="1">"c6344"</definedName>
    <definedName name="IQ_TRANSACTION_ACCOUNTS_FDIC" hidden="1">"c6544"</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UST_INC" hidden="1">"c1319"</definedName>
    <definedName name="IQ_TRUST_PREF" hidden="1">"c1320"</definedName>
    <definedName name="IQ_TRUST_PREFERRED" hidden="1">"c3029"</definedName>
    <definedName name="IQ_TRUST_PREFERRED_PCT" hidden="1">"c3030"</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"c2104"</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uy" localSheetId="2" hidden="1">#REF!</definedName>
    <definedName name="iuy" localSheetId="3" hidden="1">#REF!</definedName>
    <definedName name="iuy" localSheetId="5" hidden="1">#REF!</definedName>
    <definedName name="iuy" localSheetId="6" hidden="1">#REF!</definedName>
    <definedName name="iuy" localSheetId="7" hidden="1">#REF!</definedName>
    <definedName name="iuy" localSheetId="8" hidden="1">#REF!</definedName>
    <definedName name="iuy" localSheetId="10" hidden="1">#REF!</definedName>
    <definedName name="iuy" hidden="1">#REF!</definedName>
    <definedName name="iuyt" localSheetId="2" hidden="1">#REF!</definedName>
    <definedName name="iuyt" localSheetId="3" hidden="1">#REF!</definedName>
    <definedName name="iuyt" localSheetId="5" hidden="1">#REF!</definedName>
    <definedName name="iuyt" localSheetId="6" hidden="1">#REF!</definedName>
    <definedName name="iuyt" localSheetId="7" hidden="1">#REF!</definedName>
    <definedName name="iuyt" localSheetId="8" hidden="1">#REF!</definedName>
    <definedName name="iuyt" hidden="1">#REF!</definedName>
    <definedName name="j" localSheetId="2" hidden="1">#REF!</definedName>
    <definedName name="j" localSheetId="3" hidden="1">#REF!</definedName>
    <definedName name="j" localSheetId="5" hidden="1">#REF!</definedName>
    <definedName name="j" localSheetId="6" hidden="1">#REF!</definedName>
    <definedName name="j" localSheetId="7" hidden="1">#REF!</definedName>
    <definedName name="j" localSheetId="8" hidden="1">#REF!</definedName>
    <definedName name="j" hidden="1">#REF!</definedName>
    <definedName name="jdn" localSheetId="2" hidden="1">#REF!</definedName>
    <definedName name="jdn" localSheetId="3" hidden="1">#REF!</definedName>
    <definedName name="jdn" localSheetId="5" hidden="1">#REF!</definedName>
    <definedName name="jdn" localSheetId="6" hidden="1">#REF!</definedName>
    <definedName name="jdn" localSheetId="8" hidden="1">#REF!</definedName>
    <definedName name="jdn" hidden="1">#REF!</definedName>
    <definedName name="je" localSheetId="2" hidden="1">{#N/A,#N/A,FALSE,"SCA";#N/A,#N/A,FALSE,"NCA";#N/A,#N/A,FALSE,"SAZ";#N/A,#N/A,FALSE,"CAZ";#N/A,#N/A,FALSE,"SNV";#N/A,#N/A,FALSE,"NNV";#N/A,#N/A,FALSE,"PP";#N/A,#N/A,FALSE,"SA"}</definedName>
    <definedName name="je" localSheetId="3" hidden="1">{#N/A,#N/A,FALSE,"SCA";#N/A,#N/A,FALSE,"NCA";#N/A,#N/A,FALSE,"SAZ";#N/A,#N/A,FALSE,"CAZ";#N/A,#N/A,FALSE,"SNV";#N/A,#N/A,FALSE,"NNV";#N/A,#N/A,FALSE,"PP";#N/A,#N/A,FALSE,"SA"}</definedName>
    <definedName name="je" localSheetId="5" hidden="1">{#N/A,#N/A,FALSE,"SCA";#N/A,#N/A,FALSE,"NCA";#N/A,#N/A,FALSE,"SAZ";#N/A,#N/A,FALSE,"CAZ";#N/A,#N/A,FALSE,"SNV";#N/A,#N/A,FALSE,"NNV";#N/A,#N/A,FALSE,"PP";#N/A,#N/A,FALSE,"SA"}</definedName>
    <definedName name="je" localSheetId="6" hidden="1">{#N/A,#N/A,FALSE,"SCA";#N/A,#N/A,FALSE,"NCA";#N/A,#N/A,FALSE,"SAZ";#N/A,#N/A,FALSE,"CAZ";#N/A,#N/A,FALSE,"SNV";#N/A,#N/A,FALSE,"NNV";#N/A,#N/A,FALSE,"PP";#N/A,#N/A,FALSE,"SA"}</definedName>
    <definedName name="je" localSheetId="7" hidden="1">{#N/A,#N/A,FALSE,"SCA";#N/A,#N/A,FALSE,"NCA";#N/A,#N/A,FALSE,"SAZ";#N/A,#N/A,FALSE,"CAZ";#N/A,#N/A,FALSE,"SNV";#N/A,#N/A,FALSE,"NNV";#N/A,#N/A,FALSE,"PP";#N/A,#N/A,FALSE,"SA"}</definedName>
    <definedName name="je" localSheetId="8" hidden="1">{#N/A,#N/A,FALSE,"SCA";#N/A,#N/A,FALSE,"NCA";#N/A,#N/A,FALSE,"SAZ";#N/A,#N/A,FALSE,"CAZ";#N/A,#N/A,FALSE,"SNV";#N/A,#N/A,FALSE,"NNV";#N/A,#N/A,FALSE,"PP";#N/A,#N/A,FALSE,"SA"}</definedName>
    <definedName name="je" localSheetId="10" hidden="1">{#N/A,#N/A,FALSE,"SCA";#N/A,#N/A,FALSE,"NCA";#N/A,#N/A,FALSE,"SAZ";#N/A,#N/A,FALSE,"CAZ";#N/A,#N/A,FALSE,"SNV";#N/A,#N/A,FALSE,"NNV";#N/A,#N/A,FALSE,"PP";#N/A,#N/A,FALSE,"SA"}</definedName>
    <definedName name="je" hidden="1">{#N/A,#N/A,FALSE,"SCA";#N/A,#N/A,FALSE,"NCA";#N/A,#N/A,FALSE,"SAZ";#N/A,#N/A,FALSE,"CAZ";#N/A,#N/A,FALSE,"SNV";#N/A,#N/A,FALSE,"NNV";#N/A,#N/A,FALSE,"PP";#N/A,#N/A,FALSE,"SA"}</definedName>
    <definedName name="jhlkqFL" localSheetId="8" hidden="1">{"'Sheet1'!$A$1:$O$40"}</definedName>
    <definedName name="jhlkqFL" localSheetId="10" hidden="1">{"'Sheet1'!$A$1:$O$40"}</definedName>
    <definedName name="jhlkqFL" hidden="1">{"'Sheet1'!$A$1:$O$40"}</definedName>
    <definedName name="jkdf" localSheetId="2" hidden="1">#REF!</definedName>
    <definedName name="jkdf" localSheetId="3" hidden="1">#REF!</definedName>
    <definedName name="jkdf" localSheetId="5" hidden="1">#REF!</definedName>
    <definedName name="jkdf" localSheetId="6" hidden="1">#REF!</definedName>
    <definedName name="jkdf" localSheetId="7" hidden="1">#REF!</definedName>
    <definedName name="jkdf" localSheetId="8" hidden="1">#REF!</definedName>
    <definedName name="jkdf" hidden="1">#REF!</definedName>
    <definedName name="jkdsac" localSheetId="2" hidden="1">#REF!</definedName>
    <definedName name="jkdsac" localSheetId="3" hidden="1">#REF!</definedName>
    <definedName name="jkdsac" localSheetId="5" hidden="1">#REF!</definedName>
    <definedName name="jkdsac" localSheetId="6" hidden="1">#REF!</definedName>
    <definedName name="jkdsac" localSheetId="8" hidden="1">#REF!</definedName>
    <definedName name="jkdsac" hidden="1">#REF!</definedName>
    <definedName name="jkfoo" localSheetId="2" hidden="1">#REF!</definedName>
    <definedName name="jkfoo" localSheetId="3" hidden="1">#REF!</definedName>
    <definedName name="jkfoo" localSheetId="5" hidden="1">#REF!</definedName>
    <definedName name="jkfoo" localSheetId="6" hidden="1">#REF!</definedName>
    <definedName name="jkfoo" localSheetId="8" hidden="1">#REF!</definedName>
    <definedName name="jkfoo" hidden="1">#REF!</definedName>
    <definedName name="jseqf" localSheetId="2" hidden="1">#REF!</definedName>
    <definedName name="jseqf" localSheetId="3" hidden="1">#REF!</definedName>
    <definedName name="jseqf" localSheetId="5" hidden="1">#REF!</definedName>
    <definedName name="jseqf" localSheetId="6" hidden="1">#REF!</definedName>
    <definedName name="jseqf" localSheetId="8" hidden="1">#REF!</definedName>
    <definedName name="jseqf" hidden="1">#REF!</definedName>
    <definedName name="jz" localSheetId="2" hidden="1">#REF!</definedName>
    <definedName name="jz" localSheetId="3" hidden="1">#REF!</definedName>
    <definedName name="jz" localSheetId="5" hidden="1">#REF!</definedName>
    <definedName name="jz" localSheetId="6" hidden="1">#REF!</definedName>
    <definedName name="jz" localSheetId="8" hidden="1">#REF!</definedName>
    <definedName name="jz" hidden="1">#REF!</definedName>
    <definedName name="jzs" localSheetId="2" hidden="1">#REF!</definedName>
    <definedName name="jzs" localSheetId="3" hidden="1">#REF!</definedName>
    <definedName name="jzs" localSheetId="5" hidden="1">#REF!</definedName>
    <definedName name="jzs" localSheetId="6" hidden="1">#REF!</definedName>
    <definedName name="jzs" localSheetId="8" hidden="1">#REF!</definedName>
    <definedName name="jzs" hidden="1">#REF!</definedName>
    <definedName name="k" localSheetId="8" hidden="1">#REF!</definedName>
    <definedName name="k" hidden="1">#REF!</definedName>
    <definedName name="K2_WBEVMODE" hidden="1">0</definedName>
    <definedName name="kal" localSheetId="2" hidden="1">#REF!</definedName>
    <definedName name="kal" localSheetId="3" hidden="1">#REF!</definedName>
    <definedName name="kal" localSheetId="5" hidden="1">#REF!</definedName>
    <definedName name="kal" localSheetId="6" hidden="1">#REF!</definedName>
    <definedName name="kal" localSheetId="8" hidden="1">#REF!</definedName>
    <definedName name="kal" hidden="1">#REF!</definedName>
    <definedName name="kaw" localSheetId="2" hidden="1">#REF!</definedName>
    <definedName name="kaw" localSheetId="3" hidden="1">#REF!</definedName>
    <definedName name="kaw" localSheetId="5" hidden="1">#REF!</definedName>
    <definedName name="kaw" localSheetId="6" hidden="1">#REF!</definedName>
    <definedName name="kaw" localSheetId="8" hidden="1">#REF!</definedName>
    <definedName name="kaw" hidden="1">#REF!</definedName>
    <definedName name="kdkd" localSheetId="2" hidden="1">#REF!</definedName>
    <definedName name="kdkd" localSheetId="3" hidden="1">#REF!</definedName>
    <definedName name="kdkd" localSheetId="5" hidden="1">#REF!</definedName>
    <definedName name="kdkd" localSheetId="6" hidden="1">#REF!</definedName>
    <definedName name="kdkd" localSheetId="8" hidden="1">#REF!</definedName>
    <definedName name="kdkd" hidden="1">#REF!</definedName>
    <definedName name="kdkjrt" localSheetId="2" hidden="1">#REF!</definedName>
    <definedName name="kdkjrt" localSheetId="3" hidden="1">#REF!</definedName>
    <definedName name="kdkjrt" localSheetId="5" hidden="1">#REF!</definedName>
    <definedName name="kdkjrt" localSheetId="6" hidden="1">#REF!</definedName>
    <definedName name="kdkjrt" localSheetId="8" hidden="1">#REF!</definedName>
    <definedName name="kdkjrt" hidden="1">#REF!</definedName>
    <definedName name="kdsfj" localSheetId="2" hidden="1">#REF!</definedName>
    <definedName name="kdsfj" localSheetId="3" hidden="1">#REF!</definedName>
    <definedName name="kdsfj" localSheetId="5" hidden="1">#REF!</definedName>
    <definedName name="kdsfj" localSheetId="6" hidden="1">#REF!</definedName>
    <definedName name="kdsfj" localSheetId="8" hidden="1">#REF!</definedName>
    <definedName name="kdsfj" hidden="1">#REF!</definedName>
    <definedName name="kfdlsg" localSheetId="2" hidden="1">#REF!</definedName>
    <definedName name="kfdlsg" localSheetId="3" hidden="1">#REF!</definedName>
    <definedName name="kfdlsg" localSheetId="5" hidden="1">#REF!</definedName>
    <definedName name="kfdlsg" localSheetId="6" hidden="1">#REF!</definedName>
    <definedName name="kfdlsg" localSheetId="8" hidden="1">#REF!</definedName>
    <definedName name="kfdlsg" hidden="1">#REF!</definedName>
    <definedName name="kfkf" localSheetId="2" hidden="1">#REF!</definedName>
    <definedName name="kfkf" localSheetId="3" hidden="1">#REF!</definedName>
    <definedName name="kfkf" localSheetId="5" hidden="1">#REF!</definedName>
    <definedName name="kfkf" localSheetId="6" hidden="1">#REF!</definedName>
    <definedName name="kfkf" localSheetId="8" hidden="1">#REF!</definedName>
    <definedName name="kfkf" hidden="1">#REF!</definedName>
    <definedName name="kfkfkf" localSheetId="2" hidden="1">#REF!</definedName>
    <definedName name="kfkfkf" localSheetId="3" hidden="1">#REF!</definedName>
    <definedName name="kfkfkf" localSheetId="5" hidden="1">#REF!</definedName>
    <definedName name="kfkfkf" localSheetId="6" hidden="1">#REF!</definedName>
    <definedName name="kfkfkf" localSheetId="8" hidden="1">#REF!</definedName>
    <definedName name="kfkfkf" hidden="1">#REF!</definedName>
    <definedName name="kfkfkfkf" localSheetId="2" hidden="1">#REF!</definedName>
    <definedName name="kfkfkfkf" localSheetId="3" hidden="1">#REF!</definedName>
    <definedName name="kfkfkfkf" localSheetId="5" hidden="1">#REF!</definedName>
    <definedName name="kfkfkfkf" localSheetId="6" hidden="1">#REF!</definedName>
    <definedName name="kfkfkfkf" localSheetId="8" hidden="1">#REF!</definedName>
    <definedName name="kfkfkfkf" hidden="1">#REF!</definedName>
    <definedName name="kfkfkfl" localSheetId="2" hidden="1">#REF!</definedName>
    <definedName name="kfkfkfl" localSheetId="3" hidden="1">#REF!</definedName>
    <definedName name="kfkfkfl" localSheetId="5" hidden="1">#REF!</definedName>
    <definedName name="kfkfkfl" localSheetId="6" hidden="1">#REF!</definedName>
    <definedName name="kfkfkfl" localSheetId="8" hidden="1">#REF!</definedName>
    <definedName name="kfkfkfl" hidden="1">#REF!</definedName>
    <definedName name="kfkfksm" localSheetId="2" hidden="1">#REF!</definedName>
    <definedName name="kfkfksm" localSheetId="3" hidden="1">#REF!</definedName>
    <definedName name="kfkfksm" localSheetId="5" hidden="1">#REF!</definedName>
    <definedName name="kfkfksm" localSheetId="6" hidden="1">#REF!</definedName>
    <definedName name="kfkfksm" localSheetId="8" hidden="1">#REF!</definedName>
    <definedName name="kfkfksm" hidden="1">#REF!</definedName>
    <definedName name="kiujh" localSheetId="2" hidden="1">#REF!</definedName>
    <definedName name="kiujh" localSheetId="3" hidden="1">#REF!</definedName>
    <definedName name="kiujh" localSheetId="5" hidden="1">#REF!</definedName>
    <definedName name="kiujh" localSheetId="6" hidden="1">#REF!</definedName>
    <definedName name="kiujh" localSheetId="8" hidden="1">#REF!</definedName>
    <definedName name="kiujh" hidden="1">#REF!</definedName>
    <definedName name="kjfjffnnf" localSheetId="2" hidden="1">#REF!</definedName>
    <definedName name="kjfjffnnf" localSheetId="3" hidden="1">#REF!</definedName>
    <definedName name="kjfjffnnf" localSheetId="5" hidden="1">#REF!</definedName>
    <definedName name="kjfjffnnf" localSheetId="6" hidden="1">#REF!</definedName>
    <definedName name="kjfjffnnf" localSheetId="8" hidden="1">#REF!</definedName>
    <definedName name="kjfjffnnf" hidden="1">#REF!</definedName>
    <definedName name="kjhg" localSheetId="2" hidden="1">#REF!</definedName>
    <definedName name="kjhg" localSheetId="3" hidden="1">#REF!</definedName>
    <definedName name="kjhg" localSheetId="5" hidden="1">#REF!</definedName>
    <definedName name="kjhg" localSheetId="6" hidden="1">#REF!</definedName>
    <definedName name="kjhg" localSheetId="8" hidden="1">#REF!</definedName>
    <definedName name="kjhg" hidden="1">#REF!</definedName>
    <definedName name="kjhgf" localSheetId="2" hidden="1">#REF!</definedName>
    <definedName name="kjhgf" localSheetId="3" hidden="1">#REF!</definedName>
    <definedName name="kjhgf" localSheetId="5" hidden="1">#REF!</definedName>
    <definedName name="kjhgf" localSheetId="6" hidden="1">#REF!</definedName>
    <definedName name="kjhgf" localSheetId="8" hidden="1">#REF!</definedName>
    <definedName name="kjhgf" hidden="1">#REF!</definedName>
    <definedName name="kjk" localSheetId="8" hidden="1">'[1]Plant in Ser'!#REF!</definedName>
    <definedName name="kjk" hidden="1">'[1]Plant in Ser'!#REF!</definedName>
    <definedName name="kjzd" localSheetId="2" hidden="1">#REF!</definedName>
    <definedName name="kjzd" localSheetId="3" hidden="1">#REF!</definedName>
    <definedName name="kjzd" localSheetId="5" hidden="1">#REF!</definedName>
    <definedName name="kjzd" localSheetId="6" hidden="1">#REF!</definedName>
    <definedName name="kjzd" localSheetId="7" hidden="1">#REF!</definedName>
    <definedName name="kjzd" localSheetId="8" hidden="1">#REF!</definedName>
    <definedName name="kjzd" localSheetId="10" hidden="1">#REF!</definedName>
    <definedName name="kjzd" hidden="1">#REF!</definedName>
    <definedName name="kk"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kkkkk" localSheetId="2" hidden="1">#REF!</definedName>
    <definedName name="kkkkk" localSheetId="3" hidden="1">#REF!</definedName>
    <definedName name="kkkkk" localSheetId="5" hidden="1">#REF!</definedName>
    <definedName name="kkkkk" localSheetId="6" hidden="1">#REF!</definedName>
    <definedName name="kkkkk" localSheetId="7" hidden="1">#REF!</definedName>
    <definedName name="kkkkk" localSheetId="8" hidden="1">#REF!</definedName>
    <definedName name="kkkkk" hidden="1">#REF!</definedName>
    <definedName name="kldk" localSheetId="2" hidden="1">#REF!</definedName>
    <definedName name="kldk" localSheetId="3" hidden="1">#REF!</definedName>
    <definedName name="kldk" localSheetId="5" hidden="1">#REF!</definedName>
    <definedName name="kldk" localSheetId="6" hidden="1">#REF!</definedName>
    <definedName name="kldk" localSheetId="7" hidden="1">#REF!</definedName>
    <definedName name="kldk" localSheetId="8" hidden="1">#REF!</definedName>
    <definedName name="kldk" hidden="1">#REF!</definedName>
    <definedName name="klfeqw" localSheetId="2" hidden="1">#REF!</definedName>
    <definedName name="klfeqw" localSheetId="3" hidden="1">#REF!</definedName>
    <definedName name="klfeqw" localSheetId="5" hidden="1">#REF!</definedName>
    <definedName name="klfeqw" localSheetId="6" hidden="1">#REF!</definedName>
    <definedName name="klfeqw" localSheetId="8" hidden="1">#REF!</definedName>
    <definedName name="klfeqw" hidden="1">#REF!</definedName>
    <definedName name="kqwh" localSheetId="2" hidden="1">#REF!</definedName>
    <definedName name="kqwh" localSheetId="3" hidden="1">#REF!</definedName>
    <definedName name="kqwh" localSheetId="5" hidden="1">#REF!</definedName>
    <definedName name="kqwh" localSheetId="6" hidden="1">#REF!</definedName>
    <definedName name="kqwh" localSheetId="8" hidden="1">#REF!</definedName>
    <definedName name="kqwh" hidden="1">#REF!</definedName>
    <definedName name="ksadfl" localSheetId="2" hidden="1">#REF!</definedName>
    <definedName name="ksadfl" localSheetId="3" hidden="1">#REF!</definedName>
    <definedName name="ksadfl" localSheetId="5" hidden="1">#REF!</definedName>
    <definedName name="ksadfl" localSheetId="6" hidden="1">#REF!</definedName>
    <definedName name="ksadfl" localSheetId="8" hidden="1">#REF!</definedName>
    <definedName name="ksadfl" hidden="1">#REF!</definedName>
    <definedName name="kw" localSheetId="2" hidden="1">#REF!</definedName>
    <definedName name="kw" localSheetId="3" hidden="1">#REF!</definedName>
    <definedName name="kw" localSheetId="5" hidden="1">#REF!</definedName>
    <definedName name="kw" localSheetId="6" hidden="1">#REF!</definedName>
    <definedName name="kw" localSheetId="8" hidden="1">#REF!</definedName>
    <definedName name="kw" hidden="1">#REF!</definedName>
    <definedName name="kz" localSheetId="2" hidden="1">#REF!</definedName>
    <definedName name="kz" localSheetId="3" hidden="1">#REF!</definedName>
    <definedName name="kz" localSheetId="5" hidden="1">#REF!</definedName>
    <definedName name="kz" localSheetId="6" hidden="1">#REF!</definedName>
    <definedName name="kz" localSheetId="8" hidden="1">#REF!</definedName>
    <definedName name="kz" hidden="1">#REF!</definedName>
    <definedName name="l" localSheetId="2" hidden="1">#REF!</definedName>
    <definedName name="l" localSheetId="3" hidden="1">#REF!</definedName>
    <definedName name="l" localSheetId="5" hidden="1">#REF!</definedName>
    <definedName name="l" localSheetId="6" hidden="1">#REF!</definedName>
    <definedName name="l" localSheetId="8" hidden="1">#REF!</definedName>
    <definedName name="l" hidden="1">#REF!</definedName>
    <definedName name="lfkfjnn" localSheetId="2" hidden="1">#REF!</definedName>
    <definedName name="lfkfjnn" localSheetId="3" hidden="1">#REF!</definedName>
    <definedName name="lfkfjnn" localSheetId="5" hidden="1">#REF!</definedName>
    <definedName name="lfkfjnn" localSheetId="6" hidden="1">#REF!</definedName>
    <definedName name="lfkfjnn" localSheetId="8" hidden="1">#REF!</definedName>
    <definedName name="lfkfjnn" hidden="1">#REF!</definedName>
    <definedName name="limcount" hidden="1">1</definedName>
    <definedName name="ListOffset" hidden="1">1</definedName>
    <definedName name="lkajsdfg" localSheetId="2" hidden="1">#REF!</definedName>
    <definedName name="lkajsdfg" localSheetId="3" hidden="1">#REF!</definedName>
    <definedName name="lkajsdfg" localSheetId="5" hidden="1">#REF!</definedName>
    <definedName name="lkajsdfg" localSheetId="6" hidden="1">#REF!</definedName>
    <definedName name="lkajsdfg" localSheetId="7" hidden="1">#REF!</definedName>
    <definedName name="lkajsdfg" localSheetId="8" hidden="1">#REF!</definedName>
    <definedName name="lkajsdfg" localSheetId="10" hidden="1">#REF!</definedName>
    <definedName name="lkajsdfg" hidden="1">#REF!</definedName>
    <definedName name="lkjh" localSheetId="2" hidden="1">#REF!</definedName>
    <definedName name="lkjh" localSheetId="3" hidden="1">#REF!</definedName>
    <definedName name="lkjh" localSheetId="5" hidden="1">#REF!</definedName>
    <definedName name="lkjh" localSheetId="6" hidden="1">#REF!</definedName>
    <definedName name="lkjh" localSheetId="8" hidden="1">#REF!</definedName>
    <definedName name="lkjh" hidden="1">#REF!</definedName>
    <definedName name="lkohsvd" localSheetId="2" hidden="1">#REF!</definedName>
    <definedName name="lkohsvd" localSheetId="3" hidden="1">#REF!</definedName>
    <definedName name="lkohsvd" localSheetId="5" hidden="1">#REF!</definedName>
    <definedName name="lkohsvd" localSheetId="6" hidden="1">#REF!</definedName>
    <definedName name="lkohsvd" localSheetId="8" hidden="1">#REF!</definedName>
    <definedName name="lkohsvd" hidden="1">#REF!</definedName>
    <definedName name="llllllllll" localSheetId="2" hidden="1">#REF!</definedName>
    <definedName name="llllllllll" localSheetId="3" hidden="1">#REF!</definedName>
    <definedName name="llllllllll" localSheetId="5" hidden="1">#REF!</definedName>
    <definedName name="llllllllll" localSheetId="6" hidden="1">#REF!</definedName>
    <definedName name="llllllllll" localSheetId="8" hidden="1">#REF!</definedName>
    <definedName name="llllllllll" hidden="1">#REF!</definedName>
    <definedName name="loke" localSheetId="2" hidden="1">#REF!</definedName>
    <definedName name="loke" localSheetId="3" hidden="1">#REF!</definedName>
    <definedName name="loke" localSheetId="5" hidden="1">#REF!</definedName>
    <definedName name="loke" localSheetId="6" hidden="1">#REF!</definedName>
    <definedName name="loke" localSheetId="8" hidden="1">#REF!</definedName>
    <definedName name="loke" hidden="1">#REF!</definedName>
    <definedName name="lpoicea" localSheetId="2" hidden="1">#REF!</definedName>
    <definedName name="lpoicea" localSheetId="3" hidden="1">#REF!</definedName>
    <definedName name="lpoicea" localSheetId="5" hidden="1">#REF!</definedName>
    <definedName name="lpoicea" localSheetId="6" hidden="1">#REF!</definedName>
    <definedName name="lpoicea" localSheetId="8" hidden="1">#REF!</definedName>
    <definedName name="lpoicea" hidden="1">#REF!</definedName>
    <definedName name="ls" localSheetId="7"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ls" localSheetId="8"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ls" localSheetId="10"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ls"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MB_PCH_Assessment_FooterType" hidden="1">"NONE"</definedName>
    <definedName name="MB_PCH_Gen_Ind_FooterType" hidden="1">"NONE"</definedName>
    <definedName name="MB_PCH_Sector_Specific_FooterType" hidden="1">"NONE"</definedName>
    <definedName name="mlaw" localSheetId="2" hidden="1">#REF!</definedName>
    <definedName name="mlaw" localSheetId="3" hidden="1">#REF!</definedName>
    <definedName name="mlaw" localSheetId="5" hidden="1">#REF!</definedName>
    <definedName name="mlaw" localSheetId="6" hidden="1">#REF!</definedName>
    <definedName name="mlaw" localSheetId="7" hidden="1">#REF!</definedName>
    <definedName name="mlaw" localSheetId="8" hidden="1">#REF!</definedName>
    <definedName name="mlaw" localSheetId="10" hidden="1">#REF!</definedName>
    <definedName name="mlaw" hidden="1">#REF!</definedName>
    <definedName name="mnbv" localSheetId="2" hidden="1">#REF!</definedName>
    <definedName name="mnbv" localSheetId="3" hidden="1">#REF!</definedName>
    <definedName name="mnbv" localSheetId="5" hidden="1">#REF!</definedName>
    <definedName name="mnbv" localSheetId="6" hidden="1">#REF!</definedName>
    <definedName name="mnbv" localSheetId="8" hidden="1">#REF!</definedName>
    <definedName name="mnbv" hidden="1">#REF!</definedName>
    <definedName name="mnkp" localSheetId="2" hidden="1">#REF!</definedName>
    <definedName name="mnkp" localSheetId="3" hidden="1">#REF!</definedName>
    <definedName name="mnkp" localSheetId="5" hidden="1">#REF!</definedName>
    <definedName name="mnkp" localSheetId="6" hidden="1">#REF!</definedName>
    <definedName name="mnkp" localSheetId="8" hidden="1">#REF!</definedName>
    <definedName name="mnkp" hidden="1">#REF!</definedName>
    <definedName name="mo" localSheetId="2" hidden="1">#REF!</definedName>
    <definedName name="mo" localSheetId="3" hidden="1">#REF!</definedName>
    <definedName name="mo" localSheetId="5" hidden="1">#REF!</definedName>
    <definedName name="mo" localSheetId="6" hidden="1">#REF!</definedName>
    <definedName name="mo" localSheetId="8" hidden="1">#REF!</definedName>
    <definedName name="mo" hidden="1">#REF!</definedName>
    <definedName name="mol" localSheetId="2" hidden="1">#REF!</definedName>
    <definedName name="mol" localSheetId="3" hidden="1">#REF!</definedName>
    <definedName name="mol" localSheetId="5" hidden="1">#REF!</definedName>
    <definedName name="mol" localSheetId="6" hidden="1">#REF!</definedName>
    <definedName name="mol" localSheetId="8" hidden="1">#REF!</definedName>
    <definedName name="mol" hidden="1">#REF!</definedName>
    <definedName name="molp" localSheetId="2" hidden="1">#REF!</definedName>
    <definedName name="molp" localSheetId="3" hidden="1">#REF!</definedName>
    <definedName name="molp" localSheetId="5" hidden="1">#REF!</definedName>
    <definedName name="molp" localSheetId="6" hidden="1">#REF!</definedName>
    <definedName name="molp" localSheetId="8" hidden="1">#REF!</definedName>
    <definedName name="molp" hidden="1">#REF!</definedName>
    <definedName name="NADA" localSheetId="2" hidden="1">{"caz2",#N/A,FALSE,"Central Arizona 2";"saz2",#N/A,FALSE,"Southern Arizona 2";"snv2",#N/A,FALSE,"Southern Nevada 2";"nnv2",#N/A,FALSE,"Northern Nevada 2";"sca2",#N/A,FALSE,"Southern California 2";"nca2",#N/A,FALSE,"Northern California 2";"pai2",#N/A,FALSE,"Paiute 2"}</definedName>
    <definedName name="NADA" localSheetId="3" hidden="1">{"caz2",#N/A,FALSE,"Central Arizona 2";"saz2",#N/A,FALSE,"Southern Arizona 2";"snv2",#N/A,FALSE,"Southern Nevada 2";"nnv2",#N/A,FALSE,"Northern Nevada 2";"sca2",#N/A,FALSE,"Southern California 2";"nca2",#N/A,FALSE,"Northern California 2";"pai2",#N/A,FALSE,"Paiute 2"}</definedName>
    <definedName name="NADA" localSheetId="5" hidden="1">{"caz2",#N/A,FALSE,"Central Arizona 2";"saz2",#N/A,FALSE,"Southern Arizona 2";"snv2",#N/A,FALSE,"Southern Nevada 2";"nnv2",#N/A,FALSE,"Northern Nevada 2";"sca2",#N/A,FALSE,"Southern California 2";"nca2",#N/A,FALSE,"Northern California 2";"pai2",#N/A,FALSE,"Paiute 2"}</definedName>
    <definedName name="NADA" localSheetId="6" hidden="1">{"caz2",#N/A,FALSE,"Central Arizona 2";"saz2",#N/A,FALSE,"Southern Arizona 2";"snv2",#N/A,FALSE,"Southern Nevada 2";"nnv2",#N/A,FALSE,"Northern Nevada 2";"sca2",#N/A,FALSE,"Southern California 2";"nca2",#N/A,FALSE,"Northern California 2";"pai2",#N/A,FALSE,"Paiute 2"}</definedName>
    <definedName name="NADA" localSheetId="7" hidden="1">{"caz2",#N/A,FALSE,"Central Arizona 2";"saz2",#N/A,FALSE,"Southern Arizona 2";"snv2",#N/A,FALSE,"Southern Nevada 2";"nnv2",#N/A,FALSE,"Northern Nevada 2";"sca2",#N/A,FALSE,"Southern California 2";"nca2",#N/A,FALSE,"Northern California 2";"pai2",#N/A,FALSE,"Paiute 2"}</definedName>
    <definedName name="NADA" localSheetId="8" hidden="1">{"caz2",#N/A,FALSE,"Central Arizona 2";"saz2",#N/A,FALSE,"Southern Arizona 2";"snv2",#N/A,FALSE,"Southern Nevada 2";"nnv2",#N/A,FALSE,"Northern Nevada 2";"sca2",#N/A,FALSE,"Southern California 2";"nca2",#N/A,FALSE,"Northern California 2";"pai2",#N/A,FALSE,"Paiute 2"}</definedName>
    <definedName name="NADA" localSheetId="10" hidden="1">{"caz2",#N/A,FALSE,"Central Arizona 2";"saz2",#N/A,FALSE,"Southern Arizona 2";"snv2",#N/A,FALSE,"Southern Nevada 2";"nnv2",#N/A,FALSE,"Northern Nevada 2";"sca2",#N/A,FALSE,"Southern California 2";"nca2",#N/A,FALSE,"Northern California 2";"pai2",#N/A,FALSE,"Paiute 2"}</definedName>
    <definedName name="NADA" hidden="1">{"caz2",#N/A,FALSE,"Central Arizona 2";"saz2",#N/A,FALSE,"Southern Arizona 2";"snv2",#N/A,FALSE,"Southern Nevada 2";"nnv2",#N/A,FALSE,"Northern Nevada 2";"sca2",#N/A,FALSE,"Southern California 2";"nca2",#N/A,FALSE,"Northern California 2";"pai2",#N/A,FALSE,"Paiute 2"}</definedName>
    <definedName name="name"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name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namefield" localSheetId="2" hidden="1">#REF!</definedName>
    <definedName name="namefield" localSheetId="3" hidden="1">#REF!</definedName>
    <definedName name="namefield" localSheetId="5" hidden="1">#REF!</definedName>
    <definedName name="namefield" localSheetId="6" hidden="1">#REF!</definedName>
    <definedName name="namefield" localSheetId="7" hidden="1">#REF!</definedName>
    <definedName name="namefield" localSheetId="8" hidden="1">#REF!</definedName>
    <definedName name="namefield" localSheetId="10" hidden="1">#REF!</definedName>
    <definedName name="namefield" hidden="1">#REF!</definedName>
    <definedName name="naow" localSheetId="2" hidden="1">#REF!</definedName>
    <definedName name="naow" localSheetId="3" hidden="1">#REF!</definedName>
    <definedName name="naow" localSheetId="5" hidden="1">#REF!</definedName>
    <definedName name="naow" localSheetId="6" hidden="1">#REF!</definedName>
    <definedName name="naow" localSheetId="8" hidden="1">#REF!</definedName>
    <definedName name="naow" hidden="1">#REF!</definedName>
    <definedName name="nbeo" localSheetId="2" hidden="1">#REF!</definedName>
    <definedName name="nbeo" localSheetId="3" hidden="1">#REF!</definedName>
    <definedName name="nbeo" localSheetId="5" hidden="1">#REF!</definedName>
    <definedName name="nbeo" localSheetId="6" hidden="1">#REF!</definedName>
    <definedName name="nbeo" localSheetId="8" hidden="1">#REF!</definedName>
    <definedName name="nbeo" hidden="1">#REF!</definedName>
    <definedName name="nbw" localSheetId="2" hidden="1">#REF!</definedName>
    <definedName name="nbw" localSheetId="3" hidden="1">#REF!</definedName>
    <definedName name="nbw" localSheetId="5" hidden="1">#REF!</definedName>
    <definedName name="nbw" localSheetId="6" hidden="1">#REF!</definedName>
    <definedName name="nbw" localSheetId="8" hidden="1">#REF!</definedName>
    <definedName name="nbw" hidden="1">#REF!</definedName>
    <definedName name="new" hidden="1">{"Summary",#N/A,FALSE,"Options "}</definedName>
    <definedName name="niPO" localSheetId="2" hidden="1">#REF!</definedName>
    <definedName name="niPO" localSheetId="3" hidden="1">#REF!</definedName>
    <definedName name="niPO" localSheetId="5" hidden="1">#REF!</definedName>
    <definedName name="niPO" localSheetId="6" hidden="1">#REF!</definedName>
    <definedName name="niPO" localSheetId="8" hidden="1">#REF!</definedName>
    <definedName name="niPO" hidden="1">#REF!</definedName>
    <definedName name="nipxre" localSheetId="2" hidden="1">#REF!</definedName>
    <definedName name="nipxre" localSheetId="3" hidden="1">#REF!</definedName>
    <definedName name="nipxre" localSheetId="5" hidden="1">#REF!</definedName>
    <definedName name="nipxre" localSheetId="6" hidden="1">#REF!</definedName>
    <definedName name="nipxre" localSheetId="8" hidden="1">#REF!</definedName>
    <definedName name="nipxre" hidden="1">#REF!</definedName>
    <definedName name="nixre" localSheetId="2" hidden="1">#REF!</definedName>
    <definedName name="nixre" localSheetId="3" hidden="1">#REF!</definedName>
    <definedName name="nixre" localSheetId="5" hidden="1">#REF!</definedName>
    <definedName name="nixre" localSheetId="6" hidden="1">#REF!</definedName>
    <definedName name="nixre" localSheetId="8" hidden="1">#REF!</definedName>
    <definedName name="nixre" hidden="1">#REF!</definedName>
    <definedName name="nk" localSheetId="2" hidden="1">#REF!</definedName>
    <definedName name="nk" localSheetId="3" hidden="1">#REF!</definedName>
    <definedName name="nk" localSheetId="5" hidden="1">#REF!</definedName>
    <definedName name="nk" localSheetId="6" hidden="1">#REF!</definedName>
    <definedName name="nk" localSheetId="8" hidden="1">#REF!</definedName>
    <definedName name="nk" hidden="1">#REF!</definedName>
    <definedName name="nki" localSheetId="2" hidden="1">#REF!</definedName>
    <definedName name="nki" localSheetId="3" hidden="1">#REF!</definedName>
    <definedName name="nki" localSheetId="5" hidden="1">#REF!</definedName>
    <definedName name="nki" localSheetId="6" hidden="1">#REF!</definedName>
    <definedName name="nki" localSheetId="8" hidden="1">#REF!</definedName>
    <definedName name="nki" hidden="1">#REF!</definedName>
    <definedName name="nkiw" localSheetId="2" hidden="1">#REF!</definedName>
    <definedName name="nkiw" localSheetId="3" hidden="1">#REF!</definedName>
    <definedName name="nkiw" localSheetId="5" hidden="1">#REF!</definedName>
    <definedName name="nkiw" localSheetId="6" hidden="1">#REF!</definedName>
    <definedName name="nkiw" localSheetId="8" hidden="1">#REF!</definedName>
    <definedName name="nkiw" hidden="1">#REF!</definedName>
    <definedName name="nKLqw" localSheetId="2" hidden="1">#REF!</definedName>
    <definedName name="nKLqw" localSheetId="3" hidden="1">#REF!</definedName>
    <definedName name="nKLqw" localSheetId="5" hidden="1">#REF!</definedName>
    <definedName name="nKLqw" localSheetId="6" hidden="1">#REF!</definedName>
    <definedName name="nKLqw" localSheetId="8" hidden="1">#REF!</definedName>
    <definedName name="nKLqw" hidden="1">#REF!</definedName>
    <definedName name="nkse" localSheetId="2" hidden="1">#REF!</definedName>
    <definedName name="nkse" localSheetId="3" hidden="1">#REF!</definedName>
    <definedName name="nkse" localSheetId="5" hidden="1">#REF!</definedName>
    <definedName name="nkse" localSheetId="6" hidden="1">#REF!</definedName>
    <definedName name="nkse" localSheetId="8" hidden="1">#REF!</definedName>
    <definedName name="nkse" hidden="1">#REF!</definedName>
    <definedName name="nkw" localSheetId="2" hidden="1">#REF!</definedName>
    <definedName name="nkw" localSheetId="3" hidden="1">#REF!</definedName>
    <definedName name="nkw" localSheetId="5" hidden="1">#REF!</definedName>
    <definedName name="nkw" localSheetId="6" hidden="1">#REF!</definedName>
    <definedName name="nkw" localSheetId="8" hidden="1">#REF!</definedName>
    <definedName name="nkw" hidden="1">#REF!</definedName>
    <definedName name="NMB_Gen_Industry_FooterType" hidden="1">"NONE"</definedName>
    <definedName name="NMB_PCH_Assessment_FooterType" hidden="1">"NONE"</definedName>
    <definedName name="NMB_Sector_Specific_Assessment_FooterType" hidden="1">"NONE"</definedName>
    <definedName name="NMB_Sector_Specific_FooterType" hidden="1">"NONE"</definedName>
    <definedName name="NMN" localSheetId="2" hidden="1">#REF!</definedName>
    <definedName name="NMN" localSheetId="3" hidden="1">#REF!</definedName>
    <definedName name="NMN" localSheetId="5" hidden="1">#REF!</definedName>
    <definedName name="NMN" localSheetId="6" hidden="1">#REF!</definedName>
    <definedName name="NMN" localSheetId="8" hidden="1">#REF!</definedName>
    <definedName name="NMN" hidden="1">#REF!</definedName>
    <definedName name="nmop" localSheetId="2" hidden="1">#REF!</definedName>
    <definedName name="nmop" localSheetId="3" hidden="1">#REF!</definedName>
    <definedName name="nmop" localSheetId="5" hidden="1">#REF!</definedName>
    <definedName name="nmop" localSheetId="6" hidden="1">#REF!</definedName>
    <definedName name="nmop" localSheetId="8" hidden="1">#REF!</definedName>
    <definedName name="nmop" hidden="1">#REF!</definedName>
    <definedName name="nmwqi" localSheetId="2" hidden="1">#REF!</definedName>
    <definedName name="nmwqi" localSheetId="3" hidden="1">#REF!</definedName>
    <definedName name="nmwqi" localSheetId="5" hidden="1">#REF!</definedName>
    <definedName name="nmwqi" localSheetId="6" hidden="1">#REF!</definedName>
    <definedName name="nmwqi" localSheetId="8" hidden="1">#REF!</definedName>
    <definedName name="nmwqi" hidden="1">#REF!</definedName>
    <definedName name="nnnnnnn" localSheetId="2" hidden="1">#REF!</definedName>
    <definedName name="nnnnnnn" localSheetId="3" hidden="1">#REF!</definedName>
    <definedName name="nnnnnnn" localSheetId="5" hidden="1">#REF!</definedName>
    <definedName name="nnnnnnn" localSheetId="6" hidden="1">#REF!</definedName>
    <definedName name="nnnnnnn" localSheetId="8" hidden="1">#REF!</definedName>
    <definedName name="nnnnnnn" hidden="1">#REF!</definedName>
    <definedName name="no" localSheetId="2" hidden="1">#REF!</definedName>
    <definedName name="no" localSheetId="3" hidden="1">#REF!</definedName>
    <definedName name="no" localSheetId="5" hidden="1">#REF!</definedName>
    <definedName name="no" localSheetId="6" hidden="1">#REF!</definedName>
    <definedName name="no" localSheetId="8" hidden="1">#REF!</definedName>
    <definedName name="no" hidden="1">#REF!</definedName>
    <definedName name="noip" localSheetId="2" hidden="1">#REF!</definedName>
    <definedName name="noip" localSheetId="3" hidden="1">#REF!</definedName>
    <definedName name="noip" localSheetId="5" hidden="1">#REF!</definedName>
    <definedName name="noip" localSheetId="6" hidden="1">#REF!</definedName>
    <definedName name="noip" localSheetId="7" hidden="1">#REF!</definedName>
    <definedName name="noip" localSheetId="8" hidden="1">#REF!</definedName>
    <definedName name="noip" hidden="1">#REF!</definedName>
    <definedName name="noipx" localSheetId="2" hidden="1">#REF!</definedName>
    <definedName name="noipx" localSheetId="3" hidden="1">#REF!</definedName>
    <definedName name="noipx" localSheetId="5" hidden="1">#REF!</definedName>
    <definedName name="noipx" localSheetId="6" hidden="1">#REF!</definedName>
    <definedName name="noipx" localSheetId="8" hidden="1">#REF!</definedName>
    <definedName name="noipx" hidden="1">#REF!</definedName>
    <definedName name="nom"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NONE" localSheetId="2" hidden="1">{#N/A,#N/A,FALSE,"SCA";#N/A,#N/A,FALSE,"NCA";#N/A,#N/A,FALSE,"SAZ";#N/A,#N/A,FALSE,"CAZ";#N/A,#N/A,FALSE,"SNV";#N/A,#N/A,FALSE,"NNV";#N/A,#N/A,FALSE,"PP";#N/A,#N/A,FALSE,"SA"}</definedName>
    <definedName name="NONE" localSheetId="3" hidden="1">{#N/A,#N/A,FALSE,"SCA";#N/A,#N/A,FALSE,"NCA";#N/A,#N/A,FALSE,"SAZ";#N/A,#N/A,FALSE,"CAZ";#N/A,#N/A,FALSE,"SNV";#N/A,#N/A,FALSE,"NNV";#N/A,#N/A,FALSE,"PP";#N/A,#N/A,FALSE,"SA"}</definedName>
    <definedName name="NONE" localSheetId="5" hidden="1">{#N/A,#N/A,FALSE,"SCA";#N/A,#N/A,FALSE,"NCA";#N/A,#N/A,FALSE,"SAZ";#N/A,#N/A,FALSE,"CAZ";#N/A,#N/A,FALSE,"SNV";#N/A,#N/A,FALSE,"NNV";#N/A,#N/A,FALSE,"PP";#N/A,#N/A,FALSE,"SA"}</definedName>
    <definedName name="NONE" localSheetId="6" hidden="1">{#N/A,#N/A,FALSE,"SCA";#N/A,#N/A,FALSE,"NCA";#N/A,#N/A,FALSE,"SAZ";#N/A,#N/A,FALSE,"CAZ";#N/A,#N/A,FALSE,"SNV";#N/A,#N/A,FALSE,"NNV";#N/A,#N/A,FALSE,"PP";#N/A,#N/A,FALSE,"SA"}</definedName>
    <definedName name="NONE" localSheetId="7" hidden="1">{#N/A,#N/A,FALSE,"SCA";#N/A,#N/A,FALSE,"NCA";#N/A,#N/A,FALSE,"SAZ";#N/A,#N/A,FALSE,"CAZ";#N/A,#N/A,FALSE,"SNV";#N/A,#N/A,FALSE,"NNV";#N/A,#N/A,FALSE,"PP";#N/A,#N/A,FALSE,"SA"}</definedName>
    <definedName name="NONE" localSheetId="8" hidden="1">{#N/A,#N/A,FALSE,"SCA";#N/A,#N/A,FALSE,"NCA";#N/A,#N/A,FALSE,"SAZ";#N/A,#N/A,FALSE,"CAZ";#N/A,#N/A,FALSE,"SNV";#N/A,#N/A,FALSE,"NNV";#N/A,#N/A,FALSE,"PP";#N/A,#N/A,FALSE,"SA"}</definedName>
    <definedName name="NONE" localSheetId="10" hidden="1">{#N/A,#N/A,FALSE,"SCA";#N/A,#N/A,FALSE,"NCA";#N/A,#N/A,FALSE,"SAZ";#N/A,#N/A,FALSE,"CAZ";#N/A,#N/A,FALSE,"SNV";#N/A,#N/A,FALSE,"NNV";#N/A,#N/A,FALSE,"PP";#N/A,#N/A,FALSE,"SA"}</definedName>
    <definedName name="NONE" hidden="1">{#N/A,#N/A,FALSE,"SCA";#N/A,#N/A,FALSE,"NCA";#N/A,#N/A,FALSE,"SAZ";#N/A,#N/A,FALSE,"CAZ";#N/A,#N/A,FALSE,"SNV";#N/A,#N/A,FALSE,"NNV";#N/A,#N/A,FALSE,"PP";#N/A,#N/A,FALSE,"SA"}</definedName>
    <definedName name="nop" localSheetId="2" hidden="1">#REF!</definedName>
    <definedName name="nop" localSheetId="3" hidden="1">#REF!</definedName>
    <definedName name="nop" localSheetId="5" hidden="1">#REF!</definedName>
    <definedName name="nop" localSheetId="6" hidden="1">#REF!</definedName>
    <definedName name="nop" localSheetId="7" hidden="1">#REF!</definedName>
    <definedName name="nop" localSheetId="8" hidden="1">#REF!</definedName>
    <definedName name="nop" localSheetId="10" hidden="1">#REF!</definedName>
    <definedName name="nop" hidden="1">#REF!</definedName>
    <definedName name="nope" localSheetId="2" hidden="1">#REF!</definedName>
    <definedName name="nope" localSheetId="3" hidden="1">#REF!</definedName>
    <definedName name="nope" localSheetId="5" hidden="1">#REF!</definedName>
    <definedName name="nope" localSheetId="6" hidden="1">#REF!</definedName>
    <definedName name="nope" localSheetId="8" hidden="1">#REF!</definedName>
    <definedName name="nope" hidden="1">#REF!</definedName>
    <definedName name="noper" localSheetId="2" hidden="1">#REF!</definedName>
    <definedName name="noper" localSheetId="3" hidden="1">#REF!</definedName>
    <definedName name="noper" localSheetId="5" hidden="1">#REF!</definedName>
    <definedName name="noper" localSheetId="6" hidden="1">#REF!</definedName>
    <definedName name="noper" localSheetId="8" hidden="1">#REF!</definedName>
    <definedName name="noper" hidden="1">#REF!</definedName>
    <definedName name="now"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nsz" localSheetId="2" hidden="1">#REF!</definedName>
    <definedName name="nsz" localSheetId="3" hidden="1">#REF!</definedName>
    <definedName name="nsz" localSheetId="5" hidden="1">#REF!</definedName>
    <definedName name="nsz" localSheetId="6" hidden="1">#REF!</definedName>
    <definedName name="nsz" localSheetId="8" hidden="1">#REF!</definedName>
    <definedName name="nsz" hidden="1">#REF!</definedName>
    <definedName name="num"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o" localSheetId="2" hidden="1">#REF!</definedName>
    <definedName name="o" localSheetId="3" hidden="1">#REF!</definedName>
    <definedName name="o" localSheetId="5" hidden="1">#REF!</definedName>
    <definedName name="o" localSheetId="6" hidden="1">#REF!</definedName>
    <definedName name="o" localSheetId="8" hidden="1">#REF!</definedName>
    <definedName name="o" hidden="1">#REF!</definedName>
    <definedName name="ocq" localSheetId="2" hidden="1">#REF!</definedName>
    <definedName name="ocq" localSheetId="3" hidden="1">#REF!</definedName>
    <definedName name="ocq" localSheetId="5" hidden="1">#REF!</definedName>
    <definedName name="ocq" localSheetId="6" hidden="1">#REF!</definedName>
    <definedName name="ocq" localSheetId="8" hidden="1">#REF!</definedName>
    <definedName name="ocq" hidden="1">#REF!</definedName>
    <definedName name="odezscv" localSheetId="2" hidden="1">#REF!</definedName>
    <definedName name="odezscv" localSheetId="3" hidden="1">#REF!</definedName>
    <definedName name="odezscv" localSheetId="5" hidden="1">#REF!</definedName>
    <definedName name="odezscv" localSheetId="6" hidden="1">#REF!</definedName>
    <definedName name="odezscv" localSheetId="8" hidden="1">#REF!</definedName>
    <definedName name="odezscv" hidden="1">#REF!</definedName>
    <definedName name="ofooooo" localSheetId="2" hidden="1">#REF!</definedName>
    <definedName name="ofooooo" localSheetId="3" hidden="1">#REF!</definedName>
    <definedName name="ofooooo" localSheetId="5" hidden="1">#REF!</definedName>
    <definedName name="ofooooo" localSheetId="6" hidden="1">#REF!</definedName>
    <definedName name="ofooooo" localSheetId="8" hidden="1">#REF!</definedName>
    <definedName name="ofooooo" hidden="1">#REF!</definedName>
    <definedName name="oia" localSheetId="2" hidden="1">#REF!</definedName>
    <definedName name="oia" localSheetId="3" hidden="1">#REF!</definedName>
    <definedName name="oia" localSheetId="5" hidden="1">#REF!</definedName>
    <definedName name="oia" localSheetId="6" hidden="1">#REF!</definedName>
    <definedName name="oia" localSheetId="8" hidden="1">#REF!</definedName>
    <definedName name="oia" hidden="1">#REF!</definedName>
    <definedName name="oiacew" localSheetId="2" hidden="1">#REF!</definedName>
    <definedName name="oiacew" localSheetId="3" hidden="1">#REF!</definedName>
    <definedName name="oiacew" localSheetId="5" hidden="1">#REF!</definedName>
    <definedName name="oiacew" localSheetId="6" hidden="1">#REF!</definedName>
    <definedName name="oiacew" localSheetId="8" hidden="1">#REF!</definedName>
    <definedName name="oiacew" hidden="1">#REF!</definedName>
    <definedName name="oicw" localSheetId="2" hidden="1">#REF!</definedName>
    <definedName name="oicw" localSheetId="3" hidden="1">#REF!</definedName>
    <definedName name="oicw" localSheetId="5" hidden="1">#REF!</definedName>
    <definedName name="oicw" localSheetId="6" hidden="1">#REF!</definedName>
    <definedName name="oicw" localSheetId="8" hidden="1">#REF!</definedName>
    <definedName name="oicw" hidden="1">#REF!</definedName>
    <definedName name="oieac" localSheetId="2" hidden="1">#REF!</definedName>
    <definedName name="oieac" localSheetId="3" hidden="1">#REF!</definedName>
    <definedName name="oieac" localSheetId="5" hidden="1">#REF!</definedName>
    <definedName name="oieac" localSheetId="6" hidden="1">#REF!</definedName>
    <definedName name="oieac" localSheetId="8" hidden="1">#REF!</definedName>
    <definedName name="oieac" hidden="1">#REF!</definedName>
    <definedName name="oiewq" localSheetId="2" hidden="1">#REF!</definedName>
    <definedName name="oiewq" localSheetId="3" hidden="1">#REF!</definedName>
    <definedName name="oiewq" localSheetId="5" hidden="1">#REF!</definedName>
    <definedName name="oiewq" localSheetId="6" hidden="1">#REF!</definedName>
    <definedName name="oiewq" localSheetId="8" hidden="1">#REF!</definedName>
    <definedName name="oiewq" hidden="1">#REF!</definedName>
    <definedName name="oihyecv" localSheetId="2" hidden="1">#REF!</definedName>
    <definedName name="oihyecv" localSheetId="3" hidden="1">#REF!</definedName>
    <definedName name="oihyecv" localSheetId="5" hidden="1">#REF!</definedName>
    <definedName name="oihyecv" localSheetId="6" hidden="1">#REF!</definedName>
    <definedName name="oihyecv" localSheetId="8" hidden="1">#REF!</definedName>
    <definedName name="oihyecv" hidden="1">#REF!</definedName>
    <definedName name="oips" localSheetId="2" hidden="1">#REF!</definedName>
    <definedName name="oips" localSheetId="3" hidden="1">#REF!</definedName>
    <definedName name="oips" localSheetId="5" hidden="1">#REF!</definedName>
    <definedName name="oips" localSheetId="6" hidden="1">#REF!</definedName>
    <definedName name="oips" localSheetId="8" hidden="1">#REF!</definedName>
    <definedName name="oips" hidden="1">#REF!</definedName>
    <definedName name="ok" localSheetId="2" hidden="1">#REF!</definedName>
    <definedName name="ok" localSheetId="3" hidden="1">#REF!</definedName>
    <definedName name="ok" localSheetId="5" hidden="1">#REF!</definedName>
    <definedName name="ok" localSheetId="6" hidden="1">#REF!</definedName>
    <definedName name="ok" localSheetId="8" hidden="1">#REF!</definedName>
    <definedName name="ok" hidden="1">#REF!</definedName>
    <definedName name="okey" localSheetId="2" hidden="1">#REF!</definedName>
    <definedName name="okey" localSheetId="3" hidden="1">#REF!</definedName>
    <definedName name="okey" localSheetId="5" hidden="1">#REF!</definedName>
    <definedName name="okey" localSheetId="6" hidden="1">#REF!</definedName>
    <definedName name="okey" localSheetId="8" hidden="1">#REF!</definedName>
    <definedName name="okey" hidden="1">#REF!</definedName>
    <definedName name="okeydokey" localSheetId="2" hidden="1">#REF!</definedName>
    <definedName name="okeydokey" localSheetId="3" hidden="1">#REF!</definedName>
    <definedName name="okeydokey" localSheetId="5" hidden="1">#REF!</definedName>
    <definedName name="okeydokey" localSheetId="6" hidden="1">#REF!</definedName>
    <definedName name="okeydokey" localSheetId="8" hidden="1">#REF!</definedName>
    <definedName name="okeydokey" hidden="1">#REF!</definedName>
    <definedName name="oklpwa" localSheetId="2" hidden="1">#REF!</definedName>
    <definedName name="oklpwa" localSheetId="3" hidden="1">#REF!</definedName>
    <definedName name="oklpwa" localSheetId="5" hidden="1">#REF!</definedName>
    <definedName name="oklpwa" localSheetId="6" hidden="1">#REF!</definedName>
    <definedName name="oklpwa" localSheetId="8" hidden="1">#REF!</definedName>
    <definedName name="oklpwa" hidden="1">#REF!</definedName>
    <definedName name="olpuwce" localSheetId="2" hidden="1">#REF!</definedName>
    <definedName name="olpuwce" localSheetId="3" hidden="1">#REF!</definedName>
    <definedName name="olpuwce" localSheetId="5" hidden="1">#REF!</definedName>
    <definedName name="olpuwce" localSheetId="6" hidden="1">#REF!</definedName>
    <definedName name="olpuwce" localSheetId="8" hidden="1">#REF!</definedName>
    <definedName name="olpuwce" hidden="1">#REF!</definedName>
    <definedName name="oluw" localSheetId="2" hidden="1">#REF!</definedName>
    <definedName name="oluw" localSheetId="3" hidden="1">#REF!</definedName>
    <definedName name="oluw" localSheetId="5" hidden="1">#REF!</definedName>
    <definedName name="oluw" localSheetId="6" hidden="1">#REF!</definedName>
    <definedName name="oluw" localSheetId="8" hidden="1">#REF!</definedName>
    <definedName name="oluw" hidden="1">#REF!</definedName>
    <definedName name="oooofp" localSheetId="2" hidden="1">#REF!</definedName>
    <definedName name="oooofp" localSheetId="3" hidden="1">#REF!</definedName>
    <definedName name="oooofp" localSheetId="5" hidden="1">#REF!</definedName>
    <definedName name="oooofp" localSheetId="6" hidden="1">#REF!</definedName>
    <definedName name="oooofp" localSheetId="8" hidden="1">#REF!</definedName>
    <definedName name="oooofp" hidden="1">#REF!</definedName>
    <definedName name="opec" localSheetId="2" hidden="1">#REF!</definedName>
    <definedName name="opec" localSheetId="3" hidden="1">#REF!</definedName>
    <definedName name="opec" localSheetId="5" hidden="1">#REF!</definedName>
    <definedName name="opec" localSheetId="6" hidden="1">#REF!</definedName>
    <definedName name="opec" localSheetId="8" hidden="1">#REF!</definedName>
    <definedName name="opec" hidden="1">#REF!</definedName>
    <definedName name="opewqr" localSheetId="2" hidden="1">#REF!</definedName>
    <definedName name="opewqr" localSheetId="3" hidden="1">#REF!</definedName>
    <definedName name="opewqr" localSheetId="5" hidden="1">#REF!</definedName>
    <definedName name="opewqr" localSheetId="6" hidden="1">#REF!</definedName>
    <definedName name="opewqr" localSheetId="8" hidden="1">#REF!</definedName>
    <definedName name="opewqr" hidden="1">#REF!</definedName>
    <definedName name="opicaew" localSheetId="2" hidden="1">#REF!</definedName>
    <definedName name="opicaew" localSheetId="3" hidden="1">#REF!</definedName>
    <definedName name="opicaew" localSheetId="5" hidden="1">#REF!</definedName>
    <definedName name="opicaew" localSheetId="6" hidden="1">#REF!</definedName>
    <definedName name="opicaew" localSheetId="8" hidden="1">#REF!</definedName>
    <definedName name="opicaew" hidden="1">#REF!</definedName>
    <definedName name="opiecv" localSheetId="2" hidden="1">#REF!</definedName>
    <definedName name="opiecv" localSheetId="3" hidden="1">#REF!</definedName>
    <definedName name="opiecv" localSheetId="5" hidden="1">#REF!</definedName>
    <definedName name="opiecv" localSheetId="6" hidden="1">#REF!</definedName>
    <definedName name="opiecv" localSheetId="8" hidden="1">#REF!</definedName>
    <definedName name="opiecv" hidden="1">#REF!</definedName>
    <definedName name="opiyu" localSheetId="2" hidden="1">#REF!</definedName>
    <definedName name="opiyu" localSheetId="3" hidden="1">#REF!</definedName>
    <definedName name="opiyu" localSheetId="5" hidden="1">#REF!</definedName>
    <definedName name="opiyu" localSheetId="6" hidden="1">#REF!</definedName>
    <definedName name="opiyu" localSheetId="8" hidden="1">#REF!</definedName>
    <definedName name="opiyu" hidden="1">#REF!</definedName>
    <definedName name="oplpp" localSheetId="2" hidden="1">#REF!</definedName>
    <definedName name="oplpp" localSheetId="3" hidden="1">#REF!</definedName>
    <definedName name="oplpp" localSheetId="5" hidden="1">#REF!</definedName>
    <definedName name="oplpp" localSheetId="6" hidden="1">#REF!</definedName>
    <definedName name="oplpp" localSheetId="8" hidden="1">#REF!</definedName>
    <definedName name="oplpp" hidden="1">#REF!</definedName>
    <definedName name="opp" localSheetId="2" hidden="1">#REF!</definedName>
    <definedName name="opp" localSheetId="3" hidden="1">#REF!</definedName>
    <definedName name="opp" localSheetId="5" hidden="1">#REF!</definedName>
    <definedName name="opp" localSheetId="6" hidden="1">#REF!</definedName>
    <definedName name="opp" localSheetId="8" hidden="1">#REF!</definedName>
    <definedName name="opp" hidden="1">#REF!</definedName>
    <definedName name="opuafw" localSheetId="2" hidden="1">#REF!</definedName>
    <definedName name="opuafw" localSheetId="3" hidden="1">#REF!</definedName>
    <definedName name="opuafw" localSheetId="5" hidden="1">#REF!</definedName>
    <definedName name="opuafw" localSheetId="6" hidden="1">#REF!</definedName>
    <definedName name="opuafw" localSheetId="8" hidden="1">#REF!</definedName>
    <definedName name="opuafw" hidden="1">#REF!</definedName>
    <definedName name="opuc3e" localSheetId="2" hidden="1">#REF!</definedName>
    <definedName name="opuc3e" localSheetId="3" hidden="1">#REF!</definedName>
    <definedName name="opuc3e" localSheetId="5" hidden="1">#REF!</definedName>
    <definedName name="opuc3e" localSheetId="6" hidden="1">#REF!</definedName>
    <definedName name="opuc3e" localSheetId="8" hidden="1">#REF!</definedName>
    <definedName name="opuc3e" hidden="1">#REF!</definedName>
    <definedName name="opueac" localSheetId="2" hidden="1">#REF!</definedName>
    <definedName name="opueac" localSheetId="3" hidden="1">#REF!</definedName>
    <definedName name="opueac" localSheetId="5" hidden="1">#REF!</definedName>
    <definedName name="opueac" localSheetId="6" hidden="1">#REF!</definedName>
    <definedName name="opueac" localSheetId="8" hidden="1">#REF!</definedName>
    <definedName name="opueac" hidden="1">#REF!</definedName>
    <definedName name="opufw" localSheetId="2" hidden="1">#REF!</definedName>
    <definedName name="opufw" localSheetId="3" hidden="1">#REF!</definedName>
    <definedName name="opufw" localSheetId="5" hidden="1">#REF!</definedName>
    <definedName name="opufw" localSheetId="6" hidden="1">#REF!</definedName>
    <definedName name="opufw" localSheetId="8" hidden="1">#REF!</definedName>
    <definedName name="opufw" hidden="1">#REF!</definedName>
    <definedName name="opuwa" localSheetId="2" hidden="1">#REF!</definedName>
    <definedName name="opuwa" localSheetId="3" hidden="1">#REF!</definedName>
    <definedName name="opuwa" localSheetId="5" hidden="1">#REF!</definedName>
    <definedName name="opuwa" localSheetId="6" hidden="1">#REF!</definedName>
    <definedName name="opuwa" localSheetId="8" hidden="1">#REF!</definedName>
    <definedName name="opuwa" hidden="1">#REF!</definedName>
    <definedName name="opvs" localSheetId="2" hidden="1">#REF!</definedName>
    <definedName name="opvs" localSheetId="3" hidden="1">#REF!</definedName>
    <definedName name="opvs" localSheetId="5" hidden="1">#REF!</definedName>
    <definedName name="opvs" localSheetId="6" hidden="1">#REF!</definedName>
    <definedName name="opvs" localSheetId="8" hidden="1">#REF!</definedName>
    <definedName name="opvs" hidden="1">#REF!</definedName>
    <definedName name="os" localSheetId="2" hidden="1">#REF!</definedName>
    <definedName name="os" localSheetId="3" hidden="1">#REF!</definedName>
    <definedName name="os" localSheetId="5" hidden="1">#REF!</definedName>
    <definedName name="os" localSheetId="6" hidden="1">#REF!</definedName>
    <definedName name="os" localSheetId="8" hidden="1">#REF!</definedName>
    <definedName name="os" hidden="1">#REF!</definedName>
    <definedName name="oupc" localSheetId="2" hidden="1">#REF!</definedName>
    <definedName name="oupc" localSheetId="3" hidden="1">#REF!</definedName>
    <definedName name="oupc" localSheetId="5" hidden="1">#REF!</definedName>
    <definedName name="oupc" localSheetId="6" hidden="1">#REF!</definedName>
    <definedName name="oupc" localSheetId="8" hidden="1">#REF!</definedName>
    <definedName name="oupc" hidden="1">#REF!</definedName>
    <definedName name="ovwe" localSheetId="2" hidden="1">#REF!</definedName>
    <definedName name="ovwe" localSheetId="3" hidden="1">#REF!</definedName>
    <definedName name="ovwe" localSheetId="5" hidden="1">#REF!</definedName>
    <definedName name="ovwe" localSheetId="6" hidden="1">#REF!</definedName>
    <definedName name="ovwe" localSheetId="8" hidden="1">#REF!</definedName>
    <definedName name="ovwe" hidden="1">#REF!</definedName>
    <definedName name="p" localSheetId="8" hidden="1">{"Support/Rev Op Inc=Total revenue + OIBT",#N/A,FALSE,"Rev-Op Inc"}</definedName>
    <definedName name="p" hidden="1">{"Support/Rev Op Inc=Total revenue + OIBT",#N/A,FALSE,"Rev-Op Inc"}</definedName>
    <definedName name="Pal_Workbook_GUID" localSheetId="11" hidden="1">"FWBED9LAPZU8WIEDHKN5GJL7"</definedName>
    <definedName name="Pal_Workbook_GUID" localSheetId="12" hidden="1">"VJYVEGF9CCHW9UYXNZJCLSJL"</definedName>
    <definedName name="Pal_Workbook_GUID" hidden="1">"NX3BLV7C1JAFSCFCWAICH8M3"</definedName>
    <definedName name="peqafd" localSheetId="2" hidden="1">#REF!</definedName>
    <definedName name="peqafd" localSheetId="3" hidden="1">#REF!</definedName>
    <definedName name="peqafd" localSheetId="5" hidden="1">#REF!</definedName>
    <definedName name="peqafd" localSheetId="6" hidden="1">#REF!</definedName>
    <definedName name="peqafd" localSheetId="7" hidden="1">#REF!</definedName>
    <definedName name="peqafd" localSheetId="8" hidden="1">#REF!</definedName>
    <definedName name="peqafd" localSheetId="10" hidden="1">#REF!</definedName>
    <definedName name="peqafd" hidden="1">#REF!</definedName>
    <definedName name="PERO" localSheetId="2" hidden="1">{#N/A,#N/A,FALSE,"SCA";#N/A,#N/A,FALSE,"NCA";#N/A,#N/A,FALSE,"SAZ";#N/A,#N/A,FALSE,"CAZ";#N/A,#N/A,FALSE,"SNV";#N/A,#N/A,FALSE,"NNV";#N/A,#N/A,FALSE,"PP";#N/A,#N/A,FALSE,"SA"}</definedName>
    <definedName name="PERO" localSheetId="3" hidden="1">{#N/A,#N/A,FALSE,"SCA";#N/A,#N/A,FALSE,"NCA";#N/A,#N/A,FALSE,"SAZ";#N/A,#N/A,FALSE,"CAZ";#N/A,#N/A,FALSE,"SNV";#N/A,#N/A,FALSE,"NNV";#N/A,#N/A,FALSE,"PP";#N/A,#N/A,FALSE,"SA"}</definedName>
    <definedName name="PERO" localSheetId="5" hidden="1">{#N/A,#N/A,FALSE,"SCA";#N/A,#N/A,FALSE,"NCA";#N/A,#N/A,FALSE,"SAZ";#N/A,#N/A,FALSE,"CAZ";#N/A,#N/A,FALSE,"SNV";#N/A,#N/A,FALSE,"NNV";#N/A,#N/A,FALSE,"PP";#N/A,#N/A,FALSE,"SA"}</definedName>
    <definedName name="PERO" localSheetId="6" hidden="1">{#N/A,#N/A,FALSE,"SCA";#N/A,#N/A,FALSE,"NCA";#N/A,#N/A,FALSE,"SAZ";#N/A,#N/A,FALSE,"CAZ";#N/A,#N/A,FALSE,"SNV";#N/A,#N/A,FALSE,"NNV";#N/A,#N/A,FALSE,"PP";#N/A,#N/A,FALSE,"SA"}</definedName>
    <definedName name="PERO" localSheetId="7" hidden="1">{#N/A,#N/A,FALSE,"SCA";#N/A,#N/A,FALSE,"NCA";#N/A,#N/A,FALSE,"SAZ";#N/A,#N/A,FALSE,"CAZ";#N/A,#N/A,FALSE,"SNV";#N/A,#N/A,FALSE,"NNV";#N/A,#N/A,FALSE,"PP";#N/A,#N/A,FALSE,"SA"}</definedName>
    <definedName name="PERO" localSheetId="8" hidden="1">{#N/A,#N/A,FALSE,"SCA";#N/A,#N/A,FALSE,"NCA";#N/A,#N/A,FALSE,"SAZ";#N/A,#N/A,FALSE,"CAZ";#N/A,#N/A,FALSE,"SNV";#N/A,#N/A,FALSE,"NNV";#N/A,#N/A,FALSE,"PP";#N/A,#N/A,FALSE,"SA"}</definedName>
    <definedName name="PERO" localSheetId="10" hidden="1">{#N/A,#N/A,FALSE,"SCA";#N/A,#N/A,FALSE,"NCA";#N/A,#N/A,FALSE,"SAZ";#N/A,#N/A,FALSE,"CAZ";#N/A,#N/A,FALSE,"SNV";#N/A,#N/A,FALSE,"NNV";#N/A,#N/A,FALSE,"PP";#N/A,#N/A,FALSE,"SA"}</definedName>
    <definedName name="PERO" hidden="1">{#N/A,#N/A,FALSE,"SCA";#N/A,#N/A,FALSE,"NCA";#N/A,#N/A,FALSE,"SAZ";#N/A,#N/A,FALSE,"CAZ";#N/A,#N/A,FALSE,"SNV";#N/A,#N/A,FALSE,"NNV";#N/A,#N/A,FALSE,"PP";#N/A,#N/A,FALSE,"SA"}</definedName>
    <definedName name="pert" localSheetId="2" hidden="1">#REF!</definedName>
    <definedName name="pert" localSheetId="3" hidden="1">#REF!</definedName>
    <definedName name="pert" localSheetId="5" hidden="1">#REF!</definedName>
    <definedName name="pert" localSheetId="6" hidden="1">#REF!</definedName>
    <definedName name="pert" localSheetId="7" hidden="1">#REF!</definedName>
    <definedName name="pert" localSheetId="8" hidden="1">#REF!</definedName>
    <definedName name="pert" localSheetId="10" hidden="1">#REF!</definedName>
    <definedName name="pert" hidden="1">#REF!</definedName>
    <definedName name="plk" localSheetId="2" hidden="1">#REF!</definedName>
    <definedName name="plk" localSheetId="3" hidden="1">#REF!</definedName>
    <definedName name="plk" localSheetId="5" hidden="1">#REF!</definedName>
    <definedName name="plk" localSheetId="6" hidden="1">#REF!</definedName>
    <definedName name="plk" localSheetId="8" hidden="1">#REF!</definedName>
    <definedName name="plk" hidden="1">#REF!</definedName>
    <definedName name="plo" localSheetId="2" hidden="1">#REF!</definedName>
    <definedName name="plo" localSheetId="3" hidden="1">#REF!</definedName>
    <definedName name="plo" localSheetId="5" hidden="1">#REF!</definedName>
    <definedName name="plo" localSheetId="6" hidden="1">#REF!</definedName>
    <definedName name="plo" localSheetId="8" hidden="1">#REF!</definedName>
    <definedName name="plo" hidden="1">#REF!</definedName>
    <definedName name="plvsanj" localSheetId="2" hidden="1">#REF!</definedName>
    <definedName name="plvsanj" localSheetId="3" hidden="1">#REF!</definedName>
    <definedName name="plvsanj" localSheetId="5" hidden="1">#REF!</definedName>
    <definedName name="plvsanj" localSheetId="6" hidden="1">#REF!</definedName>
    <definedName name="plvsanj" localSheetId="8" hidden="1">#REF!</definedName>
    <definedName name="plvsanj" hidden="1">#REF!</definedName>
    <definedName name="pocq" localSheetId="2" hidden="1">#REF!</definedName>
    <definedName name="pocq" localSheetId="3" hidden="1">#REF!</definedName>
    <definedName name="pocq" localSheetId="5" hidden="1">#REF!</definedName>
    <definedName name="pocq" localSheetId="6" hidden="1">#REF!</definedName>
    <definedName name="pocq" localSheetId="8" hidden="1">#REF!</definedName>
    <definedName name="pocq" hidden="1">#REF!</definedName>
    <definedName name="poe" localSheetId="2" hidden="1">#REF!</definedName>
    <definedName name="poe" localSheetId="3" hidden="1">#REF!</definedName>
    <definedName name="poe" localSheetId="5" hidden="1">#REF!</definedName>
    <definedName name="poe" localSheetId="6" hidden="1">#REF!</definedName>
    <definedName name="poe" localSheetId="8" hidden="1">#REF!</definedName>
    <definedName name="poe" hidden="1">#REF!</definedName>
    <definedName name="poeac" localSheetId="2" hidden="1">#REF!</definedName>
    <definedName name="poeac" localSheetId="3" hidden="1">#REF!</definedName>
    <definedName name="poeac" localSheetId="5" hidden="1">#REF!</definedName>
    <definedName name="poeac" localSheetId="6" hidden="1">#REF!</definedName>
    <definedName name="poeac" localSheetId="8" hidden="1">#REF!</definedName>
    <definedName name="poeac" hidden="1">#REF!</definedName>
    <definedName name="poec" localSheetId="2" hidden="1">#REF!</definedName>
    <definedName name="poec" localSheetId="3" hidden="1">#REF!</definedName>
    <definedName name="poec" localSheetId="5" hidden="1">#REF!</definedName>
    <definedName name="poec" localSheetId="6" hidden="1">#REF!</definedName>
    <definedName name="poec" localSheetId="8" hidden="1">#REF!</definedName>
    <definedName name="poec" hidden="1">#REF!</definedName>
    <definedName name="poeca" localSheetId="2" hidden="1">#REF!</definedName>
    <definedName name="poeca" localSheetId="3" hidden="1">#REF!</definedName>
    <definedName name="poeca" localSheetId="5" hidden="1">#REF!</definedName>
    <definedName name="poeca" localSheetId="6" hidden="1">#REF!</definedName>
    <definedName name="poeca" localSheetId="8" hidden="1">#REF!</definedName>
    <definedName name="poeca" hidden="1">#REF!</definedName>
    <definedName name="poert" localSheetId="2" hidden="1">#REF!</definedName>
    <definedName name="poert" localSheetId="3" hidden="1">#REF!</definedName>
    <definedName name="poert" localSheetId="5" hidden="1">#REF!</definedName>
    <definedName name="poert" localSheetId="6" hidden="1">#REF!</definedName>
    <definedName name="poert" localSheetId="8" hidden="1">#REF!</definedName>
    <definedName name="poert" hidden="1">#REF!</definedName>
    <definedName name="poi" localSheetId="2" hidden="1">#REF!</definedName>
    <definedName name="poi" localSheetId="3" hidden="1">#REF!</definedName>
    <definedName name="poi" localSheetId="5" hidden="1">#REF!</definedName>
    <definedName name="poi" localSheetId="6" hidden="1">#REF!</definedName>
    <definedName name="poi" localSheetId="8" hidden="1">#REF!</definedName>
    <definedName name="poi" hidden="1">#REF!</definedName>
    <definedName name="poica" localSheetId="2" hidden="1">#REF!</definedName>
    <definedName name="poica" localSheetId="3" hidden="1">#REF!</definedName>
    <definedName name="poica" localSheetId="5" hidden="1">#REF!</definedName>
    <definedName name="poica" localSheetId="6" hidden="1">#REF!</definedName>
    <definedName name="poica" localSheetId="8" hidden="1">#REF!</definedName>
    <definedName name="poica" hidden="1">#REF!</definedName>
    <definedName name="poiea" localSheetId="2" hidden="1">#REF!</definedName>
    <definedName name="poiea" localSheetId="3" hidden="1">#REF!</definedName>
    <definedName name="poiea" localSheetId="5" hidden="1">#REF!</definedName>
    <definedName name="poiea" localSheetId="6" hidden="1">#REF!</definedName>
    <definedName name="poiea" localSheetId="8" hidden="1">#REF!</definedName>
    <definedName name="poiea" hidden="1">#REF!</definedName>
    <definedName name="poiv" localSheetId="2" hidden="1">#REF!</definedName>
    <definedName name="poiv" localSheetId="3" hidden="1">#REF!</definedName>
    <definedName name="poiv" localSheetId="5" hidden="1">#REF!</definedName>
    <definedName name="poiv" localSheetId="6" hidden="1">#REF!</definedName>
    <definedName name="poiv" localSheetId="8" hidden="1">#REF!</definedName>
    <definedName name="poiv" hidden="1">#REF!</definedName>
    <definedName name="poiy" localSheetId="2" hidden="1">#REF!</definedName>
    <definedName name="poiy" localSheetId="3" hidden="1">#REF!</definedName>
    <definedName name="poiy" localSheetId="5" hidden="1">#REF!</definedName>
    <definedName name="poiy" localSheetId="6" hidden="1">#REF!</definedName>
    <definedName name="poiy" localSheetId="8" hidden="1">#REF!</definedName>
    <definedName name="poiy" hidden="1">#REF!</definedName>
    <definedName name="poiyw" localSheetId="2" hidden="1">#REF!</definedName>
    <definedName name="poiyw" localSheetId="3" hidden="1">#REF!</definedName>
    <definedName name="poiyw" localSheetId="5" hidden="1">#REF!</definedName>
    <definedName name="poiyw" localSheetId="6" hidden="1">#REF!</definedName>
    <definedName name="poiyw" localSheetId="8" hidden="1">#REF!</definedName>
    <definedName name="poiyw" hidden="1">#REF!</definedName>
    <definedName name="pouac" localSheetId="2" hidden="1">#REF!</definedName>
    <definedName name="pouac" localSheetId="3" hidden="1">#REF!</definedName>
    <definedName name="pouac" localSheetId="5" hidden="1">#REF!</definedName>
    <definedName name="pouac" localSheetId="6" hidden="1">#REF!</definedName>
    <definedName name="pouac" localSheetId="8" hidden="1">#REF!</definedName>
    <definedName name="pouac" hidden="1">#REF!</definedName>
    <definedName name="pouce" localSheetId="2" hidden="1">#REF!</definedName>
    <definedName name="pouce" localSheetId="3" hidden="1">#REF!</definedName>
    <definedName name="pouce" localSheetId="5" hidden="1">#REF!</definedName>
    <definedName name="pouce" localSheetId="6" hidden="1">#REF!</definedName>
    <definedName name="pouce" localSheetId="8" hidden="1">#REF!</definedName>
    <definedName name="pouce" hidden="1">#REF!</definedName>
    <definedName name="povrs" localSheetId="2" hidden="1">#REF!</definedName>
    <definedName name="povrs" localSheetId="3" hidden="1">#REF!</definedName>
    <definedName name="povrs" localSheetId="5" hidden="1">#REF!</definedName>
    <definedName name="povrs" localSheetId="6" hidden="1">#REF!</definedName>
    <definedName name="povrs" localSheetId="8" hidden="1">#REF!</definedName>
    <definedName name="povrs" hidden="1">#REF!</definedName>
    <definedName name="pppppppp" localSheetId="2" hidden="1">#REF!</definedName>
    <definedName name="pppppppp" localSheetId="3" hidden="1">#REF!</definedName>
    <definedName name="pppppppp" localSheetId="5" hidden="1">#REF!</definedName>
    <definedName name="pppppppp" localSheetId="6" hidden="1">#REF!</definedName>
    <definedName name="pppppppp" localSheetId="8" hidden="1">#REF!</definedName>
    <definedName name="pppppppp" hidden="1">#REF!</definedName>
    <definedName name="_xlnm.Print_Area" localSheetId="1">'RBH-R1 Constant Growth DCF'!$A$1:$P$144</definedName>
    <definedName name="_xlnm.Print_Area" localSheetId="11">'RBH-R10 Payout Ratios'!$A$1:$GJ$41</definedName>
    <definedName name="_xlnm.Print_Area" localSheetId="12">'RBH-R11 Long Term Growth Rate'!$A$1:$G$16</definedName>
    <definedName name="_xlnm.Print_Area" localSheetId="14">'RBH-R12 Growth Rates'!$A$1:$J$46</definedName>
    <definedName name="_xlnm.Print_Area" localSheetId="13">'RBH-R12 Murray Multi-Stage'!$A$1:$M$45,'RBH-R12 Murray Multi-Stage'!$A$93:$K$137,'RBH-R12 Murray Multi-Stage'!$A$47:$F$91,'RBH-R12 Murray Multi-Stage'!$A$138:$M$187,'RBH-R12 Murray Multi-Stage'!$A$189:$G$231</definedName>
    <definedName name="_xlnm.Print_Area" localSheetId="2">'RBH-R2 MRP Bloomberg'!$A$1:$I$524</definedName>
    <definedName name="_xlnm.Print_Area" localSheetId="4">'RBH-R3 Beta'!$B$1:$F$32</definedName>
    <definedName name="_xlnm.Print_Area" localSheetId="5">'RBH-R4 CAPM'!$A$1:$J$34</definedName>
    <definedName name="_xlnm.Print_Area" localSheetId="6">'RBH-R5 Risk Premium'!$A$1:$I$1652</definedName>
    <definedName name="_xlnm.Print_Area" localSheetId="8">'RBH-R7 Capital Structure'!$A$1:$X$88</definedName>
    <definedName name="_xlnm.Print_Area" localSheetId="10">'RBH-R9 CCW Two-Step Tran Yr.'!$A$1:$GU$29</definedName>
    <definedName name="_xlnm.Print_Titles" localSheetId="2">'RBH-R2 MRP Bloomberg'!$10:$11</definedName>
    <definedName name="_xlnm.Print_Titles" localSheetId="3">'RBH-R2 MRP Value Line'!$10:$11</definedName>
    <definedName name="_xlnm.Print_Titles" localSheetId="6">'RBH-R5 Risk Premium'!$43:$45</definedName>
    <definedName name="printing_probelm2_2006" localSheetId="8" hidden="1">{"CONSOL_UWNJ_ISV",#N/A,FALSE,"Sheet1";"CONSOL_UWNJ_SAV",#N/A,FALSE,"Sheet1";"CONSOL_UWNJ_BSV",#N/A,FALSE,"Sheet1";"CONSOL_UWNJ_SFDV",#N/A,FALSE,"Sheet1"}</definedName>
    <definedName name="printing_probelm2_2006" hidden="1">{"CONSOL_UWNJ_ISV",#N/A,FALSE,"Sheet1";"CONSOL_UWNJ_SAV",#N/A,FALSE,"Sheet1";"CONSOL_UWNJ_BSV",#N/A,FALSE,"Sheet1";"CONSOL_UWNJ_SFDV",#N/A,FALSE,"Sheet1"}</definedName>
    <definedName name="printing_Problem" localSheetId="8" hidden="1">{"UWNJISV",#N/A,FALSE,"Sheet1";"UWNJSAV",#N/A,FALSE,"Sheet1";"UWNJBSV",#N/A,FALSE,"Sheet1";"UWNJSFDV",#N/A,FALSE,"Sheet1";"UWNYISV",#N/A,FALSE,"Sheet1";"UWNYSAV",#N/A,FALSE,"Sheet1";"UWNYBSV",#N/A,FALSE,"Sheet1";"UWNYSFDV",#N/A,FALSE,"Sheet1";"ELIM_UWNJ_UWNY_ISV",#N/A,FALSE,"Sheet1";"ELIM_UWNJ_UWNY_SAV",#N/A,FALSE,"Sheet1";"ELIM_UWNJ_UWNY_BSV",#N/A,FALSE,"Sheet1";"ELIM_UWNJ_UWNY_SFDV",#N/A,FALSE,"Sheet1";"CONSOL_UWNJ_ISV",#N/A,FALSE,"Sheet1";"CONSOL_UWNJ_SAV",#N/A,FALSE,"Sheet1";"CONSOL_UWNJ_BSV",#N/A,FALSE,"Sheet1";"CONSOL_UWNJ_SFDV",#N/A,FALSE,"Sheet1";"UWMACISV",#N/A,FALSE,"Sheet1";"UWMACSAV",#N/A,FALSE,"Sheet1";"UWMACBSV",#N/A,FALSE,"Sheet1";"UWMACSFDV",#N/A,FALSE,"Sheet1";"UWWISV",#N/A,FALSE,"Sheet1";"UWWSAV",#N/A,FALSE,"Sheet1";"UWWBSV",#N/A,FALSE,"Sheet1";"UWWSFDV",#N/A,FALSE,"Sheet1";"ELIM_CWO_ISV",#N/A,FALSE,"Sheet1";"ELIM_CWO_SAV",#N/A,FALSE,"Sheet1";"ELIM_CWO_BSV",#N/A,FALSE,"Sheet1";"ELIM_CWO_SFDV",#N/A,FALSE,"Sheet1";"CONSOL_WO_ISV",#N/A,FALSE,"Sheet1";"CONSOL_WO_SAV",#N/A,FALSE,"Sheet1";"CONSOL_WO_BSV",#N/A,FALSE,"Sheet1";"CONSOL_WO_SFDV",#N/A,FALSE,"Sheet1"}</definedName>
    <definedName name="printing_Problem" hidden="1">{"UWNJISV",#N/A,FALSE,"Sheet1";"UWNJSAV",#N/A,FALSE,"Sheet1";"UWNJBSV",#N/A,FALSE,"Sheet1";"UWNJSFDV",#N/A,FALSE,"Sheet1";"UWNYISV",#N/A,FALSE,"Sheet1";"UWNYSAV",#N/A,FALSE,"Sheet1";"UWNYBSV",#N/A,FALSE,"Sheet1";"UWNYSFDV",#N/A,FALSE,"Sheet1";"ELIM_UWNJ_UWNY_ISV",#N/A,FALSE,"Sheet1";"ELIM_UWNJ_UWNY_SAV",#N/A,FALSE,"Sheet1";"ELIM_UWNJ_UWNY_BSV",#N/A,FALSE,"Sheet1";"ELIM_UWNJ_UWNY_SFDV",#N/A,FALSE,"Sheet1";"CONSOL_UWNJ_ISV",#N/A,FALSE,"Sheet1";"CONSOL_UWNJ_SAV",#N/A,FALSE,"Sheet1";"CONSOL_UWNJ_BSV",#N/A,FALSE,"Sheet1";"CONSOL_UWNJ_SFDV",#N/A,FALSE,"Sheet1";"UWMACISV",#N/A,FALSE,"Sheet1";"UWMACSAV",#N/A,FALSE,"Sheet1";"UWMACBSV",#N/A,FALSE,"Sheet1";"UWMACSFDV",#N/A,FALSE,"Sheet1";"UWWISV",#N/A,FALSE,"Sheet1";"UWWSAV",#N/A,FALSE,"Sheet1";"UWWBSV",#N/A,FALSE,"Sheet1";"UWWSFDV",#N/A,FALSE,"Sheet1";"ELIM_CWO_ISV",#N/A,FALSE,"Sheet1";"ELIM_CWO_SAV",#N/A,FALSE,"Sheet1";"ELIM_CWO_BSV",#N/A,FALSE,"Sheet1";"ELIM_CWO_SFDV",#N/A,FALSE,"Sheet1";"CONSOL_WO_ISV",#N/A,FALSE,"Sheet1";"CONSOL_WO_SAV",#N/A,FALSE,"Sheet1";"CONSOL_WO_BSV",#N/A,FALSE,"Sheet1";"CONSOL_WO_SFDV",#N/A,FALSE,"Sheet1"}</definedName>
    <definedName name="printing_problem2" localSheetId="8" hidden="1">{"CONSOL_UWNJ_ISV",#N/A,FALSE,"Sheet1";"CONSOL_UWNJ_SAV",#N/A,FALSE,"Sheet1";"CONSOL_UWNJ_BSV",#N/A,FALSE,"Sheet1";"CONSOL_UWNJ_SFDV",#N/A,FALSE,"Sheet1"}</definedName>
    <definedName name="printing_problem2" hidden="1">{"CONSOL_UWNJ_ISV",#N/A,FALSE,"Sheet1";"CONSOL_UWNJ_SAV",#N/A,FALSE,"Sheet1";"CONSOL_UWNJ_BSV",#N/A,FALSE,"Sheet1";"CONSOL_UWNJ_SFDV",#N/A,FALSE,"Sheet1"}</definedName>
    <definedName name="printing_Problem2006" localSheetId="8" hidden="1">{"UWNJISV",#N/A,FALSE,"Sheet1";"UWNJSAV",#N/A,FALSE,"Sheet1";"UWNJBSV",#N/A,FALSE,"Sheet1";"UWNJSFDV",#N/A,FALSE,"Sheet1";"UWNYISV",#N/A,FALSE,"Sheet1";"UWNYSAV",#N/A,FALSE,"Sheet1";"UWNYBSV",#N/A,FALSE,"Sheet1";"UWNYSFDV",#N/A,FALSE,"Sheet1";"ELIM_UWNJ_UWNY_ISV",#N/A,FALSE,"Sheet1";"ELIM_UWNJ_UWNY_SAV",#N/A,FALSE,"Sheet1";"ELIM_UWNJ_UWNY_BSV",#N/A,FALSE,"Sheet1";"ELIM_UWNJ_UWNY_SFDV",#N/A,FALSE,"Sheet1";"CONSOL_UWNJ_ISV",#N/A,FALSE,"Sheet1";"CONSOL_UWNJ_SAV",#N/A,FALSE,"Sheet1";"CONSOL_UWNJ_BSV",#N/A,FALSE,"Sheet1";"CONSOL_UWNJ_SFDV",#N/A,FALSE,"Sheet1";"UWMACISV",#N/A,FALSE,"Sheet1";"UWMACSAV",#N/A,FALSE,"Sheet1";"UWMACBSV",#N/A,FALSE,"Sheet1";"UWMACSFDV",#N/A,FALSE,"Sheet1";"UWWISV",#N/A,FALSE,"Sheet1";"UWWSAV",#N/A,FALSE,"Sheet1";"UWWBSV",#N/A,FALSE,"Sheet1";"UWWSFDV",#N/A,FALSE,"Sheet1";"ELIM_CWO_ISV",#N/A,FALSE,"Sheet1";"ELIM_CWO_SAV",#N/A,FALSE,"Sheet1";"ELIM_CWO_BSV",#N/A,FALSE,"Sheet1";"ELIM_CWO_SFDV",#N/A,FALSE,"Sheet1";"CONSOL_WO_ISV",#N/A,FALSE,"Sheet1";"CONSOL_WO_SAV",#N/A,FALSE,"Sheet1";"CONSOL_WO_BSV",#N/A,FALSE,"Sheet1";"CONSOL_WO_SFDV",#N/A,FALSE,"Sheet1"}</definedName>
    <definedName name="printing_Problem2006" hidden="1">{"UWNJISV",#N/A,FALSE,"Sheet1";"UWNJSAV",#N/A,FALSE,"Sheet1";"UWNJBSV",#N/A,FALSE,"Sheet1";"UWNJSFDV",#N/A,FALSE,"Sheet1";"UWNYISV",#N/A,FALSE,"Sheet1";"UWNYSAV",#N/A,FALSE,"Sheet1";"UWNYBSV",#N/A,FALSE,"Sheet1";"UWNYSFDV",#N/A,FALSE,"Sheet1";"ELIM_UWNJ_UWNY_ISV",#N/A,FALSE,"Sheet1";"ELIM_UWNJ_UWNY_SAV",#N/A,FALSE,"Sheet1";"ELIM_UWNJ_UWNY_BSV",#N/A,FALSE,"Sheet1";"ELIM_UWNJ_UWNY_SFDV",#N/A,FALSE,"Sheet1";"CONSOL_UWNJ_ISV",#N/A,FALSE,"Sheet1";"CONSOL_UWNJ_SAV",#N/A,FALSE,"Sheet1";"CONSOL_UWNJ_BSV",#N/A,FALSE,"Sheet1";"CONSOL_UWNJ_SFDV",#N/A,FALSE,"Sheet1";"UWMACISV",#N/A,FALSE,"Sheet1";"UWMACSAV",#N/A,FALSE,"Sheet1";"UWMACBSV",#N/A,FALSE,"Sheet1";"UWMACSFDV",#N/A,FALSE,"Sheet1";"UWWISV",#N/A,FALSE,"Sheet1";"UWWSAV",#N/A,FALSE,"Sheet1";"UWWBSV",#N/A,FALSE,"Sheet1";"UWWSFDV",#N/A,FALSE,"Sheet1";"ELIM_CWO_ISV",#N/A,FALSE,"Sheet1";"ELIM_CWO_SAV",#N/A,FALSE,"Sheet1";"ELIM_CWO_BSV",#N/A,FALSE,"Sheet1";"ELIM_CWO_SFDV",#N/A,FALSE,"Sheet1";"CONSOL_WO_ISV",#N/A,FALSE,"Sheet1";"CONSOL_WO_SAV",#N/A,FALSE,"Sheet1";"CONSOL_WO_BSV",#N/A,FALSE,"Sheet1";"CONSOL_WO_SFDV",#N/A,FALSE,"Sheet1"}</definedName>
    <definedName name="printing_problem3" localSheetId="8" hidden="1">{"CONSOL_WO_ISV",#N/A,FALSE,"Sheet1";"CONSOL_WO_SAV",#N/A,FALSE,"Sheet1";"CONSOL_WO_BSV",#N/A,FALSE,"Sheet1";"CONSOL_WO_SFDV",#N/A,FALSE,"Sheet1"}</definedName>
    <definedName name="printing_problem3" hidden="1">{"CONSOL_WO_ISV",#N/A,FALSE,"Sheet1";"CONSOL_WO_SAV",#N/A,FALSE,"Sheet1";"CONSOL_WO_BSV",#N/A,FALSE,"Sheet1";"CONSOL_WO_SFDV",#N/A,FALSE,"Sheet1"}</definedName>
    <definedName name="printing_problem3_2006" localSheetId="8" hidden="1">{"CONSOL_WO_ISV",#N/A,FALSE,"Sheet1";"CONSOL_WO_SAV",#N/A,FALSE,"Sheet1";"CONSOL_WO_BSV",#N/A,FALSE,"Sheet1";"CONSOL_WO_SFDV",#N/A,FALSE,"Sheet1"}</definedName>
    <definedName name="printing_problem3_2006" hidden="1">{"CONSOL_WO_ISV",#N/A,FALSE,"Sheet1";"CONSOL_WO_SAV",#N/A,FALSE,"Sheet1";"CONSOL_WO_BSV",#N/A,FALSE,"Sheet1";"CONSOL_WO_SFDV",#N/A,FALSE,"Sheet1"}</definedName>
    <definedName name="printing_problem4" localSheetId="8" hidden="1">{"ELIM_CWO_ISV",#N/A,FALSE,"Sheet1";"ELIM_CWO_SAV",#N/A,FALSE,"Sheet1";"ELIM_CWO_BSV",#N/A,FALSE,"Sheet1";"ELIM_CWO_SFDV",#N/A,FALSE,"Sheet1"}</definedName>
    <definedName name="printing_problem4" hidden="1">{"ELIM_CWO_ISV",#N/A,FALSE,"Sheet1";"ELIM_CWO_SAV",#N/A,FALSE,"Sheet1";"ELIM_CWO_BSV",#N/A,FALSE,"Sheet1";"ELIM_CWO_SFDV",#N/A,FALSE,"Sheet1"}</definedName>
    <definedName name="printing_problem4_2006" localSheetId="8" hidden="1">{"ELIM_CWO_ISV",#N/A,FALSE,"Sheet1";"ELIM_CWO_SAV",#N/A,FALSE,"Sheet1";"ELIM_CWO_BSV",#N/A,FALSE,"Sheet1";"ELIM_CWO_SFDV",#N/A,FALSE,"Sheet1"}</definedName>
    <definedName name="printing_problem4_2006" hidden="1">{"ELIM_CWO_ISV",#N/A,FALSE,"Sheet1";"ELIM_CWO_SAV",#N/A,FALSE,"Sheet1";"ELIM_CWO_BSV",#N/A,FALSE,"Sheet1";"ELIM_CWO_SFDV",#N/A,FALSE,"Sheet1"}</definedName>
    <definedName name="printing_problem5" localSheetId="8" hidden="1">{"ELIM_UWNJ_UWNY_ISV",#N/A,FALSE,"Sheet1";"ELIM_UWNJ_UWNY_SAV",#N/A,FALSE,"Sheet1";"ELIM_UWNJ_UWNY_BSV",#N/A,FALSE,"Sheet1";"ELIM_UWNJ_UWNY_SFDV",#N/A,FALSE,"Sheet1"}</definedName>
    <definedName name="printing_problem5" hidden="1">{"ELIM_UWNJ_UWNY_ISV",#N/A,FALSE,"Sheet1";"ELIM_UWNJ_UWNY_SAV",#N/A,FALSE,"Sheet1";"ELIM_UWNJ_UWNY_BSV",#N/A,FALSE,"Sheet1";"ELIM_UWNJ_UWNY_SFDV",#N/A,FALSE,"Sheet1"}</definedName>
    <definedName name="printingproblem6" localSheetId="8" hidden="1">{"UWMACISV",#N/A,FALSE,"Sheet1";"UWMACSAV",#N/A,FALSE,"Sheet1";"UWMACBSV",#N/A,FALSE,"Sheet1";"UWMACSFDV",#N/A,FALSE,"Sheet1"}</definedName>
    <definedName name="printingproblem6" hidden="1">{"UWMACISV",#N/A,FALSE,"Sheet1";"UWMACSAV",#N/A,FALSE,"Sheet1";"UWMACBSV",#N/A,FALSE,"Sheet1";"UWMACSFDV",#N/A,FALSE,"Sheet1"}</definedName>
    <definedName name="printingproblem7" localSheetId="8" hidden="1">{"UWNYISV",#N/A,FALSE,"Sheet1";"UWNYSAV",#N/A,FALSE,"Sheet1";"UWNYBSV",#N/A,FALSE,"Sheet1";"UWNYSFDV",#N/A,FALSE,"Sheet1"}</definedName>
    <definedName name="printingproblem7" hidden="1">{"UWNYISV",#N/A,FALSE,"Sheet1";"UWNYSAV",#N/A,FALSE,"Sheet1";"UWNYBSV",#N/A,FALSE,"Sheet1";"UWNYSFDV",#N/A,FALSE,"Sheet1"}</definedName>
    <definedName name="printingproblem8" localSheetId="8" hidden="1">{"UWWISV",#N/A,FALSE,"Sheet1";"UWWSAV",#N/A,FALSE,"Sheet1";"UWWBSV",#N/A,FALSE,"Sheet1";"UWWSFDV",#N/A,FALSE,"Sheet1"}</definedName>
    <definedName name="printingproblem8" hidden="1">{"UWWISV",#N/A,FALSE,"Sheet1";"UWWSAV",#N/A,FALSE,"Sheet1";"UWWBSV",#N/A,FALSE,"Sheet1";"UWWSFDV",#N/A,FALSE,"Sheet1"}</definedName>
    <definedName name="pslf" localSheetId="2" hidden="1">#REF!</definedName>
    <definedName name="pslf" localSheetId="3" hidden="1">#REF!</definedName>
    <definedName name="pslf" localSheetId="5" hidden="1">#REF!</definedName>
    <definedName name="pslf" localSheetId="6" hidden="1">#REF!</definedName>
    <definedName name="pslf" localSheetId="7" hidden="1">#REF!</definedName>
    <definedName name="pslf" localSheetId="8" hidden="1">#REF!</definedName>
    <definedName name="pslf" localSheetId="10" hidden="1">#REF!</definedName>
    <definedName name="pslf" hidden="1">#REF!</definedName>
    <definedName name="psrfdgl" localSheetId="2" hidden="1">#REF!</definedName>
    <definedName name="psrfdgl" localSheetId="3" hidden="1">#REF!</definedName>
    <definedName name="psrfdgl" localSheetId="5" hidden="1">#REF!</definedName>
    <definedName name="psrfdgl" localSheetId="6" hidden="1">#REF!</definedName>
    <definedName name="psrfdgl" localSheetId="7" hidden="1">#REF!</definedName>
    <definedName name="psrfdgl" localSheetId="8" hidden="1">#REF!</definedName>
    <definedName name="psrfdgl" hidden="1">#REF!</definedName>
    <definedName name="pwe" localSheetId="2" hidden="1">#REF!</definedName>
    <definedName name="pwe" localSheetId="3" hidden="1">#REF!</definedName>
    <definedName name="pwe" localSheetId="5" hidden="1">#REF!</definedName>
    <definedName name="pwe" localSheetId="6" hidden="1">#REF!</definedName>
    <definedName name="pwe" localSheetId="7" hidden="1">#REF!</definedName>
    <definedName name="pwe" localSheetId="8" hidden="1">#REF!</definedName>
    <definedName name="pwe" hidden="1">#REF!</definedName>
    <definedName name="qaw" localSheetId="2" hidden="1">#REF!</definedName>
    <definedName name="qaw" localSheetId="3" hidden="1">#REF!</definedName>
    <definedName name="qaw" localSheetId="5" hidden="1">#REF!</definedName>
    <definedName name="qaw" localSheetId="6" hidden="1">#REF!</definedName>
    <definedName name="qaw" localSheetId="8" hidden="1">#REF!</definedName>
    <definedName name="qaw" hidden="1">#REF!</definedName>
    <definedName name="qqa" localSheetId="7" hidden="1">{"ARK_JURIS_FUEL",#N/A,FALSE,"Ark_Fuel&amp;Rev"}</definedName>
    <definedName name="qqa" localSheetId="8" hidden="1">{"ARK_JURIS_FUEL",#N/A,FALSE,"Ark_Fuel&amp;Rev"}</definedName>
    <definedName name="qqa" localSheetId="10" hidden="1">{"ARK_JURIS_FUEL",#N/A,FALSE,"Ark_Fuel&amp;Rev"}</definedName>
    <definedName name="qqa" hidden="1">{"ARK_JURIS_FUEL",#N/A,FALSE,"Ark_Fuel&amp;Rev"}</definedName>
    <definedName name="qwr" localSheetId="2" hidden="1">#REF!</definedName>
    <definedName name="qwr" localSheetId="3" hidden="1">#REF!</definedName>
    <definedName name="qwr" localSheetId="5" hidden="1">#REF!</definedName>
    <definedName name="qwr" localSheetId="6" hidden="1">#REF!</definedName>
    <definedName name="qwr" localSheetId="7" hidden="1">#REF!</definedName>
    <definedName name="qwr" localSheetId="8" hidden="1">#REF!</definedName>
    <definedName name="qwr" localSheetId="10" hidden="1">#REF!</definedName>
    <definedName name="qwr" hidden="1">#REF!</definedName>
    <definedName name="repeat" localSheetId="2" hidden="1">#REF!</definedName>
    <definedName name="repeat" localSheetId="3" hidden="1">#REF!</definedName>
    <definedName name="repeat" localSheetId="5" hidden="1">#REF!</definedName>
    <definedName name="repeat" localSheetId="6" hidden="1">#REF!</definedName>
    <definedName name="repeat" localSheetId="7" hidden="1">#REF!</definedName>
    <definedName name="repeat" localSheetId="8" hidden="1">#REF!</definedName>
    <definedName name="repeat"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localSheetId="11" hidden="1">6</definedName>
    <definedName name="RiskHasSettings" hidden="1">5</definedName>
    <definedName name="RiskIsInput" localSheetId="11" hidden="1">FALSE</definedName>
    <definedName name="RiskIsInput" localSheetId="12" hidden="1">FALSE</definedName>
    <definedName name="RiskIsInput" hidden="1">_xll.RiskCellHasTokens(262144+512+524288)</definedName>
    <definedName name="RiskIsOptimization" localSheetId="11" hidden="1">FALSE</definedName>
    <definedName name="RiskIsOptimization" localSheetId="12" hidden="1">FALSE</definedName>
    <definedName name="RiskIsOptimization" localSheetId="7" hidden="1">FALSE</definedName>
    <definedName name="RiskIsOptimization" localSheetId="8" hidden="1">FALSE</definedName>
    <definedName name="RiskIsOptimization" localSheetId="10" hidden="1">FALSE</definedName>
    <definedName name="RiskIsOutput" localSheetId="11" hidden="1">FALSE</definedName>
    <definedName name="RiskIsOutput" localSheetId="12" hidden="1">FALSE</definedName>
    <definedName name="RiskIsOutput" hidden="1">_xll.RiskCellHasTokens(1024)</definedName>
    <definedName name="RiskIsStatistics" localSheetId="11" hidden="1">FALSE</definedName>
    <definedName name="RiskIsStatistics" localSheetId="12" hidden="1">FALSE</definedName>
    <definedName name="RiskIsStatistics" hidden="1">_xll.RiskCellHasTokens(4096+32768+65536)</definedName>
    <definedName name="RiskMinimizeOnStart" hidden="1">FALSE</definedName>
    <definedName name="RiskMonitorConvergence" hidden="1">FALSE</definedName>
    <definedName name="RiskMultipleCPUSupportEnabled" hidden="1">TRUE</definedName>
    <definedName name="RiskNumIterations" hidden="1">10000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localSheetId="11" hidden="1">3</definedName>
    <definedName name="RiskSamplingType" hidden="1">2</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k" localSheetId="2" hidden="1">{#N/A,#N/A,FALSE,"SCA";#N/A,#N/A,FALSE,"NCA";#N/A,#N/A,FALSE,"SAZ";#N/A,#N/A,FALSE,"CAZ";#N/A,#N/A,FALSE,"SNV";#N/A,#N/A,FALSE,"NNV";#N/A,#N/A,FALSE,"PP";#N/A,#N/A,FALSE,"SA"}</definedName>
    <definedName name="rk" localSheetId="3" hidden="1">{#N/A,#N/A,FALSE,"SCA";#N/A,#N/A,FALSE,"NCA";#N/A,#N/A,FALSE,"SAZ";#N/A,#N/A,FALSE,"CAZ";#N/A,#N/A,FALSE,"SNV";#N/A,#N/A,FALSE,"NNV";#N/A,#N/A,FALSE,"PP";#N/A,#N/A,FALSE,"SA"}</definedName>
    <definedName name="rk" localSheetId="5" hidden="1">{#N/A,#N/A,FALSE,"SCA";#N/A,#N/A,FALSE,"NCA";#N/A,#N/A,FALSE,"SAZ";#N/A,#N/A,FALSE,"CAZ";#N/A,#N/A,FALSE,"SNV";#N/A,#N/A,FALSE,"NNV";#N/A,#N/A,FALSE,"PP";#N/A,#N/A,FALSE,"SA"}</definedName>
    <definedName name="rk" localSheetId="6" hidden="1">{#N/A,#N/A,FALSE,"SCA";#N/A,#N/A,FALSE,"NCA";#N/A,#N/A,FALSE,"SAZ";#N/A,#N/A,FALSE,"CAZ";#N/A,#N/A,FALSE,"SNV";#N/A,#N/A,FALSE,"NNV";#N/A,#N/A,FALSE,"PP";#N/A,#N/A,FALSE,"SA"}</definedName>
    <definedName name="rk" localSheetId="7" hidden="1">{#N/A,#N/A,FALSE,"SCA";#N/A,#N/A,FALSE,"NCA";#N/A,#N/A,FALSE,"SAZ";#N/A,#N/A,FALSE,"CAZ";#N/A,#N/A,FALSE,"SNV";#N/A,#N/A,FALSE,"NNV";#N/A,#N/A,FALSE,"PP";#N/A,#N/A,FALSE,"SA"}</definedName>
    <definedName name="rk" localSheetId="8" hidden="1">{#N/A,#N/A,FALSE,"SCA";#N/A,#N/A,FALSE,"NCA";#N/A,#N/A,FALSE,"SAZ";#N/A,#N/A,FALSE,"CAZ";#N/A,#N/A,FALSE,"SNV";#N/A,#N/A,FALSE,"NNV";#N/A,#N/A,FALSE,"PP";#N/A,#N/A,FALSE,"SA"}</definedName>
    <definedName name="rk" localSheetId="10" hidden="1">{#N/A,#N/A,FALSE,"SCA";#N/A,#N/A,FALSE,"NCA";#N/A,#N/A,FALSE,"SAZ";#N/A,#N/A,FALSE,"CAZ";#N/A,#N/A,FALSE,"SNV";#N/A,#N/A,FALSE,"NNV";#N/A,#N/A,FALSE,"PP";#N/A,#N/A,FALSE,"SA"}</definedName>
    <definedName name="rk" hidden="1">{#N/A,#N/A,FALSE,"SCA";#N/A,#N/A,FALSE,"NCA";#N/A,#N/A,FALSE,"SAZ";#N/A,#N/A,FALSE,"CAZ";#N/A,#N/A,FALSE,"SNV";#N/A,#N/A,FALSE,"NNV";#N/A,#N/A,FALSE,"PP";#N/A,#N/A,FALSE,"SA"}</definedName>
    <definedName name="rtyui" localSheetId="2" hidden="1">#REF!</definedName>
    <definedName name="rtyui" localSheetId="3" hidden="1">#REF!</definedName>
    <definedName name="rtyui" localSheetId="5" hidden="1">#REF!</definedName>
    <definedName name="rtyui" localSheetId="6" hidden="1">#REF!</definedName>
    <definedName name="rtyui" localSheetId="8" hidden="1">#REF!</definedName>
    <definedName name="rtyui" localSheetId="10" hidden="1">#REF!</definedName>
    <definedName name="rtyui" hidden="1">#REF!</definedName>
    <definedName name="rtyuiop" localSheetId="2" hidden="1">#REF!</definedName>
    <definedName name="rtyuiop" localSheetId="3" hidden="1">#REF!</definedName>
    <definedName name="rtyuiop" localSheetId="5" hidden="1">#REF!</definedName>
    <definedName name="rtyuiop" localSheetId="6" hidden="1">#REF!</definedName>
    <definedName name="rtyuiop" localSheetId="8" hidden="1">#REF!</definedName>
    <definedName name="rtyuiop" hidden="1">#REF!</definedName>
    <definedName name="S" localSheetId="2" hidden="1">#REF!</definedName>
    <definedName name="S" localSheetId="3" hidden="1">#REF!</definedName>
    <definedName name="S" localSheetId="5" hidden="1">#REF!</definedName>
    <definedName name="S" localSheetId="6" hidden="1">#REF!</definedName>
    <definedName name="S" localSheetId="8" hidden="1">#REF!</definedName>
    <definedName name="S" hidden="1">#REF!</definedName>
    <definedName name="sac" localSheetId="2" hidden="1">#REF!</definedName>
    <definedName name="sac" localSheetId="3" hidden="1">#REF!</definedName>
    <definedName name="sac" localSheetId="5" hidden="1">#REF!</definedName>
    <definedName name="sac" localSheetId="6" hidden="1">#REF!</definedName>
    <definedName name="sac" localSheetId="8" hidden="1">#REF!</definedName>
    <definedName name="sac" hidden="1">#REF!</definedName>
    <definedName name="sadf" localSheetId="2" hidden="1">#REF!</definedName>
    <definedName name="sadf" localSheetId="3" hidden="1">#REF!</definedName>
    <definedName name="sadf" localSheetId="5" hidden="1">#REF!</definedName>
    <definedName name="sadf" localSheetId="6" hidden="1">#REF!</definedName>
    <definedName name="sadf" localSheetId="8" hidden="1">#REF!</definedName>
    <definedName name="sadf" hidden="1">#REF!</definedName>
    <definedName name="sadfdfafdsfasf" hidden="1">'[2]Chart Data'!$P$30:$P$229</definedName>
    <definedName name="sadfkj" localSheetId="2" hidden="1">#REF!</definedName>
    <definedName name="sadfkj" localSheetId="3" hidden="1">#REF!</definedName>
    <definedName name="sadfkj" localSheetId="5" hidden="1">#REF!</definedName>
    <definedName name="sadfkj" localSheetId="6" hidden="1">#REF!</definedName>
    <definedName name="sadfkj" localSheetId="7" hidden="1">#REF!</definedName>
    <definedName name="sadfkj" localSheetId="8" hidden="1">#REF!</definedName>
    <definedName name="sadfkj" localSheetId="10" hidden="1">#REF!</definedName>
    <definedName name="sadfkj" hidden="1">#REF!</definedName>
    <definedName name="SAPBEXrevision" hidden="1">41</definedName>
    <definedName name="SAPBEXsysID" hidden="1">"PBW"</definedName>
    <definedName name="SAPBEXwbID" hidden="1">"3TD2FVG7ME7U056LVECBWI4A2"</definedName>
    <definedName name="sd" localSheetId="2" hidden="1">#REF!</definedName>
    <definedName name="sd" localSheetId="3" hidden="1">#REF!</definedName>
    <definedName name="sd" localSheetId="5" hidden="1">#REF!</definedName>
    <definedName name="sd" localSheetId="6" hidden="1">#REF!</definedName>
    <definedName name="sd" localSheetId="7" hidden="1">#REF!</definedName>
    <definedName name="sd" localSheetId="8" hidden="1">#REF!</definedName>
    <definedName name="sd" localSheetId="10" hidden="1">#REF!</definedName>
    <definedName name="sd" hidden="1">#REF!</definedName>
    <definedName name="sdf" localSheetId="2" hidden="1">#REF!</definedName>
    <definedName name="sdf" localSheetId="3" hidden="1">#REF!</definedName>
    <definedName name="sdf" localSheetId="5" hidden="1">#REF!</definedName>
    <definedName name="sdf" localSheetId="6" hidden="1">#REF!</definedName>
    <definedName name="sdf" localSheetId="7" hidden="1">#REF!</definedName>
    <definedName name="sdf" localSheetId="8" hidden="1">#REF!</definedName>
    <definedName name="sdf" hidden="1">#REF!</definedName>
    <definedName name="sdfp" localSheetId="2" hidden="1">#REF!</definedName>
    <definedName name="sdfp" localSheetId="3" hidden="1">#REF!</definedName>
    <definedName name="sdfp" localSheetId="5" hidden="1">#REF!</definedName>
    <definedName name="sdfp" localSheetId="6" hidden="1">#REF!</definedName>
    <definedName name="sdfp" localSheetId="7" hidden="1">#REF!</definedName>
    <definedName name="sdfp" localSheetId="8" hidden="1">#REF!</definedName>
    <definedName name="sdfp" hidden="1">#REF!</definedName>
    <definedName name="sdklofj" localSheetId="2" hidden="1">#REF!</definedName>
    <definedName name="sdklofj" localSheetId="3" hidden="1">#REF!</definedName>
    <definedName name="sdklofj" localSheetId="5" hidden="1">#REF!</definedName>
    <definedName name="sdklofj" localSheetId="6" hidden="1">#REF!</definedName>
    <definedName name="sdklofj" localSheetId="8" hidden="1">#REF!</definedName>
    <definedName name="sdklofj" hidden="1">#REF!</definedName>
    <definedName name="sdld" localSheetId="2" hidden="1">#REF!</definedName>
    <definedName name="sdld" localSheetId="3" hidden="1">#REF!</definedName>
    <definedName name="sdld" localSheetId="5" hidden="1">#REF!</definedName>
    <definedName name="sdld" localSheetId="6" hidden="1">#REF!</definedName>
    <definedName name="sdld" localSheetId="8" hidden="1">#REF!</definedName>
    <definedName name="sdld" hidden="1">#REF!</definedName>
    <definedName name="sdljgfj" localSheetId="2" hidden="1">#REF!</definedName>
    <definedName name="sdljgfj" localSheetId="3" hidden="1">#REF!</definedName>
    <definedName name="sdljgfj" localSheetId="5" hidden="1">#REF!</definedName>
    <definedName name="sdljgfj" localSheetId="6" hidden="1">#REF!</definedName>
    <definedName name="sdljgfj" localSheetId="8" hidden="1">#REF!</definedName>
    <definedName name="sdljgfj" hidden="1">#REF!</definedName>
    <definedName name="sdop" localSheetId="2" hidden="1">#REF!</definedName>
    <definedName name="sdop" localSheetId="3" hidden="1">#REF!</definedName>
    <definedName name="sdop" localSheetId="5" hidden="1">#REF!</definedName>
    <definedName name="sdop" localSheetId="6" hidden="1">#REF!</definedName>
    <definedName name="sdop" localSheetId="8" hidden="1">#REF!</definedName>
    <definedName name="sdop" hidden="1">#REF!</definedName>
    <definedName name="sdsdl" localSheetId="2" hidden="1">#REF!</definedName>
    <definedName name="sdsdl" localSheetId="3" hidden="1">#REF!</definedName>
    <definedName name="sdsdl" localSheetId="5" hidden="1">#REF!</definedName>
    <definedName name="sdsdl" localSheetId="6" hidden="1">#REF!</definedName>
    <definedName name="sdsdl" localSheetId="8" hidden="1">#REF!</definedName>
    <definedName name="sdsdl" hidden="1">#REF!</definedName>
    <definedName name="sdv" localSheetId="2" hidden="1">#REF!</definedName>
    <definedName name="sdv" localSheetId="3" hidden="1">#REF!</definedName>
    <definedName name="sdv" localSheetId="5" hidden="1">#REF!</definedName>
    <definedName name="sdv" localSheetId="6" hidden="1">#REF!</definedName>
    <definedName name="sdv" localSheetId="8" hidden="1">#REF!</definedName>
    <definedName name="sdv" hidden="1">#REF!</definedName>
    <definedName name="sedf" localSheetId="2" hidden="1">#REF!</definedName>
    <definedName name="sedf" localSheetId="3" hidden="1">#REF!</definedName>
    <definedName name="sedf" localSheetId="5" hidden="1">#REF!</definedName>
    <definedName name="sedf" localSheetId="6" hidden="1">#REF!</definedName>
    <definedName name="sedf" localSheetId="8" hidden="1">#REF!</definedName>
    <definedName name="sedf" hidden="1">#REF!</definedName>
    <definedName name="sevw" localSheetId="2" hidden="1">#REF!</definedName>
    <definedName name="sevw" localSheetId="3" hidden="1">#REF!</definedName>
    <definedName name="sevw" localSheetId="5" hidden="1">#REF!</definedName>
    <definedName name="sevw" localSheetId="6" hidden="1">#REF!</definedName>
    <definedName name="sevw" localSheetId="7" hidden="1">#REF!</definedName>
    <definedName name="sevw" localSheetId="8" hidden="1">#REF!</definedName>
    <definedName name="sevw" hidden="1">#REF!</definedName>
    <definedName name="sfdv" localSheetId="2" hidden="1">#REF!</definedName>
    <definedName name="sfdv" localSheetId="3" hidden="1">#REF!</definedName>
    <definedName name="sfdv" localSheetId="5" hidden="1">#REF!</definedName>
    <definedName name="sfdv" localSheetId="6" hidden="1">#REF!</definedName>
    <definedName name="sfdv" localSheetId="8" hidden="1">#REF!</definedName>
    <definedName name="sfdv" hidden="1">#REF!</definedName>
    <definedName name="sheet"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Sheet1_FooterType" hidden="1">"NONE"</definedName>
    <definedName name="Sheet2_FooterType" hidden="1">"NONE"</definedName>
    <definedName name="shit" localSheetId="7" hidden="1">{#N/A,#N/A,TRUE,"1990";#N/A,#N/A,TRUE,"1991";#N/A,#N/A,TRUE,"1992";#N/A,#N/A,TRUE,"1993"}</definedName>
    <definedName name="shit" localSheetId="8" hidden="1">{#N/A,#N/A,TRUE,"1990";#N/A,#N/A,TRUE,"1991";#N/A,#N/A,TRUE,"1992";#N/A,#N/A,TRUE,"1993"}</definedName>
    <definedName name="shit" localSheetId="10" hidden="1">{#N/A,#N/A,TRUE,"1990";#N/A,#N/A,TRUE,"1991";#N/A,#N/A,TRUE,"1992";#N/A,#N/A,TRUE,"1993"}</definedName>
    <definedName name="shit" hidden="1">{#N/A,#N/A,TRUE,"1990";#N/A,#N/A,TRUE,"1991";#N/A,#N/A,TRUE,"1992";#N/A,#N/A,TRUE,"1993"}</definedName>
    <definedName name="shit2" localSheetId="7" hidden="1">{"summary",#N/A,TRUE,"E93ADJ";"detail",#N/A,TRUE,"E93ADJ"}</definedName>
    <definedName name="shit2" localSheetId="8" hidden="1">{"summary",#N/A,TRUE,"E93ADJ";"detail",#N/A,TRUE,"E93ADJ"}</definedName>
    <definedName name="shit2" localSheetId="10" hidden="1">{"summary",#N/A,TRUE,"E93ADJ";"detail",#N/A,TRUE,"E93ADJ"}</definedName>
    <definedName name="shit2" hidden="1">{"summary",#N/A,TRUE,"E93ADJ";"detail",#N/A,TRUE,"E93ADJ"}</definedName>
    <definedName name="SI" localSheetId="2"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SI" localSheetId="3"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SI" localSheetId="5"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SI" localSheetId="6"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SI" localSheetId="7"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SI" localSheetId="8"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SI" localSheetId="10"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SI"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slkd" localSheetId="2" hidden="1">#REF!</definedName>
    <definedName name="slkd" localSheetId="3" hidden="1">#REF!</definedName>
    <definedName name="slkd" localSheetId="5" hidden="1">#REF!</definedName>
    <definedName name="slkd" localSheetId="6" hidden="1">#REF!</definedName>
    <definedName name="slkd" localSheetId="7" hidden="1">#REF!</definedName>
    <definedName name="slkd" localSheetId="8" hidden="1">#REF!</definedName>
    <definedName name="slkd" localSheetId="10" hidden="1">#REF!</definedName>
    <definedName name="slkd" hidden="1">#REF!</definedName>
    <definedName name="snl__BCA3CD01_2AA8_4E82_A458_AAC38ECE6685_" localSheetId="14" hidden="1">'RBH-R12 Growth Rates'!#REF!,'RBH-R12 Growth Rates'!#REF!</definedName>
    <definedName name="SpreadsheetBuilder_1" localSheetId="8" hidden="1">#REF!</definedName>
    <definedName name="SpreadsheetBuilder_1" localSheetId="10" hidden="1">[17]Sheet1!$C$7:$FE$12</definedName>
    <definedName name="SpreadsheetBuilder_1" hidden="1">#REF!</definedName>
    <definedName name="SpreadsheetBuilder_10" localSheetId="8" hidden="1">#REF!</definedName>
    <definedName name="SpreadsheetBuilder_10" hidden="1">#REF!</definedName>
    <definedName name="SpreadsheetBuilder_12" localSheetId="8" hidden="1">#REF!</definedName>
    <definedName name="SpreadsheetBuilder_12" hidden="1">#REF!</definedName>
    <definedName name="SpreadsheetBuilder_14" localSheetId="8" hidden="1">#REF!</definedName>
    <definedName name="SpreadsheetBuilder_14" hidden="1">#REF!</definedName>
    <definedName name="SpreadsheetBuilder_15" localSheetId="8" hidden="1">#REF!</definedName>
    <definedName name="SpreadsheetBuilder_15" hidden="1">#REF!</definedName>
    <definedName name="SpreadsheetBuilder_16" localSheetId="8" hidden="1">#REF!</definedName>
    <definedName name="SpreadsheetBuilder_16" hidden="1">#REF!</definedName>
    <definedName name="SpreadsheetBuilder_17" localSheetId="8" hidden="1">#REF!</definedName>
    <definedName name="SpreadsheetBuilder_17" hidden="1">#REF!</definedName>
    <definedName name="SpreadsheetBuilder_18" localSheetId="8" hidden="1">#REF!</definedName>
    <definedName name="SpreadsheetBuilder_18" hidden="1">#REF!</definedName>
    <definedName name="SpreadsheetBuilder_19" localSheetId="8" hidden="1">#REF!</definedName>
    <definedName name="SpreadsheetBuilder_19" hidden="1">#REF!</definedName>
    <definedName name="SpreadsheetBuilder_2" localSheetId="8" hidden="1">'[18]Chart X Forecast Error'!#REF!</definedName>
    <definedName name="SpreadsheetBuilder_2" localSheetId="10" hidden="1">'[18]Chart X Forecast Error'!#REF!</definedName>
    <definedName name="SpreadsheetBuilder_2" hidden="1">'[19]Chart X Forecast Error'!#REF!</definedName>
    <definedName name="SpreadsheetBuilder_20" localSheetId="8" hidden="1">#REF!</definedName>
    <definedName name="SpreadsheetBuilder_20" hidden="1">#REF!</definedName>
    <definedName name="SpreadsheetBuilder_21" localSheetId="8" hidden="1">#REF!</definedName>
    <definedName name="SpreadsheetBuilder_21" hidden="1">#REF!</definedName>
    <definedName name="SpreadsheetBuilder_22" localSheetId="8" hidden="1">#REF!</definedName>
    <definedName name="SpreadsheetBuilder_22" hidden="1">#REF!</definedName>
    <definedName name="SpreadsheetBuilder_23" localSheetId="8" hidden="1">#REF!</definedName>
    <definedName name="SpreadsheetBuilder_23" hidden="1">#REF!</definedName>
    <definedName name="SpreadsheetBuilder_24" hidden="1">#REF!</definedName>
    <definedName name="SpreadsheetBuilder_25" hidden="1">#REF!</definedName>
    <definedName name="SpreadsheetBuilder_27" localSheetId="8" hidden="1">#REF!</definedName>
    <definedName name="SpreadsheetBuilder_27" hidden="1">#REF!</definedName>
    <definedName name="SpreadsheetBuilder_28" localSheetId="8" hidden="1">#REF!</definedName>
    <definedName name="SpreadsheetBuilder_28" hidden="1">#REF!</definedName>
    <definedName name="SpreadsheetBuilder_3" localSheetId="8" hidden="1">#REF!</definedName>
    <definedName name="SpreadsheetBuilder_3" hidden="1">#REF!</definedName>
    <definedName name="SpreadsheetBuilder_4" localSheetId="8" hidden="1">#REF!</definedName>
    <definedName name="SpreadsheetBuilder_4" hidden="1">#REF!</definedName>
    <definedName name="srg" localSheetId="7" hidden="1">{#N/A,#N/A,FALSE,"WP_B5";#N/A,#N/A,FALSE,"WP_B6";#N/A,#N/A,FALSE,"WP_B6.1";#N/A,#N/A,FALSE,"WP_B6.2";#N/A,#N/A,FALSE,"WP_B7";#N/A,#N/A,FALSE,"WP_B8";#N/A,#N/A,FALSE,"WP_B9";#N/A,#N/A,FALSE,"WP_C1";#N/A,#N/A,FALSE,"WP_C1.1";"WP_C1.2.1",#N/A,FALSE,"WP_C1.2";"WP_C1.2.2",#N/A,FALSE,"WP_C1.2";"WP_C1.2.3",#N/A,FALSE,"WP_C1.2";"WP_C1.2.4",#N/A,FALSE,"WP_C1.2";"WP_C1.2.5",#N/A,FALSE,"WP_C1.2";#N/A,#N/A,FALSE,"WP_C2";#N/A,#N/A,FALSE,"WP_C4";#N/A,#N/A,FALSE,"WP_C4a";#N/A,#N/A,FALSE,"WP_C4.1";#N/A,#N/A,FALSE,"WP_C4.2";#N/A,#N/A,FALSE,"WP_C4.3";#N/A,#N/A,FALSE,"WP_C5";#N/A,#N/A,FALSE,"WP_C6";#N/A,#N/A,FALSE,"WP_C7";#N/A,#N/A,FALSE,"WP_C8";#N/A,#N/A,FALSE,"WP_C9";#N/A,#N/A,FALSE,"WP_C10";#N/A,#N/A,FALSE,"WP_C11";#N/A,#N/A,FALSE,"WP_C12";#N/A,#N/A,FALSE,"WP_C13";#N/A,#N/A,FALSE,"WP_C14";"WP_D1.1",#N/A,FALSE,"WP_D1";"WP_D1.2",#N/A,FALSE,"WP_D1";"WP_D1.3",#N/A,FALSE,"WP_D1";"WP_D1.4",#N/A,FALSE,"WP_D1";"WP_D1.5",#N/A,FALSE,"WP_D1";#N/A,#N/A,FALSE,"WP_D2";#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srg" localSheetId="8" hidden="1">{#N/A,#N/A,FALSE,"WP_B5";#N/A,#N/A,FALSE,"WP_B6";#N/A,#N/A,FALSE,"WP_B6.1";#N/A,#N/A,FALSE,"WP_B6.2";#N/A,#N/A,FALSE,"WP_B7";#N/A,#N/A,FALSE,"WP_B8";#N/A,#N/A,FALSE,"WP_B9";#N/A,#N/A,FALSE,"WP_C1";#N/A,#N/A,FALSE,"WP_C1.1";"WP_C1.2.1",#N/A,FALSE,"WP_C1.2";"WP_C1.2.2",#N/A,FALSE,"WP_C1.2";"WP_C1.2.3",#N/A,FALSE,"WP_C1.2";"WP_C1.2.4",#N/A,FALSE,"WP_C1.2";"WP_C1.2.5",#N/A,FALSE,"WP_C1.2";#N/A,#N/A,FALSE,"WP_C2";#N/A,#N/A,FALSE,"WP_C4";#N/A,#N/A,FALSE,"WP_C4a";#N/A,#N/A,FALSE,"WP_C4.1";#N/A,#N/A,FALSE,"WP_C4.2";#N/A,#N/A,FALSE,"WP_C4.3";#N/A,#N/A,FALSE,"WP_C5";#N/A,#N/A,FALSE,"WP_C6";#N/A,#N/A,FALSE,"WP_C7";#N/A,#N/A,FALSE,"WP_C8";#N/A,#N/A,FALSE,"WP_C9";#N/A,#N/A,FALSE,"WP_C10";#N/A,#N/A,FALSE,"WP_C11";#N/A,#N/A,FALSE,"WP_C12";#N/A,#N/A,FALSE,"WP_C13";#N/A,#N/A,FALSE,"WP_C14";"WP_D1.1",#N/A,FALSE,"WP_D1";"WP_D1.2",#N/A,FALSE,"WP_D1";"WP_D1.3",#N/A,FALSE,"WP_D1";"WP_D1.4",#N/A,FALSE,"WP_D1";"WP_D1.5",#N/A,FALSE,"WP_D1";#N/A,#N/A,FALSE,"WP_D2";#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srg" localSheetId="10" hidden="1">{#N/A,#N/A,FALSE,"WP_B5";#N/A,#N/A,FALSE,"WP_B6";#N/A,#N/A,FALSE,"WP_B6.1";#N/A,#N/A,FALSE,"WP_B6.2";#N/A,#N/A,FALSE,"WP_B7";#N/A,#N/A,FALSE,"WP_B8";#N/A,#N/A,FALSE,"WP_B9";#N/A,#N/A,FALSE,"WP_C1";#N/A,#N/A,FALSE,"WP_C1.1";"WP_C1.2.1",#N/A,FALSE,"WP_C1.2";"WP_C1.2.2",#N/A,FALSE,"WP_C1.2";"WP_C1.2.3",#N/A,FALSE,"WP_C1.2";"WP_C1.2.4",#N/A,FALSE,"WP_C1.2";"WP_C1.2.5",#N/A,FALSE,"WP_C1.2";#N/A,#N/A,FALSE,"WP_C2";#N/A,#N/A,FALSE,"WP_C4";#N/A,#N/A,FALSE,"WP_C4a";#N/A,#N/A,FALSE,"WP_C4.1";#N/A,#N/A,FALSE,"WP_C4.2";#N/A,#N/A,FALSE,"WP_C4.3";#N/A,#N/A,FALSE,"WP_C5";#N/A,#N/A,FALSE,"WP_C6";#N/A,#N/A,FALSE,"WP_C7";#N/A,#N/A,FALSE,"WP_C8";#N/A,#N/A,FALSE,"WP_C9";#N/A,#N/A,FALSE,"WP_C10";#N/A,#N/A,FALSE,"WP_C11";#N/A,#N/A,FALSE,"WP_C12";#N/A,#N/A,FALSE,"WP_C13";#N/A,#N/A,FALSE,"WP_C14";"WP_D1.1",#N/A,FALSE,"WP_D1";"WP_D1.2",#N/A,FALSE,"WP_D1";"WP_D1.3",#N/A,FALSE,"WP_D1";"WP_D1.4",#N/A,FALSE,"WP_D1";"WP_D1.5",#N/A,FALSE,"WP_D1";#N/A,#N/A,FALSE,"WP_D2";#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srg" hidden="1">{#N/A,#N/A,FALSE,"WP_B5";#N/A,#N/A,FALSE,"WP_B6";#N/A,#N/A,FALSE,"WP_B6.1";#N/A,#N/A,FALSE,"WP_B6.2";#N/A,#N/A,FALSE,"WP_B7";#N/A,#N/A,FALSE,"WP_B8";#N/A,#N/A,FALSE,"WP_B9";#N/A,#N/A,FALSE,"WP_C1";#N/A,#N/A,FALSE,"WP_C1.1";"WP_C1.2.1",#N/A,FALSE,"WP_C1.2";"WP_C1.2.2",#N/A,FALSE,"WP_C1.2";"WP_C1.2.3",#N/A,FALSE,"WP_C1.2";"WP_C1.2.4",#N/A,FALSE,"WP_C1.2";"WP_C1.2.5",#N/A,FALSE,"WP_C1.2";#N/A,#N/A,FALSE,"WP_C2";#N/A,#N/A,FALSE,"WP_C4";#N/A,#N/A,FALSE,"WP_C4a";#N/A,#N/A,FALSE,"WP_C4.1";#N/A,#N/A,FALSE,"WP_C4.2";#N/A,#N/A,FALSE,"WP_C4.3";#N/A,#N/A,FALSE,"WP_C5";#N/A,#N/A,FALSE,"WP_C6";#N/A,#N/A,FALSE,"WP_C7";#N/A,#N/A,FALSE,"WP_C8";#N/A,#N/A,FALSE,"WP_C9";#N/A,#N/A,FALSE,"WP_C10";#N/A,#N/A,FALSE,"WP_C11";#N/A,#N/A,FALSE,"WP_C12";#N/A,#N/A,FALSE,"WP_C13";#N/A,#N/A,FALSE,"WP_C14";"WP_D1.1",#N/A,FALSE,"WP_D1";"WP_D1.2",#N/A,FALSE,"WP_D1";"WP_D1.3",#N/A,FALSE,"WP_D1";"WP_D1.4",#N/A,FALSE,"WP_D1";"WP_D1.5",#N/A,FALSE,"WP_D1";#N/A,#N/A,FALSE,"WP_D2";#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ssdo" localSheetId="2" hidden="1">#REF!</definedName>
    <definedName name="ssdo" localSheetId="3" hidden="1">#REF!</definedName>
    <definedName name="ssdo" localSheetId="5" hidden="1">#REF!</definedName>
    <definedName name="ssdo" localSheetId="6" hidden="1">#REF!</definedName>
    <definedName name="ssdo" localSheetId="8" hidden="1">#REF!</definedName>
    <definedName name="ssdo" localSheetId="10" hidden="1">#REF!</definedName>
    <definedName name="ssdo" hidden="1">#REF!</definedName>
    <definedName name="sssset" localSheetId="2" hidden="1">#REF!</definedName>
    <definedName name="sssset" localSheetId="3" hidden="1">#REF!</definedName>
    <definedName name="sssset" localSheetId="5" hidden="1">#REF!</definedName>
    <definedName name="sssset" localSheetId="6" hidden="1">#REF!</definedName>
    <definedName name="sssset" localSheetId="8" hidden="1">#REF!</definedName>
    <definedName name="sssset" hidden="1">#REF!</definedName>
    <definedName name="STWBD_StatToolsBoxPlot_DefaultDataFormat" hidden="1">" 0"</definedName>
    <definedName name="STWBD_StatToolsBoxPlot_HasDefaultInfo" hidden="1">"TRUE"</definedName>
    <definedName name="STWBD_StatToolsBoxPlot_IncludeKey" hidden="1">"FALSE"</definedName>
    <definedName name="STWBD_StatToolsBoxPlot_VariableList" hidden="1">1</definedName>
    <definedName name="STWBD_StatToolsBoxPlot_VariableList_1" hidden="1">"U_x0001_VG27AE830F_x0001_"</definedName>
    <definedName name="STWBD_StatToolsBoxPlot_VarSelectorDefaultDataSet" hidden="1">"DG2C9ED946"</definedName>
    <definedName name="STWBD_StatToolsHistogram_BinMaximum" hidden="1">" 1.01E+300"</definedName>
    <definedName name="STWBD_StatToolsHistogram_BinMinimum" hidden="1">" 1.01E+300"</definedName>
    <definedName name="STWBD_StatToolsHistogram_DefaultDataFormat" hidden="1">" 0"</definedName>
    <definedName name="STWBD_StatToolsHistogram_HasDefaultInfo" hidden="1">"TRUE"</definedName>
    <definedName name="STWBD_StatToolsHistogram_NumBins" hidden="1">"-32767"</definedName>
    <definedName name="STWBD_StatToolsHistogram_VariableList" hidden="1">1</definedName>
    <definedName name="STWBD_StatToolsHistogram_VariableList_1" hidden="1">"U_x0001_VG27AE830F_x0001_"</definedName>
    <definedName name="STWBD_StatToolsHistogram_VarSelectorDefaultDataSet" hidden="1">"DG2C9ED946"</definedName>
    <definedName name="STWBD_StatToolsHistogram_XAxisStyle" hidden="1">" 0"</definedName>
    <definedName name="STWBD_StatToolsHistogram_YAxisStyle" hidden="1">" 0"</definedName>
    <definedName name="STWBD_StatToolsOneVarSummary_Count" hidden="1">"TRUE"</definedName>
    <definedName name="STWBD_StatToolsOneVarSummary_DefaultDataFormat" hidden="1">" 0"</definedName>
    <definedName name="STWBD_StatToolsOneVarSummary_FirstQuartile" hidden="1">"TRUE"</definedName>
    <definedName name="STWBD_StatToolsOneVarSummary_HasDefaultInfo" hidden="1">"TRUE"</definedName>
    <definedName name="STWBD_StatToolsOneVarSummary_InterQuartileRange" hidden="1">"TRUE"</definedName>
    <definedName name="STWBD_StatToolsOneVarSummary_Kurtosis" hidden="1">"TRUE"</definedName>
    <definedName name="STWBD_StatToolsOneVarSummary_Maximum" hidden="1">"TRUE"</definedName>
    <definedName name="STWBD_StatToolsOneVarSummary_Mean" hidden="1">"TRUE"</definedName>
    <definedName name="STWBD_StatToolsOneVarSummary_MeanAbsDeviation" hidden="1">"TRUE"</definedName>
    <definedName name="STWBD_StatToolsOneVarSummary_Median" hidden="1">"TRUE"</definedName>
    <definedName name="STWBD_StatToolsOneVarSummary_Minimum" hidden="1">"TRUE"</definedName>
    <definedName name="STWBD_StatToolsOneVarSummary_OtherPercentiles" hidden="1">"TRUE"</definedName>
    <definedName name="STWBD_StatToolsOneVarSummary_PercentileList" hidden="1">" .01, .025, .05, .1, .2, .8, .9, .95, .975, .99"</definedName>
    <definedName name="STWBD_StatToolsOneVarSummary_Range" hidden="1">"TRUE"</definedName>
    <definedName name="STWBD_StatToolsOneVarSummary_Skewness" hidden="1">"TRUE"</definedName>
    <definedName name="STWBD_StatToolsOneVarSummary_StandardDeviation" hidden="1">"TRUE"</definedName>
    <definedName name="STWBD_StatToolsOneVarSummary_Sum" hidden="1">"TRUE"</definedName>
    <definedName name="STWBD_StatToolsOneVarSummary_ThirdQuartile" hidden="1">"TRUE"</definedName>
    <definedName name="STWBD_StatToolsOneVarSummary_VariableList" hidden="1">1</definedName>
    <definedName name="STWBD_StatToolsOneVarSummary_VariableList_1" hidden="1">"U_x0001_VG27AE830F_x0001_"</definedName>
    <definedName name="STWBD_StatToolsOneVarSummary_Variance" hidden="1">"TRUE"</definedName>
    <definedName name="STWBD_StatToolsOneVarSummary_VarSelectorDefaultDataSet" hidden="1">"DG2C9ED946"</definedName>
    <definedName name="sv" localSheetId="2" hidden="1">#REF!</definedName>
    <definedName name="sv" localSheetId="3" hidden="1">#REF!</definedName>
    <definedName name="sv" localSheetId="5" hidden="1">#REF!</definedName>
    <definedName name="sv" localSheetId="6" hidden="1">#REF!</definedName>
    <definedName name="sv" localSheetId="7" hidden="1">#REF!</definedName>
    <definedName name="sv" localSheetId="8" hidden="1">#REF!</definedName>
    <definedName name="sv" localSheetId="10" hidden="1">#REF!</definedName>
    <definedName name="sv" hidden="1">#REF!</definedName>
    <definedName name="svfdv" localSheetId="2" hidden="1">#REF!</definedName>
    <definedName name="svfdv" localSheetId="3" hidden="1">#REF!</definedName>
    <definedName name="svfdv" localSheetId="5" hidden="1">#REF!</definedName>
    <definedName name="svfdv" localSheetId="6" hidden="1">#REF!</definedName>
    <definedName name="svfdv" localSheetId="7" hidden="1">#REF!</definedName>
    <definedName name="svfdv" localSheetId="8" hidden="1">#REF!</definedName>
    <definedName name="svfdv" hidden="1">#REF!</definedName>
    <definedName name="swae" localSheetId="2" hidden="1">#REF!</definedName>
    <definedName name="swae" localSheetId="3" hidden="1">#REF!</definedName>
    <definedName name="swae" localSheetId="5" hidden="1">#REF!</definedName>
    <definedName name="swae" localSheetId="6" hidden="1">#REF!</definedName>
    <definedName name="swae" localSheetId="7" hidden="1">#REF!</definedName>
    <definedName name="swae" localSheetId="8" hidden="1">#REF!</definedName>
    <definedName name="swae" hidden="1">#REF!</definedName>
    <definedName name="TEFRA" localSheetId="7" hidden="1">{"summary",#N/A,TRUE,"E93ADJ";"detail",#N/A,TRUE,"E93ADJ"}</definedName>
    <definedName name="TEFRA" localSheetId="8" hidden="1">{"summary",#N/A,TRUE,"E93ADJ";"detail",#N/A,TRUE,"E93ADJ"}</definedName>
    <definedName name="TEFRA" localSheetId="10" hidden="1">{"summary",#N/A,TRUE,"E93ADJ";"detail",#N/A,TRUE,"E93ADJ"}</definedName>
    <definedName name="TEFRA" hidden="1">{"summary",#N/A,TRUE,"E93ADJ";"detail",#N/A,TRUE,"E93ADJ"}</definedName>
    <definedName name="Temp" localSheetId="7" hidden="1">{"ARK_JURIS_FUEL",#N/A,FALSE,"Ark_Fuel&amp;Rev"}</definedName>
    <definedName name="Temp" localSheetId="8" hidden="1">{"ARK_JURIS_FUEL",#N/A,FALSE,"Ark_Fuel&amp;Rev"}</definedName>
    <definedName name="Temp" localSheetId="10" hidden="1">{"ARK_JURIS_FUEL",#N/A,FALSE,"Ark_Fuel&amp;Rev"}</definedName>
    <definedName name="Temp" hidden="1">{"ARK_JURIS_FUEL",#N/A,FALSE,"Ark_Fuel&amp;Rev"}</definedName>
    <definedName name="test" localSheetId="2" hidden="1">[20]TOPrs!#REF!</definedName>
    <definedName name="test" localSheetId="3" hidden="1">[20]TOPrs!#REF!</definedName>
    <definedName name="test" localSheetId="5" hidden="1">[20]TOPrs!#REF!</definedName>
    <definedName name="test" localSheetId="6" hidden="1">[20]TOPrs!#REF!</definedName>
    <definedName name="test" localSheetId="7" hidden="1">[20]TOPrs!#REF!</definedName>
    <definedName name="test" localSheetId="8" hidden="1">[20]TOPrs!#REF!</definedName>
    <definedName name="test" hidden="1">[20]TOPrs!#REF!</definedName>
    <definedName name="test1" localSheetId="7" hidden="1">{#N/A,#N/A,TRUE,"Bill Comp - 60";#N/A,#N/A,TRUE,"Bill Comp - 70";#N/A,#N/A,TRUE,"Bill Comp - 71";#N/A,#N/A,TRUE,"Bill Comp- 85"}</definedName>
    <definedName name="test1" localSheetId="8" hidden="1">{#N/A,#N/A,TRUE,"Bill Comp - 60";#N/A,#N/A,TRUE,"Bill Comp - 70";#N/A,#N/A,TRUE,"Bill Comp - 71";#N/A,#N/A,TRUE,"Bill Comp- 85"}</definedName>
    <definedName name="test1" localSheetId="10" hidden="1">{#N/A,#N/A,TRUE,"Bill Comp - 60";#N/A,#N/A,TRUE,"Bill Comp - 70";#N/A,#N/A,TRUE,"Bill Comp - 71";#N/A,#N/A,TRUE,"Bill Comp- 85"}</definedName>
    <definedName name="test1" hidden="1">{#N/A,#N/A,TRUE,"Bill Comp - 60";#N/A,#N/A,TRUE,"Bill Comp - 70";#N/A,#N/A,TRUE,"Bill Comp - 71";#N/A,#N/A,TRUE,"Bill Comp- 85"}</definedName>
    <definedName name="test11" hidden="1">{#N/A,"Anonymous",FALSE,"30 30k Table";#N/A,#N/A,FALSE,"30 50k Table";#N/A,#N/A,FALSE,"40 100k Table"}</definedName>
    <definedName name="testing" hidden="1">{#N/A,"Anonymous",FALSE,"30 30k Table";#N/A,#N/A,FALSE,"30 50k Table";#N/A,#N/A,FALSE,"40 100k Table"}</definedName>
    <definedName name="tot"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TP_Footer_Path" hidden="1">"S:\75886\03WELF\WS\2004 contributions\"</definedName>
    <definedName name="tp_footer_path2" hidden="1">"S:\00270\06ret\othsys\TEAM\12-31-2005 Disclosure (FAS)\"</definedName>
    <definedName name="tp_footer_path3" hidden="1">"S:\00270\06ret\othsys\TEAM\Etown\"</definedName>
    <definedName name="TP_Footer_User" hidden="1">"northc"</definedName>
    <definedName name="tp_footer_user2" hidden="1">"PEREZM"</definedName>
    <definedName name="tp_footer_user3" hidden="1">"DECRISS"</definedName>
    <definedName name="TP_Footer_Version" hidden="1">"v3.00"</definedName>
    <definedName name="tran" localSheetId="7" hidden="1">{#N/A,#N/A,FALSE,"SCH_B1";#N/A,#N/A,FALSE,"SCH_B2";#N/A,#N/A,FALSE,"SCH_B2.1";#N/A,#N/A,FALSE,"SCH_B2.2";#N/A,#N/A,FALSE,"SCH_B2.3";#N/A,#N/A,FALSE,"SCH_B3";#N/A,#N/A,FALSE,"SCH_B3.1";#N/A,#N/A,FALSE,"SCH_C1-a";#N/A,#N/A,FALSE,"SCH_C2";#N/A,#N/A,FALSE,"SCH_C2.1";#N/A,#N/A,FALSE,"SCH_D1A";#N/A,#N/A,FALSE,"SCH_D2";#N/A,#N/A,FALSE,"SCH_D2.1";#N/A,#N/A,FALSE,"SCH_E1";#N/A,#N/A,FALSE,"SCH_E1.1";#N/A,#N/A,FALSE,"SCH_F1";#N/A,#N/A,FALSE,"SCH_H1";#N/A,#N/A,FALSE,"SCH_H2";#N/A,#N/A,FALSE,"SCH_H2.1";#N/A,#N/A,FALSE,"SCH_I1";#N/A,#N/A,FALSE,"SCH_I1a";#N/A,#N/A,FALSE,"SCH_J1"}</definedName>
    <definedName name="tran" localSheetId="8" hidden="1">{#N/A,#N/A,FALSE,"SCH_B1";#N/A,#N/A,FALSE,"SCH_B2";#N/A,#N/A,FALSE,"SCH_B2.1";#N/A,#N/A,FALSE,"SCH_B2.2";#N/A,#N/A,FALSE,"SCH_B2.3";#N/A,#N/A,FALSE,"SCH_B3";#N/A,#N/A,FALSE,"SCH_B3.1";#N/A,#N/A,FALSE,"SCH_C1-a";#N/A,#N/A,FALSE,"SCH_C2";#N/A,#N/A,FALSE,"SCH_C2.1";#N/A,#N/A,FALSE,"SCH_D1A";#N/A,#N/A,FALSE,"SCH_D2";#N/A,#N/A,FALSE,"SCH_D2.1";#N/A,#N/A,FALSE,"SCH_E1";#N/A,#N/A,FALSE,"SCH_E1.1";#N/A,#N/A,FALSE,"SCH_F1";#N/A,#N/A,FALSE,"SCH_H1";#N/A,#N/A,FALSE,"SCH_H2";#N/A,#N/A,FALSE,"SCH_H2.1";#N/A,#N/A,FALSE,"SCH_I1";#N/A,#N/A,FALSE,"SCH_I1a";#N/A,#N/A,FALSE,"SCH_J1"}</definedName>
    <definedName name="tran" localSheetId="10" hidden="1">{#N/A,#N/A,FALSE,"SCH_B1";#N/A,#N/A,FALSE,"SCH_B2";#N/A,#N/A,FALSE,"SCH_B2.1";#N/A,#N/A,FALSE,"SCH_B2.2";#N/A,#N/A,FALSE,"SCH_B2.3";#N/A,#N/A,FALSE,"SCH_B3";#N/A,#N/A,FALSE,"SCH_B3.1";#N/A,#N/A,FALSE,"SCH_C1-a";#N/A,#N/A,FALSE,"SCH_C2";#N/A,#N/A,FALSE,"SCH_C2.1";#N/A,#N/A,FALSE,"SCH_D1A";#N/A,#N/A,FALSE,"SCH_D2";#N/A,#N/A,FALSE,"SCH_D2.1";#N/A,#N/A,FALSE,"SCH_E1";#N/A,#N/A,FALSE,"SCH_E1.1";#N/A,#N/A,FALSE,"SCH_F1";#N/A,#N/A,FALSE,"SCH_H1";#N/A,#N/A,FALSE,"SCH_H2";#N/A,#N/A,FALSE,"SCH_H2.1";#N/A,#N/A,FALSE,"SCH_I1";#N/A,#N/A,FALSE,"SCH_I1a";#N/A,#N/A,FALSE,"SCH_J1"}</definedName>
    <definedName name="tran" hidden="1">{#N/A,#N/A,FALSE,"SCH_B1";#N/A,#N/A,FALSE,"SCH_B2";#N/A,#N/A,FALSE,"SCH_B2.1";#N/A,#N/A,FALSE,"SCH_B2.2";#N/A,#N/A,FALSE,"SCH_B2.3";#N/A,#N/A,FALSE,"SCH_B3";#N/A,#N/A,FALSE,"SCH_B3.1";#N/A,#N/A,FALSE,"SCH_C1-a";#N/A,#N/A,FALSE,"SCH_C2";#N/A,#N/A,FALSE,"SCH_C2.1";#N/A,#N/A,FALSE,"SCH_D1A";#N/A,#N/A,FALSE,"SCH_D2";#N/A,#N/A,FALSE,"SCH_D2.1";#N/A,#N/A,FALSE,"SCH_E1";#N/A,#N/A,FALSE,"SCH_E1.1";#N/A,#N/A,FALSE,"SCH_F1";#N/A,#N/A,FALSE,"SCH_H1";#N/A,#N/A,FALSE,"SCH_H2";#N/A,#N/A,FALSE,"SCH_H2.1";#N/A,#N/A,FALSE,"SCH_I1";#N/A,#N/A,FALSE,"SCH_I1a";#N/A,#N/A,FALSE,"SCH_J1"}</definedName>
    <definedName name="tttt" localSheetId="2" hidden="1">#REF!</definedName>
    <definedName name="tttt" localSheetId="3" hidden="1">#REF!</definedName>
    <definedName name="tttt" localSheetId="5" hidden="1">#REF!</definedName>
    <definedName name="tttt" localSheetId="6" hidden="1">#REF!</definedName>
    <definedName name="tttt" localSheetId="7" hidden="1">#REF!</definedName>
    <definedName name="tttt" localSheetId="8" hidden="1">#REF!</definedName>
    <definedName name="tttt" localSheetId="10" hidden="1">#REF!</definedName>
    <definedName name="tttt" hidden="1">#REF!</definedName>
    <definedName name="Turnerabc" localSheetId="7" hidden="1">{#N/A,#N/A,TRUE,"1990";#N/A,#N/A,TRUE,"1991";#N/A,#N/A,TRUE,"1992";#N/A,#N/A,TRUE,"1993"}</definedName>
    <definedName name="Turnerabc" localSheetId="8" hidden="1">{#N/A,#N/A,TRUE,"1990";#N/A,#N/A,TRUE,"1991";#N/A,#N/A,TRUE,"1992";#N/A,#N/A,TRUE,"1993"}</definedName>
    <definedName name="Turnerabc" localSheetId="10" hidden="1">{#N/A,#N/A,TRUE,"1990";#N/A,#N/A,TRUE,"1991";#N/A,#N/A,TRUE,"1992";#N/A,#N/A,TRUE,"1993"}</definedName>
    <definedName name="Turnerabc" hidden="1">{#N/A,#N/A,TRUE,"1990";#N/A,#N/A,TRUE,"1991";#N/A,#N/A,TRUE,"1992";#N/A,#N/A,TRUE,"1993"}</definedName>
    <definedName name="Turnerabcd" localSheetId="7" hidden="1">{#N/A,#N/A,TRUE,"1990";#N/A,#N/A,TRUE,"1991";#N/A,#N/A,TRUE,"1992";#N/A,#N/A,TRUE,"1993"}</definedName>
    <definedName name="Turnerabcd" localSheetId="8" hidden="1">{#N/A,#N/A,TRUE,"1990";#N/A,#N/A,TRUE,"1991";#N/A,#N/A,TRUE,"1992";#N/A,#N/A,TRUE,"1993"}</definedName>
    <definedName name="Turnerabcd" localSheetId="10" hidden="1">{#N/A,#N/A,TRUE,"1990";#N/A,#N/A,TRUE,"1991";#N/A,#N/A,TRUE,"1992";#N/A,#N/A,TRUE,"1993"}</definedName>
    <definedName name="Turnerabcd" hidden="1">{#N/A,#N/A,TRUE,"1990";#N/A,#N/A,TRUE,"1991";#N/A,#N/A,TRUE,"1992";#N/A,#N/A,TRUE,"1993"}</definedName>
    <definedName name="Turnerabcde" localSheetId="7" hidden="1">{"summary",#N/A,TRUE,"E93ADJ";"detail",#N/A,TRUE,"E93ADJ"}</definedName>
    <definedName name="Turnerabcde" localSheetId="8" hidden="1">{"summary",#N/A,TRUE,"E93ADJ";"detail",#N/A,TRUE,"E93ADJ"}</definedName>
    <definedName name="Turnerabcde" localSheetId="10" hidden="1">{"summary",#N/A,TRUE,"E93ADJ";"detail",#N/A,TRUE,"E93ADJ"}</definedName>
    <definedName name="Turnerabcde" hidden="1">{"summary",#N/A,TRUE,"E93ADJ";"detail",#N/A,TRUE,"E93ADJ"}</definedName>
    <definedName name="Turnerabcdef" localSheetId="7" hidden="1">{"summary",#N/A,TRUE,"E93ADJ";"detail",#N/A,TRUE,"E93ADJ"}</definedName>
    <definedName name="Turnerabcdef" localSheetId="8" hidden="1">{"summary",#N/A,TRUE,"E93ADJ";"detail",#N/A,TRUE,"E93ADJ"}</definedName>
    <definedName name="Turnerabcdef" localSheetId="10" hidden="1">{"summary",#N/A,TRUE,"E93ADJ";"detail",#N/A,TRUE,"E93ADJ"}</definedName>
    <definedName name="Turnerabcdef" hidden="1">{"summary",#N/A,TRUE,"E93ADJ";"detail",#N/A,TRUE,"E93ADJ"}</definedName>
    <definedName name="Turnerbcd" localSheetId="7" hidden="1">{#N/A,#N/A,TRUE,"1990";#N/A,#N/A,TRUE,"1991";#N/A,#N/A,TRUE,"1992";#N/A,#N/A,TRUE,"1993"}</definedName>
    <definedName name="Turnerbcd" localSheetId="8" hidden="1">{#N/A,#N/A,TRUE,"1990";#N/A,#N/A,TRUE,"1991";#N/A,#N/A,TRUE,"1992";#N/A,#N/A,TRUE,"1993"}</definedName>
    <definedName name="Turnerbcd" localSheetId="10" hidden="1">{#N/A,#N/A,TRUE,"1990";#N/A,#N/A,TRUE,"1991";#N/A,#N/A,TRUE,"1992";#N/A,#N/A,TRUE,"1993"}</definedName>
    <definedName name="Turnerbcd" hidden="1">{#N/A,#N/A,TRUE,"1990";#N/A,#N/A,TRUE,"1991";#N/A,#N/A,TRUE,"1992";#N/A,#N/A,TRUE,"1993"}</definedName>
    <definedName name="Turnerbcde" localSheetId="7" hidden="1">{"summary",#N/A,TRUE,"E93ADJ";"detail",#N/A,TRUE,"E93ADJ"}</definedName>
    <definedName name="Turnerbcde" localSheetId="8" hidden="1">{"summary",#N/A,TRUE,"E93ADJ";"detail",#N/A,TRUE,"E93ADJ"}</definedName>
    <definedName name="Turnerbcde" localSheetId="10" hidden="1">{"summary",#N/A,TRUE,"E93ADJ";"detail",#N/A,TRUE,"E93ADJ"}</definedName>
    <definedName name="Turnerbcde" hidden="1">{"summary",#N/A,TRUE,"E93ADJ";"detail",#N/A,TRUE,"E93ADJ"}</definedName>
    <definedName name="Turnerdud" localSheetId="7" hidden="1">{#N/A,#N/A,TRUE,"1990";#N/A,#N/A,TRUE,"1991";#N/A,#N/A,TRUE,"1992";#N/A,#N/A,TRUE,"1993"}</definedName>
    <definedName name="Turnerdud" localSheetId="8" hidden="1">{#N/A,#N/A,TRUE,"1990";#N/A,#N/A,TRUE,"1991";#N/A,#N/A,TRUE,"1992";#N/A,#N/A,TRUE,"1993"}</definedName>
    <definedName name="Turnerdud" localSheetId="10" hidden="1">{#N/A,#N/A,TRUE,"1990";#N/A,#N/A,TRUE,"1991";#N/A,#N/A,TRUE,"1992";#N/A,#N/A,TRUE,"1993"}</definedName>
    <definedName name="Turnerdud" hidden="1">{#N/A,#N/A,TRUE,"1990";#N/A,#N/A,TRUE,"1991";#N/A,#N/A,TRUE,"1992";#N/A,#N/A,TRUE,"1993"}</definedName>
    <definedName name="Turnershit" localSheetId="7" hidden="1">{#N/A,#N/A,TRUE,"1990";#N/A,#N/A,TRUE,"1991";#N/A,#N/A,TRUE,"1992";#N/A,#N/A,TRUE,"1993"}</definedName>
    <definedName name="Turnershit" localSheetId="8" hidden="1">{#N/A,#N/A,TRUE,"1990";#N/A,#N/A,TRUE,"1991";#N/A,#N/A,TRUE,"1992";#N/A,#N/A,TRUE,"1993"}</definedName>
    <definedName name="Turnershit" localSheetId="10" hidden="1">{#N/A,#N/A,TRUE,"1990";#N/A,#N/A,TRUE,"1991";#N/A,#N/A,TRUE,"1992";#N/A,#N/A,TRUE,"1993"}</definedName>
    <definedName name="Turnershit" hidden="1">{#N/A,#N/A,TRUE,"1990";#N/A,#N/A,TRUE,"1991";#N/A,#N/A,TRUE,"1992";#N/A,#N/A,TRUE,"1993"}</definedName>
    <definedName name="Turnershit2" localSheetId="7" hidden="1">{"summary",#N/A,TRUE,"E93ADJ";"detail",#N/A,TRUE,"E93ADJ"}</definedName>
    <definedName name="Turnershit2" localSheetId="8" hidden="1">{"summary",#N/A,TRUE,"E93ADJ";"detail",#N/A,TRUE,"E93ADJ"}</definedName>
    <definedName name="Turnershit2" localSheetId="10" hidden="1">{"summary",#N/A,TRUE,"E93ADJ";"detail",#N/A,TRUE,"E93ADJ"}</definedName>
    <definedName name="Turnershit2" hidden="1">{"summary",#N/A,TRUE,"E93ADJ";"detail",#N/A,TRUE,"E93ADJ"}</definedName>
    <definedName name="TurnerTEFRA" localSheetId="7" hidden="1">{"summary",#N/A,TRUE,"E93ADJ";"detail",#N/A,TRUE,"E93ADJ"}</definedName>
    <definedName name="TurnerTEFRA" localSheetId="8" hidden="1">{"summary",#N/A,TRUE,"E93ADJ";"detail",#N/A,TRUE,"E93ADJ"}</definedName>
    <definedName name="TurnerTEFRA" localSheetId="10" hidden="1">{"summary",#N/A,TRUE,"E93ADJ";"detail",#N/A,TRUE,"E93ADJ"}</definedName>
    <definedName name="TurnerTEFRA" hidden="1">{"summary",#N/A,TRUE,"E93ADJ";"detail",#N/A,TRUE,"E93ADJ"}</definedName>
    <definedName name="Turnerwrn.ALL" localSheetId="7" hidden="1">{#N/A,#N/A,TRUE,"1990";#N/A,#N/A,TRUE,"1991";#N/A,#N/A,TRUE,"1992";#N/A,#N/A,TRUE,"1993"}</definedName>
    <definedName name="Turnerwrn.ALL" localSheetId="8" hidden="1">{#N/A,#N/A,TRUE,"1990";#N/A,#N/A,TRUE,"1991";#N/A,#N/A,TRUE,"1992";#N/A,#N/A,TRUE,"1993"}</definedName>
    <definedName name="Turnerwrn.ALL" localSheetId="10" hidden="1">{#N/A,#N/A,TRUE,"1990";#N/A,#N/A,TRUE,"1991";#N/A,#N/A,TRUE,"1992";#N/A,#N/A,TRUE,"1993"}</definedName>
    <definedName name="Turnerwrn.ALL" hidden="1">{#N/A,#N/A,TRUE,"1990";#N/A,#N/A,TRUE,"1991";#N/A,#N/A,TRUE,"1992";#N/A,#N/A,TRUE,"1993"}</definedName>
    <definedName name="Turnerwrn.PRINT_ALL" localSheetId="7" hidden="1">{"summary",#N/A,TRUE,"E93ADJ";"detail",#N/A,TRUE,"E93ADJ"}</definedName>
    <definedName name="Turnerwrn.PRINT_ALL" localSheetId="8" hidden="1">{"summary",#N/A,TRUE,"E93ADJ";"detail",#N/A,TRUE,"E93ADJ"}</definedName>
    <definedName name="Turnerwrn.PRINT_ALL" localSheetId="10" hidden="1">{"summary",#N/A,TRUE,"E93ADJ";"detail",#N/A,TRUE,"E93ADJ"}</definedName>
    <definedName name="Turnerwrn.PRINT_ALL" hidden="1">{"summary",#N/A,TRUE,"E93ADJ";"detail",#N/A,TRUE,"E93ADJ"}</definedName>
    <definedName name="tw" localSheetId="2" hidden="1">#REF!</definedName>
    <definedName name="tw" localSheetId="3" hidden="1">#REF!</definedName>
    <definedName name="tw" localSheetId="5" hidden="1">#REF!</definedName>
    <definedName name="tw" localSheetId="6" hidden="1">#REF!</definedName>
    <definedName name="tw" localSheetId="7" hidden="1">#REF!</definedName>
    <definedName name="tw" localSheetId="8" hidden="1">#REF!</definedName>
    <definedName name="tw" localSheetId="10" hidden="1">#REF!</definedName>
    <definedName name="tw" hidden="1">#REF!</definedName>
    <definedName name="U" hidden="1">[10]Data!#REF!</definedName>
    <definedName name="v" localSheetId="8" hidden="1">{"Overall Scorecard",#N/A,FALSE,"Overall Scorecard"}</definedName>
    <definedName name="v" hidden="1">{"Overall Scorecard",#N/A,FALSE,"Overall Scorecard"}</definedName>
    <definedName name="w" localSheetId="8" hidden="1">{"Points=O&amp;M per Customer + per Equiv Employee",#N/A,FALSE,"Points";"Points=Operating Ratio + Return on Net Plant",#N/A,FALSE,"Points";"Points=Revenue per Equivalent Employee",#N/A,FALSE,"Points"}</definedName>
    <definedName name="w" hidden="1">{"Points=O&amp;M per Customer + per Equiv Employee",#N/A,FALSE,"Points";"Points=Operating Ratio + Return on Net Plant",#N/A,FALSE,"Points";"Points=Revenue per Equivalent Employee",#N/A,FALSE,"Points"}</definedName>
    <definedName name="warn"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arnst" hidden="1">{"Co1statements",#N/A,FALSE,"Cmpy1";"Co2statement",#N/A,FALSE,"Cmpy2";"co1pm",#N/A,FALSE,"Co1PM";"co2PM",#N/A,FALSE,"Co2PM";"value",#N/A,FALSE,"value";"opco",#N/A,FALSE,"NewSparkle";"adjusts",#N/A,FALSE,"Adjustments"}</definedName>
    <definedName name="wepfo" localSheetId="2" hidden="1">#REF!</definedName>
    <definedName name="wepfo" localSheetId="3" hidden="1">#REF!</definedName>
    <definedName name="wepfo" localSheetId="5" hidden="1">#REF!</definedName>
    <definedName name="wepfo" localSheetId="6" hidden="1">#REF!</definedName>
    <definedName name="wepfo" localSheetId="7" hidden="1">#REF!</definedName>
    <definedName name="wepfo" localSheetId="8" hidden="1">#REF!</definedName>
    <definedName name="wepfo" localSheetId="10" hidden="1">#REF!</definedName>
    <definedName name="wepfo" hidden="1">#REF!</definedName>
    <definedName name="what"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hat1" hidden="1">{"TOT_QTR_TO_PREV",#N/A,FALSE,"Site Sum"}</definedName>
    <definedName name="what2" hidden="1">{"TOT_QTR_TO_PREV",#N/A,FALSE,"Site Sum"}</definedName>
    <definedName name="willdo" localSheetId="2" hidden="1">#REF!</definedName>
    <definedName name="willdo" localSheetId="3" hidden="1">#REF!</definedName>
    <definedName name="willdo" localSheetId="5" hidden="1">#REF!</definedName>
    <definedName name="willdo" localSheetId="6" hidden="1">#REF!</definedName>
    <definedName name="willdo" localSheetId="8" hidden="1">#REF!</definedName>
    <definedName name="willdo" hidden="1">#REF!</definedName>
    <definedName name="wrn.AFUDC." localSheetId="7" hidden="1">{#N/A,#N/A,FALSE,"COMPAPER";#N/A,#N/A,FALSE,"AFUDC";#N/A,#N/A,FALSE,"JE"}</definedName>
    <definedName name="wrn.AFUDC." localSheetId="8" hidden="1">{#N/A,#N/A,FALSE,"COMPAPER";#N/A,#N/A,FALSE,"AFUDC";#N/A,#N/A,FALSE,"JE"}</definedName>
    <definedName name="wrn.AFUDC." localSheetId="10" hidden="1">{#N/A,#N/A,FALSE,"COMPAPER";#N/A,#N/A,FALSE,"AFUDC";#N/A,#N/A,FALSE,"JE"}</definedName>
    <definedName name="wrn.AFUDC." hidden="1">{#N/A,#N/A,FALSE,"COMPAPER";#N/A,#N/A,FALSE,"AFUDC";#N/A,#N/A,FALSE,"JE"}</definedName>
    <definedName name="wrn.agexpense." localSheetId="2" hidden="1">{"pb",#N/A,FALSE,"Sheet3";"pd",#N/A,FALSE,"Sheet3";"pe",#N/A,FALSE,"Sheet3"}</definedName>
    <definedName name="wrn.agexpense." localSheetId="3" hidden="1">{"pb",#N/A,FALSE,"Sheet3";"pd",#N/A,FALSE,"Sheet3";"pe",#N/A,FALSE,"Sheet3"}</definedName>
    <definedName name="wrn.agexpense." localSheetId="5" hidden="1">{"pb",#N/A,FALSE,"Sheet3";"pd",#N/A,FALSE,"Sheet3";"pe",#N/A,FALSE,"Sheet3"}</definedName>
    <definedName name="wrn.agexpense." localSheetId="6" hidden="1">{"pb",#N/A,FALSE,"Sheet3";"pd",#N/A,FALSE,"Sheet3";"pe",#N/A,FALSE,"Sheet3"}</definedName>
    <definedName name="wrn.agexpense." localSheetId="7" hidden="1">{"pb",#N/A,FALSE,"Sheet3";"pd",#N/A,FALSE,"Sheet3";"pe",#N/A,FALSE,"Sheet3"}</definedName>
    <definedName name="wrn.agexpense." localSheetId="8" hidden="1">{"pb",#N/A,FALSE,"Sheet3";"pd",#N/A,FALSE,"Sheet3";"pe",#N/A,FALSE,"Sheet3"}</definedName>
    <definedName name="wrn.agexpense." localSheetId="10" hidden="1">{"pb",#N/A,FALSE,"Sheet3";"pd",#N/A,FALSE,"Sheet3";"pe",#N/A,FALSE,"Sheet3"}</definedName>
    <definedName name="wrn.agexpense." hidden="1">{"pb",#N/A,FALSE,"Sheet3";"pd",#N/A,FALSE,"Sheet3";"pe",#N/A,FALSE,"Sheet3"}</definedName>
    <definedName name="wrn.ALL." localSheetId="7" hidden="1">{#N/A,#N/A,TRUE,"1990";#N/A,#N/A,TRUE,"1991";#N/A,#N/A,TRUE,"1992";#N/A,#N/A,TRUE,"1993"}</definedName>
    <definedName name="wrn.ALL." localSheetId="8" hidden="1">{#N/A,#N/A,TRUE,"1990";#N/A,#N/A,TRUE,"1991";#N/A,#N/A,TRUE,"1992";#N/A,#N/A,TRUE,"1993"}</definedName>
    <definedName name="wrn.ALL." localSheetId="10" hidden="1">{#N/A,#N/A,TRUE,"1990";#N/A,#N/A,TRUE,"1991";#N/A,#N/A,TRUE,"1992";#N/A,#N/A,TRUE,"1993"}</definedName>
    <definedName name="wrn.ALL." hidden="1">{#N/A,#N/A,TRUE,"1990";#N/A,#N/A,TRUE,"1991";#N/A,#N/A,TRUE,"1992";#N/A,#N/A,TRUE,"1993"}</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Sheets." localSheetId="7" hidden="1">{"IncSt",#N/A,FALSE,"IS";"BalSht",#N/A,FALSE,"BS";"IntCash",#N/A,FALSE,"Int. Cash";"Stats",#N/A,FALSE,"Stats"}</definedName>
    <definedName name="wrn.All._.Sheets." localSheetId="8" hidden="1">{"IncSt",#N/A,FALSE,"IS";"BalSht",#N/A,FALSE,"BS";"IntCash",#N/A,FALSE,"Int. Cash";"Stats",#N/A,FALSE,"Stats"}</definedName>
    <definedName name="wrn.All._.Sheets." localSheetId="10" hidden="1">{"IncSt",#N/A,FALSE,"IS";"BalSht",#N/A,FALSE,"BS";"IntCash",#N/A,FALSE,"Int. Cash";"Stats",#N/A,FALSE,"Stats"}</definedName>
    <definedName name="wrn.All._.Sheets." hidden="1">{"IncSt",#N/A,FALSE,"IS";"BalSht",#N/A,FALSE,"BS";"IntCash",#N/A,FALSE,"Int. Cash";"Stats",#N/A,FALSE,"Stats"}</definedName>
    <definedName name="wrn.ALL_REPORTS." localSheetId="8" hidden="1">{"UWNJISV",#N/A,FALSE,"Sheet1";"UWNJSAV",#N/A,FALSE,"Sheet1";"UWNJBSV",#N/A,FALSE,"Sheet1";"UWNJSFDV",#N/A,FALSE,"Sheet1";"UWNYISV",#N/A,FALSE,"Sheet1";"UWNYSAV",#N/A,FALSE,"Sheet1";"UWNYBSV",#N/A,FALSE,"Sheet1";"UWNYSFDV",#N/A,FALSE,"Sheet1";"ELIM_UWNJ_UWNY_ISV",#N/A,FALSE,"Sheet1";"ELIM_UWNJ_UWNY_SAV",#N/A,FALSE,"Sheet1";"ELIM_UWNJ_UWNY_BSV",#N/A,FALSE,"Sheet1";"ELIM_UWNJ_UWNY_SFDV",#N/A,FALSE,"Sheet1";"CONSOL_UWNJ_ISV",#N/A,FALSE,"Sheet1";"CONSOL_UWNJ_SAV",#N/A,FALSE,"Sheet1";"CONSOL_UWNJ_BSV",#N/A,FALSE,"Sheet1";"CONSOL_UWNJ_SFDV",#N/A,FALSE,"Sheet1";"UWMACISV",#N/A,FALSE,"Sheet1";"UWMACSAV",#N/A,FALSE,"Sheet1";"UWMACBSV",#N/A,FALSE,"Sheet1";"UWMACSFDV",#N/A,FALSE,"Sheet1";"UWWISV",#N/A,FALSE,"Sheet1";"UWWSAV",#N/A,FALSE,"Sheet1";"UWWBSV",#N/A,FALSE,"Sheet1";"UWWSFDV",#N/A,FALSE,"Sheet1";"ELIM_CWO_ISV",#N/A,FALSE,"Sheet1";"ELIM_CWO_SAV",#N/A,FALSE,"Sheet1";"ELIM_CWO_BSV",#N/A,FALSE,"Sheet1";"ELIM_CWO_SFDV",#N/A,FALSE,"Sheet1";"CONSOL_WO_ISV",#N/A,FALSE,"Sheet1";"CONSOL_WO_SAV",#N/A,FALSE,"Sheet1";"CONSOL_WO_BSV",#N/A,FALSE,"Sheet1";"CONSOL_WO_SFDV",#N/A,FALSE,"Sheet1"}</definedName>
    <definedName name="wrn.ALL_REPORTS." hidden="1">{"UWNJISV",#N/A,FALSE,"Sheet1";"UWNJSAV",#N/A,FALSE,"Sheet1";"UWNJBSV",#N/A,FALSE,"Sheet1";"UWNJSFDV",#N/A,FALSE,"Sheet1";"UWNYISV",#N/A,FALSE,"Sheet1";"UWNYSAV",#N/A,FALSE,"Sheet1";"UWNYBSV",#N/A,FALSE,"Sheet1";"UWNYSFDV",#N/A,FALSE,"Sheet1";"ELIM_UWNJ_UWNY_ISV",#N/A,FALSE,"Sheet1";"ELIM_UWNJ_UWNY_SAV",#N/A,FALSE,"Sheet1";"ELIM_UWNJ_UWNY_BSV",#N/A,FALSE,"Sheet1";"ELIM_UWNJ_UWNY_SFDV",#N/A,FALSE,"Sheet1";"CONSOL_UWNJ_ISV",#N/A,FALSE,"Sheet1";"CONSOL_UWNJ_SAV",#N/A,FALSE,"Sheet1";"CONSOL_UWNJ_BSV",#N/A,FALSE,"Sheet1";"CONSOL_UWNJ_SFDV",#N/A,FALSE,"Sheet1";"UWMACISV",#N/A,FALSE,"Sheet1";"UWMACSAV",#N/A,FALSE,"Sheet1";"UWMACBSV",#N/A,FALSE,"Sheet1";"UWMACSFDV",#N/A,FALSE,"Sheet1";"UWWISV",#N/A,FALSE,"Sheet1";"UWWSAV",#N/A,FALSE,"Sheet1";"UWWBSV",#N/A,FALSE,"Sheet1";"UWWSFDV",#N/A,FALSE,"Sheet1";"ELIM_CWO_ISV",#N/A,FALSE,"Sheet1";"ELIM_CWO_SAV",#N/A,FALSE,"Sheet1";"ELIM_CWO_BSV",#N/A,FALSE,"Sheet1";"ELIM_CWO_SFDV",#N/A,FALSE,"Sheet1";"CONSOL_WO_ISV",#N/A,FALSE,"Sheet1";"CONSOL_WO_SAV",#N/A,FALSE,"Sheet1";"CONSOL_WO_BSV",#N/A,FALSE,"Sheet1";"CONSOL_WO_SFDV",#N/A,FALSE,"Sheet1"}</definedName>
    <definedName name="wrn.AllRjs." localSheetId="2" hidden="1">{#N/A,#N/A,FALSE,"SCA";#N/A,#N/A,FALSE,"NCA";#N/A,#N/A,FALSE,"SAZ";#N/A,#N/A,FALSE,"CAZ";#N/A,#N/A,FALSE,"SNV";#N/A,#N/A,FALSE,"NNV";#N/A,#N/A,FALSE,"PP";#N/A,#N/A,FALSE,"SA"}</definedName>
    <definedName name="wrn.AllRjs." localSheetId="3" hidden="1">{#N/A,#N/A,FALSE,"SCA";#N/A,#N/A,FALSE,"NCA";#N/A,#N/A,FALSE,"SAZ";#N/A,#N/A,FALSE,"CAZ";#N/A,#N/A,FALSE,"SNV";#N/A,#N/A,FALSE,"NNV";#N/A,#N/A,FALSE,"PP";#N/A,#N/A,FALSE,"SA"}</definedName>
    <definedName name="wrn.AllRjs." localSheetId="5" hidden="1">{#N/A,#N/A,FALSE,"SCA";#N/A,#N/A,FALSE,"NCA";#N/A,#N/A,FALSE,"SAZ";#N/A,#N/A,FALSE,"CAZ";#N/A,#N/A,FALSE,"SNV";#N/A,#N/A,FALSE,"NNV";#N/A,#N/A,FALSE,"PP";#N/A,#N/A,FALSE,"SA"}</definedName>
    <definedName name="wrn.AllRjs." localSheetId="6" hidden="1">{#N/A,#N/A,FALSE,"SCA";#N/A,#N/A,FALSE,"NCA";#N/A,#N/A,FALSE,"SAZ";#N/A,#N/A,FALSE,"CAZ";#N/A,#N/A,FALSE,"SNV";#N/A,#N/A,FALSE,"NNV";#N/A,#N/A,FALSE,"PP";#N/A,#N/A,FALSE,"SA"}</definedName>
    <definedName name="wrn.AllRjs." localSheetId="7" hidden="1">{#N/A,#N/A,FALSE,"SCA";#N/A,#N/A,FALSE,"NCA";#N/A,#N/A,FALSE,"SAZ";#N/A,#N/A,FALSE,"CAZ";#N/A,#N/A,FALSE,"SNV";#N/A,#N/A,FALSE,"NNV";#N/A,#N/A,FALSE,"PP";#N/A,#N/A,FALSE,"SA"}</definedName>
    <definedName name="wrn.AllRjs." localSheetId="8" hidden="1">{#N/A,#N/A,FALSE,"SCA";#N/A,#N/A,FALSE,"NCA";#N/A,#N/A,FALSE,"SAZ";#N/A,#N/A,FALSE,"CAZ";#N/A,#N/A,FALSE,"SNV";#N/A,#N/A,FALSE,"NNV";#N/A,#N/A,FALSE,"PP";#N/A,#N/A,FALSE,"SA"}</definedName>
    <definedName name="wrn.AllRjs." localSheetId="10" hidden="1">{#N/A,#N/A,FALSE,"SCA";#N/A,#N/A,FALSE,"NCA";#N/A,#N/A,FALSE,"SAZ";#N/A,#N/A,FALSE,"CAZ";#N/A,#N/A,FALSE,"SNV";#N/A,#N/A,FALSE,"NNV";#N/A,#N/A,FALSE,"PP";#N/A,#N/A,FALSE,"SA"}</definedName>
    <definedName name="wrn.AllRjs." hidden="1">{#N/A,#N/A,FALSE,"SCA";#N/A,#N/A,FALSE,"NCA";#N/A,#N/A,FALSE,"SAZ";#N/A,#N/A,FALSE,"CAZ";#N/A,#N/A,FALSE,"SNV";#N/A,#N/A,FALSE,"NNV";#N/A,#N/A,FALSE,"PP";#N/A,#N/A,FALSE,"SA"}</definedName>
    <definedName name="wrn.alrjs." localSheetId="2" hidden="1">{#N/A,#N/A,FALSE,"SCA";#N/A,#N/A,FALSE,"NCA";#N/A,#N/A,FALSE,"SAZ";#N/A,#N/A,FALSE,"CAZ";#N/A,#N/A,FALSE,"SNV";#N/A,#N/A,FALSE,"NNV";#N/A,#N/A,FALSE,"PP";#N/A,#N/A,FALSE,"SA"}</definedName>
    <definedName name="wrn.alrjs." localSheetId="3" hidden="1">{#N/A,#N/A,FALSE,"SCA";#N/A,#N/A,FALSE,"NCA";#N/A,#N/A,FALSE,"SAZ";#N/A,#N/A,FALSE,"CAZ";#N/A,#N/A,FALSE,"SNV";#N/A,#N/A,FALSE,"NNV";#N/A,#N/A,FALSE,"PP";#N/A,#N/A,FALSE,"SA"}</definedName>
    <definedName name="wrn.alrjs." localSheetId="5" hidden="1">{#N/A,#N/A,FALSE,"SCA";#N/A,#N/A,FALSE,"NCA";#N/A,#N/A,FALSE,"SAZ";#N/A,#N/A,FALSE,"CAZ";#N/A,#N/A,FALSE,"SNV";#N/A,#N/A,FALSE,"NNV";#N/A,#N/A,FALSE,"PP";#N/A,#N/A,FALSE,"SA"}</definedName>
    <definedName name="wrn.alrjs." localSheetId="6" hidden="1">{#N/A,#N/A,FALSE,"SCA";#N/A,#N/A,FALSE,"NCA";#N/A,#N/A,FALSE,"SAZ";#N/A,#N/A,FALSE,"CAZ";#N/A,#N/A,FALSE,"SNV";#N/A,#N/A,FALSE,"NNV";#N/A,#N/A,FALSE,"PP";#N/A,#N/A,FALSE,"SA"}</definedName>
    <definedName name="wrn.alrjs." localSheetId="7" hidden="1">{#N/A,#N/A,FALSE,"SCA";#N/A,#N/A,FALSE,"NCA";#N/A,#N/A,FALSE,"SAZ";#N/A,#N/A,FALSE,"CAZ";#N/A,#N/A,FALSE,"SNV";#N/A,#N/A,FALSE,"NNV";#N/A,#N/A,FALSE,"PP";#N/A,#N/A,FALSE,"SA"}</definedName>
    <definedName name="wrn.alrjs." localSheetId="8" hidden="1">{#N/A,#N/A,FALSE,"SCA";#N/A,#N/A,FALSE,"NCA";#N/A,#N/A,FALSE,"SAZ";#N/A,#N/A,FALSE,"CAZ";#N/A,#N/A,FALSE,"SNV";#N/A,#N/A,FALSE,"NNV";#N/A,#N/A,FALSE,"PP";#N/A,#N/A,FALSE,"SA"}</definedName>
    <definedName name="wrn.alrjs." localSheetId="10" hidden="1">{#N/A,#N/A,FALSE,"SCA";#N/A,#N/A,FALSE,"NCA";#N/A,#N/A,FALSE,"SAZ";#N/A,#N/A,FALSE,"CAZ";#N/A,#N/A,FALSE,"SNV";#N/A,#N/A,FALSE,"NNV";#N/A,#N/A,FALSE,"PP";#N/A,#N/A,FALSE,"SA"}</definedName>
    <definedName name="wrn.alrjs." hidden="1">{#N/A,#N/A,FALSE,"SCA";#N/A,#N/A,FALSE,"NCA";#N/A,#N/A,FALSE,"SAZ";#N/A,#N/A,FALSE,"CAZ";#N/A,#N/A,FALSE,"SNV";#N/A,#N/A,FALSE,"NNV";#N/A,#N/A,FALSE,"PP";#N/A,#N/A,FALSE,"SA"}</definedName>
    <definedName name="wrn.ARK._.JURIS._.FAC._.CALC." localSheetId="7" hidden="1">{"ARK_JURIS_FAC",#N/A,FALSE,"Ark_Fuel&amp;Rev"}</definedName>
    <definedName name="wrn.ARK._.JURIS._.FAC._.CALC." localSheetId="8" hidden="1">{"ARK_JURIS_FAC",#N/A,FALSE,"Ark_Fuel&amp;Rev"}</definedName>
    <definedName name="wrn.ARK._.JURIS._.FAC._.CALC." localSheetId="10" hidden="1">{"ARK_JURIS_FAC",#N/A,FALSE,"Ark_Fuel&amp;Rev"}</definedName>
    <definedName name="wrn.ARK._.JURIS._.FAC._.CALC." hidden="1">{"ARK_JURIS_FAC",#N/A,FALSE,"Ark_Fuel&amp;Rev"}</definedName>
    <definedName name="wrn.ARK._.JURIS._.FUEL._.COST." localSheetId="7" hidden="1">{"ARK_JURIS_FUEL",#N/A,FALSE,"Ark_Fuel&amp;Rev"}</definedName>
    <definedName name="wrn.ARK._.JURIS._.FUEL._.COST." localSheetId="8" hidden="1">{"ARK_JURIS_FUEL",#N/A,FALSE,"Ark_Fuel&amp;Rev"}</definedName>
    <definedName name="wrn.ARK._.JURIS._.FUEL._.COST." localSheetId="10" hidden="1">{"ARK_JURIS_FUEL",#N/A,FALSE,"Ark_Fuel&amp;Rev"}</definedName>
    <definedName name="wrn.ARK._.JURIS._.FUEL._.COST." hidden="1">{"ARK_JURIS_FUEL",#N/A,FALSE,"Ark_Fuel&amp;Rev"}</definedName>
    <definedName name="wrn.ATOKA._.FAC._.CALC." localSheetId="7" hidden="1">{"ATOKA_FAC",#N/A,FALSE,"Atoka"}</definedName>
    <definedName name="wrn.ATOKA._.FAC._.CALC." localSheetId="8" hidden="1">{"ATOKA_FAC",#N/A,FALSE,"Atoka"}</definedName>
    <definedName name="wrn.ATOKA._.FAC._.CALC." localSheetId="10" hidden="1">{"ATOKA_FAC",#N/A,FALSE,"Atoka"}</definedName>
    <definedName name="wrn.ATOKA._.FAC._.CALC." hidden="1">{"ATOKA_FAC",#N/A,FALSE,"Atoka"}</definedName>
    <definedName name="wrn.Benefits." localSheetId="7" hidden="1">{"Benefits Summary",#N/A,FALSE,"Benefits Info without WC Amount";"Medical and Dental Costs",#N/A,FALSE,"Benefits Info without WC Amount";"Workers' Compensation",#N/A,FALSE,"Benefits Info without WC Amount"}</definedName>
    <definedName name="wrn.Benefits." localSheetId="8" hidden="1">{"Benefits Summary",#N/A,FALSE,"Benefits Info without WC Amount";"Medical and Dental Costs",#N/A,FALSE,"Benefits Info without WC Amount";"Workers' Compensation",#N/A,FALSE,"Benefits Info without WC Amount"}</definedName>
    <definedName name="wrn.Benefits." localSheetId="10" hidden="1">{"Benefits Summary",#N/A,FALSE,"Benefits Info without WC Amount";"Medical and Dental Costs",#N/A,FALSE,"Benefits Info without WC Amount";"Workers' Compensation",#N/A,FALSE,"Benefits Info without WC Amount"}</definedName>
    <definedName name="wrn.Benefits." hidden="1">{"Benefits Summary",#N/A,FALSE,"Benefits Info without WC Amount";"Medical and Dental Costs",#N/A,FALSE,"Benefits Info without WC Amount";"Workers' Compensation",#N/A,FALSE,"Benefits Info without WC Amount"}</definedName>
    <definedName name="wrn.Bill._.Comparisons." localSheetId="7" hidden="1">{#N/A,#N/A,TRUE,"Bill Comp - 60";#N/A,#N/A,TRUE,"Bill Comp - 70";#N/A,#N/A,TRUE,"Bill Comp - 71";#N/A,#N/A,TRUE,"Bill Comp- 85"}</definedName>
    <definedName name="wrn.Bill._.Comparisons." localSheetId="8" hidden="1">{#N/A,#N/A,TRUE,"Bill Comp - 60";#N/A,#N/A,TRUE,"Bill Comp - 70";#N/A,#N/A,TRUE,"Bill Comp - 71";#N/A,#N/A,TRUE,"Bill Comp- 85"}</definedName>
    <definedName name="wrn.Bill._.Comparisons." localSheetId="10" hidden="1">{#N/A,#N/A,TRUE,"Bill Comp - 60";#N/A,#N/A,TRUE,"Bill Comp - 70";#N/A,#N/A,TRUE,"Bill Comp - 71";#N/A,#N/A,TRUE,"Bill Comp- 85"}</definedName>
    <definedName name="wrn.Bill._.Comparisons." hidden="1">{#N/A,#N/A,TRUE,"Bill Comp - 60";#N/A,#N/A,TRUE,"Bill Comp - 70";#N/A,#N/A,TRUE,"Bill Comp - 71";#N/A,#N/A,TRUE,"Bill Comp- 85"}</definedName>
    <definedName name="wrn.Budget._.Exhibits." localSheetId="8" hidden="1">{#N/A,#N/A,FALSE,"Deliveries";#N/A,#N/A,FALSE,"DWR_Fiscal";#N/A,#N/A,FALSE,"DWR_Annual";#N/A,#N/A,FALSE,"DWR Fix";#N/A,#N/A,FALSE,"DWR Var";#N/A,#N/A,FALSE,"CCWA_CRG";#N/A,#N/A,FALSE,"DebtSvc";#N/A,#N/A,FALSE,"Mod_CCWA_CRG - C1";#N/A,#N/A,FALSE,"Exch Mod - Y2C1";#N/A,#N/A,FALSE,"RA Mod - Y2C1";#N/A,#N/A,FALSE,"Exch Mod - Y3C1";#N/A,#N/A,FALSE,"RA Mod - Y3C1";#N/A,#N/A,FALSE,"Exch Mod - Y4C1";#N/A,#N/A,FALSE,"RA Mod - Y4C1";#N/A,#N/A,FALSE,"Exch Mod - Y5C1";#N/A,#N/A,FALSE,"RA Mod - Y5C1";#N/A,#N/A,FALSE,"RA1_Expl";#N/A,#N/A,FALSE,"GOL_2500AF";#N/A,#N/A,FALSE,"TotSWPChgs"}</definedName>
    <definedName name="wrn.Budget._.Exhibits." localSheetId="10" hidden="1">{#N/A,#N/A,FALSE,"Deliveries";#N/A,#N/A,FALSE,"DWR_Fiscal";#N/A,#N/A,FALSE,"DWR_Annual";#N/A,#N/A,FALSE,"DWR Fix";#N/A,#N/A,FALSE,"DWR Var";#N/A,#N/A,FALSE,"CCWA_CRG";#N/A,#N/A,FALSE,"DebtSvc";#N/A,#N/A,FALSE,"Mod_CCWA_CRG - C1";#N/A,#N/A,FALSE,"Exch Mod - Y2C1";#N/A,#N/A,FALSE,"RA Mod - Y2C1";#N/A,#N/A,FALSE,"Exch Mod - Y3C1";#N/A,#N/A,FALSE,"RA Mod - Y3C1";#N/A,#N/A,FALSE,"Exch Mod - Y4C1";#N/A,#N/A,FALSE,"RA Mod - Y4C1";#N/A,#N/A,FALSE,"Exch Mod - Y5C1";#N/A,#N/A,FALSE,"RA Mod - Y5C1";#N/A,#N/A,FALSE,"RA1_Expl";#N/A,#N/A,FALSE,"GOL_2500AF";#N/A,#N/A,FALSE,"TotSWPChgs"}</definedName>
    <definedName name="wrn.Budget._.Exhibits." hidden="1">{#N/A,#N/A,FALSE,"Deliveries";#N/A,#N/A,FALSE,"DWR_Fiscal";#N/A,#N/A,FALSE,"DWR_Annual";#N/A,#N/A,FALSE,"DWR Fix";#N/A,#N/A,FALSE,"DWR Var";#N/A,#N/A,FALSE,"CCWA_CRG";#N/A,#N/A,FALSE,"DebtSvc";#N/A,#N/A,FALSE,"Mod_CCWA_CRG - C1";#N/A,#N/A,FALSE,"Exch Mod - Y2C1";#N/A,#N/A,FALSE,"RA Mod - Y2C1";#N/A,#N/A,FALSE,"Exch Mod - Y3C1";#N/A,#N/A,FALSE,"RA Mod - Y3C1";#N/A,#N/A,FALSE,"Exch Mod - Y4C1";#N/A,#N/A,FALSE,"RA Mod - Y4C1";#N/A,#N/A,FALSE,"Exch Mod - Y5C1";#N/A,#N/A,FALSE,"RA Mod - Y5C1";#N/A,#N/A,FALSE,"RA1_Expl";#N/A,#N/A,FALSE,"GOL_2500AF";#N/A,#N/A,FALSE,"TotSWPChgs"}</definedName>
    <definedName name="wrn.CLP._.SEG._.INPUTS." localSheetId="2" hidden="1">{#N/A,#N/A,FALSE,"Rev Seg Taxes";#N/A,#N/A,FALSE,"BookRev Seg";#N/A,#N/A,FALSE,"Supp Adj Seg";#N/A,#N/A,FALSE,"outside prov seg taxes"}</definedName>
    <definedName name="wrn.CLP._.SEG._.INPUTS." localSheetId="3" hidden="1">{#N/A,#N/A,FALSE,"Rev Seg Taxes";#N/A,#N/A,FALSE,"BookRev Seg";#N/A,#N/A,FALSE,"Supp Adj Seg";#N/A,#N/A,FALSE,"outside prov seg taxes"}</definedName>
    <definedName name="wrn.CLP._.SEG._.INPUTS." localSheetId="5" hidden="1">{#N/A,#N/A,FALSE,"Rev Seg Taxes";#N/A,#N/A,FALSE,"BookRev Seg";#N/A,#N/A,FALSE,"Supp Adj Seg";#N/A,#N/A,FALSE,"outside prov seg taxes"}</definedName>
    <definedName name="wrn.CLP._.SEG._.INPUTS." localSheetId="6" hidden="1">{#N/A,#N/A,FALSE,"Rev Seg Taxes";#N/A,#N/A,FALSE,"BookRev Seg";#N/A,#N/A,FALSE,"Supp Adj Seg";#N/A,#N/A,FALSE,"outside prov seg taxes"}</definedName>
    <definedName name="wrn.CLP._.SEG._.INPUTS." localSheetId="7" hidden="1">{#N/A,#N/A,FALSE,"Rev Seg Taxes";#N/A,#N/A,FALSE,"BookRev Seg";#N/A,#N/A,FALSE,"Supp Adj Seg";#N/A,#N/A,FALSE,"outside prov seg taxes"}</definedName>
    <definedName name="wrn.CLP._.SEG._.INPUTS." localSheetId="8" hidden="1">{#N/A,#N/A,FALSE,"Rev Seg Taxes";#N/A,#N/A,FALSE,"BookRev Seg";#N/A,#N/A,FALSE,"Supp Adj Seg";#N/A,#N/A,FALSE,"outside prov seg taxes"}</definedName>
    <definedName name="wrn.CLP._.SEG._.INPUTS." localSheetId="10" hidden="1">{#N/A,#N/A,FALSE,"Rev Seg Taxes";#N/A,#N/A,FALSE,"BookRev Seg";#N/A,#N/A,FALSE,"Supp Adj Seg";#N/A,#N/A,FALSE,"outside prov seg taxes"}</definedName>
    <definedName name="wrn.CLP._.SEG._.INPUTS." hidden="1">{#N/A,#N/A,FALSE,"Rev Seg Taxes";#N/A,#N/A,FALSE,"BookRev Seg";#N/A,#N/A,FALSE,"Supp Adj Seg";#N/A,#N/A,FALSE,"outside prov seg taxes"}</definedName>
    <definedName name="wrn.CLP._.SEG._.PROV." localSheetId="2" hidden="1">{#N/A,#N/A,FALSE,"Book Tax Inc Seg";#N/A,#N/A,FALSE,"CCBT Seg";#N/A,#N/A,FALSE,"Perm Diff Seg";#N/A,#N/A,FALSE,"Temp Diff Seg";#N/A,#N/A,FALSE,"Temp Diff Detail Op Seg";#N/A,#N/A,FALSE,"Def Tax Detail OP Seg";#N/A,#N/A,FALSE,"Temp Diff Detail NonOp Seg";#N/A,#N/A,FALSE,"Def Tax Detail NonOp Seg";#N/A,#N/A,FALSE,"Total Seg Taxes";#N/A,#N/A,FALSE,"SYSJRNLsegmented";#N/A,#N/A,FALSE,"ETR"}</definedName>
    <definedName name="wrn.CLP._.SEG._.PROV." localSheetId="3" hidden="1">{#N/A,#N/A,FALSE,"Book Tax Inc Seg";#N/A,#N/A,FALSE,"CCBT Seg";#N/A,#N/A,FALSE,"Perm Diff Seg";#N/A,#N/A,FALSE,"Temp Diff Seg";#N/A,#N/A,FALSE,"Temp Diff Detail Op Seg";#N/A,#N/A,FALSE,"Def Tax Detail OP Seg";#N/A,#N/A,FALSE,"Temp Diff Detail NonOp Seg";#N/A,#N/A,FALSE,"Def Tax Detail NonOp Seg";#N/A,#N/A,FALSE,"Total Seg Taxes";#N/A,#N/A,FALSE,"SYSJRNLsegmented";#N/A,#N/A,FALSE,"ETR"}</definedName>
    <definedName name="wrn.CLP._.SEG._.PROV." localSheetId="5" hidden="1">{#N/A,#N/A,FALSE,"Book Tax Inc Seg";#N/A,#N/A,FALSE,"CCBT Seg";#N/A,#N/A,FALSE,"Perm Diff Seg";#N/A,#N/A,FALSE,"Temp Diff Seg";#N/A,#N/A,FALSE,"Temp Diff Detail Op Seg";#N/A,#N/A,FALSE,"Def Tax Detail OP Seg";#N/A,#N/A,FALSE,"Temp Diff Detail NonOp Seg";#N/A,#N/A,FALSE,"Def Tax Detail NonOp Seg";#N/A,#N/A,FALSE,"Total Seg Taxes";#N/A,#N/A,FALSE,"SYSJRNLsegmented";#N/A,#N/A,FALSE,"ETR"}</definedName>
    <definedName name="wrn.CLP._.SEG._.PROV." localSheetId="6" hidden="1">{#N/A,#N/A,FALSE,"Book Tax Inc Seg";#N/A,#N/A,FALSE,"CCBT Seg";#N/A,#N/A,FALSE,"Perm Diff Seg";#N/A,#N/A,FALSE,"Temp Diff Seg";#N/A,#N/A,FALSE,"Temp Diff Detail Op Seg";#N/A,#N/A,FALSE,"Def Tax Detail OP Seg";#N/A,#N/A,FALSE,"Temp Diff Detail NonOp Seg";#N/A,#N/A,FALSE,"Def Tax Detail NonOp Seg";#N/A,#N/A,FALSE,"Total Seg Taxes";#N/A,#N/A,FALSE,"SYSJRNLsegmented";#N/A,#N/A,FALSE,"ETR"}</definedName>
    <definedName name="wrn.CLP._.SEG._.PROV." localSheetId="7" hidden="1">{#N/A,#N/A,FALSE,"Book Tax Inc Seg";#N/A,#N/A,FALSE,"CCBT Seg";#N/A,#N/A,FALSE,"Perm Diff Seg";#N/A,#N/A,FALSE,"Temp Diff Seg";#N/A,#N/A,FALSE,"Temp Diff Detail Op Seg";#N/A,#N/A,FALSE,"Def Tax Detail OP Seg";#N/A,#N/A,FALSE,"Temp Diff Detail NonOp Seg";#N/A,#N/A,FALSE,"Def Tax Detail NonOp Seg";#N/A,#N/A,FALSE,"Total Seg Taxes";#N/A,#N/A,FALSE,"SYSJRNLsegmented";#N/A,#N/A,FALSE,"ETR"}</definedName>
    <definedName name="wrn.CLP._.SEG._.PROV." localSheetId="8" hidden="1">{#N/A,#N/A,FALSE,"Book Tax Inc Seg";#N/A,#N/A,FALSE,"CCBT Seg";#N/A,#N/A,FALSE,"Perm Diff Seg";#N/A,#N/A,FALSE,"Temp Diff Seg";#N/A,#N/A,FALSE,"Temp Diff Detail Op Seg";#N/A,#N/A,FALSE,"Def Tax Detail OP Seg";#N/A,#N/A,FALSE,"Temp Diff Detail NonOp Seg";#N/A,#N/A,FALSE,"Def Tax Detail NonOp Seg";#N/A,#N/A,FALSE,"Total Seg Taxes";#N/A,#N/A,FALSE,"SYSJRNLsegmented";#N/A,#N/A,FALSE,"ETR"}</definedName>
    <definedName name="wrn.CLP._.SEG._.PROV." localSheetId="10" hidden="1">{#N/A,#N/A,FALSE,"Book Tax Inc Seg";#N/A,#N/A,FALSE,"CCBT Seg";#N/A,#N/A,FALSE,"Perm Diff Seg";#N/A,#N/A,FALSE,"Temp Diff Seg";#N/A,#N/A,FALSE,"Temp Diff Detail Op Seg";#N/A,#N/A,FALSE,"Def Tax Detail OP Seg";#N/A,#N/A,FALSE,"Temp Diff Detail NonOp Seg";#N/A,#N/A,FALSE,"Def Tax Detail NonOp Seg";#N/A,#N/A,FALSE,"Total Seg Taxes";#N/A,#N/A,FALSE,"SYSJRNLsegmented";#N/A,#N/A,FALSE,"ETR"}</definedName>
    <definedName name="wrn.CLP._.SEG._.PROV." hidden="1">{#N/A,#N/A,FALSE,"Book Tax Inc Seg";#N/A,#N/A,FALSE,"CCBT Seg";#N/A,#N/A,FALSE,"Perm Diff Seg";#N/A,#N/A,FALSE,"Temp Diff Seg";#N/A,#N/A,FALSE,"Temp Diff Detail Op Seg";#N/A,#N/A,FALSE,"Def Tax Detail OP Seg";#N/A,#N/A,FALSE,"Temp Diff Detail NonOp Seg";#N/A,#N/A,FALSE,"Def Tax Detail NonOp Seg";#N/A,#N/A,FALSE,"Total Seg Taxes";#N/A,#N/A,FALSE,"SYSJRNLsegmented";#N/A,#N/A,FALSE,"ETR"}</definedName>
    <definedName name="wrn.CLP_GL." localSheetId="2" hidden="1">{#N/A,#N/A,FALSE,"GLDwnLoad"}</definedName>
    <definedName name="wrn.CLP_GL." localSheetId="3" hidden="1">{#N/A,#N/A,FALSE,"GLDwnLoad"}</definedName>
    <definedName name="wrn.CLP_GL." localSheetId="5" hidden="1">{#N/A,#N/A,FALSE,"GLDwnLoad"}</definedName>
    <definedName name="wrn.CLP_GL." localSheetId="6" hidden="1">{#N/A,#N/A,FALSE,"GLDwnLoad"}</definedName>
    <definedName name="wrn.CLP_GL." localSheetId="7" hidden="1">{#N/A,#N/A,FALSE,"GLDwnLoad"}</definedName>
    <definedName name="wrn.CLP_GL." localSheetId="8" hidden="1">{#N/A,#N/A,FALSE,"GLDwnLoad"}</definedName>
    <definedName name="wrn.CLP_GL." localSheetId="10" hidden="1">{#N/A,#N/A,FALSE,"GLDwnLoad"}</definedName>
    <definedName name="wrn.CLP_GL." hidden="1">{#N/A,#N/A,FALSE,"GLDwnLoad"}</definedName>
    <definedName name="wrn.CLP_INPUTS." localSheetId="2" hidden="1">{#N/A,#N/A,FALSE,"OTHERINPUTS";#N/A,#N/A,FALSE,"DITRATEINPUTS";#N/A,#N/A,FALSE,"SUPPLIEDADJINPUT";#N/A,#N/A,FALSE,"BR&amp;SUPADJ."}</definedName>
    <definedName name="wrn.CLP_INPUTS." localSheetId="3" hidden="1">{#N/A,#N/A,FALSE,"OTHERINPUTS";#N/A,#N/A,FALSE,"DITRATEINPUTS";#N/A,#N/A,FALSE,"SUPPLIEDADJINPUT";#N/A,#N/A,FALSE,"BR&amp;SUPADJ."}</definedName>
    <definedName name="wrn.CLP_INPUTS." localSheetId="5" hidden="1">{#N/A,#N/A,FALSE,"OTHERINPUTS";#N/A,#N/A,FALSE,"DITRATEINPUTS";#N/A,#N/A,FALSE,"SUPPLIEDADJINPUT";#N/A,#N/A,FALSE,"BR&amp;SUPADJ."}</definedName>
    <definedName name="wrn.CLP_INPUTS." localSheetId="6" hidden="1">{#N/A,#N/A,FALSE,"OTHERINPUTS";#N/A,#N/A,FALSE,"DITRATEINPUTS";#N/A,#N/A,FALSE,"SUPPLIEDADJINPUT";#N/A,#N/A,FALSE,"BR&amp;SUPADJ."}</definedName>
    <definedName name="wrn.CLP_INPUTS." localSheetId="7" hidden="1">{#N/A,#N/A,FALSE,"OTHERINPUTS";#N/A,#N/A,FALSE,"DITRATEINPUTS";#N/A,#N/A,FALSE,"SUPPLIEDADJINPUT";#N/A,#N/A,FALSE,"BR&amp;SUPADJ."}</definedName>
    <definedName name="wrn.CLP_INPUTS." localSheetId="8" hidden="1">{#N/A,#N/A,FALSE,"OTHERINPUTS";#N/A,#N/A,FALSE,"DITRATEINPUTS";#N/A,#N/A,FALSE,"SUPPLIEDADJINPUT";#N/A,#N/A,FALSE,"BR&amp;SUPADJ."}</definedName>
    <definedName name="wrn.CLP_INPUTS." localSheetId="10" hidden="1">{#N/A,#N/A,FALSE,"OTHERINPUTS";#N/A,#N/A,FALSE,"DITRATEINPUTS";#N/A,#N/A,FALSE,"SUPPLIEDADJINPUT";#N/A,#N/A,FALSE,"BR&amp;SUPADJ."}</definedName>
    <definedName name="wrn.CLP_INPUTS." hidden="1">{#N/A,#N/A,FALSE,"OTHERINPUTS";#N/A,#N/A,FALSE,"DITRATEINPUTS";#N/A,#N/A,FALSE,"SUPPLIEDADJINPUT";#N/A,#N/A,FALSE,"BR&amp;SUPADJ."}</definedName>
    <definedName name="wrn.CLP_PROV." localSheetId="2" hidden="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_SUMMARY"}</definedName>
    <definedName name="wrn.CLP_PROV." localSheetId="3" hidden="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_SUMMARY"}</definedName>
    <definedName name="wrn.CLP_PROV." localSheetId="5" hidden="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_SUMMARY"}</definedName>
    <definedName name="wrn.CLP_PROV." localSheetId="6" hidden="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_SUMMARY"}</definedName>
    <definedName name="wrn.CLP_PROV." localSheetId="7" hidden="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_SUMMARY"}</definedName>
    <definedName name="wrn.CLP_PROV." localSheetId="8" hidden="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_SUMMARY"}</definedName>
    <definedName name="wrn.CLP_PROV." localSheetId="10" hidden="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_SUMMARY"}</definedName>
    <definedName name="wrn.CLP_PROV." hidden="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_SUMMARY"}</definedName>
    <definedName name="wrn.CONOCO._.FAC." localSheetId="7" hidden="1">{"CONOCO_FAC",#N/A,FALSE,"Conoco FAC"}</definedName>
    <definedName name="wrn.CONOCO._.FAC." localSheetId="8" hidden="1">{"CONOCO_FAC",#N/A,FALSE,"Conoco FAC"}</definedName>
    <definedName name="wrn.CONOCO._.FAC." localSheetId="10" hidden="1">{"CONOCO_FAC",#N/A,FALSE,"Conoco FAC"}</definedName>
    <definedName name="wrn.CONOCO._.FAC." hidden="1">{"CONOCO_FAC",#N/A,FALSE,"Conoco FAC"}</definedName>
    <definedName name="wrn.CONSOL_UWNJ_UWNY." localSheetId="8" hidden="1">{"CONSOL_UWNJ_ISV",#N/A,FALSE,"Sheet1";"CONSOL_UWNJ_SAV",#N/A,FALSE,"Sheet1";"CONSOL_UWNJ_BSV",#N/A,FALSE,"Sheet1";"CONSOL_UWNJ_SFDV",#N/A,FALSE,"Sheet1"}</definedName>
    <definedName name="wrn.CONSOL_UWNJ_UWNY." hidden="1">{"CONSOL_UWNJ_ISV",#N/A,FALSE,"Sheet1";"CONSOL_UWNJ_SAV",#N/A,FALSE,"Sheet1";"CONSOL_UWNJ_BSV",#N/A,FALSE,"Sheet1";"CONSOL_UWNJ_SFDV",#N/A,FALSE,"Sheet1"}</definedName>
    <definedName name="wrn.CONSOL_WO." localSheetId="8" hidden="1">{"CONSOL_WO_ISV",#N/A,FALSE,"Sheet1";"CONSOL_WO_SAV",#N/A,FALSE,"Sheet1";"CONSOL_WO_BSV",#N/A,FALSE,"Sheet1";"CONSOL_WO_SFDV",#N/A,FALSE,"Sheet1"}</definedName>
    <definedName name="wrn.CONSOL_WO." hidden="1">{"CONSOL_WO_ISV",#N/A,FALSE,"Sheet1";"CONSOL_WO_SAV",#N/A,FALSE,"Sheet1";"CONSOL_WO_BSV",#N/A,FALSE,"Sheet1";"CONSOL_WO_SFDV",#N/A,FALSE,"Sheet1"}</definedName>
    <definedName name="wrn.CY_GL." localSheetId="2" hidden="1">{#N/A,#N/A,FALSE,"GLDwnLoad"}</definedName>
    <definedName name="wrn.CY_GL." localSheetId="3" hidden="1">{#N/A,#N/A,FALSE,"GLDwnLoad"}</definedName>
    <definedName name="wrn.CY_GL." localSheetId="5" hidden="1">{#N/A,#N/A,FALSE,"GLDwnLoad"}</definedName>
    <definedName name="wrn.CY_GL." localSheetId="6" hidden="1">{#N/A,#N/A,FALSE,"GLDwnLoad"}</definedName>
    <definedName name="wrn.CY_GL." localSheetId="7" hidden="1">{#N/A,#N/A,FALSE,"GLDwnLoad"}</definedName>
    <definedName name="wrn.CY_GL." localSheetId="8" hidden="1">{#N/A,#N/A,FALSE,"GLDwnLoad"}</definedName>
    <definedName name="wrn.CY_GL." localSheetId="10" hidden="1">{#N/A,#N/A,FALSE,"GLDwnLoad"}</definedName>
    <definedName name="wrn.CY_GL." hidden="1">{#N/A,#N/A,FALSE,"GLDwnLoad"}</definedName>
    <definedName name="wrn.CY_INPUTS." localSheetId="2" hidden="1">{#N/A,#N/A,FALSE,"OTHERINPUTS";#N/A,#N/A,FALSE,"DITRATEINPUTS";#N/A,#N/A,FALSE,"SUPPLIEDADJINPUT";#N/A,#N/A,FALSE,"TIMINGDIFFINPUTS";#N/A,#N/A,FALSE,"COSSINPUT";#N/A,#N/A,FALSE,"BR&amp;SUPADJ."}</definedName>
    <definedName name="wrn.CY_INPUTS." localSheetId="3" hidden="1">{#N/A,#N/A,FALSE,"OTHERINPUTS";#N/A,#N/A,FALSE,"DITRATEINPUTS";#N/A,#N/A,FALSE,"SUPPLIEDADJINPUT";#N/A,#N/A,FALSE,"TIMINGDIFFINPUTS";#N/A,#N/A,FALSE,"COSSINPUT";#N/A,#N/A,FALSE,"BR&amp;SUPADJ."}</definedName>
    <definedName name="wrn.CY_INPUTS." localSheetId="5" hidden="1">{#N/A,#N/A,FALSE,"OTHERINPUTS";#N/A,#N/A,FALSE,"DITRATEINPUTS";#N/A,#N/A,FALSE,"SUPPLIEDADJINPUT";#N/A,#N/A,FALSE,"TIMINGDIFFINPUTS";#N/A,#N/A,FALSE,"COSSINPUT";#N/A,#N/A,FALSE,"BR&amp;SUPADJ."}</definedName>
    <definedName name="wrn.CY_INPUTS." localSheetId="6" hidden="1">{#N/A,#N/A,FALSE,"OTHERINPUTS";#N/A,#N/A,FALSE,"DITRATEINPUTS";#N/A,#N/A,FALSE,"SUPPLIEDADJINPUT";#N/A,#N/A,FALSE,"TIMINGDIFFINPUTS";#N/A,#N/A,FALSE,"COSSINPUT";#N/A,#N/A,FALSE,"BR&amp;SUPADJ."}</definedName>
    <definedName name="wrn.CY_INPUTS." localSheetId="7" hidden="1">{#N/A,#N/A,FALSE,"OTHERINPUTS";#N/A,#N/A,FALSE,"DITRATEINPUTS";#N/A,#N/A,FALSE,"SUPPLIEDADJINPUT";#N/A,#N/A,FALSE,"TIMINGDIFFINPUTS";#N/A,#N/A,FALSE,"COSSINPUT";#N/A,#N/A,FALSE,"BR&amp;SUPADJ."}</definedName>
    <definedName name="wrn.CY_INPUTS." localSheetId="8" hidden="1">{#N/A,#N/A,FALSE,"OTHERINPUTS";#N/A,#N/A,FALSE,"DITRATEINPUTS";#N/A,#N/A,FALSE,"SUPPLIEDADJINPUT";#N/A,#N/A,FALSE,"TIMINGDIFFINPUTS";#N/A,#N/A,FALSE,"COSSINPUT";#N/A,#N/A,FALSE,"BR&amp;SUPADJ."}</definedName>
    <definedName name="wrn.CY_INPUTS." localSheetId="10" hidden="1">{#N/A,#N/A,FALSE,"OTHERINPUTS";#N/A,#N/A,FALSE,"DITRATEINPUTS";#N/A,#N/A,FALSE,"SUPPLIEDADJINPUT";#N/A,#N/A,FALSE,"TIMINGDIFFINPUTS";#N/A,#N/A,FALSE,"COSSINPUT";#N/A,#N/A,FALSE,"BR&amp;SUPADJ."}</definedName>
    <definedName name="wrn.CY_INPUTS." hidden="1">{#N/A,#N/A,FALSE,"OTHERINPUTS";#N/A,#N/A,FALSE,"DITRATEINPUTS";#N/A,#N/A,FALSE,"SUPPLIEDADJINPUT";#N/A,#N/A,FALSE,"TIMINGDIFFINPUTS";#N/A,#N/A,FALSE,"COSSINPUT";#N/A,#N/A,FALSE,"BR&amp;SUPADJ."}</definedName>
    <definedName name="wrn.CY_PROV." localSheetId="2" hidden="1">{#N/A,#N/A,FALSE,"TITLEPG";#N/A,#N/A,FALSE,"INDEX";#N/A,#N/A,FALSE,"PAGE7";#N/A,#N/A,FALSE,"COSS";#N/A,#N/A,FALSE,"Taxes FEED ";#N/A,#N/A,FALSE,"PRIOR MTH Taxes FD  ";#N/A,#N/A,FALSE,"FITCALC";#N/A,#N/A,FALSE,"CCBT";#N/A,#N/A,FALSE,"BKTAXINCOME";#N/A,#N/A,FALSE,"PERMDIFFEVENTS";#N/A,#N/A,FALSE,"TIMDIFFEVENTS";#N/A,#N/A,FALSE,"DEPREC";#N/A,#N/A,FALSE,"PERMDIFF";#N/A,#N/A,FALSE,"OPTIMDIFF";#N/A,#N/A,FALSE,"NONOPTIMDIFF";#N/A,#N/A,FALSE,"190CRMTH";#N/A,#N/A,FALSE,"190CRYTD";#N/A,#N/A,FALSE,"190PRYTD";#N/A,#N/A,FALSE,"282CRMTH";#N/A,#N/A,FALSE,"282CRYTD";#N/A,#N/A,FALSE,"282PRYTD";#N/A,#N/A,FALSE,"283CRMTH";#N/A,#N/A,FALSE,"283CRYTD";#N/A,#N/A,FALSE,"283PRYTD";#N/A,#N/A,FALSE,"DITSUM";#N/A,#N/A,FALSE,"CRYTDACREC";#N/A,#N/A,FALSE,"PRYTDACREC";#N/A,#N/A,FALSE,"SYSJRNL"}</definedName>
    <definedName name="wrn.CY_PROV." localSheetId="3" hidden="1">{#N/A,#N/A,FALSE,"TITLEPG";#N/A,#N/A,FALSE,"INDEX";#N/A,#N/A,FALSE,"PAGE7";#N/A,#N/A,FALSE,"COSS";#N/A,#N/A,FALSE,"Taxes FEED ";#N/A,#N/A,FALSE,"PRIOR MTH Taxes FD  ";#N/A,#N/A,FALSE,"FITCALC";#N/A,#N/A,FALSE,"CCBT";#N/A,#N/A,FALSE,"BKTAXINCOME";#N/A,#N/A,FALSE,"PERMDIFFEVENTS";#N/A,#N/A,FALSE,"TIMDIFFEVENTS";#N/A,#N/A,FALSE,"DEPREC";#N/A,#N/A,FALSE,"PERMDIFF";#N/A,#N/A,FALSE,"OPTIMDIFF";#N/A,#N/A,FALSE,"NONOPTIMDIFF";#N/A,#N/A,FALSE,"190CRMTH";#N/A,#N/A,FALSE,"190CRYTD";#N/A,#N/A,FALSE,"190PRYTD";#N/A,#N/A,FALSE,"282CRMTH";#N/A,#N/A,FALSE,"282CRYTD";#N/A,#N/A,FALSE,"282PRYTD";#N/A,#N/A,FALSE,"283CRMTH";#N/A,#N/A,FALSE,"283CRYTD";#N/A,#N/A,FALSE,"283PRYTD";#N/A,#N/A,FALSE,"DITSUM";#N/A,#N/A,FALSE,"CRYTDACREC";#N/A,#N/A,FALSE,"PRYTDACREC";#N/A,#N/A,FALSE,"SYSJRNL"}</definedName>
    <definedName name="wrn.CY_PROV." localSheetId="5" hidden="1">{#N/A,#N/A,FALSE,"TITLEPG";#N/A,#N/A,FALSE,"INDEX";#N/A,#N/A,FALSE,"PAGE7";#N/A,#N/A,FALSE,"COSS";#N/A,#N/A,FALSE,"Taxes FEED ";#N/A,#N/A,FALSE,"PRIOR MTH Taxes FD  ";#N/A,#N/A,FALSE,"FITCALC";#N/A,#N/A,FALSE,"CCBT";#N/A,#N/A,FALSE,"BKTAXINCOME";#N/A,#N/A,FALSE,"PERMDIFFEVENTS";#N/A,#N/A,FALSE,"TIMDIFFEVENTS";#N/A,#N/A,FALSE,"DEPREC";#N/A,#N/A,FALSE,"PERMDIFF";#N/A,#N/A,FALSE,"OPTIMDIFF";#N/A,#N/A,FALSE,"NONOPTIMDIFF";#N/A,#N/A,FALSE,"190CRMTH";#N/A,#N/A,FALSE,"190CRYTD";#N/A,#N/A,FALSE,"190PRYTD";#N/A,#N/A,FALSE,"282CRMTH";#N/A,#N/A,FALSE,"282CRYTD";#N/A,#N/A,FALSE,"282PRYTD";#N/A,#N/A,FALSE,"283CRMTH";#N/A,#N/A,FALSE,"283CRYTD";#N/A,#N/A,FALSE,"283PRYTD";#N/A,#N/A,FALSE,"DITSUM";#N/A,#N/A,FALSE,"CRYTDACREC";#N/A,#N/A,FALSE,"PRYTDACREC";#N/A,#N/A,FALSE,"SYSJRNL"}</definedName>
    <definedName name="wrn.CY_PROV." localSheetId="6" hidden="1">{#N/A,#N/A,FALSE,"TITLEPG";#N/A,#N/A,FALSE,"INDEX";#N/A,#N/A,FALSE,"PAGE7";#N/A,#N/A,FALSE,"COSS";#N/A,#N/A,FALSE,"Taxes FEED ";#N/A,#N/A,FALSE,"PRIOR MTH Taxes FD  ";#N/A,#N/A,FALSE,"FITCALC";#N/A,#N/A,FALSE,"CCBT";#N/A,#N/A,FALSE,"BKTAXINCOME";#N/A,#N/A,FALSE,"PERMDIFFEVENTS";#N/A,#N/A,FALSE,"TIMDIFFEVENTS";#N/A,#N/A,FALSE,"DEPREC";#N/A,#N/A,FALSE,"PERMDIFF";#N/A,#N/A,FALSE,"OPTIMDIFF";#N/A,#N/A,FALSE,"NONOPTIMDIFF";#N/A,#N/A,FALSE,"190CRMTH";#N/A,#N/A,FALSE,"190CRYTD";#N/A,#N/A,FALSE,"190PRYTD";#N/A,#N/A,FALSE,"282CRMTH";#N/A,#N/A,FALSE,"282CRYTD";#N/A,#N/A,FALSE,"282PRYTD";#N/A,#N/A,FALSE,"283CRMTH";#N/A,#N/A,FALSE,"283CRYTD";#N/A,#N/A,FALSE,"283PRYTD";#N/A,#N/A,FALSE,"DITSUM";#N/A,#N/A,FALSE,"CRYTDACREC";#N/A,#N/A,FALSE,"PRYTDACREC";#N/A,#N/A,FALSE,"SYSJRNL"}</definedName>
    <definedName name="wrn.CY_PROV." localSheetId="7" hidden="1">{#N/A,#N/A,FALSE,"TITLEPG";#N/A,#N/A,FALSE,"INDEX";#N/A,#N/A,FALSE,"PAGE7";#N/A,#N/A,FALSE,"COSS";#N/A,#N/A,FALSE,"Taxes FEED ";#N/A,#N/A,FALSE,"PRIOR MTH Taxes FD  ";#N/A,#N/A,FALSE,"FITCALC";#N/A,#N/A,FALSE,"CCBT";#N/A,#N/A,FALSE,"BKTAXINCOME";#N/A,#N/A,FALSE,"PERMDIFFEVENTS";#N/A,#N/A,FALSE,"TIMDIFFEVENTS";#N/A,#N/A,FALSE,"DEPREC";#N/A,#N/A,FALSE,"PERMDIFF";#N/A,#N/A,FALSE,"OPTIMDIFF";#N/A,#N/A,FALSE,"NONOPTIMDIFF";#N/A,#N/A,FALSE,"190CRMTH";#N/A,#N/A,FALSE,"190CRYTD";#N/A,#N/A,FALSE,"190PRYTD";#N/A,#N/A,FALSE,"282CRMTH";#N/A,#N/A,FALSE,"282CRYTD";#N/A,#N/A,FALSE,"282PRYTD";#N/A,#N/A,FALSE,"283CRMTH";#N/A,#N/A,FALSE,"283CRYTD";#N/A,#N/A,FALSE,"283PRYTD";#N/A,#N/A,FALSE,"DITSUM";#N/A,#N/A,FALSE,"CRYTDACREC";#N/A,#N/A,FALSE,"PRYTDACREC";#N/A,#N/A,FALSE,"SYSJRNL"}</definedName>
    <definedName name="wrn.CY_PROV." localSheetId="8" hidden="1">{#N/A,#N/A,FALSE,"TITLEPG";#N/A,#N/A,FALSE,"INDEX";#N/A,#N/A,FALSE,"PAGE7";#N/A,#N/A,FALSE,"COSS";#N/A,#N/A,FALSE,"Taxes FEED ";#N/A,#N/A,FALSE,"PRIOR MTH Taxes FD  ";#N/A,#N/A,FALSE,"FITCALC";#N/A,#N/A,FALSE,"CCBT";#N/A,#N/A,FALSE,"BKTAXINCOME";#N/A,#N/A,FALSE,"PERMDIFFEVENTS";#N/A,#N/A,FALSE,"TIMDIFFEVENTS";#N/A,#N/A,FALSE,"DEPREC";#N/A,#N/A,FALSE,"PERMDIFF";#N/A,#N/A,FALSE,"OPTIMDIFF";#N/A,#N/A,FALSE,"NONOPTIMDIFF";#N/A,#N/A,FALSE,"190CRMTH";#N/A,#N/A,FALSE,"190CRYTD";#N/A,#N/A,FALSE,"190PRYTD";#N/A,#N/A,FALSE,"282CRMTH";#N/A,#N/A,FALSE,"282CRYTD";#N/A,#N/A,FALSE,"282PRYTD";#N/A,#N/A,FALSE,"283CRMTH";#N/A,#N/A,FALSE,"283CRYTD";#N/A,#N/A,FALSE,"283PRYTD";#N/A,#N/A,FALSE,"DITSUM";#N/A,#N/A,FALSE,"CRYTDACREC";#N/A,#N/A,FALSE,"PRYTDACREC";#N/A,#N/A,FALSE,"SYSJRNL"}</definedName>
    <definedName name="wrn.CY_PROV." localSheetId="10" hidden="1">{#N/A,#N/A,FALSE,"TITLEPG";#N/A,#N/A,FALSE,"INDEX";#N/A,#N/A,FALSE,"PAGE7";#N/A,#N/A,FALSE,"COSS";#N/A,#N/A,FALSE,"Taxes FEED ";#N/A,#N/A,FALSE,"PRIOR MTH Taxes FD  ";#N/A,#N/A,FALSE,"FITCALC";#N/A,#N/A,FALSE,"CCBT";#N/A,#N/A,FALSE,"BKTAXINCOME";#N/A,#N/A,FALSE,"PERMDIFFEVENTS";#N/A,#N/A,FALSE,"TIMDIFFEVENTS";#N/A,#N/A,FALSE,"DEPREC";#N/A,#N/A,FALSE,"PERMDIFF";#N/A,#N/A,FALSE,"OPTIMDIFF";#N/A,#N/A,FALSE,"NONOPTIMDIFF";#N/A,#N/A,FALSE,"190CRMTH";#N/A,#N/A,FALSE,"190CRYTD";#N/A,#N/A,FALSE,"190PRYTD";#N/A,#N/A,FALSE,"282CRMTH";#N/A,#N/A,FALSE,"282CRYTD";#N/A,#N/A,FALSE,"282PRYTD";#N/A,#N/A,FALSE,"283CRMTH";#N/A,#N/A,FALSE,"283CRYTD";#N/A,#N/A,FALSE,"283PRYTD";#N/A,#N/A,FALSE,"DITSUM";#N/A,#N/A,FALSE,"CRYTDACREC";#N/A,#N/A,FALSE,"PRYTDACREC";#N/A,#N/A,FALSE,"SYSJRNL"}</definedName>
    <definedName name="wrn.CY_PROV." hidden="1">{#N/A,#N/A,FALSE,"TITLEPG";#N/A,#N/A,FALSE,"INDEX";#N/A,#N/A,FALSE,"PAGE7";#N/A,#N/A,FALSE,"COSS";#N/A,#N/A,FALSE,"Taxes FEED ";#N/A,#N/A,FALSE,"PRIOR MTH Taxes FD  ";#N/A,#N/A,FALSE,"FITCALC";#N/A,#N/A,FALSE,"CCBT";#N/A,#N/A,FALSE,"BKTAXINCOME";#N/A,#N/A,FALSE,"PERMDIFFEVENTS";#N/A,#N/A,FALSE,"TIMDIFFEVENTS";#N/A,#N/A,FALSE,"DEPREC";#N/A,#N/A,FALSE,"PERMDIFF";#N/A,#N/A,FALSE,"OPTIMDIFF";#N/A,#N/A,FALSE,"NONOPTIMDIFF";#N/A,#N/A,FALSE,"190CRMTH";#N/A,#N/A,FALSE,"190CRYTD";#N/A,#N/A,FALSE,"190PRYTD";#N/A,#N/A,FALSE,"282CRMTH";#N/A,#N/A,FALSE,"282CRYTD";#N/A,#N/A,FALSE,"282PRYTD";#N/A,#N/A,FALSE,"283CRMTH";#N/A,#N/A,FALSE,"283CRYTD";#N/A,#N/A,FALSE,"283PRYTD";#N/A,#N/A,FALSE,"DITSUM";#N/A,#N/A,FALSE,"CRYTDACREC";#N/A,#N/A,FALSE,"PRYTDACREC";#N/A,#N/A,FALSE,"SYSJRNL"}</definedName>
    <definedName name="wrn.CYFAS109." localSheetId="2" hidden="1">{#N/A,#N/A,FALSE,"FAS109 Summary";#N/A,#N/A,FALSE,"FAS109 OPER 190 ITC";#N/A,#N/A,FALSE,"FAS109 OPER 190 Other";#N/A,#N/A,FALSE,"FAS109 OPER 282";#N/A,#N/A,FALSE,"FAS109 OPER 283";#N/A,#N/A,FALSE,"FAS109 Non OPER 283 ";#N/A,#N/A,FALSE,"J.E.UPLOAD DATA"}</definedName>
    <definedName name="wrn.CYFAS109." localSheetId="3" hidden="1">{#N/A,#N/A,FALSE,"FAS109 Summary";#N/A,#N/A,FALSE,"FAS109 OPER 190 ITC";#N/A,#N/A,FALSE,"FAS109 OPER 190 Other";#N/A,#N/A,FALSE,"FAS109 OPER 282";#N/A,#N/A,FALSE,"FAS109 OPER 283";#N/A,#N/A,FALSE,"FAS109 Non OPER 283 ";#N/A,#N/A,FALSE,"J.E.UPLOAD DATA"}</definedName>
    <definedName name="wrn.CYFAS109." localSheetId="5" hidden="1">{#N/A,#N/A,FALSE,"FAS109 Summary";#N/A,#N/A,FALSE,"FAS109 OPER 190 ITC";#N/A,#N/A,FALSE,"FAS109 OPER 190 Other";#N/A,#N/A,FALSE,"FAS109 OPER 282";#N/A,#N/A,FALSE,"FAS109 OPER 283";#N/A,#N/A,FALSE,"FAS109 Non OPER 283 ";#N/A,#N/A,FALSE,"J.E.UPLOAD DATA"}</definedName>
    <definedName name="wrn.CYFAS109." localSheetId="6" hidden="1">{#N/A,#N/A,FALSE,"FAS109 Summary";#N/A,#N/A,FALSE,"FAS109 OPER 190 ITC";#N/A,#N/A,FALSE,"FAS109 OPER 190 Other";#N/A,#N/A,FALSE,"FAS109 OPER 282";#N/A,#N/A,FALSE,"FAS109 OPER 283";#N/A,#N/A,FALSE,"FAS109 Non OPER 283 ";#N/A,#N/A,FALSE,"J.E.UPLOAD DATA"}</definedName>
    <definedName name="wrn.CYFAS109." localSheetId="7" hidden="1">{#N/A,#N/A,FALSE,"FAS109 Summary";#N/A,#N/A,FALSE,"FAS109 OPER 190 ITC";#N/A,#N/A,FALSE,"FAS109 OPER 190 Other";#N/A,#N/A,FALSE,"FAS109 OPER 282";#N/A,#N/A,FALSE,"FAS109 OPER 283";#N/A,#N/A,FALSE,"FAS109 Non OPER 283 ";#N/A,#N/A,FALSE,"J.E.UPLOAD DATA"}</definedName>
    <definedName name="wrn.CYFAS109." localSheetId="8" hidden="1">{#N/A,#N/A,FALSE,"FAS109 Summary";#N/A,#N/A,FALSE,"FAS109 OPER 190 ITC";#N/A,#N/A,FALSE,"FAS109 OPER 190 Other";#N/A,#N/A,FALSE,"FAS109 OPER 282";#N/A,#N/A,FALSE,"FAS109 OPER 283";#N/A,#N/A,FALSE,"FAS109 Non OPER 283 ";#N/A,#N/A,FALSE,"J.E.UPLOAD DATA"}</definedName>
    <definedName name="wrn.CYFAS109." localSheetId="10" hidden="1">{#N/A,#N/A,FALSE,"FAS109 Summary";#N/A,#N/A,FALSE,"FAS109 OPER 190 ITC";#N/A,#N/A,FALSE,"FAS109 OPER 190 Other";#N/A,#N/A,FALSE,"FAS109 OPER 282";#N/A,#N/A,FALSE,"FAS109 OPER 283";#N/A,#N/A,FALSE,"FAS109 Non OPER 283 ";#N/A,#N/A,FALSE,"J.E.UPLOAD DATA"}</definedName>
    <definedName name="wrn.CYFAS109." hidden="1">{#N/A,#N/A,FALSE,"FAS109 Summary";#N/A,#N/A,FALSE,"FAS109 OPER 190 ITC";#N/A,#N/A,FALSE,"FAS109 OPER 190 Other";#N/A,#N/A,FALSE,"FAS109 OPER 282";#N/A,#N/A,FALSE,"FAS109 OPER 283";#N/A,#N/A,FALSE,"FAS109 Non OPER 283 ";#N/A,#N/A,FALSE,"J.E.UPLOAD DATA"}</definedName>
    <definedName name="wrn.Description_._.Assumption." localSheetId="8" hidden="1">{"Assumption-Description",#N/A,FALSE,"Assumptions"}</definedName>
    <definedName name="wrn.Description_._.Assumption." hidden="1">{"Assumption-Description",#N/A,FALSE,"Assumptions"}</definedName>
    <definedName name="wrn.Detail." localSheetId="7" hidden="1">{"Print_Detail",#N/A,FALSE,"Redemption_Maturity Extract"}</definedName>
    <definedName name="wrn.Detail." localSheetId="8" hidden="1">{"Print_Detail",#N/A,FALSE,"Redemption_Maturity Extract"}</definedName>
    <definedName name="wrn.Detail." localSheetId="10" hidden="1">{"Print_Detail",#N/A,FALSE,"Redemption_Maturity Extract"}</definedName>
    <definedName name="wrn.Detail." hidden="1">{"Print_Detail",#N/A,FALSE,"Redemption_Maturity Extract"}</definedName>
    <definedName name="wrn.Diane._.s._.Version." localSheetId="7" hidden="1">{"Full",#N/A,FALSE,"Sec MTN B Summary"}</definedName>
    <definedName name="wrn.Diane._.s._.Version." localSheetId="8" hidden="1">{"Full",#N/A,FALSE,"Sec MTN B Summary"}</definedName>
    <definedName name="wrn.Diane._.s._.Version." localSheetId="10" hidden="1">{"Full",#N/A,FALSE,"Sec MTN B Summary"}</definedName>
    <definedName name="wrn.Diane._.s._.Version." hidden="1">{"Full",#N/A,FALSE,"Sec MTN B Summary"}</definedName>
    <definedName name="wrn.Distribution._.Version." localSheetId="7" hidden="1">{"RedPrem_InitRed View",#N/A,FALSE,"Sec MTN B Summary"}</definedName>
    <definedName name="wrn.Distribution._.Version." localSheetId="8" hidden="1">{"RedPrem_InitRed View",#N/A,FALSE,"Sec MTN B Summary"}</definedName>
    <definedName name="wrn.Distribution._.Version." localSheetId="10" hidden="1">{"RedPrem_InitRed View",#N/A,FALSE,"Sec MTN B Summary"}</definedName>
    <definedName name="wrn.Distribution._.Version." hidden="1">{"RedPrem_InitRed View",#N/A,FALSE,"Sec MTN B Summary"}</definedName>
    <definedName name="wrn.ELIM_CWO." localSheetId="8" hidden="1">{"ELIM_CWO_ISV",#N/A,FALSE,"Sheet1";"ELIM_CWO_SAV",#N/A,FALSE,"Sheet1";"ELIM_CWO_BSV",#N/A,FALSE,"Sheet1";"ELIM_CWO_SFDV",#N/A,FALSE,"Sheet1"}</definedName>
    <definedName name="wrn.ELIM_CWO." hidden="1">{"ELIM_CWO_ISV",#N/A,FALSE,"Sheet1";"ELIM_CWO_SAV",#N/A,FALSE,"Sheet1";"ELIM_CWO_BSV",#N/A,FALSE,"Sheet1";"ELIM_CWO_SFDV",#N/A,FALSE,"Sheet1"}</definedName>
    <definedName name="wrn.ELIM_UWNJ_UWNY." localSheetId="8" hidden="1">{"ELIM_UWNJ_UWNY_ISV",#N/A,FALSE,"Sheet1";"ELIM_UWNJ_UWNY_SAV",#N/A,FALSE,"Sheet1";"ELIM_UWNJ_UWNY_BSV",#N/A,FALSE,"Sheet1";"ELIM_UWNJ_UWNY_SFDV",#N/A,FALSE,"Sheet1"}</definedName>
    <definedName name="wrn.ELIM_UWNJ_UWNY." hidden="1">{"ELIM_UWNJ_UWNY_ISV",#N/A,FALSE,"Sheet1";"ELIM_UWNJ_UWNY_SAV",#N/A,FALSE,"Sheet1";"ELIM_UWNJ_UWNY_BSV",#N/A,FALSE,"Sheet1";"ELIM_UWNJ_UWNY_SFDV",#N/A,FALSE,"Sheet1"}</definedName>
    <definedName name="wrn.FAC._.SUMMARY." localSheetId="7" hidden="1">{"FAC_SUMMARY",#N/A,FALSE,"Summaries"}</definedName>
    <definedName name="wrn.FAC._.SUMMARY." localSheetId="8" hidden="1">{"FAC_SUMMARY",#N/A,FALSE,"Summaries"}</definedName>
    <definedName name="wrn.FAC._.SUMMARY." localSheetId="10" hidden="1">{"FAC_SUMMARY",#N/A,FALSE,"Summaries"}</definedName>
    <definedName name="wrn.FAC._.SUMMARY." hidden="1">{"FAC_SUMMARY",#N/A,FALSE,"Summaries"}</definedName>
    <definedName name="wrn.FAS109." localSheetId="8" hidden="1">{"ALL",#N/A,FALSE,"Tax Reconciliation Schedule";"TAXES",#N/A,FALSE,"Tax Reconciliation Schedule";"BS",#N/A,FALSE,"Bal Sheet";"FA",#N/A,FALSE,"Fixed Assets";"STD",#N/A,FALSE,"YE Tax WPs w M-Codes";"RTP",#N/A,FALSE,"RTP";"BONDS",#N/A,FALSE,"NY NJ bond disc temp";"M&amp;S",#N/A,FALSE,"M&amp;S";"SFA",#N/A,FALSE,"State FA";#N/A,#N/A,FALSE,"SRTP";"Federal Adjustments to be Booked",#N/A,FALSE,"Tax Reconciliation Schedule";"State Adjustments to be Booked",#N/A,FALSE,"Tax Reconciliation Schedule"}</definedName>
    <definedName name="wrn.FAS109." hidden="1">{"ALL",#N/A,FALSE,"Tax Reconciliation Schedule";"TAXES",#N/A,FALSE,"Tax Reconciliation Schedule";"BS",#N/A,FALSE,"Bal Sheet";"FA",#N/A,FALSE,"Fixed Assets";"STD",#N/A,FALSE,"YE Tax WPs w M-Codes";"RTP",#N/A,FALSE,"RTP";"BONDS",#N/A,FALSE,"NY NJ bond disc temp";"M&amp;S",#N/A,FALSE,"M&amp;S";"SFA",#N/A,FALSE,"State FA";#N/A,#N/A,FALSE,"SRTP";"Federal Adjustments to be Booked",#N/A,FALSE,"Tax Reconciliation Schedule";"State Adjustments to be Booked",#N/A,FALSE,"Tax Reconciliation Schedule"}</definedName>
    <definedName name="wrn.FERC._.FAC._.CALC." localSheetId="7" hidden="1">{"FERC_FAC",#N/A,FALSE,"FERC_Fuel&amp;Rev"}</definedName>
    <definedName name="wrn.FERC._.FAC._.CALC." localSheetId="8" hidden="1">{"FERC_FAC",#N/A,FALSE,"FERC_Fuel&amp;Rev"}</definedName>
    <definedName name="wrn.FERC._.FAC._.CALC." localSheetId="10" hidden="1">{"FERC_FAC",#N/A,FALSE,"FERC_Fuel&amp;Rev"}</definedName>
    <definedName name="wrn.FERC._.FAC._.CALC." hidden="1">{"FERC_FAC",#N/A,FALSE,"FERC_Fuel&amp;Rev"}</definedName>
    <definedName name="wrn.FERC._.WEATHER._.and._.JURIS._.FUEL." localSheetId="7" hidden="1">{"FERC_WEATHER_AND_FUEL",#N/A,FALSE,"FERC_Fuel&amp;Rev"}</definedName>
    <definedName name="wrn.FERC._.WEATHER._.and._.JURIS._.FUEL." localSheetId="8" hidden="1">{"FERC_WEATHER_AND_FUEL",#N/A,FALSE,"FERC_Fuel&amp;Rev"}</definedName>
    <definedName name="wrn.FERC._.WEATHER._.and._.JURIS._.FUEL." localSheetId="10" hidden="1">{"FERC_WEATHER_AND_FUEL",#N/A,FALSE,"FERC_Fuel&amp;Rev"}</definedName>
    <definedName name="wrn.FERC._.WEATHER._.and._.JURIS._.FUEL." hidden="1">{"FERC_WEATHER_AND_FUEL",#N/A,FALSE,"FERC_Fuel&amp;Rev"}</definedName>
    <definedName name="wrn.Fin_Book." localSheetId="8" hidden="1">{#N/A,#N/A,FALSE,"Summary_1_WO_drought";#N/A,#N/A,FALSE,"Adjust_1_WO_drought";#N/A,#N/A,FALSE,"Summary_2_WO_drought";#N/A,#N/A,FALSE,"Adjust_2_WO_drought";#N/A,#N/A,FALSE,"RegSeg_1";#N/A,#N/A,FALSE,"RegSeg_2";#N/A,#N/A,FALSE,"NonReg";#N/A,#N/A,FALSE,"NonCore_1";#N/A,#N/A,FALSE,"NonCore_2";#N/A,#N/A,FALSE,"New_Bus_Proj_USA";#N/A,#N/A,FALSE,"Canada_Exist";#N/A,#N/A,FALSE,"Canada_NonCore";#N/A,#N/A,FALSE,"New_Bus_Proj_Canada"}</definedName>
    <definedName name="wrn.Fin_Book." hidden="1">{#N/A,#N/A,FALSE,"Summary_1_WO_drought";#N/A,#N/A,FALSE,"Adjust_1_WO_drought";#N/A,#N/A,FALSE,"Summary_2_WO_drought";#N/A,#N/A,FALSE,"Adjust_2_WO_drought";#N/A,#N/A,FALSE,"RegSeg_1";#N/A,#N/A,FALSE,"RegSeg_2";#N/A,#N/A,FALSE,"NonReg";#N/A,#N/A,FALSE,"NonCore_1";#N/A,#N/A,FALSE,"NonCore_2";#N/A,#N/A,FALSE,"New_Bus_Proj_USA";#N/A,#N/A,FALSE,"Canada_Exist";#N/A,#N/A,FALSE,"Canada_NonCore";#N/A,#N/A,FALSE,"New_Bus_Proj_Canada"}</definedName>
    <definedName name="wrn.go." localSheetId="7" hidden="1">{"wp_h4.2",#N/A,FALSE,"WP_H4.2";"wp_h4.3",#N/A,FALSE,"WP_H4.3"}</definedName>
    <definedName name="wrn.go." localSheetId="8" hidden="1">{"wp_h4.2",#N/A,FALSE,"WP_H4.2";"wp_h4.3",#N/A,FALSE,"WP_H4.3"}</definedName>
    <definedName name="wrn.go." localSheetId="10" hidden="1">{"wp_h4.2",#N/A,FALSE,"WP_H4.2";"wp_h4.3",#N/A,FALSE,"WP_H4.3"}</definedName>
    <definedName name="wrn.go." hidden="1">{"wp_h4.2",#N/A,FALSE,"WP_H4.2";"wp_h4.3",#N/A,FALSE,"WP_H4.3"}</definedName>
    <definedName name="wrn.Graph._.SBU._.by._.Year._.1997_2000." hidden="1">{"Graph SBU by Year 1997_2000",#N/A,FALSE,"Strategic Business Lines"}</definedName>
    <definedName name="wrn.Graph._.SBU._.Contribution._.1997_2000." hidden="1">{"Graph_SBU_Contirbution 1991_2000",#N/A,FALSE,"Strategic Business Lines"}</definedName>
    <definedName name="wrn.HWP_GL." localSheetId="2" hidden="1">{#N/A,#N/A,FALSE,"GLDwnLoad"}</definedName>
    <definedName name="wrn.HWP_GL." localSheetId="3" hidden="1">{#N/A,#N/A,FALSE,"GLDwnLoad"}</definedName>
    <definedName name="wrn.HWP_GL." localSheetId="5" hidden="1">{#N/A,#N/A,FALSE,"GLDwnLoad"}</definedName>
    <definedName name="wrn.HWP_GL." localSheetId="6" hidden="1">{#N/A,#N/A,FALSE,"GLDwnLoad"}</definedName>
    <definedName name="wrn.HWP_GL." localSheetId="7" hidden="1">{#N/A,#N/A,FALSE,"GLDwnLoad"}</definedName>
    <definedName name="wrn.HWP_GL." localSheetId="8" hidden="1">{#N/A,#N/A,FALSE,"GLDwnLoad"}</definedName>
    <definedName name="wrn.HWP_GL." localSheetId="10" hidden="1">{#N/A,#N/A,FALSE,"GLDwnLoad"}</definedName>
    <definedName name="wrn.HWP_GL." hidden="1">{#N/A,#N/A,FALSE,"GLDwnLoad"}</definedName>
    <definedName name="wrn.HWP_INPUTS." localSheetId="2" hidden="1">{#N/A,#N/A,FALSE,"OTHERINPUTS";#N/A,#N/A,FALSE,"SUPPLIEDADJINPUT";#N/A,#N/A,FALSE,"BR&amp;SUPADJ."}</definedName>
    <definedName name="wrn.HWP_INPUTS." localSheetId="3" hidden="1">{#N/A,#N/A,FALSE,"OTHERINPUTS";#N/A,#N/A,FALSE,"SUPPLIEDADJINPUT";#N/A,#N/A,FALSE,"BR&amp;SUPADJ."}</definedName>
    <definedName name="wrn.HWP_INPUTS." localSheetId="5" hidden="1">{#N/A,#N/A,FALSE,"OTHERINPUTS";#N/A,#N/A,FALSE,"SUPPLIEDADJINPUT";#N/A,#N/A,FALSE,"BR&amp;SUPADJ."}</definedName>
    <definedName name="wrn.HWP_INPUTS." localSheetId="6" hidden="1">{#N/A,#N/A,FALSE,"OTHERINPUTS";#N/A,#N/A,FALSE,"SUPPLIEDADJINPUT";#N/A,#N/A,FALSE,"BR&amp;SUPADJ."}</definedName>
    <definedName name="wrn.HWP_INPUTS." localSheetId="7" hidden="1">{#N/A,#N/A,FALSE,"OTHERINPUTS";#N/A,#N/A,FALSE,"SUPPLIEDADJINPUT";#N/A,#N/A,FALSE,"BR&amp;SUPADJ."}</definedName>
    <definedName name="wrn.HWP_INPUTS." localSheetId="8" hidden="1">{#N/A,#N/A,FALSE,"OTHERINPUTS";#N/A,#N/A,FALSE,"SUPPLIEDADJINPUT";#N/A,#N/A,FALSE,"BR&amp;SUPADJ."}</definedName>
    <definedName name="wrn.HWP_INPUTS." localSheetId="10" hidden="1">{#N/A,#N/A,FALSE,"OTHERINPUTS";#N/A,#N/A,FALSE,"SUPPLIEDADJINPUT";#N/A,#N/A,FALSE,"BR&amp;SUPADJ."}</definedName>
    <definedName name="wrn.HWP_INPUTS." hidden="1">{#N/A,#N/A,FALSE,"OTHERINPUTS";#N/A,#N/A,FALSE,"SUPPLIEDADJINPUT";#N/A,#N/A,FALSE,"BR&amp;SUPADJ."}</definedName>
    <definedName name="wrn.HWP_PROV." localSheetId="2" hidden="1">{#N/A,#N/A,FALSE,"Title Page";#N/A,#N/A,FALSE,"INDEX";#N/A,#N/A,FALSE,"BKTAXINCOME";#N/A,#N/A,FALSE,"INTERESTALLOC";#N/A,#N/A,FALSE,"FITCALC";#N/A,#N/A,FALSE,"CCBT";#N/A,#N/A,FALSE,"MET";#N/A,#N/A,FALSE,"PERMDIFFEVENTS";#N/A,#N/A,FALSE,"TIMDIFFEVENTS";#N/A,#N/A,FALSE,"DEPREC";#N/A,#N/A,FALSE,"PERMDIFF";#N/A,#N/A,FALSE,"OPTIMDIFF";#N/A,#N/A,FALSE,"NONOPTIMDIFF";#N/A,#N/A,FALSE,"190CRQTR";#N/A,#N/A,FALSE,"190CRYTD";#N/A,#N/A,FALSE,"190PRYTD";#N/A,#N/A,FALSE,"282CRQTR";#N/A,#N/A,FALSE,"282CRYTD";#N/A,#N/A,FALSE,"282PRYTD";#N/A,#N/A,FALSE,"283CRQTR";#N/A,#N/A,FALSE,"283CRYTD";#N/A,#N/A,FALSE,"283PRYTD";#N/A,#N/A,FALSE,"DITSUM";#N/A,#N/A,FALSE,"CRYTDACREC";#N/A,#N/A,FALSE,"PRYTDACREC";#N/A,#N/A,FALSE,"SYSJRNL"}</definedName>
    <definedName name="wrn.HWP_PROV." localSheetId="3" hidden="1">{#N/A,#N/A,FALSE,"Title Page";#N/A,#N/A,FALSE,"INDEX";#N/A,#N/A,FALSE,"BKTAXINCOME";#N/A,#N/A,FALSE,"INTERESTALLOC";#N/A,#N/A,FALSE,"FITCALC";#N/A,#N/A,FALSE,"CCBT";#N/A,#N/A,FALSE,"MET";#N/A,#N/A,FALSE,"PERMDIFFEVENTS";#N/A,#N/A,FALSE,"TIMDIFFEVENTS";#N/A,#N/A,FALSE,"DEPREC";#N/A,#N/A,FALSE,"PERMDIFF";#N/A,#N/A,FALSE,"OPTIMDIFF";#N/A,#N/A,FALSE,"NONOPTIMDIFF";#N/A,#N/A,FALSE,"190CRQTR";#N/A,#N/A,FALSE,"190CRYTD";#N/A,#N/A,FALSE,"190PRYTD";#N/A,#N/A,FALSE,"282CRQTR";#N/A,#N/A,FALSE,"282CRYTD";#N/A,#N/A,FALSE,"282PRYTD";#N/A,#N/A,FALSE,"283CRQTR";#N/A,#N/A,FALSE,"283CRYTD";#N/A,#N/A,FALSE,"283PRYTD";#N/A,#N/A,FALSE,"DITSUM";#N/A,#N/A,FALSE,"CRYTDACREC";#N/A,#N/A,FALSE,"PRYTDACREC";#N/A,#N/A,FALSE,"SYSJRNL"}</definedName>
    <definedName name="wrn.HWP_PROV." localSheetId="5" hidden="1">{#N/A,#N/A,FALSE,"Title Page";#N/A,#N/A,FALSE,"INDEX";#N/A,#N/A,FALSE,"BKTAXINCOME";#N/A,#N/A,FALSE,"INTERESTALLOC";#N/A,#N/A,FALSE,"FITCALC";#N/A,#N/A,FALSE,"CCBT";#N/A,#N/A,FALSE,"MET";#N/A,#N/A,FALSE,"PERMDIFFEVENTS";#N/A,#N/A,FALSE,"TIMDIFFEVENTS";#N/A,#N/A,FALSE,"DEPREC";#N/A,#N/A,FALSE,"PERMDIFF";#N/A,#N/A,FALSE,"OPTIMDIFF";#N/A,#N/A,FALSE,"NONOPTIMDIFF";#N/A,#N/A,FALSE,"190CRQTR";#N/A,#N/A,FALSE,"190CRYTD";#N/A,#N/A,FALSE,"190PRYTD";#N/A,#N/A,FALSE,"282CRQTR";#N/A,#N/A,FALSE,"282CRYTD";#N/A,#N/A,FALSE,"282PRYTD";#N/A,#N/A,FALSE,"283CRQTR";#N/A,#N/A,FALSE,"283CRYTD";#N/A,#N/A,FALSE,"283PRYTD";#N/A,#N/A,FALSE,"DITSUM";#N/A,#N/A,FALSE,"CRYTDACREC";#N/A,#N/A,FALSE,"PRYTDACREC";#N/A,#N/A,FALSE,"SYSJRNL"}</definedName>
    <definedName name="wrn.HWP_PROV." localSheetId="6" hidden="1">{#N/A,#N/A,FALSE,"Title Page";#N/A,#N/A,FALSE,"INDEX";#N/A,#N/A,FALSE,"BKTAXINCOME";#N/A,#N/A,FALSE,"INTERESTALLOC";#N/A,#N/A,FALSE,"FITCALC";#N/A,#N/A,FALSE,"CCBT";#N/A,#N/A,FALSE,"MET";#N/A,#N/A,FALSE,"PERMDIFFEVENTS";#N/A,#N/A,FALSE,"TIMDIFFEVENTS";#N/A,#N/A,FALSE,"DEPREC";#N/A,#N/A,FALSE,"PERMDIFF";#N/A,#N/A,FALSE,"OPTIMDIFF";#N/A,#N/A,FALSE,"NONOPTIMDIFF";#N/A,#N/A,FALSE,"190CRQTR";#N/A,#N/A,FALSE,"190CRYTD";#N/A,#N/A,FALSE,"190PRYTD";#N/A,#N/A,FALSE,"282CRQTR";#N/A,#N/A,FALSE,"282CRYTD";#N/A,#N/A,FALSE,"282PRYTD";#N/A,#N/A,FALSE,"283CRQTR";#N/A,#N/A,FALSE,"283CRYTD";#N/A,#N/A,FALSE,"283PRYTD";#N/A,#N/A,FALSE,"DITSUM";#N/A,#N/A,FALSE,"CRYTDACREC";#N/A,#N/A,FALSE,"PRYTDACREC";#N/A,#N/A,FALSE,"SYSJRNL"}</definedName>
    <definedName name="wrn.HWP_PROV." localSheetId="7" hidden="1">{#N/A,#N/A,FALSE,"Title Page";#N/A,#N/A,FALSE,"INDEX";#N/A,#N/A,FALSE,"BKTAXINCOME";#N/A,#N/A,FALSE,"INTERESTALLOC";#N/A,#N/A,FALSE,"FITCALC";#N/A,#N/A,FALSE,"CCBT";#N/A,#N/A,FALSE,"MET";#N/A,#N/A,FALSE,"PERMDIFFEVENTS";#N/A,#N/A,FALSE,"TIMDIFFEVENTS";#N/A,#N/A,FALSE,"DEPREC";#N/A,#N/A,FALSE,"PERMDIFF";#N/A,#N/A,FALSE,"OPTIMDIFF";#N/A,#N/A,FALSE,"NONOPTIMDIFF";#N/A,#N/A,FALSE,"190CRQTR";#N/A,#N/A,FALSE,"190CRYTD";#N/A,#N/A,FALSE,"190PRYTD";#N/A,#N/A,FALSE,"282CRQTR";#N/A,#N/A,FALSE,"282CRYTD";#N/A,#N/A,FALSE,"282PRYTD";#N/A,#N/A,FALSE,"283CRQTR";#N/A,#N/A,FALSE,"283CRYTD";#N/A,#N/A,FALSE,"283PRYTD";#N/A,#N/A,FALSE,"DITSUM";#N/A,#N/A,FALSE,"CRYTDACREC";#N/A,#N/A,FALSE,"PRYTDACREC";#N/A,#N/A,FALSE,"SYSJRNL"}</definedName>
    <definedName name="wrn.HWP_PROV." localSheetId="8" hidden="1">{#N/A,#N/A,FALSE,"Title Page";#N/A,#N/A,FALSE,"INDEX";#N/A,#N/A,FALSE,"BKTAXINCOME";#N/A,#N/A,FALSE,"INTERESTALLOC";#N/A,#N/A,FALSE,"FITCALC";#N/A,#N/A,FALSE,"CCBT";#N/A,#N/A,FALSE,"MET";#N/A,#N/A,FALSE,"PERMDIFFEVENTS";#N/A,#N/A,FALSE,"TIMDIFFEVENTS";#N/A,#N/A,FALSE,"DEPREC";#N/A,#N/A,FALSE,"PERMDIFF";#N/A,#N/A,FALSE,"OPTIMDIFF";#N/A,#N/A,FALSE,"NONOPTIMDIFF";#N/A,#N/A,FALSE,"190CRQTR";#N/A,#N/A,FALSE,"190CRYTD";#N/A,#N/A,FALSE,"190PRYTD";#N/A,#N/A,FALSE,"282CRQTR";#N/A,#N/A,FALSE,"282CRYTD";#N/A,#N/A,FALSE,"282PRYTD";#N/A,#N/A,FALSE,"283CRQTR";#N/A,#N/A,FALSE,"283CRYTD";#N/A,#N/A,FALSE,"283PRYTD";#N/A,#N/A,FALSE,"DITSUM";#N/A,#N/A,FALSE,"CRYTDACREC";#N/A,#N/A,FALSE,"PRYTDACREC";#N/A,#N/A,FALSE,"SYSJRNL"}</definedName>
    <definedName name="wrn.HWP_PROV." localSheetId="10" hidden="1">{#N/A,#N/A,FALSE,"Title Page";#N/A,#N/A,FALSE,"INDEX";#N/A,#N/A,FALSE,"BKTAXINCOME";#N/A,#N/A,FALSE,"INTERESTALLOC";#N/A,#N/A,FALSE,"FITCALC";#N/A,#N/A,FALSE,"CCBT";#N/A,#N/A,FALSE,"MET";#N/A,#N/A,FALSE,"PERMDIFFEVENTS";#N/A,#N/A,FALSE,"TIMDIFFEVENTS";#N/A,#N/A,FALSE,"DEPREC";#N/A,#N/A,FALSE,"PERMDIFF";#N/A,#N/A,FALSE,"OPTIMDIFF";#N/A,#N/A,FALSE,"NONOPTIMDIFF";#N/A,#N/A,FALSE,"190CRQTR";#N/A,#N/A,FALSE,"190CRYTD";#N/A,#N/A,FALSE,"190PRYTD";#N/A,#N/A,FALSE,"282CRQTR";#N/A,#N/A,FALSE,"282CRYTD";#N/A,#N/A,FALSE,"282PRYTD";#N/A,#N/A,FALSE,"283CRQTR";#N/A,#N/A,FALSE,"283CRYTD";#N/A,#N/A,FALSE,"283PRYTD";#N/A,#N/A,FALSE,"DITSUM";#N/A,#N/A,FALSE,"CRYTDACREC";#N/A,#N/A,FALSE,"PRYTDACREC";#N/A,#N/A,FALSE,"SYSJRNL"}</definedName>
    <definedName name="wrn.HWP_PROV." hidden="1">{#N/A,#N/A,FALSE,"Title Page";#N/A,#N/A,FALSE,"INDEX";#N/A,#N/A,FALSE,"BKTAXINCOME";#N/A,#N/A,FALSE,"INTERESTALLOC";#N/A,#N/A,FALSE,"FITCALC";#N/A,#N/A,FALSE,"CCBT";#N/A,#N/A,FALSE,"MET";#N/A,#N/A,FALSE,"PERMDIFFEVENTS";#N/A,#N/A,FALSE,"TIMDIFFEVENTS";#N/A,#N/A,FALSE,"DEPREC";#N/A,#N/A,FALSE,"PERMDIFF";#N/A,#N/A,FALSE,"OPTIMDIFF";#N/A,#N/A,FALSE,"NONOPTIMDIFF";#N/A,#N/A,FALSE,"190CRQTR";#N/A,#N/A,FALSE,"190CRYTD";#N/A,#N/A,FALSE,"190PRYTD";#N/A,#N/A,FALSE,"282CRQTR";#N/A,#N/A,FALSE,"282CRYTD";#N/A,#N/A,FALSE,"282PRYTD";#N/A,#N/A,FALSE,"283CRQTR";#N/A,#N/A,FALSE,"283CRYTD";#N/A,#N/A,FALSE,"283PRYTD";#N/A,#N/A,FALSE,"DITSUM";#N/A,#N/A,FALSE,"CRYTDACREC";#N/A,#N/A,FALSE,"PRYTDACREC";#N/A,#N/A,FALSE,"SYSJRNL"}</definedName>
    <definedName name="wrn.Initial." hidden="1">{#N/A,"Anonymous",FALSE,"30 30k Table";#N/A,#N/A,FALSE,"30 50k Table";#N/A,#N/A,FALSE,"40 100k Table"}</definedName>
    <definedName name="wrn.MFR." localSheetId="2"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FR." localSheetId="3"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FR." localSheetId="5"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FR." localSheetId="6"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FR." localSheetId="7"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FR." localSheetId="8"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FR." localSheetId="10"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FR."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FR2" localSheetId="7"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FR2" localSheetId="8"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FR2" localSheetId="10"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FR2"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MFRENT." localSheetId="2" hidden="1">{#N/A,#N/A,FALSE,"Page 1";#N/A,#N/A,FALSE,"Page 2";#N/A,#N/A,FALSE,"Page 3";#N/A,#N/A,FALSE,"Page 4";#N/A,#N/A,FALSE,"Page 5";#N/A,#N/A,FALSE,"Page 6";#N/A,#N/A,FALSE,"Page 7";#N/A,#N/A,FALSE,"Page 8";#N/A,#N/A,FALSE,"Page 9";#N/A,#N/A,FALSE,"PG8WP";#N/A,#N/A,FALSE,"PG9WP"}</definedName>
    <definedName name="wrn.MMFRENT." localSheetId="3" hidden="1">{#N/A,#N/A,FALSE,"Page 1";#N/A,#N/A,FALSE,"Page 2";#N/A,#N/A,FALSE,"Page 3";#N/A,#N/A,FALSE,"Page 4";#N/A,#N/A,FALSE,"Page 5";#N/A,#N/A,FALSE,"Page 6";#N/A,#N/A,FALSE,"Page 7";#N/A,#N/A,FALSE,"Page 8";#N/A,#N/A,FALSE,"Page 9";#N/A,#N/A,FALSE,"PG8WP";#N/A,#N/A,FALSE,"PG9WP"}</definedName>
    <definedName name="wrn.MMFRENT." localSheetId="5" hidden="1">{#N/A,#N/A,FALSE,"Page 1";#N/A,#N/A,FALSE,"Page 2";#N/A,#N/A,FALSE,"Page 3";#N/A,#N/A,FALSE,"Page 4";#N/A,#N/A,FALSE,"Page 5";#N/A,#N/A,FALSE,"Page 6";#N/A,#N/A,FALSE,"Page 7";#N/A,#N/A,FALSE,"Page 8";#N/A,#N/A,FALSE,"Page 9";#N/A,#N/A,FALSE,"PG8WP";#N/A,#N/A,FALSE,"PG9WP"}</definedName>
    <definedName name="wrn.MMFRENT." localSheetId="6" hidden="1">{#N/A,#N/A,FALSE,"Page 1";#N/A,#N/A,FALSE,"Page 2";#N/A,#N/A,FALSE,"Page 3";#N/A,#N/A,FALSE,"Page 4";#N/A,#N/A,FALSE,"Page 5";#N/A,#N/A,FALSE,"Page 6";#N/A,#N/A,FALSE,"Page 7";#N/A,#N/A,FALSE,"Page 8";#N/A,#N/A,FALSE,"Page 9";#N/A,#N/A,FALSE,"PG8WP";#N/A,#N/A,FALSE,"PG9WP"}</definedName>
    <definedName name="wrn.MMFRENT." localSheetId="7" hidden="1">{#N/A,#N/A,FALSE,"Page 1";#N/A,#N/A,FALSE,"Page 2";#N/A,#N/A,FALSE,"Page 3";#N/A,#N/A,FALSE,"Page 4";#N/A,#N/A,FALSE,"Page 5";#N/A,#N/A,FALSE,"Page 6";#N/A,#N/A,FALSE,"Page 7";#N/A,#N/A,FALSE,"Page 8";#N/A,#N/A,FALSE,"Page 9";#N/A,#N/A,FALSE,"PG8WP";#N/A,#N/A,FALSE,"PG9WP"}</definedName>
    <definedName name="wrn.MMFRENT." localSheetId="8" hidden="1">{#N/A,#N/A,FALSE,"Page 1";#N/A,#N/A,FALSE,"Page 2";#N/A,#N/A,FALSE,"Page 3";#N/A,#N/A,FALSE,"Page 4";#N/A,#N/A,FALSE,"Page 5";#N/A,#N/A,FALSE,"Page 6";#N/A,#N/A,FALSE,"Page 7";#N/A,#N/A,FALSE,"Page 8";#N/A,#N/A,FALSE,"Page 9";#N/A,#N/A,FALSE,"PG8WP";#N/A,#N/A,FALSE,"PG9WP"}</definedName>
    <definedName name="wrn.MMFRENT." localSheetId="10" hidden="1">{#N/A,#N/A,FALSE,"Page 1";#N/A,#N/A,FALSE,"Page 2";#N/A,#N/A,FALSE,"Page 3";#N/A,#N/A,FALSE,"Page 4";#N/A,#N/A,FALSE,"Page 5";#N/A,#N/A,FALSE,"Page 6";#N/A,#N/A,FALSE,"Page 7";#N/A,#N/A,FALSE,"Page 8";#N/A,#N/A,FALSE,"Page 9";#N/A,#N/A,FALSE,"PG8WP";#N/A,#N/A,FALSE,"PG9WP"}</definedName>
    <definedName name="wrn.MMFRENT." hidden="1">{#N/A,#N/A,FALSE,"Page 1";#N/A,#N/A,FALSE,"Page 2";#N/A,#N/A,FALSE,"Page 3";#N/A,#N/A,FALSE,"Page 4";#N/A,#N/A,FALSE,"Page 5";#N/A,#N/A,FALSE,"Page 6";#N/A,#N/A,FALSE,"Page 7";#N/A,#N/A,FALSE,"Page 8";#N/A,#N/A,FALSE,"Page 9";#N/A,#N/A,FALSE,"PG8WP";#N/A,#N/A,FALSE,"PG9WP"}</definedName>
    <definedName name="wrn.mmfrent2" localSheetId="2" hidden="1">{#N/A,#N/A,FALSE,"Page 1";#N/A,#N/A,FALSE,"Page 2";#N/A,#N/A,FALSE,"Page 3";#N/A,#N/A,FALSE,"Page 4";#N/A,#N/A,FALSE,"Page 5";#N/A,#N/A,FALSE,"Page 6";#N/A,#N/A,FALSE,"Page 7";#N/A,#N/A,FALSE,"Page 8";#N/A,#N/A,FALSE,"Page 9";#N/A,#N/A,FALSE,"PG8WP";#N/A,#N/A,FALSE,"PG9WP"}</definedName>
    <definedName name="wrn.mmfrent2" localSheetId="3" hidden="1">{#N/A,#N/A,FALSE,"Page 1";#N/A,#N/A,FALSE,"Page 2";#N/A,#N/A,FALSE,"Page 3";#N/A,#N/A,FALSE,"Page 4";#N/A,#N/A,FALSE,"Page 5";#N/A,#N/A,FALSE,"Page 6";#N/A,#N/A,FALSE,"Page 7";#N/A,#N/A,FALSE,"Page 8";#N/A,#N/A,FALSE,"Page 9";#N/A,#N/A,FALSE,"PG8WP";#N/A,#N/A,FALSE,"PG9WP"}</definedName>
    <definedName name="wrn.mmfrent2" localSheetId="5" hidden="1">{#N/A,#N/A,FALSE,"Page 1";#N/A,#N/A,FALSE,"Page 2";#N/A,#N/A,FALSE,"Page 3";#N/A,#N/A,FALSE,"Page 4";#N/A,#N/A,FALSE,"Page 5";#N/A,#N/A,FALSE,"Page 6";#N/A,#N/A,FALSE,"Page 7";#N/A,#N/A,FALSE,"Page 8";#N/A,#N/A,FALSE,"Page 9";#N/A,#N/A,FALSE,"PG8WP";#N/A,#N/A,FALSE,"PG9WP"}</definedName>
    <definedName name="wrn.mmfrent2" localSheetId="6" hidden="1">{#N/A,#N/A,FALSE,"Page 1";#N/A,#N/A,FALSE,"Page 2";#N/A,#N/A,FALSE,"Page 3";#N/A,#N/A,FALSE,"Page 4";#N/A,#N/A,FALSE,"Page 5";#N/A,#N/A,FALSE,"Page 6";#N/A,#N/A,FALSE,"Page 7";#N/A,#N/A,FALSE,"Page 8";#N/A,#N/A,FALSE,"Page 9";#N/A,#N/A,FALSE,"PG8WP";#N/A,#N/A,FALSE,"PG9WP"}</definedName>
    <definedName name="wrn.mmfrent2" localSheetId="7" hidden="1">{#N/A,#N/A,FALSE,"Page 1";#N/A,#N/A,FALSE,"Page 2";#N/A,#N/A,FALSE,"Page 3";#N/A,#N/A,FALSE,"Page 4";#N/A,#N/A,FALSE,"Page 5";#N/A,#N/A,FALSE,"Page 6";#N/A,#N/A,FALSE,"Page 7";#N/A,#N/A,FALSE,"Page 8";#N/A,#N/A,FALSE,"Page 9";#N/A,#N/A,FALSE,"PG8WP";#N/A,#N/A,FALSE,"PG9WP"}</definedName>
    <definedName name="wrn.mmfrent2" localSheetId="8" hidden="1">{#N/A,#N/A,FALSE,"Page 1";#N/A,#N/A,FALSE,"Page 2";#N/A,#N/A,FALSE,"Page 3";#N/A,#N/A,FALSE,"Page 4";#N/A,#N/A,FALSE,"Page 5";#N/A,#N/A,FALSE,"Page 6";#N/A,#N/A,FALSE,"Page 7";#N/A,#N/A,FALSE,"Page 8";#N/A,#N/A,FALSE,"Page 9";#N/A,#N/A,FALSE,"PG8WP";#N/A,#N/A,FALSE,"PG9WP"}</definedName>
    <definedName name="wrn.mmfrent2" localSheetId="10" hidden="1">{#N/A,#N/A,FALSE,"Page 1";#N/A,#N/A,FALSE,"Page 2";#N/A,#N/A,FALSE,"Page 3";#N/A,#N/A,FALSE,"Page 4";#N/A,#N/A,FALSE,"Page 5";#N/A,#N/A,FALSE,"Page 6";#N/A,#N/A,FALSE,"Page 7";#N/A,#N/A,FALSE,"Page 8";#N/A,#N/A,FALSE,"Page 9";#N/A,#N/A,FALSE,"PG8WP";#N/A,#N/A,FALSE,"PG9WP"}</definedName>
    <definedName name="wrn.mmfrent2" hidden="1">{#N/A,#N/A,FALSE,"Page 1";#N/A,#N/A,FALSE,"Page 2";#N/A,#N/A,FALSE,"Page 3";#N/A,#N/A,FALSE,"Page 4";#N/A,#N/A,FALSE,"Page 5";#N/A,#N/A,FALSE,"Page 6";#N/A,#N/A,FALSE,"Page 7";#N/A,#N/A,FALSE,"Page 8";#N/A,#N/A,FALSE,"Page 9";#N/A,#N/A,FALSE,"PG8WP";#N/A,#N/A,FALSE,"PG9WP"}</definedName>
    <definedName name="wrn.OK._.FUEL._.COMPARISON." localSheetId="7" hidden="1">{"OK_FUEL_COMPARISON",#N/A,FALSE,"Ok_Fuel&amp;Rev"}</definedName>
    <definedName name="wrn.OK._.FUEL._.COMPARISON." localSheetId="8" hidden="1">{"OK_FUEL_COMPARISON",#N/A,FALSE,"Ok_Fuel&amp;Rev"}</definedName>
    <definedName name="wrn.OK._.FUEL._.COMPARISON." localSheetId="10" hidden="1">{"OK_FUEL_COMPARISON",#N/A,FALSE,"Ok_Fuel&amp;Rev"}</definedName>
    <definedName name="wrn.OK._.FUEL._.COMPARISON." hidden="1">{"OK_FUEL_COMPARISON",#N/A,FALSE,"Ok_Fuel&amp;Rev"}</definedName>
    <definedName name="wrn.OK._.JURIS._.FAC._.CALCULATION." localSheetId="7" hidden="1">{"OK_JURIS_FAC",#N/A,FALSE,"Ok_Fuel&amp;Rev"}</definedName>
    <definedName name="wrn.OK._.JURIS._.FAC._.CALCULATION." localSheetId="8" hidden="1">{"OK_JURIS_FAC",#N/A,FALSE,"Ok_Fuel&amp;Rev"}</definedName>
    <definedName name="wrn.OK._.JURIS._.FAC._.CALCULATION." localSheetId="10" hidden="1">{"OK_JURIS_FAC",#N/A,FALSE,"Ok_Fuel&amp;Rev"}</definedName>
    <definedName name="wrn.OK._.JURIS._.FAC._.CALCULATION." hidden="1">{"OK_JURIS_FAC",#N/A,FALSE,"Ok_Fuel&amp;Rev"}</definedName>
    <definedName name="wrn.OK._.JURIS._.FUEL._.COST." localSheetId="7" hidden="1">{"OK_JURIS_FUEL",#N/A,FALSE,"Ok_Fuel&amp;Rev"}</definedName>
    <definedName name="wrn.OK._.JURIS._.FUEL._.COST." localSheetId="8" hidden="1">{"OK_JURIS_FUEL",#N/A,FALSE,"Ok_Fuel&amp;Rev"}</definedName>
    <definedName name="wrn.OK._.JURIS._.FUEL._.COST." localSheetId="10" hidden="1">{"OK_JURIS_FUEL",#N/A,FALSE,"Ok_Fuel&amp;Rev"}</definedName>
    <definedName name="wrn.OK._.JURIS._.FUEL._.COST." hidden="1">{"OK_JURIS_FUEL",#N/A,FALSE,"Ok_Fuel&amp;Rev"}</definedName>
    <definedName name="wrn.OKLA._.PRO._.FORMA._.FUEL." localSheetId="7" hidden="1">{"OK_PRO_FORMA_FUEL",#N/A,FALSE,"Ok_Fuel&amp;Rev"}</definedName>
    <definedName name="wrn.OKLA._.PRO._.FORMA._.FUEL." localSheetId="8" hidden="1">{"OK_PRO_FORMA_FUEL",#N/A,FALSE,"Ok_Fuel&amp;Rev"}</definedName>
    <definedName name="wrn.OKLA._.PRO._.FORMA._.FUEL." localSheetId="10" hidden="1">{"OK_PRO_FORMA_FUEL",#N/A,FALSE,"Ok_Fuel&amp;Rev"}</definedName>
    <definedName name="wrn.OKLA._.PRO._.FORMA._.FUEL." hidden="1">{"OK_PRO_FORMA_FUEL",#N/A,FALSE,"Ok_Fuel&amp;Rev"}</definedName>
    <definedName name="wrn.OMEXPENSE." localSheetId="2" hidden="1">{"PF",#N/A,FALSE,"Sheet4";"PG",#N/A,FALSE,"Sheet4";"PH",#N/A,FALSE,"Sheet4";"PI",#N/A,FALSE,"Sheet4";"PJ",#N/A,FALSE,"Sheet4"}</definedName>
    <definedName name="wrn.OMEXPENSE." localSheetId="3" hidden="1">{"PF",#N/A,FALSE,"Sheet4";"PG",#N/A,FALSE,"Sheet4";"PH",#N/A,FALSE,"Sheet4";"PI",#N/A,FALSE,"Sheet4";"PJ",#N/A,FALSE,"Sheet4"}</definedName>
    <definedName name="wrn.OMEXPENSE." localSheetId="5" hidden="1">{"PF",#N/A,FALSE,"Sheet4";"PG",#N/A,FALSE,"Sheet4";"PH",#N/A,FALSE,"Sheet4";"PI",#N/A,FALSE,"Sheet4";"PJ",#N/A,FALSE,"Sheet4"}</definedName>
    <definedName name="wrn.OMEXPENSE." localSheetId="6" hidden="1">{"PF",#N/A,FALSE,"Sheet4";"PG",#N/A,FALSE,"Sheet4";"PH",#N/A,FALSE,"Sheet4";"PI",#N/A,FALSE,"Sheet4";"PJ",#N/A,FALSE,"Sheet4"}</definedName>
    <definedName name="wrn.OMEXPENSE." localSheetId="7" hidden="1">{"PF",#N/A,FALSE,"Sheet4";"PG",#N/A,FALSE,"Sheet4";"PH",#N/A,FALSE,"Sheet4";"PI",#N/A,FALSE,"Sheet4";"PJ",#N/A,FALSE,"Sheet4"}</definedName>
    <definedName name="wrn.OMEXPENSE." localSheetId="8" hidden="1">{"PF",#N/A,FALSE,"Sheet4";"PG",#N/A,FALSE,"Sheet4";"PH",#N/A,FALSE,"Sheet4";"PI",#N/A,FALSE,"Sheet4";"PJ",#N/A,FALSE,"Sheet4"}</definedName>
    <definedName name="wrn.OMEXPENSE." localSheetId="10" hidden="1">{"PF",#N/A,FALSE,"Sheet4";"PG",#N/A,FALSE,"Sheet4";"PH",#N/A,FALSE,"Sheet4";"PI",#N/A,FALSE,"Sheet4";"PJ",#N/A,FALSE,"Sheet4"}</definedName>
    <definedName name="wrn.OMEXPENSE." hidden="1">{"PF",#N/A,FALSE,"Sheet4";"PG",#N/A,FALSE,"Sheet4";"PH",#N/A,FALSE,"Sheet4";"PI",#N/A,FALSE,"Sheet4";"PJ",#N/A,FALSE,"Sheet4"}</definedName>
    <definedName name="wrn.OMPA._.FAC." localSheetId="7" hidden="1">{"OMPA_FAC",#N/A,FALSE,"OMPA FAC"}</definedName>
    <definedName name="wrn.OMPA._.FAC." localSheetId="8" hidden="1">{"OMPA_FAC",#N/A,FALSE,"OMPA FAC"}</definedName>
    <definedName name="wrn.OMPA._.FAC." localSheetId="10" hidden="1">{"OMPA_FAC",#N/A,FALSE,"OMPA FAC"}</definedName>
    <definedName name="wrn.OMPA._.FAC." hidden="1">{"OMPA_FAC",#N/A,FALSE,"OMPA FAC"}</definedName>
    <definedName name="wrn.OTHER._.DATA." localSheetId="7" hidden="1">{"OTHER_DATA",#N/A,FALSE,"Ok_Fuel&amp;Rev"}</definedName>
    <definedName name="wrn.OTHER._.DATA." localSheetId="8" hidden="1">{"OTHER_DATA",#N/A,FALSE,"Ok_Fuel&amp;Rev"}</definedName>
    <definedName name="wrn.OTHER._.DATA." localSheetId="10" hidden="1">{"OTHER_DATA",#N/A,FALSE,"Ok_Fuel&amp;Rev"}</definedName>
    <definedName name="wrn.OTHER._.DATA." hidden="1">{"OTHER_DATA",#N/A,FALSE,"Ok_Fuel&amp;Rev"}</definedName>
    <definedName name="wrn.Overall_Scorecard." localSheetId="8" hidden="1">{"Overall Scorecard",#N/A,FALSE,"Overall Scorecard"}</definedName>
    <definedName name="wrn.Overall_Scorecard." hidden="1">{"Overall Scorecard",#N/A,FALSE,"Overall Scorecard"}</definedName>
    <definedName name="wrn.Percent_of_Change." localSheetId="8" hidden="1">{"% of Change=O&amp;M per Customer+Equiv Employee",#N/A,FALSE,"% Change";"% o Change=OR + Rev per Equivalent Employee",#N/A,FALSE,"% Change"}</definedName>
    <definedName name="wrn.Percent_of_Change." hidden="1">{"% of Change=O&amp;M per Customer+Equiv Employee",#N/A,FALSE,"% Change";"% o Change=OR + Rev per Equivalent Employee",#N/A,FALSE,"% Change"}</definedName>
    <definedName name="wrn.Percent_of_Goal." localSheetId="8" hidden="1">{"% of Goals=O&amp;M per Customer + Equiv Employee",#N/A,FALSE,"% of Goal";"% of Goals=Operating Ration + Return on Net Plnt",#N/A,FALSE,"% of Goal";"% of Goals=Revenue per Equivalent Employee",#N/A,FALSE,"% of Goal"}</definedName>
    <definedName name="wrn.Percent_of_Goal." hidden="1">{"% of Goals=O&amp;M per Customer + Equiv Employee",#N/A,FALSE,"% of Goal";"% of Goals=Operating Ration + Return on Net Plnt",#N/A,FALSE,"% of Goal";"% of Goals=Revenue per Equivalent Employee",#N/A,FALSE,"% of Goal"}</definedName>
    <definedName name="wrn.Percentage." hidden="1">{"Summary",#N/A,FALSE,"Options "}</definedName>
    <definedName name="wrn.Pivot1." localSheetId="7" hidden="1">{"Pivot1",#N/A,FALSE,"Redemption_Maturity Extract"}</definedName>
    <definedName name="wrn.Pivot1." localSheetId="8" hidden="1">{"Pivot1",#N/A,FALSE,"Redemption_Maturity Extract"}</definedName>
    <definedName name="wrn.Pivot1." localSheetId="10" hidden="1">{"Pivot1",#N/A,FALSE,"Redemption_Maturity Extract"}</definedName>
    <definedName name="wrn.Pivot1." hidden="1">{"Pivot1",#N/A,FALSE,"Redemption_Maturity Extract"}</definedName>
    <definedName name="wrn.Pivot2." localSheetId="7" hidden="1">{"Pivot2",#N/A,FALSE,"Redemption_Maturity Extract"}</definedName>
    <definedName name="wrn.Pivot2." localSheetId="8" hidden="1">{"Pivot2",#N/A,FALSE,"Redemption_Maturity Extract"}</definedName>
    <definedName name="wrn.Pivot2." localSheetId="10" hidden="1">{"Pivot2",#N/A,FALSE,"Redemption_Maturity Extract"}</definedName>
    <definedName name="wrn.Pivot2." hidden="1">{"Pivot2",#N/A,FALSE,"Redemption_Maturity Extract"}</definedName>
    <definedName name="wrn.Points_Achieved." localSheetId="8" hidden="1">{"Points=O&amp;M per Customer + per Equiv Employee",#N/A,FALSE,"Points";"Points=Operating Ratio + Return on Net Plant",#N/A,FALSE,"Points";"Points=Revenue per Equivalent Employee",#N/A,FALSE,"Points"}</definedName>
    <definedName name="wrn.Points_Achieved." hidden="1">{"Points=O&amp;M per Customer + per Equiv Employee",#N/A,FALSE,"Points";"Points=Operating Ratio + Return on Net Plant",#N/A,FALSE,"Points";"Points=Revenue per Equivalent Employee",#N/A,FALSE,"Points"}</definedName>
    <definedName name="wrn.print." localSheetId="7" hidden="1">{#N/A,#N/A,FALSE,"WP_B3.1";#N/A,#N/A,FALSE,"WP_B3.2";#N/A,#N/A,FALSE,"WP_B3.3";#N/A,#N/A,FALSE,"WP_B3.4";#N/A,#N/A,FALSE,"WP_B3.5";#N/A,#N/A,FALSE,"WP_B3.6";#N/A,#N/A,FALSE,"WP_B3.7";#N/A,#N/A,FALSE,"WP_B3.8";#N/A,#N/A,FALSE,"WPB3.9";#N/A,#N/A,FALSE,"WP_B3.10";#N/A,#N/A,FALSE,"WP_B3.11";#N/A,#N/A,FALSE,"WP_B3.12";#N/A,#N/A,FALSE,"WP_H2.12";#N/A,#N/A,FALSE,"WP_H2.13";#N/A,#N/A,FALSE,"WP_H2.14";#N/A,#N/A,FALSE,"WP_H2.15";#N/A,#N/A,FALSE,"WP_H2.16.1";#N/A,#N/A,FALSE,"WP_H2.16.2";#N/A,#N/A,FALSE,"WP_H2.16.3";#N/A,#N/A,FALSE,"WP_H2.17";#N/A,#N/A,FALSE,"WP_H2.18";#N/A,#N/A,FALSE,"WP_H2.19";#N/A,#N/A,FALSE,"WP_H2.20";#N/A,#N/A,FALSE,"WP_H2.21";#N/A,#N/A,FALSE,"WP_H2.22";#N/A,#N/A,FALSE,"WP-H2.23";#N/A,#N/A,FALSE,"WP_H2.24"}</definedName>
    <definedName name="wrn.print." localSheetId="8" hidden="1">{#N/A,#N/A,FALSE,"WP_B3.1";#N/A,#N/A,FALSE,"WP_B3.2";#N/A,#N/A,FALSE,"WP_B3.3";#N/A,#N/A,FALSE,"WP_B3.4";#N/A,#N/A,FALSE,"WP_B3.5";#N/A,#N/A,FALSE,"WP_B3.6";#N/A,#N/A,FALSE,"WP_B3.7";#N/A,#N/A,FALSE,"WP_B3.8";#N/A,#N/A,FALSE,"WPB3.9";#N/A,#N/A,FALSE,"WP_B3.10";#N/A,#N/A,FALSE,"WP_B3.11";#N/A,#N/A,FALSE,"WP_B3.12";#N/A,#N/A,FALSE,"WP_H2.12";#N/A,#N/A,FALSE,"WP_H2.13";#N/A,#N/A,FALSE,"WP_H2.14";#N/A,#N/A,FALSE,"WP_H2.15";#N/A,#N/A,FALSE,"WP_H2.16.1";#N/A,#N/A,FALSE,"WP_H2.16.2";#N/A,#N/A,FALSE,"WP_H2.16.3";#N/A,#N/A,FALSE,"WP_H2.17";#N/A,#N/A,FALSE,"WP_H2.18";#N/A,#N/A,FALSE,"WP_H2.19";#N/A,#N/A,FALSE,"WP_H2.20";#N/A,#N/A,FALSE,"WP_H2.21";#N/A,#N/A,FALSE,"WP_H2.22";#N/A,#N/A,FALSE,"WP-H2.23";#N/A,#N/A,FALSE,"WP_H2.24"}</definedName>
    <definedName name="wrn.print." localSheetId="10" hidden="1">{#N/A,#N/A,FALSE,"WP_B3.1";#N/A,#N/A,FALSE,"WP_B3.2";#N/A,#N/A,FALSE,"WP_B3.3";#N/A,#N/A,FALSE,"WP_B3.4";#N/A,#N/A,FALSE,"WP_B3.5";#N/A,#N/A,FALSE,"WP_B3.6";#N/A,#N/A,FALSE,"WP_B3.7";#N/A,#N/A,FALSE,"WP_B3.8";#N/A,#N/A,FALSE,"WPB3.9";#N/A,#N/A,FALSE,"WP_B3.10";#N/A,#N/A,FALSE,"WP_B3.11";#N/A,#N/A,FALSE,"WP_B3.12";#N/A,#N/A,FALSE,"WP_H2.12";#N/A,#N/A,FALSE,"WP_H2.13";#N/A,#N/A,FALSE,"WP_H2.14";#N/A,#N/A,FALSE,"WP_H2.15";#N/A,#N/A,FALSE,"WP_H2.16.1";#N/A,#N/A,FALSE,"WP_H2.16.2";#N/A,#N/A,FALSE,"WP_H2.16.3";#N/A,#N/A,FALSE,"WP_H2.17";#N/A,#N/A,FALSE,"WP_H2.18";#N/A,#N/A,FALSE,"WP_H2.19";#N/A,#N/A,FALSE,"WP_H2.20";#N/A,#N/A,FALSE,"WP_H2.21";#N/A,#N/A,FALSE,"WP_H2.22";#N/A,#N/A,FALSE,"WP-H2.23";#N/A,#N/A,FALSE,"WP_H2.24"}</definedName>
    <definedName name="wrn.print." hidden="1">{#N/A,#N/A,FALSE,"WP_B3.1";#N/A,#N/A,FALSE,"WP_B3.2";#N/A,#N/A,FALSE,"WP_B3.3";#N/A,#N/A,FALSE,"WP_B3.4";#N/A,#N/A,FALSE,"WP_B3.5";#N/A,#N/A,FALSE,"WP_B3.6";#N/A,#N/A,FALSE,"WP_B3.7";#N/A,#N/A,FALSE,"WP_B3.8";#N/A,#N/A,FALSE,"WPB3.9";#N/A,#N/A,FALSE,"WP_B3.10";#N/A,#N/A,FALSE,"WP_B3.11";#N/A,#N/A,FALSE,"WP_B3.12";#N/A,#N/A,FALSE,"WP_H2.12";#N/A,#N/A,FALSE,"WP_H2.13";#N/A,#N/A,FALSE,"WP_H2.14";#N/A,#N/A,FALSE,"WP_H2.15";#N/A,#N/A,FALSE,"WP_H2.16.1";#N/A,#N/A,FALSE,"WP_H2.16.2";#N/A,#N/A,FALSE,"WP_H2.16.3";#N/A,#N/A,FALSE,"WP_H2.17";#N/A,#N/A,FALSE,"WP_H2.18";#N/A,#N/A,FALSE,"WP_H2.19";#N/A,#N/A,FALSE,"WP_H2.20";#N/A,#N/A,FALSE,"WP_H2.21";#N/A,#N/A,FALSE,"WP_H2.22";#N/A,#N/A,FALSE,"WP-H2.23";#N/A,#N/A,FALSE,"WP_H2.24"}</definedName>
    <definedName name="wrn.PRINT_ALL." localSheetId="7" hidden="1">{"summary",#N/A,TRUE,"E93ADJ";"detail",#N/A,TRUE,"E93ADJ"}</definedName>
    <definedName name="wrn.PRINT_ALL." localSheetId="8" hidden="1">{"summary",#N/A,TRUE,"E93ADJ";"detail",#N/A,TRUE,"E93ADJ"}</definedName>
    <definedName name="wrn.PRINT_ALL." localSheetId="10" hidden="1">{"summary",#N/A,TRUE,"E93ADJ";"detail",#N/A,TRUE,"E93ADJ"}</definedName>
    <definedName name="wrn.PRINT_ALL." hidden="1">{"summary",#N/A,TRUE,"E93ADJ";"detail",#N/A,TRUE,"E93ADJ"}</definedName>
    <definedName name="wrn.printtable1." localSheetId="2" hidden="1">{"print1",#N/A,FALSE,"D21CUSTS"}</definedName>
    <definedName name="wrn.printtable1." localSheetId="3" hidden="1">{"print1",#N/A,FALSE,"D21CUSTS"}</definedName>
    <definedName name="wrn.printtable1." localSheetId="5" hidden="1">{"print1",#N/A,FALSE,"D21CUSTS"}</definedName>
    <definedName name="wrn.printtable1." localSheetId="6" hidden="1">{"print1",#N/A,FALSE,"D21CUSTS"}</definedName>
    <definedName name="wrn.printtable1." localSheetId="7" hidden="1">{"print1",#N/A,FALSE,"D21CUSTS"}</definedName>
    <definedName name="wrn.printtable1." localSheetId="8" hidden="1">{"print1",#N/A,FALSE,"D21CUSTS"}</definedName>
    <definedName name="wrn.printtable1." localSheetId="10" hidden="1">{"print1",#N/A,FALSE,"D21CUSTS"}</definedName>
    <definedName name="wrn.printtable1." hidden="1">{"print1",#N/A,FALSE,"D21CUSTS"}</definedName>
    <definedName name="wrn.printtable2." localSheetId="2" hidden="1">{"print2",#N/A,FALSE,"D21CUSTS"}</definedName>
    <definedName name="wrn.printtable2." localSheetId="3" hidden="1">{"print2",#N/A,FALSE,"D21CUSTS"}</definedName>
    <definedName name="wrn.printtable2." localSheetId="5" hidden="1">{"print2",#N/A,FALSE,"D21CUSTS"}</definedName>
    <definedName name="wrn.printtable2." localSheetId="6" hidden="1">{"print2",#N/A,FALSE,"D21CUSTS"}</definedName>
    <definedName name="wrn.printtable2." localSheetId="7" hidden="1">{"print2",#N/A,FALSE,"D21CUSTS"}</definedName>
    <definedName name="wrn.printtable2." localSheetId="8" hidden="1">{"print2",#N/A,FALSE,"D21CUSTS"}</definedName>
    <definedName name="wrn.printtable2." localSheetId="10" hidden="1">{"print2",#N/A,FALSE,"D21CUSTS"}</definedName>
    <definedName name="wrn.printtable2." hidden="1">{"print2",#N/A,FALSE,"D21CUSTS"}</definedName>
    <definedName name="wrn.printtable3." localSheetId="2" hidden="1">{"print3",#N/A,FALSE,"D21CUSTS"}</definedName>
    <definedName name="wrn.printtable3." localSheetId="3" hidden="1">{"print3",#N/A,FALSE,"D21CUSTS"}</definedName>
    <definedName name="wrn.printtable3." localSheetId="5" hidden="1">{"print3",#N/A,FALSE,"D21CUSTS"}</definedName>
    <definedName name="wrn.printtable3." localSheetId="6" hidden="1">{"print3",#N/A,FALSE,"D21CUSTS"}</definedName>
    <definedName name="wrn.printtable3." localSheetId="7" hidden="1">{"print3",#N/A,FALSE,"D21CUSTS"}</definedName>
    <definedName name="wrn.printtable3." localSheetId="8" hidden="1">{"print3",#N/A,FALSE,"D21CUSTS"}</definedName>
    <definedName name="wrn.printtable3." localSheetId="10" hidden="1">{"print3",#N/A,FALSE,"D21CUSTS"}</definedName>
    <definedName name="wrn.printtable3." hidden="1">{"print3",#N/A,FALSE,"D21CUSTS"}</definedName>
    <definedName name="wrn.printtable4." localSheetId="2" hidden="1">{"print4",#N/A,FALSE,"D21CUSTS"}</definedName>
    <definedName name="wrn.printtable4." localSheetId="3" hidden="1">{"print4",#N/A,FALSE,"D21CUSTS"}</definedName>
    <definedName name="wrn.printtable4." localSheetId="5" hidden="1">{"print4",#N/A,FALSE,"D21CUSTS"}</definedName>
    <definedName name="wrn.printtable4." localSheetId="6" hidden="1">{"print4",#N/A,FALSE,"D21CUSTS"}</definedName>
    <definedName name="wrn.printtable4." localSheetId="7" hidden="1">{"print4",#N/A,FALSE,"D21CUSTS"}</definedName>
    <definedName name="wrn.printtable4." localSheetId="8" hidden="1">{"print4",#N/A,FALSE,"D21CUSTS"}</definedName>
    <definedName name="wrn.printtable4." localSheetId="10" hidden="1">{"print4",#N/A,FALSE,"D21CUSTS"}</definedName>
    <definedName name="wrn.printtable4." hidden="1">{"print4",#N/A,FALSE,"D21CUSTS"}</definedName>
    <definedName name="wrn.Productivity_Ratios." localSheetId="8" hidden="1">{"PR=O&amp;M per Customer",#N/A,FALSE,"Prod-Ratios";"PR=Customer per Equivalent Employee",#N/A,FALSE,"Prod-Ratios";"PR=Operating Ratio(OI to Revenue)",#N/A,FALSE,"Prod-Ratios";"PR=Return on Net Utility Plant",#N/A,FALSE,"Prod-Ratios";"PR=Revenue per Equivalent Employee",#N/A,FALSE,"Prod-Ratios"}</definedName>
    <definedName name="wrn.Productivity_Ratios." hidden="1">{"PR=O&amp;M per Customer",#N/A,FALSE,"Prod-Ratios";"PR=Customer per Equivalent Employee",#N/A,FALSE,"Prod-Ratios";"PR=Operating Ratio(OI to Revenue)",#N/A,FALSE,"Prod-Ratios";"PR=Return on Net Utility Plant",#N/A,FALSE,"Prod-Ratios";"PR=Revenue per Equivalent Employee",#N/A,FALSE,"Prod-Ratios"}</definedName>
    <definedName name="wrn.Productivity_Targets." localSheetId="8" hidden="1">{"PT=O&amp;M per Cust + Equiv Employee + OR",#N/A,FALSE,"1999 Targets";"PT=Return on Net Plant &amp; Rev per Customere",#N/A,FALSE,"1999 Targets"}</definedName>
    <definedName name="wrn.Productivity_Targets." hidden="1">{"PT=O&amp;M per Cust + Equiv Employee + OR",#N/A,FALSE,"1999 Targets";"PT=Return on Net Plant &amp; Rev per Customere",#N/A,FALSE,"1999 Targets"}</definedName>
    <definedName name="wrn.Proforma." localSheetId="8" hidden="1">{#N/A,#N/A,TRUE,"SLDE";#N/A,#N/A,TRUE,"Concession Summary"}</definedName>
    <definedName name="wrn.Proforma." hidden="1">{#N/A,#N/A,TRUE,"SLDE";#N/A,#N/A,TRUE,"Concession Summary"}</definedName>
    <definedName name="wrn.Projected._.Def._.Adjustments." localSheetId="2"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wrn.Projected._.Def._.Adjustments." localSheetId="3"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wrn.Projected._.Def._.Adjustments." localSheetId="5"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wrn.Projected._.Def._.Adjustments." localSheetId="6"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wrn.Projected._.Def._.Adjustments." localSheetId="7"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wrn.Projected._.Def._.Adjustments." localSheetId="8"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wrn.Projected._.Def._.Adjustments." localSheetId="10"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wrn.Projected._.Def._.Adjustments."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wrn.Projected._.Defiency." localSheetId="2" hidden="1">{"caz2",#N/A,FALSE,"Central Arizona 2";"saz2",#N/A,FALSE,"Southern Arizona 2";"snv2",#N/A,FALSE,"Southern Nevada 2";"nnv2",#N/A,FALSE,"Northern Nevada 2";"sca2",#N/A,FALSE,"Southern California 2";"nca2",#N/A,FALSE,"Northern California 2";"pai2",#N/A,FALSE,"Paiute 2"}</definedName>
    <definedName name="wrn.Projected._.Defiency." localSheetId="3" hidden="1">{"caz2",#N/A,FALSE,"Central Arizona 2";"saz2",#N/A,FALSE,"Southern Arizona 2";"snv2",#N/A,FALSE,"Southern Nevada 2";"nnv2",#N/A,FALSE,"Northern Nevada 2";"sca2",#N/A,FALSE,"Southern California 2";"nca2",#N/A,FALSE,"Northern California 2";"pai2",#N/A,FALSE,"Paiute 2"}</definedName>
    <definedName name="wrn.Projected._.Defiency." localSheetId="5" hidden="1">{"caz2",#N/A,FALSE,"Central Arizona 2";"saz2",#N/A,FALSE,"Southern Arizona 2";"snv2",#N/A,FALSE,"Southern Nevada 2";"nnv2",#N/A,FALSE,"Northern Nevada 2";"sca2",#N/A,FALSE,"Southern California 2";"nca2",#N/A,FALSE,"Northern California 2";"pai2",#N/A,FALSE,"Paiute 2"}</definedName>
    <definedName name="wrn.Projected._.Defiency." localSheetId="6" hidden="1">{"caz2",#N/A,FALSE,"Central Arizona 2";"saz2",#N/A,FALSE,"Southern Arizona 2";"snv2",#N/A,FALSE,"Southern Nevada 2";"nnv2",#N/A,FALSE,"Northern Nevada 2";"sca2",#N/A,FALSE,"Southern California 2";"nca2",#N/A,FALSE,"Northern California 2";"pai2",#N/A,FALSE,"Paiute 2"}</definedName>
    <definedName name="wrn.Projected._.Defiency." localSheetId="7" hidden="1">{"caz2",#N/A,FALSE,"Central Arizona 2";"saz2",#N/A,FALSE,"Southern Arizona 2";"snv2",#N/A,FALSE,"Southern Nevada 2";"nnv2",#N/A,FALSE,"Northern Nevada 2";"sca2",#N/A,FALSE,"Southern California 2";"nca2",#N/A,FALSE,"Northern California 2";"pai2",#N/A,FALSE,"Paiute 2"}</definedName>
    <definedName name="wrn.Projected._.Defiency." localSheetId="8" hidden="1">{"caz2",#N/A,FALSE,"Central Arizona 2";"saz2",#N/A,FALSE,"Southern Arizona 2";"snv2",#N/A,FALSE,"Southern Nevada 2";"nnv2",#N/A,FALSE,"Northern Nevada 2";"sca2",#N/A,FALSE,"Southern California 2";"nca2",#N/A,FALSE,"Northern California 2";"pai2",#N/A,FALSE,"Paiute 2"}</definedName>
    <definedName name="wrn.Projected._.Defiency." localSheetId="10" hidden="1">{"caz2",#N/A,FALSE,"Central Arizona 2";"saz2",#N/A,FALSE,"Southern Arizona 2";"snv2",#N/A,FALSE,"Southern Nevada 2";"nnv2",#N/A,FALSE,"Northern Nevada 2";"sca2",#N/A,FALSE,"Southern California 2";"nca2",#N/A,FALSE,"Northern California 2";"pai2",#N/A,FALSE,"Paiute 2"}</definedName>
    <definedName name="wrn.Projected._.Defiency." hidden="1">{"caz2",#N/A,FALSE,"Central Arizona 2";"saz2",#N/A,FALSE,"Southern Arizona 2";"snv2",#N/A,FALSE,"Southern Nevada 2";"nnv2",#N/A,FALSE,"Northern Nevada 2";"sca2",#N/A,FALSE,"Southern California 2";"nca2",#N/A,FALSE,"Northern California 2";"pai2",#N/A,FALSE,"Paiute 2"}</definedName>
    <definedName name="wrn.PSNH_GL." localSheetId="2" hidden="1">{#N/A,#N/A,FALSE,"GLDwnLoad"}</definedName>
    <definedName name="wrn.PSNH_GL." localSheetId="3" hidden="1">{#N/A,#N/A,FALSE,"GLDwnLoad"}</definedName>
    <definedName name="wrn.PSNH_GL." localSheetId="5" hidden="1">{#N/A,#N/A,FALSE,"GLDwnLoad"}</definedName>
    <definedName name="wrn.PSNH_GL." localSheetId="6" hidden="1">{#N/A,#N/A,FALSE,"GLDwnLoad"}</definedName>
    <definedName name="wrn.PSNH_GL." localSheetId="7" hidden="1">{#N/A,#N/A,FALSE,"GLDwnLoad"}</definedName>
    <definedName name="wrn.PSNH_GL." localSheetId="8" hidden="1">{#N/A,#N/A,FALSE,"GLDwnLoad"}</definedName>
    <definedName name="wrn.PSNH_GL." localSheetId="10" hidden="1">{#N/A,#N/A,FALSE,"GLDwnLoad"}</definedName>
    <definedName name="wrn.PSNH_GL." hidden="1">{#N/A,#N/A,FALSE,"GLDwnLoad"}</definedName>
    <definedName name="wrn.PSNH_INPUTS." localSheetId="2" hidden="1">{#N/A,#N/A,FALSE,"OTHERINPUTS";#N/A,#N/A,FALSE,"DITRATEINPUTS";#N/A,#N/A,FALSE,"SUPPLIEDADJINPUT";#N/A,#N/A,FALSE,"TIMINGDIFFINPUTS";#N/A,#N/A,FALSE,"BR&amp;SUPADJ."}</definedName>
    <definedName name="wrn.PSNH_INPUTS." localSheetId="3" hidden="1">{#N/A,#N/A,FALSE,"OTHERINPUTS";#N/A,#N/A,FALSE,"DITRATEINPUTS";#N/A,#N/A,FALSE,"SUPPLIEDADJINPUT";#N/A,#N/A,FALSE,"TIMINGDIFFINPUTS";#N/A,#N/A,FALSE,"BR&amp;SUPADJ."}</definedName>
    <definedName name="wrn.PSNH_INPUTS." localSheetId="5" hidden="1">{#N/A,#N/A,FALSE,"OTHERINPUTS";#N/A,#N/A,FALSE,"DITRATEINPUTS";#N/A,#N/A,FALSE,"SUPPLIEDADJINPUT";#N/A,#N/A,FALSE,"TIMINGDIFFINPUTS";#N/A,#N/A,FALSE,"BR&amp;SUPADJ."}</definedName>
    <definedName name="wrn.PSNH_INPUTS." localSheetId="6" hidden="1">{#N/A,#N/A,FALSE,"OTHERINPUTS";#N/A,#N/A,FALSE,"DITRATEINPUTS";#N/A,#N/A,FALSE,"SUPPLIEDADJINPUT";#N/A,#N/A,FALSE,"TIMINGDIFFINPUTS";#N/A,#N/A,FALSE,"BR&amp;SUPADJ."}</definedName>
    <definedName name="wrn.PSNH_INPUTS." localSheetId="7" hidden="1">{#N/A,#N/A,FALSE,"OTHERINPUTS";#N/A,#N/A,FALSE,"DITRATEINPUTS";#N/A,#N/A,FALSE,"SUPPLIEDADJINPUT";#N/A,#N/A,FALSE,"TIMINGDIFFINPUTS";#N/A,#N/A,FALSE,"BR&amp;SUPADJ."}</definedName>
    <definedName name="wrn.PSNH_INPUTS." localSheetId="8" hidden="1">{#N/A,#N/A,FALSE,"OTHERINPUTS";#N/A,#N/A,FALSE,"DITRATEINPUTS";#N/A,#N/A,FALSE,"SUPPLIEDADJINPUT";#N/A,#N/A,FALSE,"TIMINGDIFFINPUTS";#N/A,#N/A,FALSE,"BR&amp;SUPADJ."}</definedName>
    <definedName name="wrn.PSNH_INPUTS." localSheetId="10" hidden="1">{#N/A,#N/A,FALSE,"OTHERINPUTS";#N/A,#N/A,FALSE,"DITRATEINPUTS";#N/A,#N/A,FALSE,"SUPPLIEDADJINPUT";#N/A,#N/A,FALSE,"TIMINGDIFFINPUTS";#N/A,#N/A,FALSE,"BR&amp;SUPADJ."}</definedName>
    <definedName name="wrn.PSNH_INPUTS." hidden="1">{#N/A,#N/A,FALSE,"OTHERINPUTS";#N/A,#N/A,FALSE,"DITRATEINPUTS";#N/A,#N/A,FALSE,"SUPPLIEDADJINPUT";#N/A,#N/A,FALSE,"TIMINGDIFFINPUTS";#N/A,#N/A,FALSE,"BR&amp;SUPADJ."}</definedName>
    <definedName name="wrn.PSNH_PROV." localSheetId="2" hidden="1">{#N/A,#N/A,FALSE,"TITLEPG";#N/A,#N/A,FALSE,"INDEX";#N/A,#N/A,FALSE,"BKTAXINCOME";#N/A,#N/A,FALSE,"INTERESTALLOC";#N/A,#N/A,FALSE,"FITCALC";#N/A,#N/A,FALSE,"NHBPT";#N/A,#N/A,FALSE,"CCBT";#N/A,#N/A,FALSE,"PERMDIFFEVENTS";#N/A,#N/A,FALSE,"OPTIMEVENTS";#N/A,#N/A,FALSE,"NONOPTIMEVENTS";#N/A,#N/A,FALSE,"DEPREC";#N/A,#N/A,FALSE,"PERMDIFF";#N/A,#N/A,FALSE,"OPTIMDIFF";#N/A,#N/A,FALSE,"NONOPTIMDIFF";#N/A,#N/A,FALSE,"OP190CRQTR";#N/A,#N/A,FALSE,"NONOP190CRQTR";#N/A,#N/A,FALSE,"OP190CRYTD";#N/A,#N/A,FALSE,"NONOP190CRYTD";#N/A,#N/A,FALSE,"OP190PRYTD";#N/A,#N/A,FALSE,"NONOP190PRYTD";#N/A,#N/A,FALSE,"AC282CRQTR";#N/A,#N/A,FALSE,"AC282CRYTD";#N/A,#N/A,FALSE,"AC282PRYTD";#N/A,#N/A,FALSE,"AC283CRQTR";#N/A,#N/A,FALSE,"AC283CRYTD";#N/A,#N/A,FALSE,"AC283PRYTD";#N/A,#N/A,FALSE,"DITSUM";#N/A,#N/A,FALSE,"CRYTDACREC";#N/A,#N/A,FALSE,"PRYTDACREC";#N/A,#N/A,FALSE,"SYSJRNL";#N/A,#N/A,FALSE,"Reason.Test";#N/A,#N/A,FALSE,"FAS109 Study";#N/A,#N/A,FALSE,"FAS109 Plant"}</definedName>
    <definedName name="wrn.PSNH_PROV." localSheetId="3" hidden="1">{#N/A,#N/A,FALSE,"TITLEPG";#N/A,#N/A,FALSE,"INDEX";#N/A,#N/A,FALSE,"BKTAXINCOME";#N/A,#N/A,FALSE,"INTERESTALLOC";#N/A,#N/A,FALSE,"FITCALC";#N/A,#N/A,FALSE,"NHBPT";#N/A,#N/A,FALSE,"CCBT";#N/A,#N/A,FALSE,"PERMDIFFEVENTS";#N/A,#N/A,FALSE,"OPTIMEVENTS";#N/A,#N/A,FALSE,"NONOPTIMEVENTS";#N/A,#N/A,FALSE,"DEPREC";#N/A,#N/A,FALSE,"PERMDIFF";#N/A,#N/A,FALSE,"OPTIMDIFF";#N/A,#N/A,FALSE,"NONOPTIMDIFF";#N/A,#N/A,FALSE,"OP190CRQTR";#N/A,#N/A,FALSE,"NONOP190CRQTR";#N/A,#N/A,FALSE,"OP190CRYTD";#N/A,#N/A,FALSE,"NONOP190CRYTD";#N/A,#N/A,FALSE,"OP190PRYTD";#N/A,#N/A,FALSE,"NONOP190PRYTD";#N/A,#N/A,FALSE,"AC282CRQTR";#N/A,#N/A,FALSE,"AC282CRYTD";#N/A,#N/A,FALSE,"AC282PRYTD";#N/A,#N/A,FALSE,"AC283CRQTR";#N/A,#N/A,FALSE,"AC283CRYTD";#N/A,#N/A,FALSE,"AC283PRYTD";#N/A,#N/A,FALSE,"DITSUM";#N/A,#N/A,FALSE,"CRYTDACREC";#N/A,#N/A,FALSE,"PRYTDACREC";#N/A,#N/A,FALSE,"SYSJRNL";#N/A,#N/A,FALSE,"Reason.Test";#N/A,#N/A,FALSE,"FAS109 Study";#N/A,#N/A,FALSE,"FAS109 Plant"}</definedName>
    <definedName name="wrn.PSNH_PROV." localSheetId="5" hidden="1">{#N/A,#N/A,FALSE,"TITLEPG";#N/A,#N/A,FALSE,"INDEX";#N/A,#N/A,FALSE,"BKTAXINCOME";#N/A,#N/A,FALSE,"INTERESTALLOC";#N/A,#N/A,FALSE,"FITCALC";#N/A,#N/A,FALSE,"NHBPT";#N/A,#N/A,FALSE,"CCBT";#N/A,#N/A,FALSE,"PERMDIFFEVENTS";#N/A,#N/A,FALSE,"OPTIMEVENTS";#N/A,#N/A,FALSE,"NONOPTIMEVENTS";#N/A,#N/A,FALSE,"DEPREC";#N/A,#N/A,FALSE,"PERMDIFF";#N/A,#N/A,FALSE,"OPTIMDIFF";#N/A,#N/A,FALSE,"NONOPTIMDIFF";#N/A,#N/A,FALSE,"OP190CRQTR";#N/A,#N/A,FALSE,"NONOP190CRQTR";#N/A,#N/A,FALSE,"OP190CRYTD";#N/A,#N/A,FALSE,"NONOP190CRYTD";#N/A,#N/A,FALSE,"OP190PRYTD";#N/A,#N/A,FALSE,"NONOP190PRYTD";#N/A,#N/A,FALSE,"AC282CRQTR";#N/A,#N/A,FALSE,"AC282CRYTD";#N/A,#N/A,FALSE,"AC282PRYTD";#N/A,#N/A,FALSE,"AC283CRQTR";#N/A,#N/A,FALSE,"AC283CRYTD";#N/A,#N/A,FALSE,"AC283PRYTD";#N/A,#N/A,FALSE,"DITSUM";#N/A,#N/A,FALSE,"CRYTDACREC";#N/A,#N/A,FALSE,"PRYTDACREC";#N/A,#N/A,FALSE,"SYSJRNL";#N/A,#N/A,FALSE,"Reason.Test";#N/A,#N/A,FALSE,"FAS109 Study";#N/A,#N/A,FALSE,"FAS109 Plant"}</definedName>
    <definedName name="wrn.PSNH_PROV." localSheetId="6" hidden="1">{#N/A,#N/A,FALSE,"TITLEPG";#N/A,#N/A,FALSE,"INDEX";#N/A,#N/A,FALSE,"BKTAXINCOME";#N/A,#N/A,FALSE,"INTERESTALLOC";#N/A,#N/A,FALSE,"FITCALC";#N/A,#N/A,FALSE,"NHBPT";#N/A,#N/A,FALSE,"CCBT";#N/A,#N/A,FALSE,"PERMDIFFEVENTS";#N/A,#N/A,FALSE,"OPTIMEVENTS";#N/A,#N/A,FALSE,"NONOPTIMEVENTS";#N/A,#N/A,FALSE,"DEPREC";#N/A,#N/A,FALSE,"PERMDIFF";#N/A,#N/A,FALSE,"OPTIMDIFF";#N/A,#N/A,FALSE,"NONOPTIMDIFF";#N/A,#N/A,FALSE,"OP190CRQTR";#N/A,#N/A,FALSE,"NONOP190CRQTR";#N/A,#N/A,FALSE,"OP190CRYTD";#N/A,#N/A,FALSE,"NONOP190CRYTD";#N/A,#N/A,FALSE,"OP190PRYTD";#N/A,#N/A,FALSE,"NONOP190PRYTD";#N/A,#N/A,FALSE,"AC282CRQTR";#N/A,#N/A,FALSE,"AC282CRYTD";#N/A,#N/A,FALSE,"AC282PRYTD";#N/A,#N/A,FALSE,"AC283CRQTR";#N/A,#N/A,FALSE,"AC283CRYTD";#N/A,#N/A,FALSE,"AC283PRYTD";#N/A,#N/A,FALSE,"DITSUM";#N/A,#N/A,FALSE,"CRYTDACREC";#N/A,#N/A,FALSE,"PRYTDACREC";#N/A,#N/A,FALSE,"SYSJRNL";#N/A,#N/A,FALSE,"Reason.Test";#N/A,#N/A,FALSE,"FAS109 Study";#N/A,#N/A,FALSE,"FAS109 Plant"}</definedName>
    <definedName name="wrn.PSNH_PROV." localSheetId="7" hidden="1">{#N/A,#N/A,FALSE,"TITLEPG";#N/A,#N/A,FALSE,"INDEX";#N/A,#N/A,FALSE,"BKTAXINCOME";#N/A,#N/A,FALSE,"INTERESTALLOC";#N/A,#N/A,FALSE,"FITCALC";#N/A,#N/A,FALSE,"NHBPT";#N/A,#N/A,FALSE,"CCBT";#N/A,#N/A,FALSE,"PERMDIFFEVENTS";#N/A,#N/A,FALSE,"OPTIMEVENTS";#N/A,#N/A,FALSE,"NONOPTIMEVENTS";#N/A,#N/A,FALSE,"DEPREC";#N/A,#N/A,FALSE,"PERMDIFF";#N/A,#N/A,FALSE,"OPTIMDIFF";#N/A,#N/A,FALSE,"NONOPTIMDIFF";#N/A,#N/A,FALSE,"OP190CRQTR";#N/A,#N/A,FALSE,"NONOP190CRQTR";#N/A,#N/A,FALSE,"OP190CRYTD";#N/A,#N/A,FALSE,"NONOP190CRYTD";#N/A,#N/A,FALSE,"OP190PRYTD";#N/A,#N/A,FALSE,"NONOP190PRYTD";#N/A,#N/A,FALSE,"AC282CRQTR";#N/A,#N/A,FALSE,"AC282CRYTD";#N/A,#N/A,FALSE,"AC282PRYTD";#N/A,#N/A,FALSE,"AC283CRQTR";#N/A,#N/A,FALSE,"AC283CRYTD";#N/A,#N/A,FALSE,"AC283PRYTD";#N/A,#N/A,FALSE,"DITSUM";#N/A,#N/A,FALSE,"CRYTDACREC";#N/A,#N/A,FALSE,"PRYTDACREC";#N/A,#N/A,FALSE,"SYSJRNL";#N/A,#N/A,FALSE,"Reason.Test";#N/A,#N/A,FALSE,"FAS109 Study";#N/A,#N/A,FALSE,"FAS109 Plant"}</definedName>
    <definedName name="wrn.PSNH_PROV." localSheetId="8" hidden="1">{#N/A,#N/A,FALSE,"TITLEPG";#N/A,#N/A,FALSE,"INDEX";#N/A,#N/A,FALSE,"BKTAXINCOME";#N/A,#N/A,FALSE,"INTERESTALLOC";#N/A,#N/A,FALSE,"FITCALC";#N/A,#N/A,FALSE,"NHBPT";#N/A,#N/A,FALSE,"CCBT";#N/A,#N/A,FALSE,"PERMDIFFEVENTS";#N/A,#N/A,FALSE,"OPTIMEVENTS";#N/A,#N/A,FALSE,"NONOPTIMEVENTS";#N/A,#N/A,FALSE,"DEPREC";#N/A,#N/A,FALSE,"PERMDIFF";#N/A,#N/A,FALSE,"OPTIMDIFF";#N/A,#N/A,FALSE,"NONOPTIMDIFF";#N/A,#N/A,FALSE,"OP190CRQTR";#N/A,#N/A,FALSE,"NONOP190CRQTR";#N/A,#N/A,FALSE,"OP190CRYTD";#N/A,#N/A,FALSE,"NONOP190CRYTD";#N/A,#N/A,FALSE,"OP190PRYTD";#N/A,#N/A,FALSE,"NONOP190PRYTD";#N/A,#N/A,FALSE,"AC282CRQTR";#N/A,#N/A,FALSE,"AC282CRYTD";#N/A,#N/A,FALSE,"AC282PRYTD";#N/A,#N/A,FALSE,"AC283CRQTR";#N/A,#N/A,FALSE,"AC283CRYTD";#N/A,#N/A,FALSE,"AC283PRYTD";#N/A,#N/A,FALSE,"DITSUM";#N/A,#N/A,FALSE,"CRYTDACREC";#N/A,#N/A,FALSE,"PRYTDACREC";#N/A,#N/A,FALSE,"SYSJRNL";#N/A,#N/A,FALSE,"Reason.Test";#N/A,#N/A,FALSE,"FAS109 Study";#N/A,#N/A,FALSE,"FAS109 Plant"}</definedName>
    <definedName name="wrn.PSNH_PROV." localSheetId="10" hidden="1">{#N/A,#N/A,FALSE,"TITLEPG";#N/A,#N/A,FALSE,"INDEX";#N/A,#N/A,FALSE,"BKTAXINCOME";#N/A,#N/A,FALSE,"INTERESTALLOC";#N/A,#N/A,FALSE,"FITCALC";#N/A,#N/A,FALSE,"NHBPT";#N/A,#N/A,FALSE,"CCBT";#N/A,#N/A,FALSE,"PERMDIFFEVENTS";#N/A,#N/A,FALSE,"OPTIMEVENTS";#N/A,#N/A,FALSE,"NONOPTIMEVENTS";#N/A,#N/A,FALSE,"DEPREC";#N/A,#N/A,FALSE,"PERMDIFF";#N/A,#N/A,FALSE,"OPTIMDIFF";#N/A,#N/A,FALSE,"NONOPTIMDIFF";#N/A,#N/A,FALSE,"OP190CRQTR";#N/A,#N/A,FALSE,"NONOP190CRQTR";#N/A,#N/A,FALSE,"OP190CRYTD";#N/A,#N/A,FALSE,"NONOP190CRYTD";#N/A,#N/A,FALSE,"OP190PRYTD";#N/A,#N/A,FALSE,"NONOP190PRYTD";#N/A,#N/A,FALSE,"AC282CRQTR";#N/A,#N/A,FALSE,"AC282CRYTD";#N/A,#N/A,FALSE,"AC282PRYTD";#N/A,#N/A,FALSE,"AC283CRQTR";#N/A,#N/A,FALSE,"AC283CRYTD";#N/A,#N/A,FALSE,"AC283PRYTD";#N/A,#N/A,FALSE,"DITSUM";#N/A,#N/A,FALSE,"CRYTDACREC";#N/A,#N/A,FALSE,"PRYTDACREC";#N/A,#N/A,FALSE,"SYSJRNL";#N/A,#N/A,FALSE,"Reason.Test";#N/A,#N/A,FALSE,"FAS109 Study";#N/A,#N/A,FALSE,"FAS109 Plant"}</definedName>
    <definedName name="wrn.PSNH_PROV." hidden="1">{#N/A,#N/A,FALSE,"TITLEPG";#N/A,#N/A,FALSE,"INDEX";#N/A,#N/A,FALSE,"BKTAXINCOME";#N/A,#N/A,FALSE,"INTERESTALLOC";#N/A,#N/A,FALSE,"FITCALC";#N/A,#N/A,FALSE,"NHBPT";#N/A,#N/A,FALSE,"CCBT";#N/A,#N/A,FALSE,"PERMDIFFEVENTS";#N/A,#N/A,FALSE,"OPTIMEVENTS";#N/A,#N/A,FALSE,"NONOPTIMEVENTS";#N/A,#N/A,FALSE,"DEPREC";#N/A,#N/A,FALSE,"PERMDIFF";#N/A,#N/A,FALSE,"OPTIMDIFF";#N/A,#N/A,FALSE,"NONOPTIMDIFF";#N/A,#N/A,FALSE,"OP190CRQTR";#N/A,#N/A,FALSE,"NONOP190CRQTR";#N/A,#N/A,FALSE,"OP190CRYTD";#N/A,#N/A,FALSE,"NONOP190CRYTD";#N/A,#N/A,FALSE,"OP190PRYTD";#N/A,#N/A,FALSE,"NONOP190PRYTD";#N/A,#N/A,FALSE,"AC282CRQTR";#N/A,#N/A,FALSE,"AC282CRYTD";#N/A,#N/A,FALSE,"AC282PRYTD";#N/A,#N/A,FALSE,"AC283CRQTR";#N/A,#N/A,FALSE,"AC283CRYTD";#N/A,#N/A,FALSE,"AC283PRYTD";#N/A,#N/A,FALSE,"DITSUM";#N/A,#N/A,FALSE,"CRYTDACREC";#N/A,#N/A,FALSE,"PRYTDACREC";#N/A,#N/A,FALSE,"SYSJRNL";#N/A,#N/A,FALSE,"Reason.Test";#N/A,#N/A,FALSE,"FAS109 Study";#N/A,#N/A,FALSE,"FAS109 Plant"}</definedName>
    <definedName name="wrn.Quarterly._.report." localSheetId="8" hidden="1">{#N/A,#N/A,TRUE,"1 (2)";#N/A,#N/A,TRUE,"2";#N/A,#N/A,TRUE,"3"}</definedName>
    <definedName name="wrn.Quarterly._.report." hidden="1">{#N/A,#N/A,TRUE,"1 (2)";#N/A,#N/A,TRUE,"2";#N/A,#N/A,TRUE,"3"}</definedName>
    <definedName name="wrn.Rate._.Design." localSheetId="7" hidden="1">{#N/A,#N/A,TRUE,"Rev Alloc Stmt";#N/A,#N/A,TRUE,"Summary";#N/A,#N/A,TRUE,"Effective Rates";#N/A,#N/A,TRUE,"Margins";#N/A,#N/A,TRUE,"Rate 60";#N/A,#N/A,TRUE,"Rate 62";#N/A,#N/A,TRUE,"Rate 70";#N/A,#N/A,TRUE,"Rate 71";#N/A,#N/A,TRUE,"SI Reconciliation";#N/A,#N/A,TRUE,"Rate 85";#N/A,#N/A,TRUE,"Rates 81, 82, 84";#N/A,#N/A,TRUE,"LI Reconciliation";#N/A,#N/A,TRUE,"Seasonal Differential"}</definedName>
    <definedName name="wrn.Rate._.Design." localSheetId="8" hidden="1">{#N/A,#N/A,TRUE,"Rev Alloc Stmt";#N/A,#N/A,TRUE,"Summary";#N/A,#N/A,TRUE,"Effective Rates";#N/A,#N/A,TRUE,"Margins";#N/A,#N/A,TRUE,"Rate 60";#N/A,#N/A,TRUE,"Rate 62";#N/A,#N/A,TRUE,"Rate 70";#N/A,#N/A,TRUE,"Rate 71";#N/A,#N/A,TRUE,"SI Reconciliation";#N/A,#N/A,TRUE,"Rate 85";#N/A,#N/A,TRUE,"Rates 81, 82, 84";#N/A,#N/A,TRUE,"LI Reconciliation";#N/A,#N/A,TRUE,"Seasonal Differential"}</definedName>
    <definedName name="wrn.Rate._.Design." localSheetId="10" hidden="1">{#N/A,#N/A,TRUE,"Rev Alloc Stmt";#N/A,#N/A,TRUE,"Summary";#N/A,#N/A,TRUE,"Effective Rates";#N/A,#N/A,TRUE,"Margins";#N/A,#N/A,TRUE,"Rate 60";#N/A,#N/A,TRUE,"Rate 62";#N/A,#N/A,TRUE,"Rate 70";#N/A,#N/A,TRUE,"Rate 71";#N/A,#N/A,TRUE,"SI Reconciliation";#N/A,#N/A,TRUE,"Rate 85";#N/A,#N/A,TRUE,"Rates 81, 82, 84";#N/A,#N/A,TRUE,"LI Reconciliation";#N/A,#N/A,TRUE,"Seasonal Differential"}</definedName>
    <definedName name="wrn.Rate._.Design." hidden="1">{#N/A,#N/A,TRUE,"Rev Alloc Stmt";#N/A,#N/A,TRUE,"Summary";#N/A,#N/A,TRUE,"Effective Rates";#N/A,#N/A,TRUE,"Margins";#N/A,#N/A,TRUE,"Rate 60";#N/A,#N/A,TRUE,"Rate 62";#N/A,#N/A,TRUE,"Rate 70";#N/A,#N/A,TRUE,"Rate 71";#N/A,#N/A,TRUE,"SI Reconciliation";#N/A,#N/A,TRUE,"Rate 85";#N/A,#N/A,TRUE,"Rates 81, 82, 84";#N/A,#N/A,TRUE,"LI Reconciliation";#N/A,#N/A,TRUE,"Seasonal Differential"}</definedName>
    <definedName name="wrn.Report." localSheetId="8" hidden="1">{#N/A,#N/A,TRUE,"Summary";#N/A,#N/A,TRUE,"Ratios LDE";#N/A,#N/A,TRUE,"Ratios";#N/A,#N/A,TRUE,"Financial Statements"}</definedName>
    <definedName name="wrn.Report." hidden="1">{#N/A,#N/A,TRUE,"Summary";#N/A,#N/A,TRUE,"Ratios LDE";#N/A,#N/A,TRUE,"Ratios";#N/A,#N/A,TRUE,"Financial Statements"}</definedName>
    <definedName name="wrn.ROR_MEMO." localSheetId="2" hidden="1">{#N/A,#N/A,FALSE,"RORMEMO";#N/A,#N/A,FALSE,"RORSUMMARY";#N/A,#N/A,FALSE,"RORDETAIL"}</definedName>
    <definedName name="wrn.ROR_MEMO." localSheetId="3" hidden="1">{#N/A,#N/A,FALSE,"RORMEMO";#N/A,#N/A,FALSE,"RORSUMMARY";#N/A,#N/A,FALSE,"RORDETAIL"}</definedName>
    <definedName name="wrn.ROR_MEMO." localSheetId="5" hidden="1">{#N/A,#N/A,FALSE,"RORMEMO";#N/A,#N/A,FALSE,"RORSUMMARY";#N/A,#N/A,FALSE,"RORDETAIL"}</definedName>
    <definedName name="wrn.ROR_MEMO." localSheetId="6" hidden="1">{#N/A,#N/A,FALSE,"RORMEMO";#N/A,#N/A,FALSE,"RORSUMMARY";#N/A,#N/A,FALSE,"RORDETAIL"}</definedName>
    <definedName name="wrn.ROR_MEMO." localSheetId="7" hidden="1">{#N/A,#N/A,FALSE,"RORMEMO";#N/A,#N/A,FALSE,"RORSUMMARY";#N/A,#N/A,FALSE,"RORDETAIL"}</definedName>
    <definedName name="wrn.ROR_MEMO." localSheetId="8" hidden="1">{#N/A,#N/A,FALSE,"RORMEMO";#N/A,#N/A,FALSE,"RORSUMMARY";#N/A,#N/A,FALSE,"RORDETAIL"}</definedName>
    <definedName name="wrn.ROR_MEMO." localSheetId="10" hidden="1">{#N/A,#N/A,FALSE,"RORMEMO";#N/A,#N/A,FALSE,"RORSUMMARY";#N/A,#N/A,FALSE,"RORDETAIL"}</definedName>
    <definedName name="wrn.ROR_MEMO." hidden="1">{#N/A,#N/A,FALSE,"RORMEMO";#N/A,#N/A,FALSE,"RORSUMMARY";#N/A,#N/A,FALSE,"RORDETAIL"}</definedName>
    <definedName name="wrn.SELECT_GL." localSheetId="2" hidden="1">{#N/A,#N/A,FALSE,"GLDwnLoad"}</definedName>
    <definedName name="wrn.SELECT_GL." localSheetId="3" hidden="1">{#N/A,#N/A,FALSE,"GLDwnLoad"}</definedName>
    <definedName name="wrn.SELECT_GL." localSheetId="5" hidden="1">{#N/A,#N/A,FALSE,"GLDwnLoad"}</definedName>
    <definedName name="wrn.SELECT_GL." localSheetId="6" hidden="1">{#N/A,#N/A,FALSE,"GLDwnLoad"}</definedName>
    <definedName name="wrn.SELECT_GL." localSheetId="7" hidden="1">{#N/A,#N/A,FALSE,"GLDwnLoad"}</definedName>
    <definedName name="wrn.SELECT_GL." localSheetId="8" hidden="1">{#N/A,#N/A,FALSE,"GLDwnLoad"}</definedName>
    <definedName name="wrn.SELECT_GL." localSheetId="10" hidden="1">{#N/A,#N/A,FALSE,"GLDwnLoad"}</definedName>
    <definedName name="wrn.SELECT_GL." hidden="1">{#N/A,#N/A,FALSE,"GLDwnLoad"}</definedName>
    <definedName name="wrn.SELECT_INPUTS." localSheetId="2" hidden="1">{#N/A,#N/A,FALSE,"OTHERINPUTS";#N/A,#N/A,FALSE,"SUPPLIEDADJINPUT";#N/A,#N/A,FALSE,"BR&amp;SUPADJ."}</definedName>
    <definedName name="wrn.SELECT_INPUTS." localSheetId="3" hidden="1">{#N/A,#N/A,FALSE,"OTHERINPUTS";#N/A,#N/A,FALSE,"SUPPLIEDADJINPUT";#N/A,#N/A,FALSE,"BR&amp;SUPADJ."}</definedName>
    <definedName name="wrn.SELECT_INPUTS." localSheetId="5" hidden="1">{#N/A,#N/A,FALSE,"OTHERINPUTS";#N/A,#N/A,FALSE,"SUPPLIEDADJINPUT";#N/A,#N/A,FALSE,"BR&amp;SUPADJ."}</definedName>
    <definedName name="wrn.SELECT_INPUTS." localSheetId="6" hidden="1">{#N/A,#N/A,FALSE,"OTHERINPUTS";#N/A,#N/A,FALSE,"SUPPLIEDADJINPUT";#N/A,#N/A,FALSE,"BR&amp;SUPADJ."}</definedName>
    <definedName name="wrn.SELECT_INPUTS." localSheetId="7" hidden="1">{#N/A,#N/A,FALSE,"OTHERINPUTS";#N/A,#N/A,FALSE,"SUPPLIEDADJINPUT";#N/A,#N/A,FALSE,"BR&amp;SUPADJ."}</definedName>
    <definedName name="wrn.SELECT_INPUTS." localSheetId="8" hidden="1">{#N/A,#N/A,FALSE,"OTHERINPUTS";#N/A,#N/A,FALSE,"SUPPLIEDADJINPUT";#N/A,#N/A,FALSE,"BR&amp;SUPADJ."}</definedName>
    <definedName name="wrn.SELECT_INPUTS." localSheetId="10" hidden="1">{#N/A,#N/A,FALSE,"OTHERINPUTS";#N/A,#N/A,FALSE,"SUPPLIEDADJINPUT";#N/A,#N/A,FALSE,"BR&amp;SUPADJ."}</definedName>
    <definedName name="wrn.SELECT_INPUTS." hidden="1">{#N/A,#N/A,FALSE,"OTHERINPUTS";#N/A,#N/A,FALSE,"SUPPLIEDADJINPUT";#N/A,#N/A,FALSE,"BR&amp;SUPADJ."}</definedName>
    <definedName name="wrn.SELECT_PROV." localSheetId="2" hidden="1">{#N/A,#N/A,FALSE,"TITLEPG";#N/A,#N/A,FALSE,"INDEX";#N/A,#N/A,FALSE,"BKTAXINCOME";#N/A,#N/A,FALSE,"FITCALC";#N/A,#N/A,FALSE,"CCBT";#N/A,#N/A,FALSE,"MET";#N/A,#N/A,FALSE,"New York";#N/A,#N/A,FALSE,"New Jersey";#N/A,#N/A,FALSE,"Penn";#N/A,#N/A,FALSE,"Other States";#N/A,#N/A,FALSE,"PERMDIFFEVENTS";#N/A,#N/A,FALSE,"TIMDIFFEVENTS";#N/A,#N/A,FALSE,"DEPREC";#N/A,#N/A,FALSE,"PERMDIFF";#N/A,#N/A,FALSE,"OPTIMDIFF";#N/A,#N/A,FALSE,"NONOPTIMDIFF";#N/A,#N/A,FALSE,"Deferred Tax Analysis";#N/A,#N/A,FALSE,"Net Plant";#N/A,#N/A,FALSE,"Def Tax Entry";#N/A,#N/A,FALSE,"Other Comprehensive Income";#N/A,#N/A,FALSE,"Pre Close ETR";#N/A,#N/A,FALSE,"CRYTDACREC";#N/A,#N/A,FALSE,"SYSJRNL"}</definedName>
    <definedName name="wrn.SELECT_PROV." localSheetId="3" hidden="1">{#N/A,#N/A,FALSE,"TITLEPG";#N/A,#N/A,FALSE,"INDEX";#N/A,#N/A,FALSE,"BKTAXINCOME";#N/A,#N/A,FALSE,"FITCALC";#N/A,#N/A,FALSE,"CCBT";#N/A,#N/A,FALSE,"MET";#N/A,#N/A,FALSE,"New York";#N/A,#N/A,FALSE,"New Jersey";#N/A,#N/A,FALSE,"Penn";#N/A,#N/A,FALSE,"Other States";#N/A,#N/A,FALSE,"PERMDIFFEVENTS";#N/A,#N/A,FALSE,"TIMDIFFEVENTS";#N/A,#N/A,FALSE,"DEPREC";#N/A,#N/A,FALSE,"PERMDIFF";#N/A,#N/A,FALSE,"OPTIMDIFF";#N/A,#N/A,FALSE,"NONOPTIMDIFF";#N/A,#N/A,FALSE,"Deferred Tax Analysis";#N/A,#N/A,FALSE,"Net Plant";#N/A,#N/A,FALSE,"Def Tax Entry";#N/A,#N/A,FALSE,"Other Comprehensive Income";#N/A,#N/A,FALSE,"Pre Close ETR";#N/A,#N/A,FALSE,"CRYTDACREC";#N/A,#N/A,FALSE,"SYSJRNL"}</definedName>
    <definedName name="wrn.SELECT_PROV." localSheetId="5" hidden="1">{#N/A,#N/A,FALSE,"TITLEPG";#N/A,#N/A,FALSE,"INDEX";#N/A,#N/A,FALSE,"BKTAXINCOME";#N/A,#N/A,FALSE,"FITCALC";#N/A,#N/A,FALSE,"CCBT";#N/A,#N/A,FALSE,"MET";#N/A,#N/A,FALSE,"New York";#N/A,#N/A,FALSE,"New Jersey";#N/A,#N/A,FALSE,"Penn";#N/A,#N/A,FALSE,"Other States";#N/A,#N/A,FALSE,"PERMDIFFEVENTS";#N/A,#N/A,FALSE,"TIMDIFFEVENTS";#N/A,#N/A,FALSE,"DEPREC";#N/A,#N/A,FALSE,"PERMDIFF";#N/A,#N/A,FALSE,"OPTIMDIFF";#N/A,#N/A,FALSE,"NONOPTIMDIFF";#N/A,#N/A,FALSE,"Deferred Tax Analysis";#N/A,#N/A,FALSE,"Net Plant";#N/A,#N/A,FALSE,"Def Tax Entry";#N/A,#N/A,FALSE,"Other Comprehensive Income";#N/A,#N/A,FALSE,"Pre Close ETR";#N/A,#N/A,FALSE,"CRYTDACREC";#N/A,#N/A,FALSE,"SYSJRNL"}</definedName>
    <definedName name="wrn.SELECT_PROV." localSheetId="6" hidden="1">{#N/A,#N/A,FALSE,"TITLEPG";#N/A,#N/A,FALSE,"INDEX";#N/A,#N/A,FALSE,"BKTAXINCOME";#N/A,#N/A,FALSE,"FITCALC";#N/A,#N/A,FALSE,"CCBT";#N/A,#N/A,FALSE,"MET";#N/A,#N/A,FALSE,"New York";#N/A,#N/A,FALSE,"New Jersey";#N/A,#N/A,FALSE,"Penn";#N/A,#N/A,FALSE,"Other States";#N/A,#N/A,FALSE,"PERMDIFFEVENTS";#N/A,#N/A,FALSE,"TIMDIFFEVENTS";#N/A,#N/A,FALSE,"DEPREC";#N/A,#N/A,FALSE,"PERMDIFF";#N/A,#N/A,FALSE,"OPTIMDIFF";#N/A,#N/A,FALSE,"NONOPTIMDIFF";#N/A,#N/A,FALSE,"Deferred Tax Analysis";#N/A,#N/A,FALSE,"Net Plant";#N/A,#N/A,FALSE,"Def Tax Entry";#N/A,#N/A,FALSE,"Other Comprehensive Income";#N/A,#N/A,FALSE,"Pre Close ETR";#N/A,#N/A,FALSE,"CRYTDACREC";#N/A,#N/A,FALSE,"SYSJRNL"}</definedName>
    <definedName name="wrn.SELECT_PROV." localSheetId="7" hidden="1">{#N/A,#N/A,FALSE,"TITLEPG";#N/A,#N/A,FALSE,"INDEX";#N/A,#N/A,FALSE,"BKTAXINCOME";#N/A,#N/A,FALSE,"FITCALC";#N/A,#N/A,FALSE,"CCBT";#N/A,#N/A,FALSE,"MET";#N/A,#N/A,FALSE,"New York";#N/A,#N/A,FALSE,"New Jersey";#N/A,#N/A,FALSE,"Penn";#N/A,#N/A,FALSE,"Other States";#N/A,#N/A,FALSE,"PERMDIFFEVENTS";#N/A,#N/A,FALSE,"TIMDIFFEVENTS";#N/A,#N/A,FALSE,"DEPREC";#N/A,#N/A,FALSE,"PERMDIFF";#N/A,#N/A,FALSE,"OPTIMDIFF";#N/A,#N/A,FALSE,"NONOPTIMDIFF";#N/A,#N/A,FALSE,"Deferred Tax Analysis";#N/A,#N/A,FALSE,"Net Plant";#N/A,#N/A,FALSE,"Def Tax Entry";#N/A,#N/A,FALSE,"Other Comprehensive Income";#N/A,#N/A,FALSE,"Pre Close ETR";#N/A,#N/A,FALSE,"CRYTDACREC";#N/A,#N/A,FALSE,"SYSJRNL"}</definedName>
    <definedName name="wrn.SELECT_PROV." localSheetId="8" hidden="1">{#N/A,#N/A,FALSE,"TITLEPG";#N/A,#N/A,FALSE,"INDEX";#N/A,#N/A,FALSE,"BKTAXINCOME";#N/A,#N/A,FALSE,"FITCALC";#N/A,#N/A,FALSE,"CCBT";#N/A,#N/A,FALSE,"MET";#N/A,#N/A,FALSE,"New York";#N/A,#N/A,FALSE,"New Jersey";#N/A,#N/A,FALSE,"Penn";#N/A,#N/A,FALSE,"Other States";#N/A,#N/A,FALSE,"PERMDIFFEVENTS";#N/A,#N/A,FALSE,"TIMDIFFEVENTS";#N/A,#N/A,FALSE,"DEPREC";#N/A,#N/A,FALSE,"PERMDIFF";#N/A,#N/A,FALSE,"OPTIMDIFF";#N/A,#N/A,FALSE,"NONOPTIMDIFF";#N/A,#N/A,FALSE,"Deferred Tax Analysis";#N/A,#N/A,FALSE,"Net Plant";#N/A,#N/A,FALSE,"Def Tax Entry";#N/A,#N/A,FALSE,"Other Comprehensive Income";#N/A,#N/A,FALSE,"Pre Close ETR";#N/A,#N/A,FALSE,"CRYTDACREC";#N/A,#N/A,FALSE,"SYSJRNL"}</definedName>
    <definedName name="wrn.SELECT_PROV." localSheetId="10" hidden="1">{#N/A,#N/A,FALSE,"TITLEPG";#N/A,#N/A,FALSE,"INDEX";#N/A,#N/A,FALSE,"BKTAXINCOME";#N/A,#N/A,FALSE,"FITCALC";#N/A,#N/A,FALSE,"CCBT";#N/A,#N/A,FALSE,"MET";#N/A,#N/A,FALSE,"New York";#N/A,#N/A,FALSE,"New Jersey";#N/A,#N/A,FALSE,"Penn";#N/A,#N/A,FALSE,"Other States";#N/A,#N/A,FALSE,"PERMDIFFEVENTS";#N/A,#N/A,FALSE,"TIMDIFFEVENTS";#N/A,#N/A,FALSE,"DEPREC";#N/A,#N/A,FALSE,"PERMDIFF";#N/A,#N/A,FALSE,"OPTIMDIFF";#N/A,#N/A,FALSE,"NONOPTIMDIFF";#N/A,#N/A,FALSE,"Deferred Tax Analysis";#N/A,#N/A,FALSE,"Net Plant";#N/A,#N/A,FALSE,"Def Tax Entry";#N/A,#N/A,FALSE,"Other Comprehensive Income";#N/A,#N/A,FALSE,"Pre Close ETR";#N/A,#N/A,FALSE,"CRYTDACREC";#N/A,#N/A,FALSE,"SYSJRNL"}</definedName>
    <definedName name="wrn.SELECT_PROV." hidden="1">{#N/A,#N/A,FALSE,"TITLEPG";#N/A,#N/A,FALSE,"INDEX";#N/A,#N/A,FALSE,"BKTAXINCOME";#N/A,#N/A,FALSE,"FITCALC";#N/A,#N/A,FALSE,"CCBT";#N/A,#N/A,FALSE,"MET";#N/A,#N/A,FALSE,"New York";#N/A,#N/A,FALSE,"New Jersey";#N/A,#N/A,FALSE,"Penn";#N/A,#N/A,FALSE,"Other States";#N/A,#N/A,FALSE,"PERMDIFFEVENTS";#N/A,#N/A,FALSE,"TIMDIFFEVENTS";#N/A,#N/A,FALSE,"DEPREC";#N/A,#N/A,FALSE,"PERMDIFF";#N/A,#N/A,FALSE,"OPTIMDIFF";#N/A,#N/A,FALSE,"NONOPTIMDIFF";#N/A,#N/A,FALSE,"Deferred Tax Analysis";#N/A,#N/A,FALSE,"Net Plant";#N/A,#N/A,FALSE,"Def Tax Entry";#N/A,#N/A,FALSE,"Other Comprehensive Income";#N/A,#N/A,FALSE,"Pre Close ETR";#N/A,#N/A,FALSE,"CRYTDACREC";#N/A,#N/A,FALSE,"SYSJRNL"}</definedName>
    <definedName name="wrn.SPA._.FAC." localSheetId="7" hidden="1">{"SPA_FAC",#N/A,FALSE,"OMPA SPA FAC"}</definedName>
    <definedName name="wrn.SPA._.FAC." localSheetId="8" hidden="1">{"SPA_FAC",#N/A,FALSE,"OMPA SPA FAC"}</definedName>
    <definedName name="wrn.SPA._.FAC." localSheetId="10" hidden="1">{"SPA_FAC",#N/A,FALSE,"OMPA SPA FAC"}</definedName>
    <definedName name="wrn.SPA._.FAC." hidden="1">{"SPA_FAC",#N/A,FALSE,"OMPA SPA FAC"}</definedName>
    <definedName name="wrn.Statements." hidden="1">{"Co1statements",#N/A,FALSE,"Cmpy1";"Co2statement",#N/A,FALSE,"Cmpy2";"co1pm",#N/A,FALSE,"Co1PM";"co2PM",#N/A,FALSE,"Co2PM";"value",#N/A,FALSE,"value";"opco",#N/A,FALSE,"NewSparkle";"adjusts",#N/A,FALSE,"Adjustments"}</definedName>
    <definedName name="wrn.Summary_GL." localSheetId="2" hidden="1">{#N/A,#N/A,FALSE,"GLDwnLoad"}</definedName>
    <definedName name="wrn.Summary_GL." localSheetId="3" hidden="1">{#N/A,#N/A,FALSE,"GLDwnLoad"}</definedName>
    <definedName name="wrn.Summary_GL." localSheetId="5" hidden="1">{#N/A,#N/A,FALSE,"GLDwnLoad"}</definedName>
    <definedName name="wrn.Summary_GL." localSheetId="6" hidden="1">{#N/A,#N/A,FALSE,"GLDwnLoad"}</definedName>
    <definedName name="wrn.Summary_GL." localSheetId="7" hidden="1">{#N/A,#N/A,FALSE,"GLDwnLoad"}</definedName>
    <definedName name="wrn.Summary_GL." localSheetId="8" hidden="1">{#N/A,#N/A,FALSE,"GLDwnLoad"}</definedName>
    <definedName name="wrn.Summary_GL." localSheetId="10" hidden="1">{#N/A,#N/A,FALSE,"GLDwnLoad"}</definedName>
    <definedName name="wrn.Summary_GL." hidden="1">{#N/A,#N/A,FALSE,"GLDwnLoad"}</definedName>
    <definedName name="wrn.SUP." localSheetId="2"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 localSheetId="3"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 localSheetId="5"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 localSheetId="6"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 localSheetId="7"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 localSheetId="8"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 localSheetId="10"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2." localSheetId="7" hidden="1">{#N/A,#N/A,FALSE,"SECT_G";#N/A,#N/A,FALSE,"WP_G6";#N/A,#N/A,FALSE,"WP_G14";#N/A,#N/A,FALSE,"WP_G15";#N/A,#N/A,FALSE,"WP_G-16";#N/A,#N/A,FALSE,"WP_G-17";#N/A,#N/A,FALSE,"WP_G-18a";#N/A,#N/A,FALSE,"WP_G-18b";#N/A,#N/A,FALSE,"WP_H1";#N/A,#N/A,FALSE,"WP_H1.1";#N/A,#N/A,FALSE,"WP_H1.2";#N/A,#N/A,FALSE,"WP_H3";#N/A,#N/A,FALSE,"WP_H3.1";#N/A,#N/A,FALSE,"WP_H4";#N/A,#N/A,FALSE,"WP_H4.1";#N/A,#N/A,FALSE,"WP_H4.2";#N/A,#N/A,FALSE,"WP_H4.3";#N/A,#N/A,FALSE,"WP_H4.4";#N/A,#N/A,FALSE,"WP_H4.5";#N/A,#N/A,FALSE,"WP_H4.6";#N/A,#N/A,FALSE,"WP_H5";#N/A,#N/A,FALSE,"WP_H6";#N/A,#N/A,FALSE,"WP_H7";#N/A,#N/A,FALSE,"WP_H8";#N/A,#N/A,FALSE,"WP_H8.1";#N/A,#N/A,FALSE,"WP_H8.2";#N/A,#N/A,FALSE,"WP_H9";#N/A,#N/A,FALSE,"WP_H9.1";#N/A,#N/A,FALSE,"WP_H9.2";#N/A,#N/A,FALSE,"WP_H10";#N/A,#N/A,FALSE,"WP_H10.1";#N/A,#N/A,FALSE,"WP_H10.2";#N/A,#N/A,FALSE,"WP_H11";#N/A,#N/A,FALSE,"WP_H12";#N/A,#N/A,FALSE,"WP_H13";#N/A,#N/A,FALSE,"WP_H14";#N/A,#N/A,FALSE,"WP_H15";#N/A,#N/A,FALSE,"WP_H16";#N/A,#N/A,FALSE,"WP_H17";#N/A,#N/A,FALSE,"WP_H18";#N/A,#N/A,FALSE,"WP_H19";#N/A,#N/A,FALSE,"WP_H20";#N/A,#N/A,FALSE,"WP_H21";#N/A,#N/A,FALSE,"WP_H22";#N/A,#N/A,FALSE,"WP_I1";#N/A,#N/A,FALSE,"WP_I2";#N/A,#N/A,FALSE,"WP_I3";#N/A,#N/A,FALSE,"WP_J1";#N/A,#N/A,FALSE,"WP_J2";#N/A,#N/A,FALSE,"WP_J3";#N/A,#N/A,FALSE,"WP_J4";#N/A,#N/A,FALSE,"WP_J5";#N/A,#N/A,FALSE,"WP_J6";#N/A,#N/A,FALSE,"SECT_K";#N/A,#N/A,FALSE,"SECT_L"}</definedName>
    <definedName name="wrn.SUP2." localSheetId="8" hidden="1">{#N/A,#N/A,FALSE,"SECT_G";#N/A,#N/A,FALSE,"WP_G6";#N/A,#N/A,FALSE,"WP_G14";#N/A,#N/A,FALSE,"WP_G15";#N/A,#N/A,FALSE,"WP_G-16";#N/A,#N/A,FALSE,"WP_G-17";#N/A,#N/A,FALSE,"WP_G-18a";#N/A,#N/A,FALSE,"WP_G-18b";#N/A,#N/A,FALSE,"WP_H1";#N/A,#N/A,FALSE,"WP_H1.1";#N/A,#N/A,FALSE,"WP_H1.2";#N/A,#N/A,FALSE,"WP_H3";#N/A,#N/A,FALSE,"WP_H3.1";#N/A,#N/A,FALSE,"WP_H4";#N/A,#N/A,FALSE,"WP_H4.1";#N/A,#N/A,FALSE,"WP_H4.2";#N/A,#N/A,FALSE,"WP_H4.3";#N/A,#N/A,FALSE,"WP_H4.4";#N/A,#N/A,FALSE,"WP_H4.5";#N/A,#N/A,FALSE,"WP_H4.6";#N/A,#N/A,FALSE,"WP_H5";#N/A,#N/A,FALSE,"WP_H6";#N/A,#N/A,FALSE,"WP_H7";#N/A,#N/A,FALSE,"WP_H8";#N/A,#N/A,FALSE,"WP_H8.1";#N/A,#N/A,FALSE,"WP_H8.2";#N/A,#N/A,FALSE,"WP_H9";#N/A,#N/A,FALSE,"WP_H9.1";#N/A,#N/A,FALSE,"WP_H9.2";#N/A,#N/A,FALSE,"WP_H10";#N/A,#N/A,FALSE,"WP_H10.1";#N/A,#N/A,FALSE,"WP_H10.2";#N/A,#N/A,FALSE,"WP_H11";#N/A,#N/A,FALSE,"WP_H12";#N/A,#N/A,FALSE,"WP_H13";#N/A,#N/A,FALSE,"WP_H14";#N/A,#N/A,FALSE,"WP_H15";#N/A,#N/A,FALSE,"WP_H16";#N/A,#N/A,FALSE,"WP_H17";#N/A,#N/A,FALSE,"WP_H18";#N/A,#N/A,FALSE,"WP_H19";#N/A,#N/A,FALSE,"WP_H20";#N/A,#N/A,FALSE,"WP_H21";#N/A,#N/A,FALSE,"WP_H22";#N/A,#N/A,FALSE,"WP_I1";#N/A,#N/A,FALSE,"WP_I2";#N/A,#N/A,FALSE,"WP_I3";#N/A,#N/A,FALSE,"WP_J1";#N/A,#N/A,FALSE,"WP_J2";#N/A,#N/A,FALSE,"WP_J3";#N/A,#N/A,FALSE,"WP_J4";#N/A,#N/A,FALSE,"WP_J5";#N/A,#N/A,FALSE,"WP_J6";#N/A,#N/A,FALSE,"SECT_K";#N/A,#N/A,FALSE,"SECT_L"}</definedName>
    <definedName name="wrn.SUP2." localSheetId="10" hidden="1">{#N/A,#N/A,FALSE,"SECT_G";#N/A,#N/A,FALSE,"WP_G6";#N/A,#N/A,FALSE,"WP_G14";#N/A,#N/A,FALSE,"WP_G15";#N/A,#N/A,FALSE,"WP_G-16";#N/A,#N/A,FALSE,"WP_G-17";#N/A,#N/A,FALSE,"WP_G-18a";#N/A,#N/A,FALSE,"WP_G-18b";#N/A,#N/A,FALSE,"WP_H1";#N/A,#N/A,FALSE,"WP_H1.1";#N/A,#N/A,FALSE,"WP_H1.2";#N/A,#N/A,FALSE,"WP_H3";#N/A,#N/A,FALSE,"WP_H3.1";#N/A,#N/A,FALSE,"WP_H4";#N/A,#N/A,FALSE,"WP_H4.1";#N/A,#N/A,FALSE,"WP_H4.2";#N/A,#N/A,FALSE,"WP_H4.3";#N/A,#N/A,FALSE,"WP_H4.4";#N/A,#N/A,FALSE,"WP_H4.5";#N/A,#N/A,FALSE,"WP_H4.6";#N/A,#N/A,FALSE,"WP_H5";#N/A,#N/A,FALSE,"WP_H6";#N/A,#N/A,FALSE,"WP_H7";#N/A,#N/A,FALSE,"WP_H8";#N/A,#N/A,FALSE,"WP_H8.1";#N/A,#N/A,FALSE,"WP_H8.2";#N/A,#N/A,FALSE,"WP_H9";#N/A,#N/A,FALSE,"WP_H9.1";#N/A,#N/A,FALSE,"WP_H9.2";#N/A,#N/A,FALSE,"WP_H10";#N/A,#N/A,FALSE,"WP_H10.1";#N/A,#N/A,FALSE,"WP_H10.2";#N/A,#N/A,FALSE,"WP_H11";#N/A,#N/A,FALSE,"WP_H12";#N/A,#N/A,FALSE,"WP_H13";#N/A,#N/A,FALSE,"WP_H14";#N/A,#N/A,FALSE,"WP_H15";#N/A,#N/A,FALSE,"WP_H16";#N/A,#N/A,FALSE,"WP_H17";#N/A,#N/A,FALSE,"WP_H18";#N/A,#N/A,FALSE,"WP_H19";#N/A,#N/A,FALSE,"WP_H20";#N/A,#N/A,FALSE,"WP_H21";#N/A,#N/A,FALSE,"WP_H22";#N/A,#N/A,FALSE,"WP_I1";#N/A,#N/A,FALSE,"WP_I2";#N/A,#N/A,FALSE,"WP_I3";#N/A,#N/A,FALSE,"WP_J1";#N/A,#N/A,FALSE,"WP_J2";#N/A,#N/A,FALSE,"WP_J3";#N/A,#N/A,FALSE,"WP_J4";#N/A,#N/A,FALSE,"WP_J5";#N/A,#N/A,FALSE,"WP_J6";#N/A,#N/A,FALSE,"SECT_K";#N/A,#N/A,FALSE,"SECT_L"}</definedName>
    <definedName name="wrn.SUP2." hidden="1">{#N/A,#N/A,FALSE,"SECT_G";#N/A,#N/A,FALSE,"WP_G6";#N/A,#N/A,FALSE,"WP_G14";#N/A,#N/A,FALSE,"WP_G15";#N/A,#N/A,FALSE,"WP_G-16";#N/A,#N/A,FALSE,"WP_G-17";#N/A,#N/A,FALSE,"WP_G-18a";#N/A,#N/A,FALSE,"WP_G-18b";#N/A,#N/A,FALSE,"WP_H1";#N/A,#N/A,FALSE,"WP_H1.1";#N/A,#N/A,FALSE,"WP_H1.2";#N/A,#N/A,FALSE,"WP_H3";#N/A,#N/A,FALSE,"WP_H3.1";#N/A,#N/A,FALSE,"WP_H4";#N/A,#N/A,FALSE,"WP_H4.1";#N/A,#N/A,FALSE,"WP_H4.2";#N/A,#N/A,FALSE,"WP_H4.3";#N/A,#N/A,FALSE,"WP_H4.4";#N/A,#N/A,FALSE,"WP_H4.5";#N/A,#N/A,FALSE,"WP_H4.6";#N/A,#N/A,FALSE,"WP_H5";#N/A,#N/A,FALSE,"WP_H6";#N/A,#N/A,FALSE,"WP_H7";#N/A,#N/A,FALSE,"WP_H8";#N/A,#N/A,FALSE,"WP_H8.1";#N/A,#N/A,FALSE,"WP_H8.2";#N/A,#N/A,FALSE,"WP_H9";#N/A,#N/A,FALSE,"WP_H9.1";#N/A,#N/A,FALSE,"WP_H9.2";#N/A,#N/A,FALSE,"WP_H10";#N/A,#N/A,FALSE,"WP_H10.1";#N/A,#N/A,FALSE,"WP_H10.2";#N/A,#N/A,FALSE,"WP_H11";#N/A,#N/A,FALSE,"WP_H12";#N/A,#N/A,FALSE,"WP_H13";#N/A,#N/A,FALSE,"WP_H14";#N/A,#N/A,FALSE,"WP_H15";#N/A,#N/A,FALSE,"WP_H16";#N/A,#N/A,FALSE,"WP_H17";#N/A,#N/A,FALSE,"WP_H18";#N/A,#N/A,FALSE,"WP_H19";#N/A,#N/A,FALSE,"WP_H20";#N/A,#N/A,FALSE,"WP_H21";#N/A,#N/A,FALSE,"WP_H22";#N/A,#N/A,FALSE,"WP_I1";#N/A,#N/A,FALSE,"WP_I2";#N/A,#N/A,FALSE,"WP_I3";#N/A,#N/A,FALSE,"WP_J1";#N/A,#N/A,FALSE,"WP_J2";#N/A,#N/A,FALSE,"WP_J3";#N/A,#N/A,FALSE,"WP_J4";#N/A,#N/A,FALSE,"WP_J5";#N/A,#N/A,FALSE,"WP_J6";#N/A,#N/A,FALSE,"SECT_K";#N/A,#N/A,FALSE,"SECT_L"}</definedName>
    <definedName name="wrn.Support_Net_Plant." localSheetId="8" hidden="1">{"Support Net Plant=Net Utility Plant",#N/A,FALSE,"Net Plant"}</definedName>
    <definedName name="wrn.Support_Net_Plant." hidden="1">{"Support Net Plant=Net Utility Plant",#N/A,FALSE,"Net Plant"}</definedName>
    <definedName name="wrn.Support_O_M_Cust_Emp." localSheetId="8" hidden="1">{"Support O&amp;M-Cust-Emp=O&amp;M + # of Cust",#N/A,FALSE,"O&amp;M-Cust-Emp";"Support O&amp;M-Cust-Emp=Equv Employees",#N/A,FALSE,"O&amp;M-Cust-Emp";"Support O&amp;M-Cust-Emp=Actual Employees",#N/A,FALSE,"O&amp;M-Cust-Emp";"Support O&amp;M-Cust-Emp=M&amp;S Employees Allocation",#N/A,FALSE,"O&amp;M-Cust-Emp";"Support O&amp;M-Cust-Emp=M&amp;S +O&amp;M less M&amp;S Fees",#N/A,FALSE,"O&amp;M-Cust-Emp"}</definedName>
    <definedName name="wrn.Support_O_M_Cust_Emp." hidden="1">{"Support O&amp;M-Cust-Emp=O&amp;M + # of Cust",#N/A,FALSE,"O&amp;M-Cust-Emp";"Support O&amp;M-Cust-Emp=Equv Employees",#N/A,FALSE,"O&amp;M-Cust-Emp";"Support O&amp;M-Cust-Emp=Actual Employees",#N/A,FALSE,"O&amp;M-Cust-Emp";"Support O&amp;M-Cust-Emp=M&amp;S Employees Allocation",#N/A,FALSE,"O&amp;M-Cust-Emp";"Support O&amp;M-Cust-Emp=M&amp;S +O&amp;M less M&amp;S Fees",#N/A,FALSE,"O&amp;M-Cust-Emp"}</definedName>
    <definedName name="wrn.Support_Rev_Op_Inc." localSheetId="8" hidden="1">{"Support/Rev Op Inc=Total revenue + OIBT",#N/A,FALSE,"Rev-Op Inc"}</definedName>
    <definedName name="wrn.Support_Rev_Op_Inc." hidden="1">{"Support/Rev Op Inc=Total revenue + OIBT",#N/A,FALSE,"Rev-Op Inc"}</definedName>
    <definedName name="wrn.Table._.SBU._.1996_2002." hidden="1">{"SBU Numbers 1996_2002",#N/A,FALSE,"Strategic Business Lines"}</definedName>
    <definedName name="wrn.tables." localSheetId="2" hidden="1">{"print1",#N/A,FALSE,"D21CUSTS";"print2",#N/A,FALSE,"D21CUSTS";"print3",#N/A,FALSE,"D21CUSTS";"print4",#N/A,FALSE,"D21CUSTS"}</definedName>
    <definedName name="wrn.tables." localSheetId="3" hidden="1">{"print1",#N/A,FALSE,"D21CUSTS";"print2",#N/A,FALSE,"D21CUSTS";"print3",#N/A,FALSE,"D21CUSTS";"print4",#N/A,FALSE,"D21CUSTS"}</definedName>
    <definedName name="wrn.tables." localSheetId="5" hidden="1">{"print1",#N/A,FALSE,"D21CUSTS";"print2",#N/A,FALSE,"D21CUSTS";"print3",#N/A,FALSE,"D21CUSTS";"print4",#N/A,FALSE,"D21CUSTS"}</definedName>
    <definedName name="wrn.tables." localSheetId="6" hidden="1">{"print1",#N/A,FALSE,"D21CUSTS";"print2",#N/A,FALSE,"D21CUSTS";"print3",#N/A,FALSE,"D21CUSTS";"print4",#N/A,FALSE,"D21CUSTS"}</definedName>
    <definedName name="wrn.tables." localSheetId="7" hidden="1">{"print1",#N/A,FALSE,"D21CUSTS";"print2",#N/A,FALSE,"D21CUSTS";"print3",#N/A,FALSE,"D21CUSTS";"print4",#N/A,FALSE,"D21CUSTS"}</definedName>
    <definedName name="wrn.tables." localSheetId="8" hidden="1">{"print1",#N/A,FALSE,"D21CUSTS";"print2",#N/A,FALSE,"D21CUSTS";"print3",#N/A,FALSE,"D21CUSTS";"print4",#N/A,FALSE,"D21CUSTS"}</definedName>
    <definedName name="wrn.tables." localSheetId="10" hidden="1">{"print1",#N/A,FALSE,"D21CUSTS";"print2",#N/A,FALSE,"D21CUSTS";"print3",#N/A,FALSE,"D21CUSTS";"print4",#N/A,FALSE,"D21CUSTS"}</definedName>
    <definedName name="wrn.tables." hidden="1">{"print1",#N/A,FALSE,"D21CUSTS";"print2",#N/A,FALSE,"D21CUSTS";"print3",#N/A,FALSE,"D21CUSTS";"print4",#N/A,FALSE,"D21CUSTS"}</definedName>
    <definedName name="wrn.Total._.Report." localSheetId="7" hidden="1">{"Fuel by Type",#N/A,FALSE,"00whfuel";"Fuel by Account",#N/A,FALSE,"00whfuel";"NTEC",#N/A,FALSE,"00whfuel";"Hope",#N/A,FALSE,"00whfuel";"Net Energy Load",#N/A,FALSE,"00whfuel";"Purchased Power",#N/A,FALSE,"00whfuel"}</definedName>
    <definedName name="wrn.Total._.Report." localSheetId="8" hidden="1">{"Fuel by Type",#N/A,FALSE,"00whfuel";"Fuel by Account",#N/A,FALSE,"00whfuel";"NTEC",#N/A,FALSE,"00whfuel";"Hope",#N/A,FALSE,"00whfuel";"Net Energy Load",#N/A,FALSE,"00whfuel";"Purchased Power",#N/A,FALSE,"00whfuel"}</definedName>
    <definedName name="wrn.Total._.Report." localSheetId="10" hidden="1">{"Fuel by Type",#N/A,FALSE,"00whfuel";"Fuel by Account",#N/A,FALSE,"00whfuel";"NTEC",#N/A,FALSE,"00whfuel";"Hope",#N/A,FALSE,"00whfuel";"Net Energy Load",#N/A,FALSE,"00whfuel";"Purchased Power",#N/A,FALSE,"00whfuel"}</definedName>
    <definedName name="wrn.Total._.Report." hidden="1">{"Fuel by Type",#N/A,FALSE,"00whfuel";"Fuel by Account",#N/A,FALSE,"00whfuel";"NTEC",#N/A,FALSE,"00whfuel";"Hope",#N/A,FALSE,"00whfuel";"Net Energy Load",#N/A,FALSE,"00whfuel";"Purchased Power",#N/A,FALSE,"00whfuel"}</definedName>
    <definedName name="wrn.UWMAC." localSheetId="8" hidden="1">{"UWMACISV",#N/A,FALSE,"Sheet1";"UWMACSAV",#N/A,FALSE,"Sheet1";"UWMACBSV",#N/A,FALSE,"Sheet1";"UWMACSFDV",#N/A,FALSE,"Sheet1"}</definedName>
    <definedName name="wrn.UWMAC." hidden="1">{"UWMACISV",#N/A,FALSE,"Sheet1";"UWMACSAV",#N/A,FALSE,"Sheet1";"UWMACBSV",#N/A,FALSE,"Sheet1";"UWMACSFDV",#N/A,FALSE,"Sheet1"}</definedName>
    <definedName name="wrn.UWNJ." localSheetId="8" hidden="1">{"UWNJISV",#N/A,FALSE,"Sheet1";"UWNJSAV",#N/A,FALSE,"Sheet1";"UWNJBSV",#N/A,FALSE,"Sheet1";"UWNJSFDV",#N/A,FALSE,"Sheet1"}</definedName>
    <definedName name="wrn.UWNJ." hidden="1">{"UWNJISV",#N/A,FALSE,"Sheet1";"UWNJSAV",#N/A,FALSE,"Sheet1";"UWNJBSV",#N/A,FALSE,"Sheet1";"UWNJSFDV",#N/A,FALSE,"Sheet1"}</definedName>
    <definedName name="wrn.UWNY." localSheetId="8" hidden="1">{"UWNYISV",#N/A,FALSE,"Sheet1";"UWNYSAV",#N/A,FALSE,"Sheet1";"UWNYBSV",#N/A,FALSE,"Sheet1";"UWNYSFDV",#N/A,FALSE,"Sheet1"}</definedName>
    <definedName name="wrn.UWNY." hidden="1">{"UWNYISV",#N/A,FALSE,"Sheet1";"UWNYSAV",#N/A,FALSE,"Sheet1";"UWNYBSV",#N/A,FALSE,"Sheet1";"UWNYSFDV",#N/A,FALSE,"Sheet1"}</definedName>
    <definedName name="wrn.UWW." localSheetId="8" hidden="1">{"UWWISV",#N/A,FALSE,"Sheet1";"UWWSAV",#N/A,FALSE,"Sheet1";"UWWBSV",#N/A,FALSE,"Sheet1";"UWWSFDV",#N/A,FALSE,"Sheet1"}</definedName>
    <definedName name="wrn.UWW." hidden="1">{"UWWISV",#N/A,FALSE,"Sheet1";"UWWSAV",#N/A,FALSE,"Sheet1";"UWWBSV",#N/A,FALSE,"Sheet1";"UWWSFDV",#N/A,FALSE,"Sheet1"}</definedName>
    <definedName name="wrn.WEATHER._.AND._.YR._.END._.CUST._.ADJ." localSheetId="7" hidden="1">{"WEATHER_CUSTOMERS",#N/A,FALSE,"Ok_Fuel&amp;Rev"}</definedName>
    <definedName name="wrn.WEATHER._.AND._.YR._.END._.CUST._.ADJ." localSheetId="8" hidden="1">{"WEATHER_CUSTOMERS",#N/A,FALSE,"Ok_Fuel&amp;Rev"}</definedName>
    <definedName name="wrn.WEATHER._.AND._.YR._.END._.CUST._.ADJ." localSheetId="10" hidden="1">{"WEATHER_CUSTOMERS",#N/A,FALSE,"Ok_Fuel&amp;Rev"}</definedName>
    <definedName name="wrn.WEATHER._.AND._.YR._.END._.CUST._.ADJ." hidden="1">{"WEATHER_CUSTOMERS",#N/A,FALSE,"Ok_Fuel&amp;Rev"}</definedName>
    <definedName name="wrn.Wkp._.Capital._.Structure." hidden="1">{"Wkp LTerm Debt 13MoAvg",#N/A,FALSE,"Cap Struct WPs";"Wkp LTerm Debt",#N/A,FALSE,"Cap Struct WPs";"Wkp LTerm Debt Int",#N/A,FALSE,"Cap Struct WPs";"Wkp Unamort Debt Exp",#N/A,FALSE,"Cap Struct WPs";"Wkp Lterm Debt Amort",#N/A,FALSE,"Cap Struct WPs";"Wkp PreStock 13MoAvg",#N/A,FALSE,"Cap Struct WPs";"Wkp PreStock",#N/A,FALSE,"Cap Struct WPs";"Wkp PreStock Dividend",#N/A,FALSE,"Cap Struct WPs";"Wkp Unamort PreStock Exp",#N/A,FALSE,"Cap Struct WPs";"Wkp PreStock Amort",#N/A,FALSE,"Cap Struct WPs";"Wkp STerm Debt",#N/A,FALSE,"Cap Struct WPs";"Wkp ComEquity",#N/A,FALSE,"Cap Struct WPs";"Wkp JDITC",#N/A,FALSE,"Cap Struct WPs"}</definedName>
    <definedName name="wrn.Wkp._.ComEquity." hidden="1">{"Wkp ComEquity",#N/A,FALSE,"Cap Struct WPs"}</definedName>
    <definedName name="wrn.Wkp._.JDITC." hidden="1">{"Wkp JDITC",#N/A,FALSE,"Cap Struct WPs"}</definedName>
    <definedName name="wrn.Wkp._.LTerm._.Debt." hidden="1">{"Wkp LTerm Debt",#N/A,FALSE,"Cap Struct WPs"}</definedName>
    <definedName name="wrn.Wkp._.LTerm._.Debt._.13Mo._.Avg." hidden="1">{"Wkp LTerm Debt 13MoAvg",#N/A,FALSE,"Cap Struct WPs"}</definedName>
    <definedName name="wrn.Wkp._.LTerm._.Debt._.Amort." hidden="1">{"Wkp Lterm Debt Amort",#N/A,FALSE,"Cap Struct WPs"}</definedName>
    <definedName name="wrn.Wkp._.LTerm._.Debt._.Int." hidden="1">{"Wkp LTerm Debt Int",#N/A,FALSE,"Cap Struct WPs"}</definedName>
    <definedName name="wrn.Wkp._.PreStock." hidden="1">{"Wkp PreStock",#N/A,FALSE,"Cap Struct WPs"}</definedName>
    <definedName name="wrn.Wkp._.PreStock._.13MoAvg." hidden="1">{"Wkp PreStock 13MoAvg",#N/A,FALSE,"Cap Struct WPs"}</definedName>
    <definedName name="wrn.Wkp._.PreStock._.Amort." hidden="1">{"Wkp PreStock Amort",#N/A,FALSE,"Cap Struct WPs"}</definedName>
    <definedName name="wrn.Wkp._.PreStock._.Dividend." hidden="1">{"Wkp PreStock Dividend",#N/A,FALSE,"Cap Struct WPs"}</definedName>
    <definedName name="wrn.Wkp._.STerm._.Debt." hidden="1">{"Wkp STerm Debt",#N/A,FALSE,"Cap Struct WPs"}</definedName>
    <definedName name="wrn.Wkp._.Unamort._.Debt._.Exp." hidden="1">{"Wkp Unamort Debt Exp",#N/A,FALSE,"Cap Struct WPs"}</definedName>
    <definedName name="wrn.Wkp._.Unamort._.PreStock._.Exp." hidden="1">{"Wkp Unamort PreStock Exp",#N/A,FALSE,"Cap Struct WPs"}</definedName>
    <definedName name="wrn.WMECO_GL." localSheetId="2" hidden="1">{#N/A,#N/A,FALSE,"GLDwnLoad"}</definedName>
    <definedName name="wrn.WMECO_GL." localSheetId="3" hidden="1">{#N/A,#N/A,FALSE,"GLDwnLoad"}</definedName>
    <definedName name="wrn.WMECO_GL." localSheetId="5" hidden="1">{#N/A,#N/A,FALSE,"GLDwnLoad"}</definedName>
    <definedName name="wrn.WMECO_GL." localSheetId="6" hidden="1">{#N/A,#N/A,FALSE,"GLDwnLoad"}</definedName>
    <definedName name="wrn.WMECO_GL." localSheetId="7" hidden="1">{#N/A,#N/A,FALSE,"GLDwnLoad"}</definedName>
    <definedName name="wrn.WMECO_GL." localSheetId="8" hidden="1">{#N/A,#N/A,FALSE,"GLDwnLoad"}</definedName>
    <definedName name="wrn.WMECO_GL." localSheetId="10" hidden="1">{#N/A,#N/A,FALSE,"GLDwnLoad"}</definedName>
    <definedName name="wrn.WMECO_GL." hidden="1">{#N/A,#N/A,FALSE,"GLDwnLoad"}</definedName>
    <definedName name="wrn.WMECO_INPUTS." localSheetId="2" hidden="1">{#N/A,#N/A,FALSE,"OTHERINPUTS";#N/A,#N/A,FALSE,"DITRATEINPUTS";#N/A,#N/A,FALSE,"SUPPLIEDADJINPUT";#N/A,#N/A,FALSE,"TIMINGDIFFINPUTS";#N/A,#N/A,FALSE,"BR&amp;SUPADJ."}</definedName>
    <definedName name="wrn.WMECO_INPUTS." localSheetId="3" hidden="1">{#N/A,#N/A,FALSE,"OTHERINPUTS";#N/A,#N/A,FALSE,"DITRATEINPUTS";#N/A,#N/A,FALSE,"SUPPLIEDADJINPUT";#N/A,#N/A,FALSE,"TIMINGDIFFINPUTS";#N/A,#N/A,FALSE,"BR&amp;SUPADJ."}</definedName>
    <definedName name="wrn.WMECO_INPUTS." localSheetId="5" hidden="1">{#N/A,#N/A,FALSE,"OTHERINPUTS";#N/A,#N/A,FALSE,"DITRATEINPUTS";#N/A,#N/A,FALSE,"SUPPLIEDADJINPUT";#N/A,#N/A,FALSE,"TIMINGDIFFINPUTS";#N/A,#N/A,FALSE,"BR&amp;SUPADJ."}</definedName>
    <definedName name="wrn.WMECO_INPUTS." localSheetId="6" hidden="1">{#N/A,#N/A,FALSE,"OTHERINPUTS";#N/A,#N/A,FALSE,"DITRATEINPUTS";#N/A,#N/A,FALSE,"SUPPLIEDADJINPUT";#N/A,#N/A,FALSE,"TIMINGDIFFINPUTS";#N/A,#N/A,FALSE,"BR&amp;SUPADJ."}</definedName>
    <definedName name="wrn.WMECO_INPUTS." localSheetId="7" hidden="1">{#N/A,#N/A,FALSE,"OTHERINPUTS";#N/A,#N/A,FALSE,"DITRATEINPUTS";#N/A,#N/A,FALSE,"SUPPLIEDADJINPUT";#N/A,#N/A,FALSE,"TIMINGDIFFINPUTS";#N/A,#N/A,FALSE,"BR&amp;SUPADJ."}</definedName>
    <definedName name="wrn.WMECO_INPUTS." localSheetId="8" hidden="1">{#N/A,#N/A,FALSE,"OTHERINPUTS";#N/A,#N/A,FALSE,"DITRATEINPUTS";#N/A,#N/A,FALSE,"SUPPLIEDADJINPUT";#N/A,#N/A,FALSE,"TIMINGDIFFINPUTS";#N/A,#N/A,FALSE,"BR&amp;SUPADJ."}</definedName>
    <definedName name="wrn.WMECO_INPUTS." localSheetId="10" hidden="1">{#N/A,#N/A,FALSE,"OTHERINPUTS";#N/A,#N/A,FALSE,"DITRATEINPUTS";#N/A,#N/A,FALSE,"SUPPLIEDADJINPUT";#N/A,#N/A,FALSE,"TIMINGDIFFINPUTS";#N/A,#N/A,FALSE,"BR&amp;SUPADJ."}</definedName>
    <definedName name="wrn.WMECO_INPUTS." hidden="1">{#N/A,#N/A,FALSE,"OTHERINPUTS";#N/A,#N/A,FALSE,"DITRATEINPUTS";#N/A,#N/A,FALSE,"SUPPLIEDADJINPUT";#N/A,#N/A,FALSE,"TIMINGDIFFINPUTS";#N/A,#N/A,FALSE,"BR&amp;SUPADJ."}</definedName>
    <definedName name="wrn.WMECO_PROV." localSheetId="2" hidden="1">{#N/A,#N/A,FALSE,"TITLEPG";#N/A,#N/A,FALSE,"INDEX";#N/A,#N/A,FALSE,"BKTAXINCOME";#N/A,#N/A,FALSE,"INTERESTALLOC";#N/A,#N/A,FALSE,"FITCALC";#N/A,#N/A,FALSE,"CCBT";#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Summary";#N/A,#N/A,FALSE,"FAS109 OPER 190 ITC";#N/A,#N/A,FALSE,"FAS109 OPER 190 Other";#N/A,#N/A,FALSE,"FAS109 OPER 282";#N/A,#N/A,FALSE,"FAS109 OPER 283";#N/A,#N/A,FALSE,"FAS109 NONOPER 282"}</definedName>
    <definedName name="wrn.WMECO_PROV." localSheetId="3" hidden="1">{#N/A,#N/A,FALSE,"TITLEPG";#N/A,#N/A,FALSE,"INDEX";#N/A,#N/A,FALSE,"BKTAXINCOME";#N/A,#N/A,FALSE,"INTERESTALLOC";#N/A,#N/A,FALSE,"FITCALC";#N/A,#N/A,FALSE,"CCBT";#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Summary";#N/A,#N/A,FALSE,"FAS109 OPER 190 ITC";#N/A,#N/A,FALSE,"FAS109 OPER 190 Other";#N/A,#N/A,FALSE,"FAS109 OPER 282";#N/A,#N/A,FALSE,"FAS109 OPER 283";#N/A,#N/A,FALSE,"FAS109 NONOPER 282"}</definedName>
    <definedName name="wrn.WMECO_PROV." localSheetId="5" hidden="1">{#N/A,#N/A,FALSE,"TITLEPG";#N/A,#N/A,FALSE,"INDEX";#N/A,#N/A,FALSE,"BKTAXINCOME";#N/A,#N/A,FALSE,"INTERESTALLOC";#N/A,#N/A,FALSE,"FITCALC";#N/A,#N/A,FALSE,"CCBT";#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Summary";#N/A,#N/A,FALSE,"FAS109 OPER 190 ITC";#N/A,#N/A,FALSE,"FAS109 OPER 190 Other";#N/A,#N/A,FALSE,"FAS109 OPER 282";#N/A,#N/A,FALSE,"FAS109 OPER 283";#N/A,#N/A,FALSE,"FAS109 NONOPER 282"}</definedName>
    <definedName name="wrn.WMECO_PROV." localSheetId="6" hidden="1">{#N/A,#N/A,FALSE,"TITLEPG";#N/A,#N/A,FALSE,"INDEX";#N/A,#N/A,FALSE,"BKTAXINCOME";#N/A,#N/A,FALSE,"INTERESTALLOC";#N/A,#N/A,FALSE,"FITCALC";#N/A,#N/A,FALSE,"CCBT";#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Summary";#N/A,#N/A,FALSE,"FAS109 OPER 190 ITC";#N/A,#N/A,FALSE,"FAS109 OPER 190 Other";#N/A,#N/A,FALSE,"FAS109 OPER 282";#N/A,#N/A,FALSE,"FAS109 OPER 283";#N/A,#N/A,FALSE,"FAS109 NONOPER 282"}</definedName>
    <definedName name="wrn.WMECO_PROV." localSheetId="7" hidden="1">{#N/A,#N/A,FALSE,"TITLEPG";#N/A,#N/A,FALSE,"INDEX";#N/A,#N/A,FALSE,"BKTAXINCOME";#N/A,#N/A,FALSE,"INTERESTALLOC";#N/A,#N/A,FALSE,"FITCALC";#N/A,#N/A,FALSE,"CCBT";#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Summary";#N/A,#N/A,FALSE,"FAS109 OPER 190 ITC";#N/A,#N/A,FALSE,"FAS109 OPER 190 Other";#N/A,#N/A,FALSE,"FAS109 OPER 282";#N/A,#N/A,FALSE,"FAS109 OPER 283";#N/A,#N/A,FALSE,"FAS109 NONOPER 282"}</definedName>
    <definedName name="wrn.WMECO_PROV." localSheetId="8" hidden="1">{#N/A,#N/A,FALSE,"TITLEPG";#N/A,#N/A,FALSE,"INDEX";#N/A,#N/A,FALSE,"BKTAXINCOME";#N/A,#N/A,FALSE,"INTERESTALLOC";#N/A,#N/A,FALSE,"FITCALC";#N/A,#N/A,FALSE,"CCBT";#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Summary";#N/A,#N/A,FALSE,"FAS109 OPER 190 ITC";#N/A,#N/A,FALSE,"FAS109 OPER 190 Other";#N/A,#N/A,FALSE,"FAS109 OPER 282";#N/A,#N/A,FALSE,"FAS109 OPER 283";#N/A,#N/A,FALSE,"FAS109 NONOPER 282"}</definedName>
    <definedName name="wrn.WMECO_PROV." localSheetId="10" hidden="1">{#N/A,#N/A,FALSE,"TITLEPG";#N/A,#N/A,FALSE,"INDEX";#N/A,#N/A,FALSE,"BKTAXINCOME";#N/A,#N/A,FALSE,"INTERESTALLOC";#N/A,#N/A,FALSE,"FITCALC";#N/A,#N/A,FALSE,"CCBT";#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Summary";#N/A,#N/A,FALSE,"FAS109 OPER 190 ITC";#N/A,#N/A,FALSE,"FAS109 OPER 190 Other";#N/A,#N/A,FALSE,"FAS109 OPER 282";#N/A,#N/A,FALSE,"FAS109 OPER 283";#N/A,#N/A,FALSE,"FAS109 NONOPER 282"}</definedName>
    <definedName name="wrn.WMECO_PROV." hidden="1">{#N/A,#N/A,FALSE,"TITLEPG";#N/A,#N/A,FALSE,"INDEX";#N/A,#N/A,FALSE,"BKTAXINCOME";#N/A,#N/A,FALSE,"INTERESTALLOC";#N/A,#N/A,FALSE,"FITCALC";#N/A,#N/A,FALSE,"CCBT";#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Summary";#N/A,#N/A,FALSE,"FAS109 OPER 190 ITC";#N/A,#N/A,FALSE,"FAS109 OPER 190 Other";#N/A,#N/A,FALSE,"FAS109 OPER 282";#N/A,#N/A,FALSE,"FAS109 OPER 283";#N/A,#N/A,FALSE,"FAS109 NONOPER 282"}</definedName>
    <definedName name="X" localSheetId="2" hidden="1">#REF!</definedName>
    <definedName name="X" localSheetId="3" hidden="1">#REF!</definedName>
    <definedName name="X" localSheetId="5" hidden="1">#REF!</definedName>
    <definedName name="X" localSheetId="6" hidden="1">#REF!</definedName>
    <definedName name="X" localSheetId="7" hidden="1">#REF!</definedName>
    <definedName name="X" localSheetId="8" hidden="1">#REF!</definedName>
    <definedName name="X" localSheetId="10" hidden="1">#REF!</definedName>
    <definedName name="X" hidden="1">#REF!</definedName>
    <definedName name="xxx" localSheetId="2" hidden="1">{#N/A,#N/A,FALSE,"GLDwnLoad"}</definedName>
    <definedName name="xxx" localSheetId="3" hidden="1">{#N/A,#N/A,FALSE,"GLDwnLoad"}</definedName>
    <definedName name="xxx" localSheetId="5" hidden="1">{#N/A,#N/A,FALSE,"GLDwnLoad"}</definedName>
    <definedName name="xxx" localSheetId="6" hidden="1">{#N/A,#N/A,FALSE,"GLDwnLoad"}</definedName>
    <definedName name="xxx" localSheetId="7" hidden="1">{#N/A,#N/A,FALSE,"GLDwnLoad"}</definedName>
    <definedName name="xxx" localSheetId="8" hidden="1">{#N/A,#N/A,FALSE,"GLDwnLoad"}</definedName>
    <definedName name="xxx" localSheetId="10" hidden="1">{#N/A,#N/A,FALSE,"GLDwnLoad"}</definedName>
    <definedName name="xxx" hidden="1">{#N/A,#N/A,FALSE,"GLDwnLoad"}</definedName>
    <definedName name="xxxx" localSheetId="8" hidden="1">{#N/A,#N/A,FALSE,"Deliveries";#N/A,#N/A,FALSE,"DWR_Fiscal";#N/A,#N/A,FALSE,"DWR_Annual";#N/A,#N/A,FALSE,"DWR Fix";#N/A,#N/A,FALSE,"DWR Var";#N/A,#N/A,FALSE,"CCWA_CRG";#N/A,#N/A,FALSE,"DebtSvc";#N/A,#N/A,FALSE,"Mod_CCWA_CRG - C1";#N/A,#N/A,FALSE,"Exch Mod - Y2C1";#N/A,#N/A,FALSE,"RA Mod - Y2C1";#N/A,#N/A,FALSE,"Exch Mod - Y3C1";#N/A,#N/A,FALSE,"RA Mod - Y3C1";#N/A,#N/A,FALSE,"Exch Mod - Y4C1";#N/A,#N/A,FALSE,"RA Mod - Y4C1";#N/A,#N/A,FALSE,"Exch Mod - Y5C1";#N/A,#N/A,FALSE,"RA Mod - Y5C1";#N/A,#N/A,FALSE,"RA1_Expl";#N/A,#N/A,FALSE,"GOL_2500AF";#N/A,#N/A,FALSE,"TotSWPChgs"}</definedName>
    <definedName name="xxxx" localSheetId="10" hidden="1">{#N/A,#N/A,FALSE,"Deliveries";#N/A,#N/A,FALSE,"DWR_Fiscal";#N/A,#N/A,FALSE,"DWR_Annual";#N/A,#N/A,FALSE,"DWR Fix";#N/A,#N/A,FALSE,"DWR Var";#N/A,#N/A,FALSE,"CCWA_CRG";#N/A,#N/A,FALSE,"DebtSvc";#N/A,#N/A,FALSE,"Mod_CCWA_CRG - C1";#N/A,#N/A,FALSE,"Exch Mod - Y2C1";#N/A,#N/A,FALSE,"RA Mod - Y2C1";#N/A,#N/A,FALSE,"Exch Mod - Y3C1";#N/A,#N/A,FALSE,"RA Mod - Y3C1";#N/A,#N/A,FALSE,"Exch Mod - Y4C1";#N/A,#N/A,FALSE,"RA Mod - Y4C1";#N/A,#N/A,FALSE,"Exch Mod - Y5C1";#N/A,#N/A,FALSE,"RA Mod - Y5C1";#N/A,#N/A,FALSE,"RA1_Expl";#N/A,#N/A,FALSE,"GOL_2500AF";#N/A,#N/A,FALSE,"TotSWPChgs"}</definedName>
    <definedName name="xxxx" hidden="1">{#N/A,#N/A,FALSE,"Deliveries";#N/A,#N/A,FALSE,"DWR_Fiscal";#N/A,#N/A,FALSE,"DWR_Annual";#N/A,#N/A,FALSE,"DWR Fix";#N/A,#N/A,FALSE,"DWR Var";#N/A,#N/A,FALSE,"CCWA_CRG";#N/A,#N/A,FALSE,"DebtSvc";#N/A,#N/A,FALSE,"Mod_CCWA_CRG - C1";#N/A,#N/A,FALSE,"Exch Mod - Y2C1";#N/A,#N/A,FALSE,"RA Mod - Y2C1";#N/A,#N/A,FALSE,"Exch Mod - Y3C1";#N/A,#N/A,FALSE,"RA Mod - Y3C1";#N/A,#N/A,FALSE,"Exch Mod - Y4C1";#N/A,#N/A,FALSE,"RA Mod - Y4C1";#N/A,#N/A,FALSE,"Exch Mod - Y5C1";#N/A,#N/A,FALSE,"RA Mod - Y5C1";#N/A,#N/A,FALSE,"RA1_Expl";#N/A,#N/A,FALSE,"GOL_2500AF";#N/A,#N/A,FALSE,"TotSWPChgs"}</definedName>
    <definedName name="xxxxx" localSheetId="8" hidden="1">{#N/A,#N/A,FALSE,"Deliveries";#N/A,#N/A,FALSE,"DWR_Fiscal";#N/A,#N/A,FALSE,"DWR_Annual";#N/A,#N/A,FALSE,"DWR Fix";#N/A,#N/A,FALSE,"DWR Var";#N/A,#N/A,FALSE,"CCWA_CRG";#N/A,#N/A,FALSE,"DebtSvc";#N/A,#N/A,FALSE,"Mod_CCWA_CRG - C1";#N/A,#N/A,FALSE,"Exch Mod - Y2C1";#N/A,#N/A,FALSE,"RA Mod - Y2C1";#N/A,#N/A,FALSE,"Exch Mod - Y3C1";#N/A,#N/A,FALSE,"RA Mod - Y3C1";#N/A,#N/A,FALSE,"Exch Mod - Y4C1";#N/A,#N/A,FALSE,"RA Mod - Y4C1";#N/A,#N/A,FALSE,"Exch Mod - Y5C1";#N/A,#N/A,FALSE,"RA Mod - Y5C1";#N/A,#N/A,FALSE,"RA1_Expl";#N/A,#N/A,FALSE,"GOL_2500AF";#N/A,#N/A,FALSE,"TotSWPChgs"}</definedName>
    <definedName name="xxxxx" localSheetId="10" hidden="1">{#N/A,#N/A,FALSE,"Deliveries";#N/A,#N/A,FALSE,"DWR_Fiscal";#N/A,#N/A,FALSE,"DWR_Annual";#N/A,#N/A,FALSE,"DWR Fix";#N/A,#N/A,FALSE,"DWR Var";#N/A,#N/A,FALSE,"CCWA_CRG";#N/A,#N/A,FALSE,"DebtSvc";#N/A,#N/A,FALSE,"Mod_CCWA_CRG - C1";#N/A,#N/A,FALSE,"Exch Mod - Y2C1";#N/A,#N/A,FALSE,"RA Mod - Y2C1";#N/A,#N/A,FALSE,"Exch Mod - Y3C1";#N/A,#N/A,FALSE,"RA Mod - Y3C1";#N/A,#N/A,FALSE,"Exch Mod - Y4C1";#N/A,#N/A,FALSE,"RA Mod - Y4C1";#N/A,#N/A,FALSE,"Exch Mod - Y5C1";#N/A,#N/A,FALSE,"RA Mod - Y5C1";#N/A,#N/A,FALSE,"RA1_Expl";#N/A,#N/A,FALSE,"GOL_2500AF";#N/A,#N/A,FALSE,"TotSWPChgs"}</definedName>
    <definedName name="xxxxx" hidden="1">{#N/A,#N/A,FALSE,"Deliveries";#N/A,#N/A,FALSE,"DWR_Fiscal";#N/A,#N/A,FALSE,"DWR_Annual";#N/A,#N/A,FALSE,"DWR Fix";#N/A,#N/A,FALSE,"DWR Var";#N/A,#N/A,FALSE,"CCWA_CRG";#N/A,#N/A,FALSE,"DebtSvc";#N/A,#N/A,FALSE,"Mod_CCWA_CRG - C1";#N/A,#N/A,FALSE,"Exch Mod - Y2C1";#N/A,#N/A,FALSE,"RA Mod - Y2C1";#N/A,#N/A,FALSE,"Exch Mod - Y3C1";#N/A,#N/A,FALSE,"RA Mod - Y3C1";#N/A,#N/A,FALSE,"Exch Mod - Y4C1";#N/A,#N/A,FALSE,"RA Mod - Y4C1";#N/A,#N/A,FALSE,"Exch Mod - Y5C1";#N/A,#N/A,FALSE,"RA Mod - Y5C1";#N/A,#N/A,FALSE,"RA1_Expl";#N/A,#N/A,FALSE,"GOL_2500AF";#N/A,#N/A,FALSE,"TotSWPChgs"}</definedName>
    <definedName name="Y" localSheetId="2" hidden="1">#REF!</definedName>
    <definedName name="Y" localSheetId="3" hidden="1">#REF!</definedName>
    <definedName name="Y" localSheetId="5" hidden="1">#REF!</definedName>
    <definedName name="Y" localSheetId="6" hidden="1">#REF!</definedName>
    <definedName name="Y" localSheetId="7" hidden="1">#REF!</definedName>
    <definedName name="Y" localSheetId="8" hidden="1">#REF!</definedName>
    <definedName name="Y" localSheetId="10" hidden="1">#REF!</definedName>
    <definedName name="Y" hidden="1">#REF!</definedName>
    <definedName name="yes" localSheetId="2" hidden="1">#REF!</definedName>
    <definedName name="yes" localSheetId="3" hidden="1">#REF!</definedName>
    <definedName name="yes" localSheetId="5" hidden="1">#REF!</definedName>
    <definedName name="yes" localSheetId="6" hidden="1">#REF!</definedName>
    <definedName name="yes" localSheetId="8" hidden="1">#REF!</definedName>
    <definedName name="yes" hidden="1">#REF!</definedName>
    <definedName name="yesindeed" localSheetId="2" hidden="1">#REF!</definedName>
    <definedName name="yesindeed" localSheetId="3" hidden="1">#REF!</definedName>
    <definedName name="yesindeed" localSheetId="5" hidden="1">#REF!</definedName>
    <definedName name="yesindeed" localSheetId="6" hidden="1">#REF!</definedName>
    <definedName name="yesindeed" localSheetId="8" hidden="1">#REF!</definedName>
    <definedName name="yesindeed" hidden="1">#REF!</definedName>
    <definedName name="yesir" localSheetId="2" hidden="1">#REF!</definedName>
    <definedName name="yesir" localSheetId="3" hidden="1">#REF!</definedName>
    <definedName name="yesir" localSheetId="5" hidden="1">#REF!</definedName>
    <definedName name="yesir" localSheetId="6" hidden="1">#REF!</definedName>
    <definedName name="yesir" localSheetId="8" hidden="1">#REF!</definedName>
    <definedName name="yesir" hidden="1">#REF!</definedName>
    <definedName name="yyyyyy" localSheetId="2" hidden="1">#REF!</definedName>
    <definedName name="yyyyyy" localSheetId="3" hidden="1">#REF!</definedName>
    <definedName name="yyyyyy" localSheetId="5" hidden="1">#REF!</definedName>
    <definedName name="yyyyyy" localSheetId="6" hidden="1">#REF!</definedName>
    <definedName name="yyyyyy" localSheetId="8" hidden="1">#REF!</definedName>
    <definedName name="yyyyyy" hidden="1">#REF!</definedName>
    <definedName name="Z" localSheetId="2" hidden="1">#REF!</definedName>
    <definedName name="Z" localSheetId="3" hidden="1">#REF!</definedName>
    <definedName name="Z" localSheetId="5" hidden="1">#REF!</definedName>
    <definedName name="Z" localSheetId="6" hidden="1">#REF!</definedName>
    <definedName name="Z" localSheetId="8" hidden="1">#REF!</definedName>
    <definedName name="Z" hidden="1">#REF!</definedName>
    <definedName name="Z_23F18827_7997_11D6_8750_00508BD3B3BA_.wvu.Cols" localSheetId="7" hidden="1">#REF!,#REF!</definedName>
    <definedName name="Z_23F18827_7997_11D6_8750_00508BD3B3BA_.wvu.Cols" localSheetId="8" hidden="1">#REF!,#REF!</definedName>
    <definedName name="Z_23F18827_7997_11D6_8750_00508BD3B3BA_.wvu.Cols" hidden="1">#REF!,#REF!</definedName>
    <definedName name="Z_23F18827_7997_11D6_8750_00508BD3B3BA_.wvu.PrintArea" localSheetId="7" hidden="1">#REF!</definedName>
    <definedName name="Z_23F18827_7997_11D6_8750_00508BD3B3BA_.wvu.PrintArea" localSheetId="8" hidden="1">#REF!</definedName>
    <definedName name="Z_23F18827_7997_11D6_8750_00508BD3B3BA_.wvu.PrintArea" hidden="1">#REF!</definedName>
    <definedName name="zdcw" localSheetId="2" hidden="1">#REF!</definedName>
    <definedName name="zdcw" localSheetId="3" hidden="1">#REF!</definedName>
    <definedName name="zdcw" localSheetId="5" hidden="1">#REF!</definedName>
    <definedName name="zdcw" localSheetId="6" hidden="1">#REF!</definedName>
    <definedName name="zdcw" localSheetId="8" hidden="1">#REF!</definedName>
    <definedName name="zdcw" hidden="1">#REF!</definedName>
    <definedName name="zj" localSheetId="2" hidden="1">#REF!</definedName>
    <definedName name="zj" localSheetId="3" hidden="1">#REF!</definedName>
    <definedName name="zj" localSheetId="5" hidden="1">#REF!</definedName>
    <definedName name="zj" localSheetId="6" hidden="1">#REF!</definedName>
    <definedName name="zj" localSheetId="8" hidden="1">#REF!</definedName>
    <definedName name="zj" hidden="1">#REF!</definedName>
    <definedName name="znh" localSheetId="2" hidden="1">#REF!</definedName>
    <definedName name="znh" localSheetId="3" hidden="1">#REF!</definedName>
    <definedName name="znh" localSheetId="5" hidden="1">#REF!</definedName>
    <definedName name="znh" localSheetId="6" hidden="1">#REF!</definedName>
    <definedName name="znh" localSheetId="8" hidden="1">#REF!</definedName>
    <definedName name="znh" hidden="1">#REF!</definedName>
    <definedName name="zxcvb" localSheetId="2" hidden="1">#REF!</definedName>
    <definedName name="zxcvb" localSheetId="3" hidden="1">#REF!</definedName>
    <definedName name="zxcvb" localSheetId="5" hidden="1">#REF!</definedName>
    <definedName name="zxcvb" localSheetId="6" hidden="1">#REF!</definedName>
    <definedName name="zxcvb" localSheetId="8" hidden="1">#REF!</definedName>
    <definedName name="zxcvb" hidden="1">#REF!</definedName>
    <definedName name="zxd" localSheetId="2" hidden="1">#REF!</definedName>
    <definedName name="zxd" localSheetId="3" hidden="1">#REF!</definedName>
    <definedName name="zxd" localSheetId="5" hidden="1">#REF!</definedName>
    <definedName name="zxd" localSheetId="6" hidden="1">#REF!</definedName>
    <definedName name="zxd" localSheetId="8" hidden="1">#REF!</definedName>
    <definedName name="zxd" hidden="1">#REF!</definedName>
    <definedName name="ZZ_EVCOMOPTS" hidden="1">10</definedName>
    <definedName name="zzz" localSheetId="8" hidden="1">{"'Sheet1'!$A$1:$O$40"}</definedName>
    <definedName name="zzz" localSheetId="10" hidden="1">{"'Sheet1'!$A$1:$O$40"}</definedName>
    <definedName name="zzz" hidden="1">{"'Sheet1'!$A$1:$O$40"}</definedName>
    <definedName name="zzz."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s>
  <calcPr calcId="191029" iterateDelta="1.0000000000000001E-5"/>
  <fileRecoveryPr repairLoad="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193" i="150" l="1"/>
  <c r="G194" i="150"/>
  <c r="G195" i="150"/>
  <c r="G196" i="150"/>
  <c r="G197" i="150"/>
  <c r="G198" i="150"/>
  <c r="G199" i="150"/>
  <c r="G200" i="150"/>
  <c r="G201" i="150"/>
  <c r="G202" i="150"/>
  <c r="G203" i="150"/>
  <c r="G204" i="150"/>
  <c r="G205" i="150"/>
  <c r="G206" i="150"/>
  <c r="G207" i="150"/>
  <c r="G208" i="150"/>
  <c r="G209" i="150"/>
  <c r="G210" i="150"/>
  <c r="G211" i="150"/>
  <c r="G212" i="150"/>
  <c r="G213" i="150"/>
  <c r="G214" i="150"/>
  <c r="G215" i="150"/>
  <c r="G216" i="150"/>
  <c r="G217" i="150"/>
  <c r="G218" i="150"/>
  <c r="G219" i="150"/>
  <c r="G220" i="150"/>
  <c r="G221" i="150"/>
  <c r="G222" i="150"/>
  <c r="G223" i="150"/>
  <c r="G224" i="150"/>
  <c r="G225" i="150"/>
  <c r="G226" i="150"/>
  <c r="G227" i="150"/>
  <c r="G228" i="150"/>
  <c r="G229" i="150"/>
  <c r="G230" i="150"/>
  <c r="G192" i="150"/>
  <c r="G231" i="150" s="1"/>
  <c r="F193" i="150"/>
  <c r="F194" i="150"/>
  <c r="F195" i="150"/>
  <c r="F196" i="150"/>
  <c r="F197" i="150"/>
  <c r="F198" i="150"/>
  <c r="F199" i="150"/>
  <c r="F200" i="150"/>
  <c r="F201" i="150"/>
  <c r="F202" i="150"/>
  <c r="F203" i="150"/>
  <c r="F204" i="150"/>
  <c r="F205" i="150"/>
  <c r="F206" i="150"/>
  <c r="F207" i="150"/>
  <c r="F208" i="150"/>
  <c r="F209" i="150"/>
  <c r="F210" i="150"/>
  <c r="F211" i="150"/>
  <c r="F212" i="150"/>
  <c r="F213" i="150"/>
  <c r="F214" i="150"/>
  <c r="F215" i="150"/>
  <c r="F216" i="150"/>
  <c r="F217" i="150"/>
  <c r="F218" i="150"/>
  <c r="F219" i="150"/>
  <c r="F220" i="150"/>
  <c r="F221" i="150"/>
  <c r="F222" i="150"/>
  <c r="F223" i="150"/>
  <c r="F224" i="150"/>
  <c r="F225" i="150"/>
  <c r="F226" i="150"/>
  <c r="F227" i="150"/>
  <c r="F228" i="150"/>
  <c r="F229" i="150"/>
  <c r="F230" i="150"/>
  <c r="F192" i="150"/>
  <c r="A224" i="150"/>
  <c r="B224" i="150"/>
  <c r="C224" i="150"/>
  <c r="D224" i="150"/>
  <c r="E224" i="150"/>
  <c r="A225" i="150"/>
  <c r="B225" i="150"/>
  <c r="C225" i="150"/>
  <c r="D225" i="150"/>
  <c r="E225" i="150"/>
  <c r="A226" i="150"/>
  <c r="B226" i="150"/>
  <c r="C226" i="150"/>
  <c r="D226" i="150"/>
  <c r="E226" i="150"/>
  <c r="A227" i="150"/>
  <c r="B227" i="150"/>
  <c r="C227" i="150"/>
  <c r="D227" i="150"/>
  <c r="E227" i="150"/>
  <c r="A228" i="150"/>
  <c r="B228" i="150"/>
  <c r="C228" i="150"/>
  <c r="D228" i="150"/>
  <c r="E228" i="150"/>
  <c r="A229" i="150"/>
  <c r="B229" i="150"/>
  <c r="C229" i="150"/>
  <c r="D229" i="150"/>
  <c r="E229" i="150"/>
  <c r="A230" i="150"/>
  <c r="B230" i="150"/>
  <c r="C230" i="150"/>
  <c r="D230" i="150"/>
  <c r="E230" i="150"/>
  <c r="A194" i="150"/>
  <c r="B194" i="150"/>
  <c r="C194" i="150"/>
  <c r="D194" i="150"/>
  <c r="E194" i="150"/>
  <c r="A195" i="150"/>
  <c r="B195" i="150"/>
  <c r="C195" i="150"/>
  <c r="D195" i="150"/>
  <c r="E195" i="150"/>
  <c r="A196" i="150"/>
  <c r="B196" i="150"/>
  <c r="C196" i="150"/>
  <c r="D196" i="150"/>
  <c r="E196" i="150"/>
  <c r="A197" i="150"/>
  <c r="B197" i="150"/>
  <c r="C197" i="150"/>
  <c r="D197" i="150"/>
  <c r="E197" i="150"/>
  <c r="A198" i="150"/>
  <c r="B198" i="150"/>
  <c r="C198" i="150"/>
  <c r="D198" i="150"/>
  <c r="E198" i="150"/>
  <c r="A199" i="150"/>
  <c r="B199" i="150"/>
  <c r="C199" i="150"/>
  <c r="D199" i="150"/>
  <c r="E199" i="150"/>
  <c r="A200" i="150"/>
  <c r="B200" i="150"/>
  <c r="C200" i="150"/>
  <c r="D200" i="150"/>
  <c r="E200" i="150"/>
  <c r="A201" i="150"/>
  <c r="B201" i="150"/>
  <c r="C201" i="150"/>
  <c r="D201" i="150"/>
  <c r="E201" i="150"/>
  <c r="A202" i="150"/>
  <c r="B202" i="150"/>
  <c r="C202" i="150"/>
  <c r="D202" i="150"/>
  <c r="E202" i="150"/>
  <c r="A203" i="150"/>
  <c r="B203" i="150"/>
  <c r="C203" i="150"/>
  <c r="D203" i="150"/>
  <c r="E203" i="150"/>
  <c r="A204" i="150"/>
  <c r="B204" i="150"/>
  <c r="C204" i="150"/>
  <c r="D204" i="150"/>
  <c r="E204" i="150"/>
  <c r="A205" i="150"/>
  <c r="B205" i="150"/>
  <c r="C205" i="150"/>
  <c r="D205" i="150"/>
  <c r="E205" i="150"/>
  <c r="A206" i="150"/>
  <c r="B206" i="150"/>
  <c r="C206" i="150"/>
  <c r="D206" i="150"/>
  <c r="E206" i="150"/>
  <c r="A207" i="150"/>
  <c r="B207" i="150"/>
  <c r="C207" i="150"/>
  <c r="D207" i="150"/>
  <c r="E207" i="150"/>
  <c r="A208" i="150"/>
  <c r="B208" i="150"/>
  <c r="C208" i="150"/>
  <c r="D208" i="150"/>
  <c r="E208" i="150"/>
  <c r="A209" i="150"/>
  <c r="B209" i="150"/>
  <c r="C209" i="150"/>
  <c r="D209" i="150"/>
  <c r="E209" i="150"/>
  <c r="A210" i="150"/>
  <c r="B210" i="150"/>
  <c r="C210" i="150"/>
  <c r="D210" i="150"/>
  <c r="E210" i="150"/>
  <c r="A211" i="150"/>
  <c r="B211" i="150"/>
  <c r="C211" i="150"/>
  <c r="D211" i="150"/>
  <c r="E211" i="150"/>
  <c r="A212" i="150"/>
  <c r="B212" i="150"/>
  <c r="C212" i="150"/>
  <c r="D212" i="150"/>
  <c r="E212" i="150"/>
  <c r="A213" i="150"/>
  <c r="B213" i="150"/>
  <c r="C213" i="150"/>
  <c r="D213" i="150"/>
  <c r="E213" i="150"/>
  <c r="A214" i="150"/>
  <c r="B214" i="150"/>
  <c r="C214" i="150"/>
  <c r="D214" i="150"/>
  <c r="E214" i="150"/>
  <c r="A215" i="150"/>
  <c r="B215" i="150"/>
  <c r="C215" i="150"/>
  <c r="D215" i="150"/>
  <c r="E215" i="150"/>
  <c r="A216" i="150"/>
  <c r="B216" i="150"/>
  <c r="C216" i="150"/>
  <c r="D216" i="150"/>
  <c r="E216" i="150"/>
  <c r="A217" i="150"/>
  <c r="B217" i="150"/>
  <c r="C217" i="150"/>
  <c r="D217" i="150"/>
  <c r="E217" i="150"/>
  <c r="A218" i="150"/>
  <c r="B218" i="150"/>
  <c r="C218" i="150"/>
  <c r="D218" i="150"/>
  <c r="E218" i="150"/>
  <c r="A219" i="150"/>
  <c r="B219" i="150"/>
  <c r="C219" i="150"/>
  <c r="D219" i="150"/>
  <c r="E219" i="150"/>
  <c r="A220" i="150"/>
  <c r="B220" i="150"/>
  <c r="C220" i="150"/>
  <c r="D220" i="150"/>
  <c r="E220" i="150"/>
  <c r="A221" i="150"/>
  <c r="B221" i="150"/>
  <c r="C221" i="150"/>
  <c r="D221" i="150"/>
  <c r="E221" i="150"/>
  <c r="A222" i="150"/>
  <c r="B222" i="150"/>
  <c r="C222" i="150"/>
  <c r="D222" i="150"/>
  <c r="E222" i="150"/>
  <c r="A223" i="150"/>
  <c r="B223" i="150"/>
  <c r="C223" i="150"/>
  <c r="D223" i="150"/>
  <c r="E223" i="150"/>
  <c r="A193" i="150"/>
  <c r="A191" i="150"/>
  <c r="A192" i="150"/>
  <c r="B193" i="150"/>
  <c r="B192" i="150"/>
  <c r="E193" i="150"/>
  <c r="D193" i="150"/>
  <c r="C193" i="150"/>
  <c r="D192" i="150"/>
  <c r="E192" i="150"/>
  <c r="C192" i="150"/>
  <c r="X85" i="154" l="1"/>
  <c r="O85" i="154"/>
  <c r="N85" i="154"/>
  <c r="L85" i="154"/>
  <c r="X84" i="154"/>
  <c r="O84" i="154"/>
  <c r="N84" i="154"/>
  <c r="L84" i="154"/>
  <c r="X83" i="154"/>
  <c r="O83" i="154"/>
  <c r="N83" i="154"/>
  <c r="L83" i="154"/>
  <c r="X82" i="154"/>
  <c r="O82" i="154"/>
  <c r="N82" i="154"/>
  <c r="L82" i="154"/>
  <c r="X81" i="154"/>
  <c r="O81" i="154"/>
  <c r="N81" i="154"/>
  <c r="L81" i="154"/>
  <c r="X80" i="154"/>
  <c r="O80" i="154"/>
  <c r="N80" i="154"/>
  <c r="L80" i="154"/>
  <c r="X79" i="154"/>
  <c r="O79" i="154"/>
  <c r="N79" i="154"/>
  <c r="L79" i="154"/>
  <c r="X78" i="154"/>
  <c r="O78" i="154"/>
  <c r="N78" i="154"/>
  <c r="L78" i="154"/>
  <c r="X77" i="154"/>
  <c r="L77" i="154"/>
  <c r="X76" i="154"/>
  <c r="O76" i="154"/>
  <c r="N76" i="154"/>
  <c r="L76" i="154"/>
  <c r="X75" i="154"/>
  <c r="O75" i="154"/>
  <c r="N75" i="154"/>
  <c r="L75" i="154"/>
  <c r="X74" i="154"/>
  <c r="O74" i="154"/>
  <c r="N74" i="154"/>
  <c r="L74" i="154"/>
  <c r="X73" i="154"/>
  <c r="O73" i="154"/>
  <c r="N73" i="154"/>
  <c r="L73" i="154"/>
  <c r="X72" i="154"/>
  <c r="O72" i="154"/>
  <c r="N72" i="154"/>
  <c r="L72" i="154"/>
  <c r="X71" i="154"/>
  <c r="O71" i="154"/>
  <c r="N71" i="154"/>
  <c r="L71" i="154"/>
  <c r="X70" i="154"/>
  <c r="O70" i="154"/>
  <c r="N70" i="154"/>
  <c r="L70" i="154"/>
  <c r="X69" i="154"/>
  <c r="O69" i="154"/>
  <c r="N69" i="154"/>
  <c r="L69" i="154"/>
  <c r="X68" i="154"/>
  <c r="O68" i="154"/>
  <c r="N68" i="154"/>
  <c r="L68" i="154"/>
  <c r="X67" i="154"/>
  <c r="O67" i="154"/>
  <c r="N67" i="154"/>
  <c r="L67" i="154"/>
  <c r="X66" i="154"/>
  <c r="L66" i="154"/>
  <c r="X65" i="154"/>
  <c r="L65" i="154"/>
  <c r="X64" i="154"/>
  <c r="L64" i="154"/>
  <c r="X63" i="154"/>
  <c r="O63" i="154"/>
  <c r="N63" i="154"/>
  <c r="L63" i="154"/>
  <c r="X62" i="154"/>
  <c r="O62" i="154"/>
  <c r="N62" i="154"/>
  <c r="L62" i="154"/>
  <c r="X61" i="154"/>
  <c r="O61" i="154"/>
  <c r="N61" i="154"/>
  <c r="L61" i="154"/>
  <c r="X60" i="154"/>
  <c r="O60" i="154"/>
  <c r="N60" i="154"/>
  <c r="L60" i="154"/>
  <c r="X59" i="154"/>
  <c r="O59" i="154"/>
  <c r="N59" i="154"/>
  <c r="L59" i="154"/>
  <c r="X58" i="154"/>
  <c r="O58" i="154"/>
  <c r="N58" i="154"/>
  <c r="L58" i="154"/>
  <c r="X57" i="154"/>
  <c r="O57" i="154"/>
  <c r="N57" i="154"/>
  <c r="L57" i="154"/>
  <c r="X56" i="154"/>
  <c r="O56" i="154"/>
  <c r="N56" i="154"/>
  <c r="L56" i="154"/>
  <c r="X55" i="154"/>
  <c r="O55" i="154"/>
  <c r="N55" i="154"/>
  <c r="L55" i="154"/>
  <c r="X54" i="154"/>
  <c r="O54" i="154"/>
  <c r="N54" i="154"/>
  <c r="L54" i="154"/>
  <c r="X53" i="154"/>
  <c r="O53" i="154"/>
  <c r="N53" i="154"/>
  <c r="L53" i="154"/>
  <c r="X52" i="154"/>
  <c r="O52" i="154"/>
  <c r="N52" i="154"/>
  <c r="L52" i="154"/>
  <c r="X51" i="154"/>
  <c r="O51" i="154"/>
  <c r="N51" i="154"/>
  <c r="L51" i="154"/>
  <c r="X50" i="154"/>
  <c r="O50" i="154"/>
  <c r="N50" i="154"/>
  <c r="L50" i="154"/>
  <c r="X49" i="154"/>
  <c r="O49" i="154"/>
  <c r="N49" i="154"/>
  <c r="L49" i="154"/>
  <c r="X48" i="154"/>
  <c r="O48" i="154"/>
  <c r="N48" i="154"/>
  <c r="L48" i="154"/>
  <c r="X47" i="154"/>
  <c r="O47" i="154"/>
  <c r="N47" i="154"/>
  <c r="L47" i="154"/>
  <c r="X46" i="154"/>
  <c r="O46" i="154"/>
  <c r="N46" i="154"/>
  <c r="L46" i="154"/>
  <c r="X45" i="154"/>
  <c r="O45" i="154"/>
  <c r="N45" i="154"/>
  <c r="L45" i="154"/>
  <c r="X44" i="154"/>
  <c r="O44" i="154"/>
  <c r="N44" i="154"/>
  <c r="L44" i="154"/>
  <c r="X43" i="154"/>
  <c r="O43" i="154"/>
  <c r="N43" i="154"/>
  <c r="L43" i="154"/>
  <c r="X42" i="154"/>
  <c r="O42" i="154"/>
  <c r="N42" i="154"/>
  <c r="L42" i="154"/>
  <c r="X41" i="154"/>
  <c r="O41" i="154"/>
  <c r="N41" i="154"/>
  <c r="L41" i="154"/>
  <c r="X40" i="154"/>
  <c r="O40" i="154"/>
  <c r="N40" i="154"/>
  <c r="L40" i="154"/>
  <c r="X39" i="154"/>
  <c r="O39" i="154"/>
  <c r="N39" i="154"/>
  <c r="L39" i="154"/>
  <c r="X38" i="154"/>
  <c r="O38" i="154"/>
  <c r="N38" i="154"/>
  <c r="L38" i="154"/>
  <c r="X37" i="154"/>
  <c r="L37" i="154"/>
  <c r="X36" i="154"/>
  <c r="L36" i="154"/>
  <c r="X35" i="154"/>
  <c r="O35" i="154"/>
  <c r="N35" i="154"/>
  <c r="L35" i="154"/>
  <c r="X34" i="154"/>
  <c r="O34" i="154"/>
  <c r="N34" i="154"/>
  <c r="L34" i="154"/>
  <c r="X33" i="154"/>
  <c r="O33" i="154"/>
  <c r="N33" i="154"/>
  <c r="L33" i="154"/>
  <c r="W86" i="154"/>
  <c r="V86" i="154"/>
  <c r="U86" i="154"/>
  <c r="T86" i="154"/>
  <c r="S86" i="154"/>
  <c r="R86" i="154"/>
  <c r="Q86" i="154"/>
  <c r="P86" i="154"/>
  <c r="O32" i="154"/>
  <c r="N32" i="154"/>
  <c r="K86" i="154"/>
  <c r="J86" i="154"/>
  <c r="I86" i="154"/>
  <c r="H86" i="154"/>
  <c r="G86" i="154"/>
  <c r="F86" i="154"/>
  <c r="E86" i="154"/>
  <c r="D86" i="154"/>
  <c r="W24" i="154"/>
  <c r="V24" i="154"/>
  <c r="U24" i="154"/>
  <c r="T24" i="154"/>
  <c r="S24" i="154"/>
  <c r="R24" i="154"/>
  <c r="Q24" i="154"/>
  <c r="P24" i="154"/>
  <c r="O24" i="154"/>
  <c r="N24" i="154"/>
  <c r="K24" i="154"/>
  <c r="J24" i="154"/>
  <c r="I24" i="154"/>
  <c r="H24" i="154"/>
  <c r="G24" i="154"/>
  <c r="F24" i="154"/>
  <c r="E24" i="154"/>
  <c r="D24" i="154"/>
  <c r="W23" i="154"/>
  <c r="V23" i="154"/>
  <c r="U23" i="154"/>
  <c r="T23" i="154"/>
  <c r="S23" i="154"/>
  <c r="R23" i="154"/>
  <c r="Q23" i="154"/>
  <c r="P23" i="154"/>
  <c r="O23" i="154"/>
  <c r="N23" i="154"/>
  <c r="K23" i="154"/>
  <c r="J23" i="154"/>
  <c r="I23" i="154"/>
  <c r="H23" i="154"/>
  <c r="G23" i="154"/>
  <c r="F23" i="154"/>
  <c r="E23" i="154"/>
  <c r="D23" i="154"/>
  <c r="W22" i="154"/>
  <c r="V22" i="154"/>
  <c r="U22" i="154"/>
  <c r="T22" i="154"/>
  <c r="S22" i="154"/>
  <c r="R22" i="154"/>
  <c r="Q22" i="154"/>
  <c r="P22" i="154"/>
  <c r="O22" i="154"/>
  <c r="N22" i="154"/>
  <c r="K22" i="154"/>
  <c r="J22" i="154"/>
  <c r="I22" i="154"/>
  <c r="H22" i="154"/>
  <c r="G22" i="154"/>
  <c r="F22" i="154"/>
  <c r="E22" i="154"/>
  <c r="D22" i="154"/>
  <c r="W21" i="154"/>
  <c r="V21" i="154"/>
  <c r="U21" i="154"/>
  <c r="T21" i="154"/>
  <c r="S21" i="154"/>
  <c r="R21" i="154"/>
  <c r="Q21" i="154"/>
  <c r="P21" i="154"/>
  <c r="O21" i="154"/>
  <c r="N21" i="154"/>
  <c r="K21" i="154"/>
  <c r="J21" i="154"/>
  <c r="I21" i="154"/>
  <c r="H21" i="154"/>
  <c r="G21" i="154"/>
  <c r="F21" i="154"/>
  <c r="E21" i="154"/>
  <c r="D21" i="154"/>
  <c r="W20" i="154"/>
  <c r="V20" i="154"/>
  <c r="U20" i="154"/>
  <c r="T20" i="154"/>
  <c r="S20" i="154"/>
  <c r="R20" i="154"/>
  <c r="Q20" i="154"/>
  <c r="P20" i="154"/>
  <c r="O20" i="154"/>
  <c r="N20" i="154"/>
  <c r="K20" i="154"/>
  <c r="J20" i="154"/>
  <c r="I20" i="154"/>
  <c r="H20" i="154"/>
  <c r="G20" i="154"/>
  <c r="F20" i="154"/>
  <c r="E20" i="154"/>
  <c r="D20" i="154"/>
  <c r="W19" i="154"/>
  <c r="V19" i="154"/>
  <c r="U19" i="154"/>
  <c r="T19" i="154"/>
  <c r="S19" i="154"/>
  <c r="R19" i="154"/>
  <c r="Q19" i="154"/>
  <c r="P19" i="154"/>
  <c r="O19" i="154"/>
  <c r="N19" i="154"/>
  <c r="K19" i="154"/>
  <c r="J19" i="154"/>
  <c r="I19" i="154"/>
  <c r="H19" i="154"/>
  <c r="G19" i="154"/>
  <c r="F19" i="154"/>
  <c r="E19" i="154"/>
  <c r="D19" i="154"/>
  <c r="W18" i="154"/>
  <c r="V18" i="154"/>
  <c r="U18" i="154"/>
  <c r="T18" i="154"/>
  <c r="S18" i="154"/>
  <c r="R18" i="154"/>
  <c r="Q18" i="154"/>
  <c r="P18" i="154"/>
  <c r="O18" i="154"/>
  <c r="N18" i="154"/>
  <c r="K18" i="154"/>
  <c r="J18" i="154"/>
  <c r="I18" i="154"/>
  <c r="H18" i="154"/>
  <c r="G18" i="154"/>
  <c r="F18" i="154"/>
  <c r="E18" i="154"/>
  <c r="D18" i="154"/>
  <c r="W17" i="154"/>
  <c r="V17" i="154"/>
  <c r="U17" i="154"/>
  <c r="T17" i="154"/>
  <c r="S17" i="154"/>
  <c r="R17" i="154"/>
  <c r="Q17" i="154"/>
  <c r="P17" i="154"/>
  <c r="O17" i="154"/>
  <c r="N17" i="154"/>
  <c r="K17" i="154"/>
  <c r="J17" i="154"/>
  <c r="I17" i="154"/>
  <c r="H17" i="154"/>
  <c r="G17" i="154"/>
  <c r="F17" i="154"/>
  <c r="E17" i="154"/>
  <c r="D17" i="154"/>
  <c r="W16" i="154"/>
  <c r="V16" i="154"/>
  <c r="U16" i="154"/>
  <c r="T16" i="154"/>
  <c r="S16" i="154"/>
  <c r="R16" i="154"/>
  <c r="Q16" i="154"/>
  <c r="P16" i="154"/>
  <c r="O16" i="154"/>
  <c r="N16" i="154"/>
  <c r="K16" i="154"/>
  <c r="J16" i="154"/>
  <c r="I16" i="154"/>
  <c r="H16" i="154"/>
  <c r="G16" i="154"/>
  <c r="F16" i="154"/>
  <c r="E16" i="154"/>
  <c r="D16" i="154"/>
  <c r="W15" i="154"/>
  <c r="V15" i="154"/>
  <c r="U15" i="154"/>
  <c r="T15" i="154"/>
  <c r="S15" i="154"/>
  <c r="R15" i="154"/>
  <c r="Q15" i="154"/>
  <c r="P15" i="154"/>
  <c r="O15" i="154"/>
  <c r="N15" i="154"/>
  <c r="K15" i="154"/>
  <c r="J15" i="154"/>
  <c r="I15" i="154"/>
  <c r="H15" i="154"/>
  <c r="G15" i="154"/>
  <c r="F15" i="154"/>
  <c r="E15" i="154"/>
  <c r="D15" i="154"/>
  <c r="W14" i="154"/>
  <c r="V14" i="154"/>
  <c r="U14" i="154"/>
  <c r="T14" i="154"/>
  <c r="S14" i="154"/>
  <c r="R14" i="154"/>
  <c r="Q14" i="154"/>
  <c r="P14" i="154"/>
  <c r="O14" i="154"/>
  <c r="N14" i="154"/>
  <c r="K14" i="154"/>
  <c r="J14" i="154"/>
  <c r="I14" i="154"/>
  <c r="H14" i="154"/>
  <c r="G14" i="154"/>
  <c r="F14" i="154"/>
  <c r="E14" i="154"/>
  <c r="D14" i="154"/>
  <c r="W13" i="154"/>
  <c r="V13" i="154"/>
  <c r="U13" i="154"/>
  <c r="T13" i="154"/>
  <c r="S13" i="154"/>
  <c r="R13" i="154"/>
  <c r="Q13" i="154"/>
  <c r="P13" i="154"/>
  <c r="O13" i="154"/>
  <c r="N13" i="154"/>
  <c r="K13" i="154"/>
  <c r="J13" i="154"/>
  <c r="I13" i="154"/>
  <c r="H13" i="154"/>
  <c r="G13" i="154"/>
  <c r="F13" i="154"/>
  <c r="E13" i="154"/>
  <c r="D13" i="154"/>
  <c r="W12" i="154"/>
  <c r="V12" i="154"/>
  <c r="U12" i="154"/>
  <c r="T12" i="154"/>
  <c r="S12" i="154"/>
  <c r="R12" i="154"/>
  <c r="Q12" i="154"/>
  <c r="P12" i="154"/>
  <c r="O12" i="154"/>
  <c r="N12" i="154"/>
  <c r="K12" i="154"/>
  <c r="J12" i="154"/>
  <c r="I12" i="154"/>
  <c r="H12" i="154"/>
  <c r="G12" i="154"/>
  <c r="F12" i="154"/>
  <c r="E12" i="154"/>
  <c r="D12" i="154"/>
  <c r="W11" i="154"/>
  <c r="V11" i="154"/>
  <c r="U11" i="154"/>
  <c r="T11" i="154"/>
  <c r="S11" i="154"/>
  <c r="R11" i="154"/>
  <c r="Q11" i="154"/>
  <c r="P11" i="154"/>
  <c r="O11" i="154"/>
  <c r="N11" i="154"/>
  <c r="K11" i="154"/>
  <c r="J11" i="154"/>
  <c r="I11" i="154"/>
  <c r="H11" i="154"/>
  <c r="G11" i="154"/>
  <c r="F11" i="154"/>
  <c r="E11" i="154"/>
  <c r="D11" i="154"/>
  <c r="W10" i="154"/>
  <c r="V10" i="154"/>
  <c r="U10" i="154"/>
  <c r="T10" i="154"/>
  <c r="S10" i="154"/>
  <c r="R10" i="154"/>
  <c r="Q10" i="154"/>
  <c r="P10" i="154"/>
  <c r="O10" i="154"/>
  <c r="N10" i="154"/>
  <c r="K10" i="154"/>
  <c r="J10" i="154"/>
  <c r="I10" i="154"/>
  <c r="H10" i="154"/>
  <c r="G10" i="154"/>
  <c r="F10" i="154"/>
  <c r="E10" i="154"/>
  <c r="D10" i="154"/>
  <c r="W9" i="154"/>
  <c r="V9" i="154"/>
  <c r="U9" i="154"/>
  <c r="T9" i="154"/>
  <c r="S9" i="154"/>
  <c r="R9" i="154"/>
  <c r="Q9" i="154"/>
  <c r="P9" i="154"/>
  <c r="O9" i="154"/>
  <c r="N9" i="154"/>
  <c r="K9" i="154"/>
  <c r="J9" i="154"/>
  <c r="I9" i="154"/>
  <c r="H9" i="154"/>
  <c r="G9" i="154"/>
  <c r="F9" i="154"/>
  <c r="E9" i="154"/>
  <c r="D9" i="154"/>
  <c r="W8" i="154"/>
  <c r="V8" i="154"/>
  <c r="U8" i="154"/>
  <c r="T8" i="154"/>
  <c r="S8" i="154"/>
  <c r="R8" i="154"/>
  <c r="Q8" i="154"/>
  <c r="P8" i="154"/>
  <c r="O8" i="154"/>
  <c r="N8" i="154"/>
  <c r="K8" i="154"/>
  <c r="J8" i="154"/>
  <c r="I8" i="154"/>
  <c r="H8" i="154"/>
  <c r="G8" i="154"/>
  <c r="F8" i="154"/>
  <c r="E8" i="154"/>
  <c r="D8" i="154"/>
  <c r="W7" i="154"/>
  <c r="V7" i="154"/>
  <c r="U7" i="154"/>
  <c r="T7" i="154"/>
  <c r="S7" i="154"/>
  <c r="R7" i="154"/>
  <c r="Q7" i="154"/>
  <c r="P7" i="154"/>
  <c r="O7" i="154"/>
  <c r="N7" i="154"/>
  <c r="K7" i="154"/>
  <c r="J7" i="154"/>
  <c r="I7" i="154"/>
  <c r="H7" i="154"/>
  <c r="G7" i="154"/>
  <c r="F7" i="154"/>
  <c r="E7" i="154"/>
  <c r="D7" i="154"/>
  <c r="W6" i="154"/>
  <c r="V6" i="154"/>
  <c r="U6" i="154"/>
  <c r="T6" i="154"/>
  <c r="S6" i="154"/>
  <c r="R6" i="154"/>
  <c r="Q6" i="154"/>
  <c r="P6" i="154"/>
  <c r="O6" i="154"/>
  <c r="N6" i="154"/>
  <c r="K6" i="154"/>
  <c r="J6" i="154"/>
  <c r="I6" i="154"/>
  <c r="H6" i="154"/>
  <c r="G6" i="154"/>
  <c r="F6" i="154"/>
  <c r="E6" i="154"/>
  <c r="D6" i="154"/>
  <c r="W5" i="154"/>
  <c r="V5" i="154"/>
  <c r="U5" i="154"/>
  <c r="T5" i="154"/>
  <c r="S5" i="154"/>
  <c r="R5" i="154"/>
  <c r="Q5" i="154"/>
  <c r="P5" i="154"/>
  <c r="O5" i="154"/>
  <c r="N5" i="154"/>
  <c r="K5" i="154"/>
  <c r="J5" i="154"/>
  <c r="I5" i="154"/>
  <c r="H5" i="154"/>
  <c r="G5" i="154"/>
  <c r="G25" i="154" s="1"/>
  <c r="F5" i="154"/>
  <c r="E5" i="154"/>
  <c r="D5" i="154"/>
  <c r="X6" i="154" l="1"/>
  <c r="H25" i="154"/>
  <c r="L7" i="154"/>
  <c r="I25" i="154"/>
  <c r="K25" i="154"/>
  <c r="E25" i="154"/>
  <c r="P25" i="154"/>
  <c r="X9" i="154"/>
  <c r="X13" i="154"/>
  <c r="X17" i="154"/>
  <c r="X21" i="154"/>
  <c r="Q25" i="154"/>
  <c r="L11" i="154"/>
  <c r="L15" i="154"/>
  <c r="L19" i="154"/>
  <c r="L23" i="154"/>
  <c r="L9" i="154"/>
  <c r="L17" i="154"/>
  <c r="X10" i="154"/>
  <c r="X14" i="154"/>
  <c r="X18" i="154"/>
  <c r="X22" i="154"/>
  <c r="R25" i="154"/>
  <c r="S25" i="154"/>
  <c r="T25" i="154"/>
  <c r="X7" i="154"/>
  <c r="X11" i="154"/>
  <c r="X15" i="154"/>
  <c r="X19" i="154"/>
  <c r="X23" i="154"/>
  <c r="V25" i="154"/>
  <c r="X8" i="154"/>
  <c r="X12" i="154"/>
  <c r="X16" i="154"/>
  <c r="X20" i="154"/>
  <c r="X24" i="154"/>
  <c r="U25" i="154"/>
  <c r="W25" i="154"/>
  <c r="L6" i="154"/>
  <c r="L10" i="154"/>
  <c r="L14" i="154"/>
  <c r="L18" i="154"/>
  <c r="L22" i="154"/>
  <c r="F25" i="154"/>
  <c r="D25" i="154"/>
  <c r="J25" i="154"/>
  <c r="L8" i="154"/>
  <c r="L12" i="154"/>
  <c r="L16" i="154"/>
  <c r="L20" i="154"/>
  <c r="L24" i="154"/>
  <c r="L13" i="154"/>
  <c r="L21" i="154"/>
  <c r="X5" i="154"/>
  <c r="L32" i="154"/>
  <c r="L86" i="154" s="1"/>
  <c r="X32" i="154"/>
  <c r="X86" i="154" s="1"/>
  <c r="L5" i="154"/>
  <c r="B25" i="153"/>
  <c r="C23" i="153"/>
  <c r="G20" i="153"/>
  <c r="H20" i="153" s="1"/>
  <c r="I20" i="153" s="1"/>
  <c r="J20" i="153" s="1"/>
  <c r="K20" i="153" s="1"/>
  <c r="L20" i="153" s="1"/>
  <c r="M20" i="153" s="1"/>
  <c r="N20" i="153" s="1"/>
  <c r="O20" i="153" s="1"/>
  <c r="P20" i="153" s="1"/>
  <c r="Q20" i="153" s="1"/>
  <c r="R20" i="153" s="1"/>
  <c r="S20" i="153" s="1"/>
  <c r="T20" i="153" s="1"/>
  <c r="U20" i="153" s="1"/>
  <c r="V20" i="153" s="1"/>
  <c r="W20" i="153" s="1"/>
  <c r="X20" i="153" s="1"/>
  <c r="Y20" i="153" s="1"/>
  <c r="Z20" i="153" s="1"/>
  <c r="AA20" i="153" s="1"/>
  <c r="AB20" i="153" s="1"/>
  <c r="AC20" i="153" s="1"/>
  <c r="AD20" i="153" s="1"/>
  <c r="AE20" i="153" s="1"/>
  <c r="AF20" i="153" s="1"/>
  <c r="AG20" i="153" s="1"/>
  <c r="AH20" i="153" s="1"/>
  <c r="AI20" i="153" s="1"/>
  <c r="AJ20" i="153" s="1"/>
  <c r="AK20" i="153" s="1"/>
  <c r="AL20" i="153" s="1"/>
  <c r="AM20" i="153" s="1"/>
  <c r="AN20" i="153" s="1"/>
  <c r="AO20" i="153" s="1"/>
  <c r="AP20" i="153" s="1"/>
  <c r="AQ20" i="153" s="1"/>
  <c r="AR20" i="153" s="1"/>
  <c r="AS20" i="153" s="1"/>
  <c r="AT20" i="153" s="1"/>
  <c r="AU20" i="153" s="1"/>
  <c r="AV20" i="153" s="1"/>
  <c r="AW20" i="153" s="1"/>
  <c r="AX20" i="153" s="1"/>
  <c r="AY20" i="153" s="1"/>
  <c r="AZ20" i="153" s="1"/>
  <c r="BA20" i="153" s="1"/>
  <c r="BB20" i="153" s="1"/>
  <c r="BC20" i="153" s="1"/>
  <c r="BD20" i="153" s="1"/>
  <c r="BE20" i="153" s="1"/>
  <c r="BF20" i="153" s="1"/>
  <c r="BG20" i="153" s="1"/>
  <c r="BH20" i="153" s="1"/>
  <c r="BI20" i="153" s="1"/>
  <c r="BJ20" i="153" s="1"/>
  <c r="BK20" i="153" s="1"/>
  <c r="BL20" i="153" s="1"/>
  <c r="BM20" i="153" s="1"/>
  <c r="BN20" i="153" s="1"/>
  <c r="BO20" i="153" s="1"/>
  <c r="BP20" i="153" s="1"/>
  <c r="BQ20" i="153" s="1"/>
  <c r="BR20" i="153" s="1"/>
  <c r="BS20" i="153" s="1"/>
  <c r="BT20" i="153" s="1"/>
  <c r="BU20" i="153" s="1"/>
  <c r="BV20" i="153" s="1"/>
  <c r="BW20" i="153" s="1"/>
  <c r="BX20" i="153" s="1"/>
  <c r="BY20" i="153" s="1"/>
  <c r="BZ20" i="153" s="1"/>
  <c r="CA20" i="153" s="1"/>
  <c r="CB20" i="153" s="1"/>
  <c r="CC20" i="153" s="1"/>
  <c r="CD20" i="153" s="1"/>
  <c r="CE20" i="153" s="1"/>
  <c r="CF20" i="153" s="1"/>
  <c r="CG20" i="153" s="1"/>
  <c r="CH20" i="153" s="1"/>
  <c r="CI20" i="153" s="1"/>
  <c r="CJ20" i="153" s="1"/>
  <c r="CK20" i="153" s="1"/>
  <c r="CL20" i="153" s="1"/>
  <c r="CM20" i="153" s="1"/>
  <c r="CN20" i="153" s="1"/>
  <c r="CO20" i="153" s="1"/>
  <c r="CP20" i="153" s="1"/>
  <c r="CQ20" i="153" s="1"/>
  <c r="CR20" i="153" s="1"/>
  <c r="CS20" i="153" s="1"/>
  <c r="CT20" i="153" s="1"/>
  <c r="CU20" i="153" s="1"/>
  <c r="CV20" i="153" s="1"/>
  <c r="CW20" i="153" s="1"/>
  <c r="CX20" i="153" s="1"/>
  <c r="CY20" i="153" s="1"/>
  <c r="CZ20" i="153" s="1"/>
  <c r="DA20" i="153" s="1"/>
  <c r="DB20" i="153" s="1"/>
  <c r="DC20" i="153" s="1"/>
  <c r="DD20" i="153" s="1"/>
  <c r="DE20" i="153" s="1"/>
  <c r="DF20" i="153" s="1"/>
  <c r="DG20" i="153" s="1"/>
  <c r="DH20" i="153" s="1"/>
  <c r="DI20" i="153" s="1"/>
  <c r="DJ20" i="153" s="1"/>
  <c r="DK20" i="153" s="1"/>
  <c r="DL20" i="153" s="1"/>
  <c r="DM20" i="153" s="1"/>
  <c r="DN20" i="153" s="1"/>
  <c r="DO20" i="153" s="1"/>
  <c r="DP20" i="153" s="1"/>
  <c r="DQ20" i="153" s="1"/>
  <c r="DR20" i="153" s="1"/>
  <c r="DS20" i="153" s="1"/>
  <c r="DT20" i="153" s="1"/>
  <c r="DU20" i="153" s="1"/>
  <c r="DV20" i="153" s="1"/>
  <c r="DW20" i="153" s="1"/>
  <c r="DX20" i="153" s="1"/>
  <c r="DY20" i="153" s="1"/>
  <c r="DZ20" i="153" s="1"/>
  <c r="EA20" i="153" s="1"/>
  <c r="EB20" i="153" s="1"/>
  <c r="EC20" i="153" s="1"/>
  <c r="ED20" i="153" s="1"/>
  <c r="EE20" i="153" s="1"/>
  <c r="EF20" i="153" s="1"/>
  <c r="EG20" i="153" s="1"/>
  <c r="EH20" i="153" s="1"/>
  <c r="EI20" i="153" s="1"/>
  <c r="EJ20" i="153" s="1"/>
  <c r="EK20" i="153" s="1"/>
  <c r="EL20" i="153" s="1"/>
  <c r="EM20" i="153" s="1"/>
  <c r="EN20" i="153" s="1"/>
  <c r="EO20" i="153" s="1"/>
  <c r="EP20" i="153" s="1"/>
  <c r="EQ20" i="153" s="1"/>
  <c r="ER20" i="153" s="1"/>
  <c r="ES20" i="153" s="1"/>
  <c r="ET20" i="153" s="1"/>
  <c r="EU20" i="153" s="1"/>
  <c r="EV20" i="153" s="1"/>
  <c r="EW20" i="153" s="1"/>
  <c r="EX20" i="153" s="1"/>
  <c r="EY20" i="153" s="1"/>
  <c r="EZ20" i="153" s="1"/>
  <c r="FA20" i="153" s="1"/>
  <c r="FB20" i="153" s="1"/>
  <c r="FC20" i="153" s="1"/>
  <c r="FD20" i="153" s="1"/>
  <c r="FE20" i="153" s="1"/>
  <c r="FF20" i="153" s="1"/>
  <c r="FG20" i="153" s="1"/>
  <c r="FH20" i="153" s="1"/>
  <c r="FI20" i="153" s="1"/>
  <c r="FJ20" i="153" s="1"/>
  <c r="FK20" i="153" s="1"/>
  <c r="FL20" i="153" s="1"/>
  <c r="FM20" i="153" s="1"/>
  <c r="FN20" i="153" s="1"/>
  <c r="FO20" i="153" s="1"/>
  <c r="FP20" i="153" s="1"/>
  <c r="FQ20" i="153" s="1"/>
  <c r="FR20" i="153" s="1"/>
  <c r="FS20" i="153" s="1"/>
  <c r="FT20" i="153" s="1"/>
  <c r="FU20" i="153" s="1"/>
  <c r="FV20" i="153" s="1"/>
  <c r="FW20" i="153" s="1"/>
  <c r="FX20" i="153" s="1"/>
  <c r="FY20" i="153" s="1"/>
  <c r="FZ20" i="153" s="1"/>
  <c r="GA20" i="153" s="1"/>
  <c r="GB20" i="153" s="1"/>
  <c r="GC20" i="153" s="1"/>
  <c r="GD20" i="153" s="1"/>
  <c r="GE20" i="153" s="1"/>
  <c r="GF20" i="153" s="1"/>
  <c r="GG20" i="153" s="1"/>
  <c r="GH20" i="153" s="1"/>
  <c r="GI20" i="153" s="1"/>
  <c r="GJ20" i="153" s="1"/>
  <c r="GK20" i="153" s="1"/>
  <c r="GL20" i="153" s="1"/>
  <c r="GM20" i="153" s="1"/>
  <c r="GN20" i="153" s="1"/>
  <c r="GO20" i="153" s="1"/>
  <c r="GP20" i="153" s="1"/>
  <c r="GQ20" i="153" s="1"/>
  <c r="GR20" i="153" s="1"/>
  <c r="GS20" i="153" s="1"/>
  <c r="GT20" i="153" s="1"/>
  <c r="GU20" i="153" s="1"/>
  <c r="E20" i="153"/>
  <c r="F20" i="153" s="1"/>
  <c r="D20" i="153"/>
  <c r="C20" i="153"/>
  <c r="D17" i="153"/>
  <c r="B13" i="153"/>
  <c r="B12" i="153"/>
  <c r="C22" i="153" s="1"/>
  <c r="B8" i="153"/>
  <c r="X25" i="154" l="1"/>
  <c r="L25" i="154"/>
  <c r="E17" i="153"/>
  <c r="D19" i="153"/>
  <c r="E19" i="153"/>
  <c r="C19" i="153"/>
  <c r="C25" i="153"/>
  <c r="E22" i="153"/>
  <c r="E25" i="153" s="1"/>
  <c r="C26" i="153"/>
  <c r="D26" i="153" s="1"/>
  <c r="D23" i="153"/>
  <c r="E23" i="153" s="1"/>
  <c r="F23" i="153" s="1"/>
  <c r="G23" i="153" s="1"/>
  <c r="H23" i="153" s="1"/>
  <c r="I23" i="153" s="1"/>
  <c r="J23" i="153" s="1"/>
  <c r="K23" i="153" s="1"/>
  <c r="L23" i="153" s="1"/>
  <c r="M23" i="153" s="1"/>
  <c r="N23" i="153" s="1"/>
  <c r="O23" i="153" s="1"/>
  <c r="P23" i="153" s="1"/>
  <c r="Q23" i="153" s="1"/>
  <c r="R23" i="153" s="1"/>
  <c r="S23" i="153" s="1"/>
  <c r="T23" i="153" s="1"/>
  <c r="U23" i="153" s="1"/>
  <c r="V23" i="153" s="1"/>
  <c r="W23" i="153" s="1"/>
  <c r="X23" i="153" s="1"/>
  <c r="Y23" i="153" s="1"/>
  <c r="Z23" i="153" s="1"/>
  <c r="AA23" i="153" s="1"/>
  <c r="AB23" i="153" s="1"/>
  <c r="AC23" i="153" s="1"/>
  <c r="AD23" i="153" s="1"/>
  <c r="AE23" i="153" s="1"/>
  <c r="AF23" i="153" s="1"/>
  <c r="AG23" i="153" s="1"/>
  <c r="AH23" i="153" s="1"/>
  <c r="AI23" i="153" s="1"/>
  <c r="AJ23" i="153" s="1"/>
  <c r="AK23" i="153" s="1"/>
  <c r="AL23" i="153" s="1"/>
  <c r="AM23" i="153" s="1"/>
  <c r="AN23" i="153" s="1"/>
  <c r="AO23" i="153" s="1"/>
  <c r="AP23" i="153" s="1"/>
  <c r="AQ23" i="153" s="1"/>
  <c r="AR23" i="153" s="1"/>
  <c r="AS23" i="153" s="1"/>
  <c r="AT23" i="153" s="1"/>
  <c r="AU23" i="153" s="1"/>
  <c r="AV23" i="153" s="1"/>
  <c r="AW23" i="153" s="1"/>
  <c r="AX23" i="153" s="1"/>
  <c r="AY23" i="153" s="1"/>
  <c r="AZ23" i="153" s="1"/>
  <c r="BA23" i="153" s="1"/>
  <c r="BB23" i="153" s="1"/>
  <c r="BC23" i="153" s="1"/>
  <c r="BD23" i="153" s="1"/>
  <c r="BE23" i="153" s="1"/>
  <c r="BF23" i="153" s="1"/>
  <c r="BG23" i="153" s="1"/>
  <c r="BH23" i="153" s="1"/>
  <c r="BI23" i="153" s="1"/>
  <c r="BJ23" i="153" s="1"/>
  <c r="BK23" i="153" s="1"/>
  <c r="BL23" i="153" s="1"/>
  <c r="BM23" i="153" s="1"/>
  <c r="BN23" i="153" s="1"/>
  <c r="BO23" i="153" s="1"/>
  <c r="BP23" i="153" s="1"/>
  <c r="BQ23" i="153" s="1"/>
  <c r="BR23" i="153" s="1"/>
  <c r="BS23" i="153" s="1"/>
  <c r="BT23" i="153" s="1"/>
  <c r="BU23" i="153" s="1"/>
  <c r="BV23" i="153" s="1"/>
  <c r="BW23" i="153" s="1"/>
  <c r="BX23" i="153" s="1"/>
  <c r="BY23" i="153" s="1"/>
  <c r="BZ23" i="153" s="1"/>
  <c r="CA23" i="153" s="1"/>
  <c r="CB23" i="153" s="1"/>
  <c r="CC23" i="153" s="1"/>
  <c r="CD23" i="153" s="1"/>
  <c r="CE23" i="153" s="1"/>
  <c r="CF23" i="153" s="1"/>
  <c r="CG23" i="153" s="1"/>
  <c r="CH23" i="153" s="1"/>
  <c r="CI23" i="153" s="1"/>
  <c r="CJ23" i="153" s="1"/>
  <c r="CK23" i="153" s="1"/>
  <c r="CL23" i="153" s="1"/>
  <c r="CM23" i="153" s="1"/>
  <c r="CN23" i="153" s="1"/>
  <c r="CO23" i="153" s="1"/>
  <c r="CP23" i="153" s="1"/>
  <c r="CQ23" i="153" s="1"/>
  <c r="CR23" i="153" s="1"/>
  <c r="CS23" i="153" s="1"/>
  <c r="CT23" i="153" s="1"/>
  <c r="CU23" i="153" s="1"/>
  <c r="CV23" i="153" s="1"/>
  <c r="CW23" i="153" s="1"/>
  <c r="CX23" i="153" s="1"/>
  <c r="CY23" i="153" s="1"/>
  <c r="CZ23" i="153" s="1"/>
  <c r="DA23" i="153" s="1"/>
  <c r="DB23" i="153" s="1"/>
  <c r="DC23" i="153" s="1"/>
  <c r="DD23" i="153" s="1"/>
  <c r="DE23" i="153" s="1"/>
  <c r="DF23" i="153" s="1"/>
  <c r="DG23" i="153" s="1"/>
  <c r="DH23" i="153" s="1"/>
  <c r="DI23" i="153" s="1"/>
  <c r="DJ23" i="153" s="1"/>
  <c r="DK23" i="153" s="1"/>
  <c r="DL23" i="153" s="1"/>
  <c r="DM23" i="153" s="1"/>
  <c r="DN23" i="153" s="1"/>
  <c r="DO23" i="153" s="1"/>
  <c r="DP23" i="153" s="1"/>
  <c r="DQ23" i="153" s="1"/>
  <c r="DR23" i="153" s="1"/>
  <c r="DS23" i="153" s="1"/>
  <c r="DT23" i="153" s="1"/>
  <c r="DU23" i="153" s="1"/>
  <c r="DV23" i="153" s="1"/>
  <c r="DW23" i="153" s="1"/>
  <c r="DX23" i="153" s="1"/>
  <c r="DY23" i="153" s="1"/>
  <c r="DZ23" i="153" s="1"/>
  <c r="EA23" i="153" s="1"/>
  <c r="EB23" i="153" s="1"/>
  <c r="EC23" i="153" s="1"/>
  <c r="ED23" i="153" s="1"/>
  <c r="EE23" i="153" s="1"/>
  <c r="EF23" i="153" s="1"/>
  <c r="EG23" i="153" s="1"/>
  <c r="EH23" i="153" s="1"/>
  <c r="EI23" i="153" s="1"/>
  <c r="EJ23" i="153" s="1"/>
  <c r="EK23" i="153" s="1"/>
  <c r="EL23" i="153" s="1"/>
  <c r="EM23" i="153" s="1"/>
  <c r="EN23" i="153" s="1"/>
  <c r="EO23" i="153" s="1"/>
  <c r="EP23" i="153" s="1"/>
  <c r="EQ23" i="153" s="1"/>
  <c r="ER23" i="153" s="1"/>
  <c r="ES23" i="153" s="1"/>
  <c r="ET23" i="153" s="1"/>
  <c r="EU23" i="153" s="1"/>
  <c r="EV23" i="153" s="1"/>
  <c r="EW23" i="153" s="1"/>
  <c r="EX23" i="153" s="1"/>
  <c r="EY23" i="153" s="1"/>
  <c r="EZ23" i="153" s="1"/>
  <c r="FA23" i="153" s="1"/>
  <c r="FB23" i="153" s="1"/>
  <c r="FC23" i="153" s="1"/>
  <c r="FD23" i="153" s="1"/>
  <c r="FE23" i="153" s="1"/>
  <c r="FF23" i="153" s="1"/>
  <c r="FG23" i="153" s="1"/>
  <c r="FH23" i="153" s="1"/>
  <c r="FI23" i="153" s="1"/>
  <c r="FJ23" i="153" s="1"/>
  <c r="FK23" i="153" s="1"/>
  <c r="FL23" i="153" s="1"/>
  <c r="FM23" i="153" s="1"/>
  <c r="FN23" i="153" s="1"/>
  <c r="FO23" i="153" s="1"/>
  <c r="FP23" i="153" s="1"/>
  <c r="FQ23" i="153" s="1"/>
  <c r="FR23" i="153" s="1"/>
  <c r="FS23" i="153" s="1"/>
  <c r="FT23" i="153" s="1"/>
  <c r="FU23" i="153" s="1"/>
  <c r="FV23" i="153" s="1"/>
  <c r="FW23" i="153" s="1"/>
  <c r="FX23" i="153" s="1"/>
  <c r="FY23" i="153" s="1"/>
  <c r="FZ23" i="153" s="1"/>
  <c r="GA23" i="153" s="1"/>
  <c r="GB23" i="153" s="1"/>
  <c r="GC23" i="153" s="1"/>
  <c r="GD23" i="153" s="1"/>
  <c r="GE23" i="153" s="1"/>
  <c r="GF23" i="153" s="1"/>
  <c r="GG23" i="153" s="1"/>
  <c r="GH23" i="153" s="1"/>
  <c r="GI23" i="153" s="1"/>
  <c r="GJ23" i="153" s="1"/>
  <c r="GK23" i="153" s="1"/>
  <c r="GL23" i="153" s="1"/>
  <c r="GM23" i="153" s="1"/>
  <c r="GN23" i="153" s="1"/>
  <c r="GO23" i="153" s="1"/>
  <c r="GP23" i="153" s="1"/>
  <c r="GQ23" i="153" s="1"/>
  <c r="GR23" i="153" s="1"/>
  <c r="GS23" i="153" s="1"/>
  <c r="GT23" i="153" s="1"/>
  <c r="GU23" i="153" s="1"/>
  <c r="D22" i="153"/>
  <c r="D25" i="153" s="1"/>
  <c r="E26" i="153" l="1"/>
  <c r="F17" i="153"/>
  <c r="F26" i="153" l="1"/>
  <c r="G17" i="153"/>
  <c r="F22" i="153"/>
  <c r="F19" i="153"/>
  <c r="F25" i="153" l="1"/>
  <c r="G26" i="153"/>
  <c r="H17" i="153"/>
  <c r="G22" i="153"/>
  <c r="G25" i="153" s="1"/>
  <c r="G19" i="153"/>
  <c r="H26" i="153" l="1"/>
  <c r="I17" i="153"/>
  <c r="H22" i="153"/>
  <c r="H25" i="153" s="1"/>
  <c r="H19" i="153"/>
  <c r="I26" i="153" l="1"/>
  <c r="J17" i="153"/>
  <c r="I22" i="153"/>
  <c r="I19" i="153"/>
  <c r="J26" i="153" l="1"/>
  <c r="K17" i="153"/>
  <c r="J19" i="153"/>
  <c r="J22" i="153"/>
  <c r="J25" i="153" s="1"/>
  <c r="I25" i="153"/>
  <c r="K26" i="153" l="1"/>
  <c r="L17" i="153"/>
  <c r="K22" i="153"/>
  <c r="K25" i="153" s="1"/>
  <c r="K19" i="153"/>
  <c r="L26" i="153" l="1"/>
  <c r="M17" i="153"/>
  <c r="L19" i="153"/>
  <c r="L22" i="153"/>
  <c r="L25" i="153" s="1"/>
  <c r="N17" i="153" l="1"/>
  <c r="M26" i="153"/>
  <c r="M19" i="153"/>
  <c r="M22" i="153"/>
  <c r="M25" i="153" s="1"/>
  <c r="N26" i="153" l="1"/>
  <c r="O17" i="153"/>
  <c r="N22" i="153"/>
  <c r="N25" i="153" s="1"/>
  <c r="N19" i="153"/>
  <c r="O26" i="153" l="1"/>
  <c r="P17" i="153"/>
  <c r="O22" i="153"/>
  <c r="O25" i="153" s="1"/>
  <c r="O19" i="153"/>
  <c r="P26" i="153" l="1"/>
  <c r="Q17" i="153"/>
  <c r="P22" i="153"/>
  <c r="P25" i="153" s="1"/>
  <c r="P19" i="153"/>
  <c r="Q26" i="153" l="1"/>
  <c r="R17" i="153"/>
  <c r="Q22" i="153"/>
  <c r="Q25" i="153" s="1"/>
  <c r="Q19" i="153"/>
  <c r="R26" i="153" l="1"/>
  <c r="S17" i="153"/>
  <c r="R22" i="153"/>
  <c r="R25" i="153" s="1"/>
  <c r="R19" i="153"/>
  <c r="S26" i="153" l="1"/>
  <c r="T17" i="153"/>
  <c r="S22" i="153"/>
  <c r="S25" i="153" s="1"/>
  <c r="S19" i="153"/>
  <c r="T26" i="153" l="1"/>
  <c r="U17" i="153"/>
  <c r="T22" i="153"/>
  <c r="T25" i="153" s="1"/>
  <c r="T19" i="153"/>
  <c r="V17" i="153" l="1"/>
  <c r="U26" i="153"/>
  <c r="U22" i="153"/>
  <c r="U25" i="153" s="1"/>
  <c r="U19" i="153"/>
  <c r="V26" i="153" l="1"/>
  <c r="W17" i="153"/>
  <c r="V19" i="153"/>
  <c r="V22" i="153"/>
  <c r="V25" i="153" s="1"/>
  <c r="W26" i="153" l="1"/>
  <c r="X17" i="153"/>
  <c r="W19" i="153"/>
  <c r="W22" i="153"/>
  <c r="W25" i="153" s="1"/>
  <c r="X26" i="153" l="1"/>
  <c r="Y17" i="153"/>
  <c r="X19" i="153"/>
  <c r="X22" i="153"/>
  <c r="X25" i="153" s="1"/>
  <c r="Y26" i="153" l="1"/>
  <c r="Z17" i="153"/>
  <c r="Y22" i="153"/>
  <c r="Y25" i="153" s="1"/>
  <c r="Y19" i="153"/>
  <c r="Z26" i="153" l="1"/>
  <c r="AA17" i="153"/>
  <c r="Z22" i="153"/>
  <c r="Z25" i="153" s="1"/>
  <c r="Z19" i="153"/>
  <c r="AA26" i="153" l="1"/>
  <c r="AB17" i="153"/>
  <c r="AA22" i="153"/>
  <c r="AA25" i="153" s="1"/>
  <c r="AA19" i="153"/>
  <c r="AB26" i="153" l="1"/>
  <c r="AC17" i="153"/>
  <c r="AB22" i="153"/>
  <c r="AB25" i="153" s="1"/>
  <c r="AB19" i="153"/>
  <c r="AD17" i="153" l="1"/>
  <c r="AC26" i="153"/>
  <c r="AC22" i="153"/>
  <c r="AC25" i="153" s="1"/>
  <c r="AC19" i="153"/>
  <c r="AD26" i="153" l="1"/>
  <c r="AE17" i="153"/>
  <c r="AD22" i="153"/>
  <c r="AD25" i="153" s="1"/>
  <c r="AD19" i="153"/>
  <c r="AE26" i="153" l="1"/>
  <c r="AE22" i="153"/>
  <c r="AE25" i="153" s="1"/>
  <c r="AF17" i="153"/>
  <c r="AE19" i="153"/>
  <c r="AF26" i="153" l="1"/>
  <c r="AG17" i="153"/>
  <c r="AF22" i="153"/>
  <c r="AF25" i="153" s="1"/>
  <c r="AF19" i="153"/>
  <c r="AG26" i="153" l="1"/>
  <c r="AH17" i="153"/>
  <c r="AG22" i="153"/>
  <c r="AG25" i="153" s="1"/>
  <c r="AG19" i="153"/>
  <c r="AH26" i="153" l="1"/>
  <c r="AI17" i="153"/>
  <c r="AH22" i="153"/>
  <c r="AH25" i="153" s="1"/>
  <c r="AH19" i="153"/>
  <c r="AI26" i="153" l="1"/>
  <c r="AJ17" i="153"/>
  <c r="AI22" i="153"/>
  <c r="AI25" i="153" s="1"/>
  <c r="AI19" i="153"/>
  <c r="AJ26" i="153" l="1"/>
  <c r="AJ19" i="153"/>
  <c r="AK17" i="153"/>
  <c r="AJ22" i="153"/>
  <c r="AJ25" i="153" s="1"/>
  <c r="AL17" i="153" l="1"/>
  <c r="AK26" i="153"/>
  <c r="AK19" i="153"/>
  <c r="AK22" i="153"/>
  <c r="AK25" i="153" s="1"/>
  <c r="AL26" i="153" l="1"/>
  <c r="AM17" i="153"/>
  <c r="AL19" i="153"/>
  <c r="AL22" i="153"/>
  <c r="AL25" i="153" s="1"/>
  <c r="AM26" i="153" l="1"/>
  <c r="AN17" i="153"/>
  <c r="AM22" i="153"/>
  <c r="AM25" i="153" s="1"/>
  <c r="AM19" i="153"/>
  <c r="AN26" i="153" l="1"/>
  <c r="AO17" i="153"/>
  <c r="AN22" i="153"/>
  <c r="AN25" i="153" s="1"/>
  <c r="AN19" i="153"/>
  <c r="AO26" i="153" l="1"/>
  <c r="AP17" i="153"/>
  <c r="AO22" i="153"/>
  <c r="AO25" i="153" s="1"/>
  <c r="AO19" i="153"/>
  <c r="AP26" i="153" l="1"/>
  <c r="AQ17" i="153"/>
  <c r="AP19" i="153"/>
  <c r="AP22" i="153"/>
  <c r="AP25" i="153" s="1"/>
  <c r="AQ26" i="153" l="1"/>
  <c r="AR17" i="153"/>
  <c r="AQ19" i="153"/>
  <c r="AQ22" i="153"/>
  <c r="AQ25" i="153" s="1"/>
  <c r="AR26" i="153" l="1"/>
  <c r="AS17" i="153"/>
  <c r="AR19" i="153"/>
  <c r="AR22" i="153"/>
  <c r="AR25" i="153" s="1"/>
  <c r="AT17" i="153" l="1"/>
  <c r="AS26" i="153"/>
  <c r="AS22" i="153"/>
  <c r="AS25" i="153" s="1"/>
  <c r="AS19" i="153"/>
  <c r="AT26" i="153" l="1"/>
  <c r="AU17" i="153"/>
  <c r="AT19" i="153"/>
  <c r="AT22" i="153"/>
  <c r="AT25" i="153" s="1"/>
  <c r="AU26" i="153" l="1"/>
  <c r="AV17" i="153"/>
  <c r="AU19" i="153"/>
  <c r="AU22" i="153"/>
  <c r="AU25" i="153" s="1"/>
  <c r="AV26" i="153" l="1"/>
  <c r="AW17" i="153"/>
  <c r="AV19" i="153"/>
  <c r="AV22" i="153"/>
  <c r="AV25" i="153" s="1"/>
  <c r="AW26" i="153" l="1"/>
  <c r="AX17" i="153"/>
  <c r="AW22" i="153"/>
  <c r="AW25" i="153" s="1"/>
  <c r="AW19" i="153"/>
  <c r="AX26" i="153" l="1"/>
  <c r="AY17" i="153"/>
  <c r="AX22" i="153"/>
  <c r="AX25" i="153" s="1"/>
  <c r="AX19" i="153"/>
  <c r="AY26" i="153" l="1"/>
  <c r="AZ17" i="153"/>
  <c r="AY22" i="153"/>
  <c r="AY25" i="153" s="1"/>
  <c r="AY19" i="153"/>
  <c r="AZ26" i="153" l="1"/>
  <c r="BA17" i="153"/>
  <c r="AZ22" i="153"/>
  <c r="AZ25" i="153" s="1"/>
  <c r="AZ19" i="153"/>
  <c r="BB17" i="153" l="1"/>
  <c r="BA26" i="153"/>
  <c r="BA22" i="153"/>
  <c r="BA25" i="153" s="1"/>
  <c r="BA19" i="153"/>
  <c r="BB26" i="153" l="1"/>
  <c r="BC17" i="153"/>
  <c r="BB22" i="153"/>
  <c r="BB25" i="153" s="1"/>
  <c r="BB19" i="153"/>
  <c r="BC26" i="153" l="1"/>
  <c r="BD17" i="153"/>
  <c r="BC19" i="153"/>
  <c r="BC22" i="153"/>
  <c r="BC25" i="153" s="1"/>
  <c r="BD26" i="153" l="1"/>
  <c r="BE17" i="153"/>
  <c r="BD19" i="153"/>
  <c r="BD22" i="153"/>
  <c r="BD25" i="153" s="1"/>
  <c r="BE26" i="153" l="1"/>
  <c r="BF17" i="153"/>
  <c r="BE19" i="153"/>
  <c r="BE22" i="153"/>
  <c r="BE25" i="153" s="1"/>
  <c r="BF26" i="153" l="1"/>
  <c r="BG17" i="153"/>
  <c r="BF22" i="153"/>
  <c r="BF25" i="153" s="1"/>
  <c r="BF19" i="153"/>
  <c r="BG26" i="153" l="1"/>
  <c r="BH17" i="153"/>
  <c r="BG19" i="153"/>
  <c r="BG22" i="153"/>
  <c r="BG25" i="153" s="1"/>
  <c r="BH26" i="153" l="1"/>
  <c r="BI17" i="153"/>
  <c r="BH22" i="153"/>
  <c r="BH25" i="153" s="1"/>
  <c r="BH19" i="153"/>
  <c r="BJ17" i="153" l="1"/>
  <c r="BI26" i="153"/>
  <c r="BI19" i="153"/>
  <c r="BI22" i="153"/>
  <c r="BI25" i="153" s="1"/>
  <c r="BJ26" i="153" l="1"/>
  <c r="BK17" i="153"/>
  <c r="BJ22" i="153"/>
  <c r="BJ25" i="153" s="1"/>
  <c r="BJ19" i="153"/>
  <c r="BK26" i="153" l="1"/>
  <c r="BL17" i="153"/>
  <c r="BK19" i="153"/>
  <c r="BK22" i="153"/>
  <c r="BK25" i="153" s="1"/>
  <c r="BL26" i="153" l="1"/>
  <c r="BM17" i="153"/>
  <c r="BL19" i="153"/>
  <c r="BL22" i="153"/>
  <c r="BL25" i="153" s="1"/>
  <c r="BM26" i="153" l="1"/>
  <c r="BN17" i="153"/>
  <c r="BM19" i="153"/>
  <c r="BM22" i="153"/>
  <c r="BM25" i="153" s="1"/>
  <c r="BN26" i="153" l="1"/>
  <c r="BO17" i="153"/>
  <c r="BN19" i="153"/>
  <c r="BN22" i="153"/>
  <c r="BN25" i="153" s="1"/>
  <c r="BO26" i="153" l="1"/>
  <c r="BP17" i="153"/>
  <c r="BO22" i="153"/>
  <c r="BO25" i="153" s="1"/>
  <c r="BO19" i="153"/>
  <c r="BP26" i="153" l="1"/>
  <c r="BQ17" i="153"/>
  <c r="BP22" i="153"/>
  <c r="BP25" i="153" s="1"/>
  <c r="BP19" i="153"/>
  <c r="BQ26" i="153" l="1"/>
  <c r="BR17" i="153"/>
  <c r="BQ19" i="153"/>
  <c r="BQ22" i="153"/>
  <c r="BQ25" i="153" s="1"/>
  <c r="BR26" i="153" l="1"/>
  <c r="BS17" i="153"/>
  <c r="BR22" i="153"/>
  <c r="BR25" i="153" s="1"/>
  <c r="BR19" i="153"/>
  <c r="BS26" i="153" l="1"/>
  <c r="BT17" i="153"/>
  <c r="BS22" i="153"/>
  <c r="BS25" i="153" s="1"/>
  <c r="BS19" i="153"/>
  <c r="BT26" i="153" l="1"/>
  <c r="BU17" i="153"/>
  <c r="BT19" i="153"/>
  <c r="BT22" i="153"/>
  <c r="BT25" i="153" s="1"/>
  <c r="BU26" i="153" l="1"/>
  <c r="BV17" i="153"/>
  <c r="BU19" i="153"/>
  <c r="BU22" i="153"/>
  <c r="BU25" i="153" s="1"/>
  <c r="BV26" i="153" l="1"/>
  <c r="BW17" i="153"/>
  <c r="BV19" i="153"/>
  <c r="BV22" i="153"/>
  <c r="BV25" i="153" s="1"/>
  <c r="BW26" i="153" l="1"/>
  <c r="BX17" i="153"/>
  <c r="BW22" i="153"/>
  <c r="BW25" i="153" s="1"/>
  <c r="BW19" i="153"/>
  <c r="BX26" i="153" l="1"/>
  <c r="BY17" i="153"/>
  <c r="BX22" i="153"/>
  <c r="BX25" i="153" s="1"/>
  <c r="BX19" i="153"/>
  <c r="BZ17" i="153" l="1"/>
  <c r="BY26" i="153"/>
  <c r="BY19" i="153"/>
  <c r="BY22" i="153"/>
  <c r="BY25" i="153" s="1"/>
  <c r="BZ26" i="153" l="1"/>
  <c r="CA17" i="153"/>
  <c r="BZ22" i="153"/>
  <c r="BZ25" i="153" s="1"/>
  <c r="BZ19" i="153"/>
  <c r="CA26" i="153" l="1"/>
  <c r="CB17" i="153"/>
  <c r="CA19" i="153"/>
  <c r="CA22" i="153"/>
  <c r="CA25" i="153" s="1"/>
  <c r="CB26" i="153" l="1"/>
  <c r="CC17" i="153"/>
  <c r="CB22" i="153"/>
  <c r="CB25" i="153" s="1"/>
  <c r="CB19" i="153"/>
  <c r="CC26" i="153" l="1"/>
  <c r="CD17" i="153"/>
  <c r="CC22" i="153"/>
  <c r="CC25" i="153" s="1"/>
  <c r="CC19" i="153"/>
  <c r="CD26" i="153" l="1"/>
  <c r="CE17" i="153"/>
  <c r="CD22" i="153"/>
  <c r="CD25" i="153" s="1"/>
  <c r="CD19" i="153"/>
  <c r="CE26" i="153" l="1"/>
  <c r="CF17" i="153"/>
  <c r="CE22" i="153"/>
  <c r="CE25" i="153" s="1"/>
  <c r="CE19" i="153"/>
  <c r="CF26" i="153" l="1"/>
  <c r="CG17" i="153"/>
  <c r="CF22" i="153"/>
  <c r="CF25" i="153" s="1"/>
  <c r="CF19" i="153"/>
  <c r="CH17" i="153" l="1"/>
  <c r="CG26" i="153"/>
  <c r="CG22" i="153"/>
  <c r="CG25" i="153" s="1"/>
  <c r="CG19" i="153"/>
  <c r="CH26" i="153" l="1"/>
  <c r="CH19" i="153"/>
  <c r="CI17" i="153"/>
  <c r="CH22" i="153"/>
  <c r="CH25" i="153" s="1"/>
  <c r="CI26" i="153" l="1"/>
  <c r="CJ17" i="153"/>
  <c r="CI22" i="153"/>
  <c r="CI25" i="153" s="1"/>
  <c r="CI19" i="153"/>
  <c r="CJ26" i="153" l="1"/>
  <c r="CK17" i="153"/>
  <c r="CJ19" i="153"/>
  <c r="CJ22" i="153"/>
  <c r="CJ25" i="153" s="1"/>
  <c r="CK26" i="153" l="1"/>
  <c r="CL17" i="153"/>
  <c r="CK22" i="153"/>
  <c r="CK25" i="153" s="1"/>
  <c r="CK19" i="153"/>
  <c r="CL26" i="153" l="1"/>
  <c r="CM17" i="153"/>
  <c r="CL22" i="153"/>
  <c r="CL25" i="153" s="1"/>
  <c r="CL19" i="153"/>
  <c r="CM26" i="153" l="1"/>
  <c r="CN17" i="153"/>
  <c r="CM19" i="153"/>
  <c r="CM22" i="153"/>
  <c r="CM25" i="153" s="1"/>
  <c r="CN26" i="153" l="1"/>
  <c r="CO17" i="153"/>
  <c r="CN22" i="153"/>
  <c r="CN25" i="153" s="1"/>
  <c r="CN19" i="153"/>
  <c r="CP17" i="153" l="1"/>
  <c r="CO26" i="153"/>
  <c r="CO19" i="153"/>
  <c r="CO22" i="153"/>
  <c r="CO25" i="153" s="1"/>
  <c r="CP26" i="153" l="1"/>
  <c r="CQ17" i="153"/>
  <c r="CP22" i="153"/>
  <c r="CP25" i="153" s="1"/>
  <c r="CP19" i="153"/>
  <c r="CQ26" i="153" l="1"/>
  <c r="CR17" i="153"/>
  <c r="CQ22" i="153"/>
  <c r="CQ25" i="153" s="1"/>
  <c r="CQ19" i="153"/>
  <c r="CR26" i="153" l="1"/>
  <c r="CS17" i="153"/>
  <c r="CR19" i="153"/>
  <c r="CR22" i="153"/>
  <c r="CR25" i="153" s="1"/>
  <c r="CS26" i="153" l="1"/>
  <c r="CT17" i="153"/>
  <c r="CS22" i="153"/>
  <c r="CS25" i="153" s="1"/>
  <c r="CS19" i="153"/>
  <c r="CT26" i="153" l="1"/>
  <c r="CU17" i="153"/>
  <c r="CT19" i="153"/>
  <c r="CT22" i="153"/>
  <c r="CT25" i="153" s="1"/>
  <c r="CU26" i="153" l="1"/>
  <c r="CV17" i="153"/>
  <c r="CU22" i="153"/>
  <c r="CU25" i="153" s="1"/>
  <c r="CU19" i="153"/>
  <c r="CV26" i="153" l="1"/>
  <c r="CW17" i="153"/>
  <c r="CV19" i="153"/>
  <c r="CV22" i="153"/>
  <c r="CV25" i="153" s="1"/>
  <c r="CX17" i="153" l="1"/>
  <c r="CW26" i="153"/>
  <c r="CW19" i="153"/>
  <c r="CW22" i="153"/>
  <c r="CW25" i="153" s="1"/>
  <c r="CX26" i="153" l="1"/>
  <c r="CY17" i="153"/>
  <c r="CX22" i="153"/>
  <c r="CX25" i="153" s="1"/>
  <c r="CX19" i="153"/>
  <c r="CY26" i="153" l="1"/>
  <c r="CZ17" i="153"/>
  <c r="CY22" i="153"/>
  <c r="CY25" i="153" s="1"/>
  <c r="CY19" i="153"/>
  <c r="CZ26" i="153" l="1"/>
  <c r="DA17" i="153"/>
  <c r="CZ22" i="153"/>
  <c r="CZ25" i="153" s="1"/>
  <c r="CZ19" i="153"/>
  <c r="DA26" i="153" l="1"/>
  <c r="DB17" i="153"/>
  <c r="DA22" i="153"/>
  <c r="DA25" i="153" s="1"/>
  <c r="DA19" i="153"/>
  <c r="DB26" i="153" l="1"/>
  <c r="DC17" i="153"/>
  <c r="DB22" i="153"/>
  <c r="DB25" i="153" s="1"/>
  <c r="DB19" i="153"/>
  <c r="DC26" i="153" l="1"/>
  <c r="DD17" i="153"/>
  <c r="DC22" i="153"/>
  <c r="DC25" i="153" s="1"/>
  <c r="DC19" i="153"/>
  <c r="DD26" i="153" l="1"/>
  <c r="DE17" i="153"/>
  <c r="DD22" i="153"/>
  <c r="DD25" i="153" s="1"/>
  <c r="DD19" i="153"/>
  <c r="DF17" i="153" l="1"/>
  <c r="DE26" i="153"/>
  <c r="DE22" i="153"/>
  <c r="DE25" i="153" s="1"/>
  <c r="DE19" i="153"/>
  <c r="DF26" i="153" l="1"/>
  <c r="DG17" i="153"/>
  <c r="DF19" i="153"/>
  <c r="DF22" i="153"/>
  <c r="DF25" i="153" s="1"/>
  <c r="DG26" i="153" l="1"/>
  <c r="DH17" i="153"/>
  <c r="DG22" i="153"/>
  <c r="DG25" i="153" s="1"/>
  <c r="DG19" i="153"/>
  <c r="DH26" i="153" l="1"/>
  <c r="DI17" i="153"/>
  <c r="DH19" i="153"/>
  <c r="DH22" i="153"/>
  <c r="DH25" i="153" s="1"/>
  <c r="DI26" i="153" l="1"/>
  <c r="DJ17" i="153"/>
  <c r="DI22" i="153"/>
  <c r="DI25" i="153" s="1"/>
  <c r="DI19" i="153"/>
  <c r="DJ26" i="153" l="1"/>
  <c r="DK17" i="153"/>
  <c r="DJ22" i="153"/>
  <c r="DJ25" i="153" s="1"/>
  <c r="DJ19" i="153"/>
  <c r="DK26" i="153" l="1"/>
  <c r="DL17" i="153"/>
  <c r="DK22" i="153"/>
  <c r="DK25" i="153" s="1"/>
  <c r="DK19" i="153"/>
  <c r="DL26" i="153" l="1"/>
  <c r="DM17" i="153"/>
  <c r="DL22" i="153"/>
  <c r="DL25" i="153" s="1"/>
  <c r="DL19" i="153"/>
  <c r="DN17" i="153" l="1"/>
  <c r="DM26" i="153"/>
  <c r="DM22" i="153"/>
  <c r="DM25" i="153" s="1"/>
  <c r="DM19" i="153"/>
  <c r="DN26" i="153" l="1"/>
  <c r="DO17" i="153"/>
  <c r="DN19" i="153"/>
  <c r="DN22" i="153"/>
  <c r="DN25" i="153" s="1"/>
  <c r="DO26" i="153" l="1"/>
  <c r="DP17" i="153"/>
  <c r="DO19" i="153"/>
  <c r="DO22" i="153"/>
  <c r="DO25" i="153" s="1"/>
  <c r="DP26" i="153" l="1"/>
  <c r="DQ17" i="153"/>
  <c r="DP22" i="153"/>
  <c r="DP25" i="153" s="1"/>
  <c r="DP19" i="153"/>
  <c r="DQ26" i="153" l="1"/>
  <c r="DR17" i="153"/>
  <c r="DQ19" i="153"/>
  <c r="DQ22" i="153"/>
  <c r="DQ25" i="153" s="1"/>
  <c r="DR26" i="153" l="1"/>
  <c r="DS17" i="153"/>
  <c r="DR19" i="153"/>
  <c r="DR22" i="153"/>
  <c r="DR25" i="153" s="1"/>
  <c r="DS26" i="153" l="1"/>
  <c r="DT17" i="153"/>
  <c r="DS22" i="153"/>
  <c r="DS25" i="153" s="1"/>
  <c r="DS19" i="153"/>
  <c r="DT26" i="153" l="1"/>
  <c r="DU17" i="153"/>
  <c r="DT22" i="153"/>
  <c r="DT25" i="153" s="1"/>
  <c r="DT19" i="153"/>
  <c r="DV17" i="153" l="1"/>
  <c r="DU26" i="153"/>
  <c r="DU22" i="153"/>
  <c r="DU25" i="153" s="1"/>
  <c r="DU19" i="153"/>
  <c r="DV26" i="153" l="1"/>
  <c r="DW17" i="153"/>
  <c r="DV22" i="153"/>
  <c r="DV25" i="153" s="1"/>
  <c r="DV19" i="153"/>
  <c r="DW26" i="153" l="1"/>
  <c r="DX17" i="153"/>
  <c r="DW19" i="153"/>
  <c r="DW22" i="153"/>
  <c r="DW25" i="153" s="1"/>
  <c r="DX26" i="153" l="1"/>
  <c r="DX19" i="153"/>
  <c r="DY17" i="153"/>
  <c r="DX22" i="153"/>
  <c r="DX25" i="153" s="1"/>
  <c r="DY26" i="153" l="1"/>
  <c r="DZ17" i="153"/>
  <c r="DY19" i="153"/>
  <c r="DY22" i="153"/>
  <c r="DY25" i="153" s="1"/>
  <c r="DZ26" i="153" l="1"/>
  <c r="EA17" i="153"/>
  <c r="DZ19" i="153"/>
  <c r="DZ22" i="153"/>
  <c r="DZ25" i="153" s="1"/>
  <c r="EA26" i="153" l="1"/>
  <c r="EB17" i="153"/>
  <c r="EA22" i="153"/>
  <c r="EA25" i="153" s="1"/>
  <c r="EA19" i="153"/>
  <c r="EB26" i="153" l="1"/>
  <c r="EC17" i="153"/>
  <c r="EB19" i="153"/>
  <c r="EB22" i="153"/>
  <c r="EB25" i="153" s="1"/>
  <c r="EC26" i="153" l="1"/>
  <c r="ED17" i="153"/>
  <c r="EC19" i="153"/>
  <c r="EC22" i="153"/>
  <c r="EC25" i="153" s="1"/>
  <c r="ED26" i="153" l="1"/>
  <c r="EE17" i="153"/>
  <c r="ED22" i="153"/>
  <c r="ED25" i="153" s="1"/>
  <c r="ED19" i="153"/>
  <c r="EE26" i="153" l="1"/>
  <c r="EF17" i="153"/>
  <c r="EE22" i="153"/>
  <c r="EE25" i="153" s="1"/>
  <c r="EE19" i="153"/>
  <c r="EF26" i="153" l="1"/>
  <c r="EG17" i="153"/>
  <c r="EF19" i="153"/>
  <c r="EF22" i="153"/>
  <c r="EF25" i="153" s="1"/>
  <c r="EG26" i="153" l="1"/>
  <c r="EH17" i="153"/>
  <c r="EG22" i="153"/>
  <c r="EG25" i="153" s="1"/>
  <c r="EG19" i="153"/>
  <c r="EH26" i="153" l="1"/>
  <c r="EI17" i="153"/>
  <c r="EH19" i="153"/>
  <c r="EH22" i="153"/>
  <c r="EH25" i="153" s="1"/>
  <c r="EI26" i="153" l="1"/>
  <c r="EJ17" i="153"/>
  <c r="EI19" i="153"/>
  <c r="EI22" i="153"/>
  <c r="EI25" i="153" s="1"/>
  <c r="EJ26" i="153" l="1"/>
  <c r="EJ22" i="153"/>
  <c r="EJ25" i="153" s="1"/>
  <c r="EK17" i="153"/>
  <c r="EJ19" i="153"/>
  <c r="EL17" i="153" l="1"/>
  <c r="EK26" i="153"/>
  <c r="EK19" i="153"/>
  <c r="EK22" i="153"/>
  <c r="EK25" i="153" s="1"/>
  <c r="EL26" i="153" l="1"/>
  <c r="EM17" i="153"/>
  <c r="EL22" i="153"/>
  <c r="EL25" i="153" s="1"/>
  <c r="EL19" i="153"/>
  <c r="EM26" i="153" l="1"/>
  <c r="EN17" i="153"/>
  <c r="EM19" i="153"/>
  <c r="EM22" i="153"/>
  <c r="EM25" i="153" s="1"/>
  <c r="EN26" i="153" l="1"/>
  <c r="EO17" i="153"/>
  <c r="EN22" i="153"/>
  <c r="EN25" i="153" s="1"/>
  <c r="EN19" i="153"/>
  <c r="EO26" i="153" l="1"/>
  <c r="EP17" i="153"/>
  <c r="EO19" i="153"/>
  <c r="EO22" i="153"/>
  <c r="EO25" i="153" s="1"/>
  <c r="EP26" i="153" l="1"/>
  <c r="EQ17" i="153"/>
  <c r="EP19" i="153"/>
  <c r="EP22" i="153"/>
  <c r="EP25" i="153" s="1"/>
  <c r="EQ26" i="153" l="1"/>
  <c r="ER17" i="153"/>
  <c r="EQ19" i="153"/>
  <c r="EQ22" i="153"/>
  <c r="EQ25" i="153" s="1"/>
  <c r="ER26" i="153" l="1"/>
  <c r="ES17" i="153"/>
  <c r="ER19" i="153"/>
  <c r="ER22" i="153"/>
  <c r="ER25" i="153" s="1"/>
  <c r="ET17" i="153" l="1"/>
  <c r="ES26" i="153"/>
  <c r="ES22" i="153"/>
  <c r="ES25" i="153" s="1"/>
  <c r="ES19" i="153"/>
  <c r="ET26" i="153" l="1"/>
  <c r="EU17" i="153"/>
  <c r="ET19" i="153"/>
  <c r="ET22" i="153"/>
  <c r="ET25" i="153" s="1"/>
  <c r="EU26" i="153" l="1"/>
  <c r="EV17" i="153"/>
  <c r="EU19" i="153"/>
  <c r="EU22" i="153"/>
  <c r="EU25" i="153" s="1"/>
  <c r="EV26" i="153" l="1"/>
  <c r="EW17" i="153"/>
  <c r="EV22" i="153"/>
  <c r="EV25" i="153" s="1"/>
  <c r="EV19" i="153"/>
  <c r="EW26" i="153" l="1"/>
  <c r="EX17" i="153"/>
  <c r="EW19" i="153"/>
  <c r="EW22" i="153"/>
  <c r="EW25" i="153" s="1"/>
  <c r="EX26" i="153" l="1"/>
  <c r="EY17" i="153"/>
  <c r="EX22" i="153"/>
  <c r="EX25" i="153" s="1"/>
  <c r="EX19" i="153"/>
  <c r="EY26" i="153" l="1"/>
  <c r="EZ17" i="153"/>
  <c r="EY19" i="153"/>
  <c r="EY22" i="153"/>
  <c r="EY25" i="153" s="1"/>
  <c r="EZ26" i="153" l="1"/>
  <c r="FA17" i="153"/>
  <c r="EZ22" i="153"/>
  <c r="EZ25" i="153" s="1"/>
  <c r="EZ19" i="153"/>
  <c r="FB17" i="153" l="1"/>
  <c r="FA26" i="153"/>
  <c r="FA22" i="153"/>
  <c r="FA25" i="153" s="1"/>
  <c r="FA19" i="153"/>
  <c r="FB26" i="153" l="1"/>
  <c r="FC17" i="153"/>
  <c r="FB19" i="153"/>
  <c r="FB22" i="153"/>
  <c r="FB25" i="153" s="1"/>
  <c r="FC26" i="153" l="1"/>
  <c r="FD17" i="153"/>
  <c r="FC19" i="153"/>
  <c r="FC22" i="153"/>
  <c r="FC25" i="153" s="1"/>
  <c r="FD26" i="153" l="1"/>
  <c r="FE17" i="153"/>
  <c r="FD19" i="153"/>
  <c r="FD22" i="153"/>
  <c r="FD25" i="153" s="1"/>
  <c r="FE26" i="153" l="1"/>
  <c r="FF17" i="153"/>
  <c r="FE22" i="153"/>
  <c r="FE25" i="153" s="1"/>
  <c r="FE19" i="153"/>
  <c r="FF26" i="153" l="1"/>
  <c r="FG17" i="153"/>
  <c r="FF22" i="153"/>
  <c r="FF25" i="153" s="1"/>
  <c r="FF19" i="153"/>
  <c r="FG26" i="153" l="1"/>
  <c r="FH17" i="153"/>
  <c r="FG22" i="153"/>
  <c r="FG25" i="153" s="1"/>
  <c r="FG19" i="153"/>
  <c r="FH26" i="153" l="1"/>
  <c r="FI17" i="153"/>
  <c r="FH22" i="153"/>
  <c r="FH25" i="153" s="1"/>
  <c r="FH19" i="153"/>
  <c r="FJ17" i="153" l="1"/>
  <c r="FI26" i="153"/>
  <c r="FI22" i="153"/>
  <c r="FI25" i="153" s="1"/>
  <c r="FI19" i="153"/>
  <c r="FJ26" i="153" l="1"/>
  <c r="FK17" i="153"/>
  <c r="FJ22" i="153"/>
  <c r="FJ25" i="153" s="1"/>
  <c r="FJ19" i="153"/>
  <c r="FK26" i="153" l="1"/>
  <c r="FL17" i="153"/>
  <c r="FK22" i="153"/>
  <c r="FK25" i="153" s="1"/>
  <c r="FK19" i="153"/>
  <c r="FL26" i="153" l="1"/>
  <c r="FM17" i="153"/>
  <c r="FL22" i="153"/>
  <c r="FL25" i="153" s="1"/>
  <c r="FL19" i="153"/>
  <c r="FM26" i="153" l="1"/>
  <c r="FN17" i="153"/>
  <c r="FM19" i="153"/>
  <c r="FM22" i="153"/>
  <c r="FM25" i="153" s="1"/>
  <c r="FN26" i="153" l="1"/>
  <c r="FO17" i="153"/>
  <c r="FN19" i="153"/>
  <c r="FN22" i="153"/>
  <c r="FN25" i="153" s="1"/>
  <c r="FO26" i="153" l="1"/>
  <c r="FP17" i="153"/>
  <c r="FO22" i="153"/>
  <c r="FO25" i="153" s="1"/>
  <c r="FO19" i="153"/>
  <c r="FP26" i="153" l="1"/>
  <c r="FQ17" i="153"/>
  <c r="FP19" i="153"/>
  <c r="FP22" i="153"/>
  <c r="FP25" i="153" s="1"/>
  <c r="FR17" i="153" l="1"/>
  <c r="FQ26" i="153"/>
  <c r="FQ22" i="153"/>
  <c r="FQ25" i="153" s="1"/>
  <c r="FQ19" i="153"/>
  <c r="FR26" i="153" l="1"/>
  <c r="FS17" i="153"/>
  <c r="FR19" i="153"/>
  <c r="FR22" i="153"/>
  <c r="FR25" i="153" s="1"/>
  <c r="FS26" i="153" l="1"/>
  <c r="FT17" i="153"/>
  <c r="FS19" i="153"/>
  <c r="FS22" i="153"/>
  <c r="FS25" i="153" s="1"/>
  <c r="FT26" i="153" l="1"/>
  <c r="FU17" i="153"/>
  <c r="FT22" i="153"/>
  <c r="FT25" i="153" s="1"/>
  <c r="FT19" i="153"/>
  <c r="FU26" i="153" l="1"/>
  <c r="FV17" i="153"/>
  <c r="FU22" i="153"/>
  <c r="FU25" i="153" s="1"/>
  <c r="FU19" i="153"/>
  <c r="FV26" i="153" l="1"/>
  <c r="FW17" i="153"/>
  <c r="FV22" i="153"/>
  <c r="FV25" i="153" s="1"/>
  <c r="FV19" i="153"/>
  <c r="FW26" i="153" l="1"/>
  <c r="FX17" i="153"/>
  <c r="FW22" i="153"/>
  <c r="FW25" i="153" s="1"/>
  <c r="FW19" i="153"/>
  <c r="FX26" i="153" l="1"/>
  <c r="FY17" i="153"/>
  <c r="FX19" i="153"/>
  <c r="FX22" i="153"/>
  <c r="FX25" i="153" s="1"/>
  <c r="FZ17" i="153" l="1"/>
  <c r="FY26" i="153"/>
  <c r="FY22" i="153"/>
  <c r="FY25" i="153" s="1"/>
  <c r="FY19" i="153"/>
  <c r="FZ26" i="153" l="1"/>
  <c r="GA17" i="153"/>
  <c r="FZ22" i="153"/>
  <c r="FZ25" i="153" s="1"/>
  <c r="FZ19" i="153"/>
  <c r="GA26" i="153" l="1"/>
  <c r="GB17" i="153"/>
  <c r="GA22" i="153"/>
  <c r="GA25" i="153" s="1"/>
  <c r="GA19" i="153"/>
  <c r="GB26" i="153" l="1"/>
  <c r="GC17" i="153"/>
  <c r="GB19" i="153"/>
  <c r="GB22" i="153"/>
  <c r="GB25" i="153" s="1"/>
  <c r="GC26" i="153" l="1"/>
  <c r="GD17" i="153"/>
  <c r="GC19" i="153"/>
  <c r="GC22" i="153"/>
  <c r="GC25" i="153" s="1"/>
  <c r="GD26" i="153" l="1"/>
  <c r="GE17" i="153"/>
  <c r="GD22" i="153"/>
  <c r="GD25" i="153" s="1"/>
  <c r="GD19" i="153"/>
  <c r="GE26" i="153" l="1"/>
  <c r="GF17" i="153"/>
  <c r="GE19" i="153"/>
  <c r="GE22" i="153"/>
  <c r="GE25" i="153" s="1"/>
  <c r="GF26" i="153" l="1"/>
  <c r="GG17" i="153"/>
  <c r="GF19" i="153"/>
  <c r="GF22" i="153"/>
  <c r="GF25" i="153" s="1"/>
  <c r="GH17" i="153" l="1"/>
  <c r="GG26" i="153"/>
  <c r="GG19" i="153"/>
  <c r="GG22" i="153"/>
  <c r="GG25" i="153" s="1"/>
  <c r="GH26" i="153" l="1"/>
  <c r="GI17" i="153"/>
  <c r="GH22" i="153"/>
  <c r="GH25" i="153" s="1"/>
  <c r="GH19" i="153"/>
  <c r="GI26" i="153" l="1"/>
  <c r="GJ17" i="153"/>
  <c r="GI19" i="153"/>
  <c r="GI22" i="153"/>
  <c r="GI25" i="153" s="1"/>
  <c r="GJ26" i="153" l="1"/>
  <c r="GK17" i="153"/>
  <c r="GJ22" i="153"/>
  <c r="GJ25" i="153" s="1"/>
  <c r="GJ19" i="153"/>
  <c r="GK26" i="153" l="1"/>
  <c r="GL17" i="153"/>
  <c r="GK22" i="153"/>
  <c r="GK25" i="153" s="1"/>
  <c r="GK19" i="153"/>
  <c r="GL26" i="153" l="1"/>
  <c r="GM17" i="153"/>
  <c r="GL19" i="153"/>
  <c r="GL22" i="153"/>
  <c r="GL25" i="153" s="1"/>
  <c r="GM26" i="153" l="1"/>
  <c r="GN17" i="153"/>
  <c r="GM22" i="153"/>
  <c r="GM25" i="153" s="1"/>
  <c r="GM19" i="153"/>
  <c r="GN26" i="153" l="1"/>
  <c r="GO17" i="153"/>
  <c r="GN19" i="153"/>
  <c r="GN22" i="153"/>
  <c r="GN25" i="153" s="1"/>
  <c r="GO26" i="153" l="1"/>
  <c r="GP17" i="153"/>
  <c r="GO22" i="153"/>
  <c r="GO25" i="153" s="1"/>
  <c r="GO19" i="153"/>
  <c r="GP26" i="153" l="1"/>
  <c r="GQ17" i="153"/>
  <c r="GP19" i="153"/>
  <c r="GP22" i="153"/>
  <c r="GP25" i="153" s="1"/>
  <c r="GQ26" i="153" l="1"/>
  <c r="GR17" i="153"/>
  <c r="GQ19" i="153"/>
  <c r="GQ22" i="153"/>
  <c r="GQ25" i="153" s="1"/>
  <c r="GR26" i="153" l="1"/>
  <c r="GS17" i="153"/>
  <c r="GR19" i="153"/>
  <c r="GR22" i="153"/>
  <c r="GR25" i="153" s="1"/>
  <c r="GS26" i="153" l="1"/>
  <c r="GT17" i="153"/>
  <c r="GS22" i="153"/>
  <c r="GS25" i="153" s="1"/>
  <c r="GS19" i="153"/>
  <c r="GT26" i="153" l="1"/>
  <c r="GU17" i="153"/>
  <c r="GT19" i="153"/>
  <c r="GT22" i="153"/>
  <c r="GT25" i="153" s="1"/>
  <c r="GU26" i="153" l="1"/>
  <c r="GU22" i="153"/>
  <c r="GU19" i="153"/>
  <c r="B20" i="153" s="1"/>
  <c r="GU25" i="153" l="1"/>
  <c r="B26" i="153" s="1"/>
  <c r="B29" i="153" s="1"/>
  <c r="B23" i="153"/>
  <c r="J5" i="151" l="1"/>
  <c r="J6" i="151" s="1"/>
  <c r="D141" i="150"/>
  <c r="E141" i="150" s="1"/>
  <c r="F141" i="150" s="1"/>
  <c r="G141" i="150" s="1"/>
  <c r="H141" i="150" s="1"/>
  <c r="I141" i="150" s="1"/>
  <c r="J141" i="150" s="1"/>
  <c r="K141" i="150" s="1"/>
  <c r="L141" i="150" s="1"/>
  <c r="M141" i="150" s="1"/>
  <c r="E42" i="151"/>
  <c r="E41" i="151"/>
  <c r="E40" i="151"/>
  <c r="C33" i="151"/>
  <c r="D33" i="151" s="1"/>
  <c r="E33" i="151" s="1"/>
  <c r="C27" i="151"/>
  <c r="D27" i="151" s="1"/>
  <c r="E27" i="151" s="1"/>
  <c r="C26" i="151"/>
  <c r="D26" i="151" s="1"/>
  <c r="E26" i="151" s="1"/>
  <c r="E25" i="151"/>
  <c r="E17" i="151"/>
  <c r="E16" i="151"/>
  <c r="E15" i="151"/>
  <c r="E14" i="151"/>
  <c r="E13" i="151"/>
  <c r="E12" i="151"/>
  <c r="D9" i="151"/>
  <c r="D6" i="151"/>
  <c r="L135" i="150"/>
  <c r="E135" i="150"/>
  <c r="G180" i="150" s="1"/>
  <c r="D135" i="150"/>
  <c r="F180" i="150" s="1"/>
  <c r="C135" i="150"/>
  <c r="E180" i="150" s="1"/>
  <c r="B135" i="150"/>
  <c r="D180" i="150" s="1"/>
  <c r="L134" i="150"/>
  <c r="M134" i="150" s="1"/>
  <c r="D134" i="150"/>
  <c r="F179" i="150" s="1"/>
  <c r="C134" i="150"/>
  <c r="E179" i="150" s="1"/>
  <c r="B134" i="150"/>
  <c r="D179" i="150" s="1"/>
  <c r="L133" i="150"/>
  <c r="M133" i="150" s="1"/>
  <c r="E133" i="150"/>
  <c r="D133" i="150"/>
  <c r="F178" i="150" s="1"/>
  <c r="C133" i="150"/>
  <c r="E178" i="150" s="1"/>
  <c r="B133" i="150"/>
  <c r="D178" i="150" s="1"/>
  <c r="L132" i="150"/>
  <c r="D132" i="150"/>
  <c r="C132" i="150"/>
  <c r="E177" i="150" s="1"/>
  <c r="B132" i="150"/>
  <c r="D177" i="150" s="1"/>
  <c r="L131" i="150"/>
  <c r="D131" i="150"/>
  <c r="F176" i="150" s="1"/>
  <c r="C131" i="150"/>
  <c r="E176" i="150" s="1"/>
  <c r="B131" i="150"/>
  <c r="D176" i="150" s="1"/>
  <c r="L130" i="150"/>
  <c r="E130" i="150"/>
  <c r="G175" i="150" s="1"/>
  <c r="D130" i="150"/>
  <c r="F175" i="150" s="1"/>
  <c r="C130" i="150"/>
  <c r="E175" i="150" s="1"/>
  <c r="B130" i="150"/>
  <c r="D175" i="150" s="1"/>
  <c r="L129" i="150"/>
  <c r="C129" i="150"/>
  <c r="E174" i="150" s="1"/>
  <c r="B129" i="150"/>
  <c r="D174" i="150" s="1"/>
  <c r="L128" i="150"/>
  <c r="M128" i="150" s="1"/>
  <c r="D128" i="150"/>
  <c r="F173" i="150" s="1"/>
  <c r="C128" i="150"/>
  <c r="E173" i="150" s="1"/>
  <c r="B128" i="150"/>
  <c r="D173" i="150" s="1"/>
  <c r="L127" i="150"/>
  <c r="M127" i="150" s="1"/>
  <c r="C127" i="150"/>
  <c r="E172" i="150" s="1"/>
  <c r="B127" i="150"/>
  <c r="D172" i="150" s="1"/>
  <c r="L126" i="150"/>
  <c r="M126" i="150" s="1"/>
  <c r="D126" i="150"/>
  <c r="F171" i="150" s="1"/>
  <c r="C126" i="150"/>
  <c r="E171" i="150" s="1"/>
  <c r="B126" i="150"/>
  <c r="D171" i="150" s="1"/>
  <c r="L125" i="150"/>
  <c r="M125" i="150" s="1"/>
  <c r="D125" i="150"/>
  <c r="F170" i="150" s="1"/>
  <c r="C125" i="150"/>
  <c r="E170" i="150" s="1"/>
  <c r="B125" i="150"/>
  <c r="D170" i="150" s="1"/>
  <c r="L124" i="150"/>
  <c r="C124" i="150"/>
  <c r="E169" i="150" s="1"/>
  <c r="B124" i="150"/>
  <c r="D169" i="150" s="1"/>
  <c r="L123" i="150"/>
  <c r="M123" i="150" s="1"/>
  <c r="D123" i="150"/>
  <c r="F168" i="150" s="1"/>
  <c r="C123" i="150"/>
  <c r="E168" i="150" s="1"/>
  <c r="B123" i="150"/>
  <c r="D168" i="150" s="1"/>
  <c r="L122" i="150"/>
  <c r="M122" i="150" s="1"/>
  <c r="N122" i="150" s="1"/>
  <c r="C122" i="150"/>
  <c r="B122" i="150"/>
  <c r="D167" i="150" s="1"/>
  <c r="L121" i="150"/>
  <c r="M121" i="150" s="1"/>
  <c r="E121" i="150"/>
  <c r="G166" i="150" s="1"/>
  <c r="D121" i="150"/>
  <c r="F166" i="150" s="1"/>
  <c r="C121" i="150"/>
  <c r="E166" i="150" s="1"/>
  <c r="B121" i="150"/>
  <c r="D166" i="150" s="1"/>
  <c r="L120" i="150"/>
  <c r="D120" i="150"/>
  <c r="F165" i="150" s="1"/>
  <c r="C120" i="150"/>
  <c r="E165" i="150" s="1"/>
  <c r="B120" i="150"/>
  <c r="D165" i="150" s="1"/>
  <c r="L119" i="150"/>
  <c r="C119" i="150"/>
  <c r="E164" i="150" s="1"/>
  <c r="B119" i="150"/>
  <c r="D164" i="150" s="1"/>
  <c r="L118" i="150"/>
  <c r="M118" i="150" s="1"/>
  <c r="C118" i="150"/>
  <c r="E163" i="150" s="1"/>
  <c r="B118" i="150"/>
  <c r="D163" i="150" s="1"/>
  <c r="L117" i="150"/>
  <c r="C117" i="150"/>
  <c r="E162" i="150" s="1"/>
  <c r="B117" i="150"/>
  <c r="D162" i="150" s="1"/>
  <c r="L116" i="150"/>
  <c r="M116" i="150" s="1"/>
  <c r="D116" i="150"/>
  <c r="F161" i="150" s="1"/>
  <c r="C116" i="150"/>
  <c r="E161" i="150" s="1"/>
  <c r="B116" i="150"/>
  <c r="D161" i="150" s="1"/>
  <c r="L115" i="150"/>
  <c r="D115" i="150"/>
  <c r="F160" i="150" s="1"/>
  <c r="C115" i="150"/>
  <c r="E160" i="150" s="1"/>
  <c r="B115" i="150"/>
  <c r="D160" i="150" s="1"/>
  <c r="L114" i="150"/>
  <c r="M114" i="150" s="1"/>
  <c r="N114" i="150" s="1"/>
  <c r="O114" i="150" s="1"/>
  <c r="F114" i="150"/>
  <c r="E114" i="150"/>
  <c r="G159" i="150" s="1"/>
  <c r="D114" i="150"/>
  <c r="F159" i="150" s="1"/>
  <c r="C114" i="150"/>
  <c r="E159" i="150" s="1"/>
  <c r="B114" i="150"/>
  <c r="D159" i="150" s="1"/>
  <c r="L113" i="150"/>
  <c r="M113" i="150" s="1"/>
  <c r="E113" i="150"/>
  <c r="D113" i="150"/>
  <c r="F158" i="150" s="1"/>
  <c r="C113" i="150"/>
  <c r="E158" i="150" s="1"/>
  <c r="B113" i="150"/>
  <c r="D158" i="150" s="1"/>
  <c r="L112" i="150"/>
  <c r="M112" i="150" s="1"/>
  <c r="D112" i="150"/>
  <c r="F157" i="150" s="1"/>
  <c r="C112" i="150"/>
  <c r="E157" i="150" s="1"/>
  <c r="B112" i="150"/>
  <c r="D157" i="150" s="1"/>
  <c r="L111" i="150"/>
  <c r="C111" i="150"/>
  <c r="E156" i="150" s="1"/>
  <c r="B111" i="150"/>
  <c r="D156" i="150" s="1"/>
  <c r="L110" i="150"/>
  <c r="D110" i="150"/>
  <c r="F155" i="150" s="1"/>
  <c r="C110" i="150"/>
  <c r="E155" i="150" s="1"/>
  <c r="B110" i="150"/>
  <c r="D155" i="150" s="1"/>
  <c r="L109" i="150"/>
  <c r="E109" i="150"/>
  <c r="G154" i="150" s="1"/>
  <c r="D109" i="150"/>
  <c r="F154" i="150" s="1"/>
  <c r="C109" i="150"/>
  <c r="E154" i="150" s="1"/>
  <c r="B109" i="150"/>
  <c r="D154" i="150" s="1"/>
  <c r="L108" i="150"/>
  <c r="E108" i="150"/>
  <c r="F108" i="150" s="1"/>
  <c r="G108" i="150" s="1"/>
  <c r="D108" i="150"/>
  <c r="F153" i="150" s="1"/>
  <c r="C108" i="150"/>
  <c r="E153" i="150" s="1"/>
  <c r="B108" i="150"/>
  <c r="D153" i="150" s="1"/>
  <c r="L107" i="150"/>
  <c r="M107" i="150" s="1"/>
  <c r="D107" i="150"/>
  <c r="F152" i="150" s="1"/>
  <c r="C107" i="150"/>
  <c r="E152" i="150" s="1"/>
  <c r="B107" i="150"/>
  <c r="D152" i="150" s="1"/>
  <c r="L106" i="150"/>
  <c r="D106" i="150"/>
  <c r="F151" i="150" s="1"/>
  <c r="C106" i="150"/>
  <c r="E151" i="150" s="1"/>
  <c r="B106" i="150"/>
  <c r="D151" i="150" s="1"/>
  <c r="L105" i="150"/>
  <c r="M105" i="150" s="1"/>
  <c r="N105" i="150" s="1"/>
  <c r="E105" i="150"/>
  <c r="G150" i="150" s="1"/>
  <c r="D105" i="150"/>
  <c r="F150" i="150" s="1"/>
  <c r="C105" i="150"/>
  <c r="E150" i="150" s="1"/>
  <c r="B105" i="150"/>
  <c r="D150" i="150" s="1"/>
  <c r="L104" i="150"/>
  <c r="D104" i="150"/>
  <c r="C104" i="150"/>
  <c r="E149" i="150" s="1"/>
  <c r="B104" i="150"/>
  <c r="D149" i="150" s="1"/>
  <c r="L103" i="150"/>
  <c r="M103" i="150" s="1"/>
  <c r="C103" i="150"/>
  <c r="D103" i="150" s="1"/>
  <c r="E103" i="150" s="1"/>
  <c r="B103" i="150"/>
  <c r="D148" i="150" s="1"/>
  <c r="L102" i="150"/>
  <c r="C102" i="150"/>
  <c r="B102" i="150"/>
  <c r="D147" i="150" s="1"/>
  <c r="L101" i="150"/>
  <c r="M101" i="150" s="1"/>
  <c r="D101" i="150"/>
  <c r="F146" i="150" s="1"/>
  <c r="C101" i="150"/>
  <c r="E146" i="150" s="1"/>
  <c r="B101" i="150"/>
  <c r="D146" i="150" s="1"/>
  <c r="L100" i="150"/>
  <c r="D100" i="150"/>
  <c r="F145" i="150" s="1"/>
  <c r="C100" i="150"/>
  <c r="E145" i="150" s="1"/>
  <c r="B100" i="150"/>
  <c r="D145" i="150" s="1"/>
  <c r="L99" i="150"/>
  <c r="D99" i="150"/>
  <c r="F144" i="150" s="1"/>
  <c r="C99" i="150"/>
  <c r="E144" i="150" s="1"/>
  <c r="B99" i="150"/>
  <c r="D144" i="150" s="1"/>
  <c r="L98" i="150"/>
  <c r="D98" i="150"/>
  <c r="F143" i="150" s="1"/>
  <c r="C98" i="150"/>
  <c r="E143" i="150" s="1"/>
  <c r="B98" i="150"/>
  <c r="D143" i="150" s="1"/>
  <c r="L97" i="150"/>
  <c r="M97" i="150" s="1"/>
  <c r="N97" i="150" s="1"/>
  <c r="O97" i="150" s="1"/>
  <c r="C97" i="150"/>
  <c r="E142" i="150" s="1"/>
  <c r="B97" i="150"/>
  <c r="D142" i="150" s="1"/>
  <c r="F43" i="150"/>
  <c r="F42" i="150"/>
  <c r="F41" i="150"/>
  <c r="F40" i="150"/>
  <c r="F39" i="150"/>
  <c r="F38" i="150"/>
  <c r="E37" i="150"/>
  <c r="F37" i="150" s="1"/>
  <c r="F36" i="150"/>
  <c r="A82" i="150"/>
  <c r="A128" i="150" s="1"/>
  <c r="A173" i="150" s="1"/>
  <c r="F35" i="150"/>
  <c r="A81" i="150"/>
  <c r="A127" i="150" s="1"/>
  <c r="A172" i="150" s="1"/>
  <c r="E34" i="150"/>
  <c r="F34" i="150" s="1"/>
  <c r="A80" i="150"/>
  <c r="A126" i="150" s="1"/>
  <c r="A171" i="150" s="1"/>
  <c r="E33" i="150"/>
  <c r="F33" i="150" s="1"/>
  <c r="D32" i="150"/>
  <c r="E32" i="150" s="1"/>
  <c r="F32" i="150" s="1"/>
  <c r="F31" i="150"/>
  <c r="F30" i="150"/>
  <c r="F29" i="150"/>
  <c r="F28" i="150"/>
  <c r="D27" i="150"/>
  <c r="E27" i="150" s="1"/>
  <c r="F27" i="150" s="1"/>
  <c r="D26" i="150"/>
  <c r="E26" i="150" s="1"/>
  <c r="F26" i="150" s="1"/>
  <c r="A72" i="150"/>
  <c r="A163" i="150" s="1"/>
  <c r="F25" i="150"/>
  <c r="F24" i="150"/>
  <c r="F21" i="150"/>
  <c r="A67" i="150"/>
  <c r="A113" i="150" s="1"/>
  <c r="A158" i="150" s="1"/>
  <c r="F20" i="150"/>
  <c r="D19" i="150"/>
  <c r="E19" i="150" s="1"/>
  <c r="F19" i="150" s="1"/>
  <c r="F18" i="150"/>
  <c r="F17" i="150"/>
  <c r="F16" i="150"/>
  <c r="E15" i="150"/>
  <c r="E107" i="150" s="1"/>
  <c r="E14" i="150"/>
  <c r="F14" i="150" s="1"/>
  <c r="F13" i="150"/>
  <c r="F12" i="150"/>
  <c r="F11" i="150"/>
  <c r="E10" i="150"/>
  <c r="F10" i="150" s="1"/>
  <c r="A56" i="150"/>
  <c r="A102" i="150" s="1"/>
  <c r="E9" i="150"/>
  <c r="F9" i="150" s="1"/>
  <c r="F8" i="150"/>
  <c r="E7" i="150"/>
  <c r="F7" i="150" s="1"/>
  <c r="A53" i="150"/>
  <c r="A99" i="150" s="1"/>
  <c r="A144" i="150" s="1"/>
  <c r="E6" i="150"/>
  <c r="E5" i="150"/>
  <c r="F5" i="150" s="1"/>
  <c r="G6" i="148"/>
  <c r="G5" i="148"/>
  <c r="FT33" i="146"/>
  <c r="GF31" i="146"/>
  <c r="FX31" i="146"/>
  <c r="FP31" i="146"/>
  <c r="FL31" i="146"/>
  <c r="FH31" i="146"/>
  <c r="FD31" i="146"/>
  <c r="EZ31" i="146"/>
  <c r="EV31" i="146"/>
  <c r="ER31" i="146"/>
  <c r="EJ31" i="146"/>
  <c r="EB31" i="146"/>
  <c r="DX31" i="146"/>
  <c r="DL31" i="146"/>
  <c r="DH31" i="146"/>
  <c r="DD31" i="146"/>
  <c r="CZ31" i="146"/>
  <c r="CR31" i="146"/>
  <c r="CJ31" i="146"/>
  <c r="BT31" i="146"/>
  <c r="BL31" i="146"/>
  <c r="BD31" i="146"/>
  <c r="AZ31" i="146"/>
  <c r="AV31" i="146"/>
  <c r="AR31" i="146"/>
  <c r="AN31" i="146"/>
  <c r="AJ31" i="146"/>
  <c r="AF31" i="146"/>
  <c r="AB31" i="146"/>
  <c r="X31" i="146"/>
  <c r="P31" i="146"/>
  <c r="D31" i="146"/>
  <c r="GF30" i="146"/>
  <c r="FX30" i="146"/>
  <c r="FP30" i="146"/>
  <c r="FL30" i="146"/>
  <c r="FH30" i="146"/>
  <c r="FD30" i="146"/>
  <c r="EZ30" i="146"/>
  <c r="EV30" i="146"/>
  <c r="ER30" i="146"/>
  <c r="EJ30" i="146"/>
  <c r="EB30" i="146"/>
  <c r="DX30" i="146"/>
  <c r="DP30" i="146"/>
  <c r="DL30" i="146"/>
  <c r="DH30" i="146"/>
  <c r="DD30" i="146"/>
  <c r="CZ30" i="146"/>
  <c r="CR30" i="146"/>
  <c r="CN30" i="146"/>
  <c r="CJ30" i="146"/>
  <c r="CF30" i="146"/>
  <c r="BT30" i="146"/>
  <c r="BL30" i="146"/>
  <c r="BD30" i="146"/>
  <c r="AZ30" i="146"/>
  <c r="AV30" i="146"/>
  <c r="AR30" i="146"/>
  <c r="AN30" i="146"/>
  <c r="AJ30" i="146"/>
  <c r="AF30" i="146"/>
  <c r="AB30" i="146"/>
  <c r="X30" i="146"/>
  <c r="P30" i="146"/>
  <c r="H30" i="146"/>
  <c r="D30" i="146"/>
  <c r="GF29" i="146"/>
  <c r="FX29" i="146"/>
  <c r="FP29" i="146"/>
  <c r="FL29" i="146"/>
  <c r="FH29" i="146"/>
  <c r="FD29" i="146"/>
  <c r="EZ29" i="146"/>
  <c r="EV29" i="146"/>
  <c r="ER29" i="146"/>
  <c r="EJ29" i="146"/>
  <c r="EB29" i="146"/>
  <c r="DX29" i="146"/>
  <c r="DT29" i="146"/>
  <c r="DP29" i="146"/>
  <c r="DL29" i="146"/>
  <c r="DH29" i="146"/>
  <c r="DD29" i="146"/>
  <c r="CZ29" i="146"/>
  <c r="CR29" i="146"/>
  <c r="CN29" i="146"/>
  <c r="CJ29" i="146"/>
  <c r="CF29" i="146"/>
  <c r="BT29" i="146"/>
  <c r="BL29" i="146"/>
  <c r="BD29" i="146"/>
  <c r="AZ29" i="146"/>
  <c r="AV29" i="146"/>
  <c r="AR29" i="146"/>
  <c r="AN29" i="146"/>
  <c r="AJ29" i="146"/>
  <c r="AF29" i="146"/>
  <c r="AB29" i="146"/>
  <c r="X29" i="146"/>
  <c r="P29" i="146"/>
  <c r="H29" i="146"/>
  <c r="D29" i="146"/>
  <c r="GF28" i="146"/>
  <c r="GB28" i="146"/>
  <c r="FX28" i="146"/>
  <c r="FP28" i="146"/>
  <c r="FL28" i="146"/>
  <c r="FH28" i="146"/>
  <c r="FD28" i="146"/>
  <c r="EZ28" i="146"/>
  <c r="EV28" i="146"/>
  <c r="ER28" i="146"/>
  <c r="EJ28" i="146"/>
  <c r="EB28" i="146"/>
  <c r="DX28" i="146"/>
  <c r="DT28" i="146"/>
  <c r="DP28" i="146"/>
  <c r="DL28" i="146"/>
  <c r="DH28" i="146"/>
  <c r="DD28" i="146"/>
  <c r="CZ28" i="146"/>
  <c r="CR28" i="146"/>
  <c r="CN28" i="146"/>
  <c r="CJ28" i="146"/>
  <c r="CF28" i="146"/>
  <c r="BT28" i="146"/>
  <c r="BL28" i="146"/>
  <c r="BD28" i="146"/>
  <c r="AZ28" i="146"/>
  <c r="AV28" i="146"/>
  <c r="AR28" i="146"/>
  <c r="AN28" i="146"/>
  <c r="AJ28" i="146"/>
  <c r="AF28" i="146"/>
  <c r="AB28" i="146"/>
  <c r="X28" i="146"/>
  <c r="P28" i="146"/>
  <c r="H28" i="146"/>
  <c r="D28" i="146"/>
  <c r="GJ27" i="146"/>
  <c r="GF27" i="146"/>
  <c r="GB27" i="146"/>
  <c r="FX27" i="146"/>
  <c r="FP27" i="146"/>
  <c r="FL27" i="146"/>
  <c r="FH27" i="146"/>
  <c r="FD27" i="146"/>
  <c r="EZ27" i="146"/>
  <c r="EV27" i="146"/>
  <c r="ER27" i="146"/>
  <c r="EJ27" i="146"/>
  <c r="EB27" i="146"/>
  <c r="DX27" i="146"/>
  <c r="DT27" i="146"/>
  <c r="DP27" i="146"/>
  <c r="DL27" i="146"/>
  <c r="DH27" i="146"/>
  <c r="DD27" i="146"/>
  <c r="CZ27" i="146"/>
  <c r="CR27" i="146"/>
  <c r="CN27" i="146"/>
  <c r="CJ27" i="146"/>
  <c r="CF27" i="146"/>
  <c r="BT27" i="146"/>
  <c r="BL27" i="146"/>
  <c r="BD27" i="146"/>
  <c r="AZ27" i="146"/>
  <c r="AV27" i="146"/>
  <c r="AR27" i="146"/>
  <c r="AN27" i="146"/>
  <c r="AJ27" i="146"/>
  <c r="AF27" i="146"/>
  <c r="AB27" i="146"/>
  <c r="X27" i="146"/>
  <c r="P27" i="146"/>
  <c r="H27" i="146"/>
  <c r="D27" i="146"/>
  <c r="GJ26" i="146"/>
  <c r="GF26" i="146"/>
  <c r="GB26" i="146"/>
  <c r="FX26" i="146"/>
  <c r="FP26" i="146"/>
  <c r="FL26" i="146"/>
  <c r="FH26" i="146"/>
  <c r="FD26" i="146"/>
  <c r="EZ26" i="146"/>
  <c r="EV26" i="146"/>
  <c r="ER26" i="146"/>
  <c r="EJ26" i="146"/>
  <c r="EB26" i="146"/>
  <c r="DX26" i="146"/>
  <c r="DT26" i="146"/>
  <c r="DP26" i="146"/>
  <c r="DL26" i="146"/>
  <c r="DH26" i="146"/>
  <c r="DD26" i="146"/>
  <c r="CZ26" i="146"/>
  <c r="CR26" i="146"/>
  <c r="CN26" i="146"/>
  <c r="CJ26" i="146"/>
  <c r="CF26" i="146"/>
  <c r="CB26" i="146"/>
  <c r="BT26" i="146"/>
  <c r="BL26" i="146"/>
  <c r="BD26" i="146"/>
  <c r="AZ26" i="146"/>
  <c r="AV26" i="146"/>
  <c r="AR26" i="146"/>
  <c r="AN26" i="146"/>
  <c r="AJ26" i="146"/>
  <c r="AF26" i="146"/>
  <c r="AB26" i="146"/>
  <c r="X26" i="146"/>
  <c r="P26" i="146"/>
  <c r="L26" i="146"/>
  <c r="H26" i="146"/>
  <c r="D26" i="146"/>
  <c r="GJ25" i="146"/>
  <c r="GF25" i="146"/>
  <c r="GB25" i="146"/>
  <c r="FX25" i="146"/>
  <c r="FP25" i="146"/>
  <c r="FL25" i="146"/>
  <c r="FH25" i="146"/>
  <c r="FD25" i="146"/>
  <c r="EZ25" i="146"/>
  <c r="EV25" i="146"/>
  <c r="ER25" i="146"/>
  <c r="EJ25" i="146"/>
  <c r="EF25" i="146"/>
  <c r="EB25" i="146"/>
  <c r="DX25" i="146"/>
  <c r="DT25" i="146"/>
  <c r="DP25" i="146"/>
  <c r="DL25" i="146"/>
  <c r="DH25" i="146"/>
  <c r="DD25" i="146"/>
  <c r="CZ25" i="146"/>
  <c r="CR25" i="146"/>
  <c r="CN25" i="146"/>
  <c r="CJ25" i="146"/>
  <c r="CF25" i="146"/>
  <c r="CB25" i="146"/>
  <c r="BT25" i="146"/>
  <c r="BL25" i="146"/>
  <c r="BH25" i="146"/>
  <c r="BD25" i="146"/>
  <c r="AZ25" i="146"/>
  <c r="AV25" i="146"/>
  <c r="AR25" i="146"/>
  <c r="AN25" i="146"/>
  <c r="AJ25" i="146"/>
  <c r="AF25" i="146"/>
  <c r="AB25" i="146"/>
  <c r="X25" i="146"/>
  <c r="P25" i="146"/>
  <c r="L25" i="146"/>
  <c r="H25" i="146"/>
  <c r="D25" i="146"/>
  <c r="GJ24" i="146"/>
  <c r="GF24" i="146"/>
  <c r="GB24" i="146"/>
  <c r="FX24" i="146"/>
  <c r="FP24" i="146"/>
  <c r="FL24" i="146"/>
  <c r="FH24" i="146"/>
  <c r="FD24" i="146"/>
  <c r="EZ24" i="146"/>
  <c r="EV24" i="146"/>
  <c r="ER24" i="146"/>
  <c r="EJ24" i="146"/>
  <c r="EF24" i="146"/>
  <c r="EB24" i="146"/>
  <c r="DX24" i="146"/>
  <c r="DT24" i="146"/>
  <c r="DP24" i="146"/>
  <c r="DL24" i="146"/>
  <c r="DH24" i="146"/>
  <c r="DD24" i="146"/>
  <c r="CZ24" i="146"/>
  <c r="CR24" i="146"/>
  <c r="CN24" i="146"/>
  <c r="CJ24" i="146"/>
  <c r="CF24" i="146"/>
  <c r="CB24" i="146"/>
  <c r="BT24" i="146"/>
  <c r="BL24" i="146"/>
  <c r="BH24" i="146"/>
  <c r="BD24" i="146"/>
  <c r="AZ24" i="146"/>
  <c r="AV24" i="146"/>
  <c r="AR24" i="146"/>
  <c r="AN24" i="146"/>
  <c r="AJ24" i="146"/>
  <c r="AF24" i="146"/>
  <c r="AB24" i="146"/>
  <c r="X24" i="146"/>
  <c r="P24" i="146"/>
  <c r="L24" i="146"/>
  <c r="H24" i="146"/>
  <c r="D24" i="146"/>
  <c r="GJ23" i="146"/>
  <c r="GF23" i="146"/>
  <c r="GB23" i="146"/>
  <c r="FX23" i="146"/>
  <c r="FP23" i="146"/>
  <c r="FL23" i="146"/>
  <c r="FH23" i="146"/>
  <c r="FD23" i="146"/>
  <c r="EZ23" i="146"/>
  <c r="EV23" i="146"/>
  <c r="ER23" i="146"/>
  <c r="EJ23" i="146"/>
  <c r="EF23" i="146"/>
  <c r="EB23" i="146"/>
  <c r="DX23" i="146"/>
  <c r="DT23" i="146"/>
  <c r="DP23" i="146"/>
  <c r="DL23" i="146"/>
  <c r="DH23" i="146"/>
  <c r="DD23" i="146"/>
  <c r="CZ23" i="146"/>
  <c r="CR23" i="146"/>
  <c r="CN23" i="146"/>
  <c r="CJ23" i="146"/>
  <c r="CF23" i="146"/>
  <c r="CB23" i="146"/>
  <c r="BT23" i="146"/>
  <c r="BL23" i="146"/>
  <c r="BH23" i="146"/>
  <c r="BD23" i="146"/>
  <c r="AZ23" i="146"/>
  <c r="AV23" i="146"/>
  <c r="AR23" i="146"/>
  <c r="AN23" i="146"/>
  <c r="AJ23" i="146"/>
  <c r="AF23" i="146"/>
  <c r="AB23" i="146"/>
  <c r="X23" i="146"/>
  <c r="P23" i="146"/>
  <c r="L23" i="146"/>
  <c r="H23" i="146"/>
  <c r="D23" i="146"/>
  <c r="GJ22" i="146"/>
  <c r="GF22" i="146"/>
  <c r="GB22" i="146"/>
  <c r="FX22" i="146"/>
  <c r="FP22" i="146"/>
  <c r="FL22" i="146"/>
  <c r="FH22" i="146"/>
  <c r="FD22" i="146"/>
  <c r="EZ22" i="146"/>
  <c r="EV22" i="146"/>
  <c r="ER22" i="146"/>
  <c r="EJ22" i="146"/>
  <c r="EF22" i="146"/>
  <c r="EB22" i="146"/>
  <c r="DX22" i="146"/>
  <c r="DT22" i="146"/>
  <c r="DP22" i="146"/>
  <c r="DL22" i="146"/>
  <c r="DH22" i="146"/>
  <c r="DD22" i="146"/>
  <c r="CZ22" i="146"/>
  <c r="CR22" i="146"/>
  <c r="CN22" i="146"/>
  <c r="CJ22" i="146"/>
  <c r="CF22" i="146"/>
  <c r="CB22" i="146"/>
  <c r="BX22" i="146"/>
  <c r="BT22" i="146"/>
  <c r="BL22" i="146"/>
  <c r="BH22" i="146"/>
  <c r="BD22" i="146"/>
  <c r="AZ22" i="146"/>
  <c r="AV22" i="146"/>
  <c r="AR22" i="146"/>
  <c r="AN22" i="146"/>
  <c r="AJ22" i="146"/>
  <c r="AF22" i="146"/>
  <c r="AB22" i="146"/>
  <c r="X22" i="146"/>
  <c r="P22" i="146"/>
  <c r="L22" i="146"/>
  <c r="H22" i="146"/>
  <c r="D22" i="146"/>
  <c r="GJ21" i="146"/>
  <c r="GF21" i="146"/>
  <c r="GB21" i="146"/>
  <c r="FX21" i="146"/>
  <c r="FP21" i="146"/>
  <c r="FL21" i="146"/>
  <c r="FH21" i="146"/>
  <c r="FD21" i="146"/>
  <c r="EZ21" i="146"/>
  <c r="EV21" i="146"/>
  <c r="ER21" i="146"/>
  <c r="EN21" i="146"/>
  <c r="EJ21" i="146"/>
  <c r="EF21" i="146"/>
  <c r="EB21" i="146"/>
  <c r="DX21" i="146"/>
  <c r="DT21" i="146"/>
  <c r="DP21" i="146"/>
  <c r="DL21" i="146"/>
  <c r="DH21" i="146"/>
  <c r="DD21" i="146"/>
  <c r="CZ21" i="146"/>
  <c r="CR21" i="146"/>
  <c r="CN21" i="146"/>
  <c r="CJ21" i="146"/>
  <c r="CF21" i="146"/>
  <c r="CB21" i="146"/>
  <c r="BX21" i="146"/>
  <c r="BT21" i="146"/>
  <c r="BL21" i="146"/>
  <c r="BH21" i="146"/>
  <c r="BD21" i="146"/>
  <c r="AZ21" i="146"/>
  <c r="AV21" i="146"/>
  <c r="AR21" i="146"/>
  <c r="AN21" i="146"/>
  <c r="AJ21" i="146"/>
  <c r="AF21" i="146"/>
  <c r="AB21" i="146"/>
  <c r="X21" i="146"/>
  <c r="P21" i="146"/>
  <c r="L21" i="146"/>
  <c r="H21" i="146"/>
  <c r="D21" i="146"/>
  <c r="GJ20" i="146"/>
  <c r="GF20" i="146"/>
  <c r="GB20" i="146"/>
  <c r="FX20" i="146"/>
  <c r="FP20" i="146"/>
  <c r="FL20" i="146"/>
  <c r="FH20" i="146"/>
  <c r="FD20" i="146"/>
  <c r="EZ20" i="146"/>
  <c r="EV20" i="146"/>
  <c r="ER20" i="146"/>
  <c r="EN20" i="146"/>
  <c r="EJ20" i="146"/>
  <c r="EF20" i="146"/>
  <c r="EB20" i="146"/>
  <c r="DX20" i="146"/>
  <c r="DT20" i="146"/>
  <c r="DP20" i="146"/>
  <c r="DL20" i="146"/>
  <c r="DH20" i="146"/>
  <c r="DD20" i="146"/>
  <c r="CZ20" i="146"/>
  <c r="CR20" i="146"/>
  <c r="CN20" i="146"/>
  <c r="CJ20" i="146"/>
  <c r="CF20" i="146"/>
  <c r="CB20" i="146"/>
  <c r="BX20" i="146"/>
  <c r="BT20" i="146"/>
  <c r="BL20" i="146"/>
  <c r="BH20" i="146"/>
  <c r="BD20" i="146"/>
  <c r="AZ20" i="146"/>
  <c r="AV20" i="146"/>
  <c r="AR20" i="146"/>
  <c r="AN20" i="146"/>
  <c r="AJ20" i="146"/>
  <c r="AF20" i="146"/>
  <c r="AB20" i="146"/>
  <c r="X20" i="146"/>
  <c r="P20" i="146"/>
  <c r="L20" i="146"/>
  <c r="H20" i="146"/>
  <c r="D20" i="146"/>
  <c r="GJ19" i="146"/>
  <c r="GF19" i="146"/>
  <c r="GB19" i="146"/>
  <c r="FX19" i="146"/>
  <c r="FP19" i="146"/>
  <c r="FL19" i="146"/>
  <c r="FH19" i="146"/>
  <c r="FD19" i="146"/>
  <c r="EZ19" i="146"/>
  <c r="EV19" i="146"/>
  <c r="ER19" i="146"/>
  <c r="EN19" i="146"/>
  <c r="EJ19" i="146"/>
  <c r="EF19" i="146"/>
  <c r="EB19" i="146"/>
  <c r="DX19" i="146"/>
  <c r="DT19" i="146"/>
  <c r="DP19" i="146"/>
  <c r="DL19" i="146"/>
  <c r="DH19" i="146"/>
  <c r="DD19" i="146"/>
  <c r="CZ19" i="146"/>
  <c r="CV19" i="146"/>
  <c r="CR19" i="146"/>
  <c r="CN19" i="146"/>
  <c r="CJ19" i="146"/>
  <c r="CF19" i="146"/>
  <c r="CB19" i="146"/>
  <c r="BX19" i="146"/>
  <c r="BT19" i="146"/>
  <c r="BL19" i="146"/>
  <c r="BH19" i="146"/>
  <c r="BD19" i="146"/>
  <c r="AZ19" i="146"/>
  <c r="AV19" i="146"/>
  <c r="AV33" i="146" s="1"/>
  <c r="AR19" i="146"/>
  <c r="AN19" i="146"/>
  <c r="AJ19" i="146"/>
  <c r="AF19" i="146"/>
  <c r="AB19" i="146"/>
  <c r="X19" i="146"/>
  <c r="P19" i="146"/>
  <c r="L19" i="146"/>
  <c r="H19" i="146"/>
  <c r="D19" i="146"/>
  <c r="GJ18" i="146"/>
  <c r="GF18" i="146"/>
  <c r="GB18" i="146"/>
  <c r="FX18" i="146"/>
  <c r="FP18" i="146"/>
  <c r="FL18" i="146"/>
  <c r="FH18" i="146"/>
  <c r="FD18" i="146"/>
  <c r="EZ18" i="146"/>
  <c r="EV18" i="146"/>
  <c r="ER18" i="146"/>
  <c r="EN18" i="146"/>
  <c r="EJ18" i="146"/>
  <c r="EF18" i="146"/>
  <c r="EB18" i="146"/>
  <c r="DX18" i="146"/>
  <c r="DT18" i="146"/>
  <c r="DP18" i="146"/>
  <c r="DL18" i="146"/>
  <c r="DH18" i="146"/>
  <c r="DD18" i="146"/>
  <c r="CZ18" i="146"/>
  <c r="CV18" i="146"/>
  <c r="CR18" i="146"/>
  <c r="CN18" i="146"/>
  <c r="CJ18" i="146"/>
  <c r="CF18" i="146"/>
  <c r="CB18" i="146"/>
  <c r="BX18" i="146"/>
  <c r="BT18" i="146"/>
  <c r="BL18" i="146"/>
  <c r="BH18" i="146"/>
  <c r="BH33" i="146" s="1"/>
  <c r="BD18" i="146"/>
  <c r="AZ18" i="146"/>
  <c r="AV18" i="146"/>
  <c r="AR18" i="146"/>
  <c r="AN18" i="146"/>
  <c r="AJ18" i="146"/>
  <c r="AF18" i="146"/>
  <c r="AB18" i="146"/>
  <c r="X18" i="146"/>
  <c r="P18" i="146"/>
  <c r="L18" i="146"/>
  <c r="H18" i="146"/>
  <c r="D18" i="146"/>
  <c r="GJ17" i="146"/>
  <c r="GF17" i="146"/>
  <c r="GB17" i="146"/>
  <c r="FX17" i="146"/>
  <c r="FP17" i="146"/>
  <c r="FL17" i="146"/>
  <c r="FH17" i="146"/>
  <c r="FD17" i="146"/>
  <c r="EZ17" i="146"/>
  <c r="EV17" i="146"/>
  <c r="ER17" i="146"/>
  <c r="EN17" i="146"/>
  <c r="EJ17" i="146"/>
  <c r="EF17" i="146"/>
  <c r="EB17" i="146"/>
  <c r="DX17" i="146"/>
  <c r="DT17" i="146"/>
  <c r="DP17" i="146"/>
  <c r="DL17" i="146"/>
  <c r="DH17" i="146"/>
  <c r="DD17" i="146"/>
  <c r="CZ17" i="146"/>
  <c r="CV17" i="146"/>
  <c r="CR17" i="146"/>
  <c r="CN17" i="146"/>
  <c r="CJ17" i="146"/>
  <c r="CF17" i="146"/>
  <c r="CB17" i="146"/>
  <c r="BX17" i="146"/>
  <c r="BT17" i="146"/>
  <c r="BL17" i="146"/>
  <c r="BD17" i="146"/>
  <c r="AZ17" i="146"/>
  <c r="AV17" i="146"/>
  <c r="AR17" i="146"/>
  <c r="AN17" i="146"/>
  <c r="AF17" i="146"/>
  <c r="AB17" i="146"/>
  <c r="X17" i="146"/>
  <c r="P17" i="146"/>
  <c r="L17" i="146"/>
  <c r="H17" i="146"/>
  <c r="D17" i="146"/>
  <c r="GJ16" i="146"/>
  <c r="GF16" i="146"/>
  <c r="GB16" i="146"/>
  <c r="FX16" i="146"/>
  <c r="FP16" i="146"/>
  <c r="FL16" i="146"/>
  <c r="FH16" i="146"/>
  <c r="FD16" i="146"/>
  <c r="EZ16" i="146"/>
  <c r="EV16" i="146"/>
  <c r="ER16" i="146"/>
  <c r="EN16" i="146"/>
  <c r="EJ16" i="146"/>
  <c r="EF16" i="146"/>
  <c r="EB16" i="146"/>
  <c r="DX16" i="146"/>
  <c r="DT16" i="146"/>
  <c r="DP16" i="146"/>
  <c r="DL16" i="146"/>
  <c r="DH16" i="146"/>
  <c r="DD16" i="146"/>
  <c r="CZ16" i="146"/>
  <c r="CV16" i="146"/>
  <c r="CR16" i="146"/>
  <c r="CN16" i="146"/>
  <c r="CJ16" i="146"/>
  <c r="CF16" i="146"/>
  <c r="CB16" i="146"/>
  <c r="BX16" i="146"/>
  <c r="BT16" i="146"/>
  <c r="BL16" i="146"/>
  <c r="BD16" i="146"/>
  <c r="AZ16" i="146"/>
  <c r="AV16" i="146"/>
  <c r="AR16" i="146"/>
  <c r="AN16" i="146"/>
  <c r="AF16" i="146"/>
  <c r="AB16" i="146"/>
  <c r="X16" i="146"/>
  <c r="P16" i="146"/>
  <c r="L16" i="146"/>
  <c r="D16" i="146"/>
  <c r="GJ15" i="146"/>
  <c r="GF15" i="146"/>
  <c r="GB15" i="146"/>
  <c r="FX15" i="146"/>
  <c r="FP15" i="146"/>
  <c r="FL15" i="146"/>
  <c r="FH15" i="146"/>
  <c r="FD15" i="146"/>
  <c r="EZ15" i="146"/>
  <c r="EV15" i="146"/>
  <c r="ER15" i="146"/>
  <c r="EN15" i="146"/>
  <c r="EJ15" i="146"/>
  <c r="EF15" i="146"/>
  <c r="EB15" i="146"/>
  <c r="DX15" i="146"/>
  <c r="DT15" i="146"/>
  <c r="DP15" i="146"/>
  <c r="DL15" i="146"/>
  <c r="DH15" i="146"/>
  <c r="DD15" i="146"/>
  <c r="CZ15" i="146"/>
  <c r="CV15" i="146"/>
  <c r="CR15" i="146"/>
  <c r="CN15" i="146"/>
  <c r="CJ15" i="146"/>
  <c r="CF15" i="146"/>
  <c r="CB15" i="146"/>
  <c r="BX15" i="146"/>
  <c r="BT15" i="146"/>
  <c r="BL15" i="146"/>
  <c r="BD15" i="146"/>
  <c r="AZ15" i="146"/>
  <c r="AV15" i="146"/>
  <c r="AR15" i="146"/>
  <c r="AN15" i="146"/>
  <c r="AJ15" i="146"/>
  <c r="AF15" i="146"/>
  <c r="AB15" i="146"/>
  <c r="X15" i="146"/>
  <c r="P15" i="146"/>
  <c r="L15" i="146"/>
  <c r="H15" i="146"/>
  <c r="D15" i="146"/>
  <c r="GJ14" i="146"/>
  <c r="GF14" i="146"/>
  <c r="GB14" i="146"/>
  <c r="FX14" i="146"/>
  <c r="FP14" i="146"/>
  <c r="FL14" i="146"/>
  <c r="FH14" i="146"/>
  <c r="FD14" i="146"/>
  <c r="EZ14" i="146"/>
  <c r="EV14" i="146"/>
  <c r="ER14" i="146"/>
  <c r="EN14" i="146"/>
  <c r="EJ14" i="146"/>
  <c r="EF14" i="146"/>
  <c r="EB14" i="146"/>
  <c r="DX14" i="146"/>
  <c r="DT14" i="146"/>
  <c r="DP14" i="146"/>
  <c r="DL14" i="146"/>
  <c r="DH14" i="146"/>
  <c r="DD14" i="146"/>
  <c r="CZ14" i="146"/>
  <c r="CV14" i="146"/>
  <c r="CR14" i="146"/>
  <c r="CN14" i="146"/>
  <c r="CJ14" i="146"/>
  <c r="CF14" i="146"/>
  <c r="CB14" i="146"/>
  <c r="BX14" i="146"/>
  <c r="BT14" i="146"/>
  <c r="BL14" i="146"/>
  <c r="AZ14" i="146"/>
  <c r="AV14" i="146"/>
  <c r="AR14" i="146"/>
  <c r="AN14" i="146"/>
  <c r="AJ14" i="146"/>
  <c r="AF14" i="146"/>
  <c r="AB14" i="146"/>
  <c r="X14" i="146"/>
  <c r="P14" i="146"/>
  <c r="P33" i="146" s="1"/>
  <c r="L14" i="146"/>
  <c r="H14" i="146"/>
  <c r="D14" i="146"/>
  <c r="GJ13" i="146"/>
  <c r="GF13" i="146"/>
  <c r="GB13" i="146"/>
  <c r="FX13" i="146"/>
  <c r="FP13" i="146"/>
  <c r="FH13" i="146"/>
  <c r="FD13" i="146"/>
  <c r="EZ13" i="146"/>
  <c r="EV13" i="146"/>
  <c r="ER13" i="146"/>
  <c r="EN13" i="146"/>
  <c r="EJ13" i="146"/>
  <c r="EF13" i="146"/>
  <c r="EB13" i="146"/>
  <c r="DX13" i="146"/>
  <c r="DT13" i="146"/>
  <c r="DP13" i="146"/>
  <c r="DL13" i="146"/>
  <c r="DH13" i="146"/>
  <c r="DD13" i="146"/>
  <c r="CZ13" i="146"/>
  <c r="CV13" i="146"/>
  <c r="CR13" i="146"/>
  <c r="CN13" i="146"/>
  <c r="CJ13" i="146"/>
  <c r="CF13" i="146"/>
  <c r="CB13" i="146"/>
  <c r="BX13" i="146"/>
  <c r="BL13" i="146"/>
  <c r="BD13" i="146"/>
  <c r="AZ13" i="146"/>
  <c r="AV13" i="146"/>
  <c r="AR13" i="146"/>
  <c r="AN13" i="146"/>
  <c r="AJ13" i="146"/>
  <c r="AF13" i="146"/>
  <c r="AB13" i="146"/>
  <c r="X13" i="146"/>
  <c r="P13" i="146"/>
  <c r="L13" i="146"/>
  <c r="H13" i="146"/>
  <c r="D13" i="146"/>
  <c r="GJ12" i="146"/>
  <c r="GF12" i="146"/>
  <c r="GB12" i="146"/>
  <c r="FX12" i="146"/>
  <c r="FP12" i="146"/>
  <c r="FL12" i="146"/>
  <c r="FH12" i="146"/>
  <c r="FD12" i="146"/>
  <c r="EZ12" i="146"/>
  <c r="EV12" i="146"/>
  <c r="ER12" i="146"/>
  <c r="EN12" i="146"/>
  <c r="EJ12" i="146"/>
  <c r="EF12" i="146"/>
  <c r="EB12" i="146"/>
  <c r="DX12" i="146"/>
  <c r="DT12" i="146"/>
  <c r="DP12" i="146"/>
  <c r="DL12" i="146"/>
  <c r="DH12" i="146"/>
  <c r="DD12" i="146"/>
  <c r="CZ12" i="146"/>
  <c r="CV12" i="146"/>
  <c r="CR12" i="146"/>
  <c r="CN12" i="146"/>
  <c r="CJ12" i="146"/>
  <c r="CF12" i="146"/>
  <c r="CB12" i="146"/>
  <c r="BX12" i="146"/>
  <c r="BT12" i="146"/>
  <c r="BL12" i="146"/>
  <c r="BD12" i="146"/>
  <c r="AZ12" i="146"/>
  <c r="AV12" i="146"/>
  <c r="AR12" i="146"/>
  <c r="AN12" i="146"/>
  <c r="AJ12" i="146"/>
  <c r="AF12" i="146"/>
  <c r="AB12" i="146"/>
  <c r="X12" i="146"/>
  <c r="P12" i="146"/>
  <c r="L12" i="146"/>
  <c r="H12" i="146"/>
  <c r="D12" i="146"/>
  <c r="GJ11" i="146"/>
  <c r="GF11" i="146"/>
  <c r="GB11" i="146"/>
  <c r="FX11" i="146"/>
  <c r="FP11" i="146"/>
  <c r="FL11" i="146"/>
  <c r="FH11" i="146"/>
  <c r="FD11" i="146"/>
  <c r="EZ11" i="146"/>
  <c r="EV11" i="146"/>
  <c r="ER11" i="146"/>
  <c r="EN11" i="146"/>
  <c r="EJ11" i="146"/>
  <c r="EF11" i="146"/>
  <c r="EB11" i="146"/>
  <c r="DX11" i="146"/>
  <c r="DT11" i="146"/>
  <c r="DP11" i="146"/>
  <c r="DL11" i="146"/>
  <c r="DH11" i="146"/>
  <c r="DD11" i="146"/>
  <c r="CZ11" i="146"/>
  <c r="CV11" i="146"/>
  <c r="CR11" i="146"/>
  <c r="CN11" i="146"/>
  <c r="CJ11" i="146"/>
  <c r="CF11" i="146"/>
  <c r="CB11" i="146"/>
  <c r="BX11" i="146"/>
  <c r="BT11" i="146"/>
  <c r="BL11" i="146"/>
  <c r="BD11" i="146"/>
  <c r="AZ11" i="146"/>
  <c r="AV11" i="146"/>
  <c r="AR11" i="146"/>
  <c r="AN11" i="146"/>
  <c r="AJ11" i="146"/>
  <c r="AF11" i="146"/>
  <c r="AB11" i="146"/>
  <c r="X11" i="146"/>
  <c r="P11" i="146"/>
  <c r="L11" i="146"/>
  <c r="H11" i="146"/>
  <c r="D11" i="146"/>
  <c r="GJ10" i="146"/>
  <c r="GF10" i="146"/>
  <c r="GB10" i="146"/>
  <c r="FX10" i="146"/>
  <c r="FP10" i="146"/>
  <c r="FL10" i="146"/>
  <c r="FH10" i="146"/>
  <c r="FD10" i="146"/>
  <c r="EZ10" i="146"/>
  <c r="EV10" i="146"/>
  <c r="ER10" i="146"/>
  <c r="EN10" i="146"/>
  <c r="EJ10" i="146"/>
  <c r="EF10" i="146"/>
  <c r="EB10" i="146"/>
  <c r="DX10" i="146"/>
  <c r="DT10" i="146"/>
  <c r="DP10" i="146"/>
  <c r="DL10" i="146"/>
  <c r="DD10" i="146"/>
  <c r="CZ10" i="146"/>
  <c r="CV10" i="146"/>
  <c r="CR10" i="146"/>
  <c r="CN10" i="146"/>
  <c r="CJ10" i="146"/>
  <c r="CF10" i="146"/>
  <c r="CB10" i="146"/>
  <c r="BX10" i="146"/>
  <c r="BT10" i="146"/>
  <c r="BL10" i="146"/>
  <c r="BD10" i="146"/>
  <c r="AZ10" i="146"/>
  <c r="AV10" i="146"/>
  <c r="AR10" i="146"/>
  <c r="AN10" i="146"/>
  <c r="AJ10" i="146"/>
  <c r="AF10" i="146"/>
  <c r="AB10" i="146"/>
  <c r="X10" i="146"/>
  <c r="P10" i="146"/>
  <c r="L10" i="146"/>
  <c r="H10" i="146"/>
  <c r="D10" i="146"/>
  <c r="GJ9" i="146"/>
  <c r="GF9" i="146"/>
  <c r="GB9" i="146"/>
  <c r="FX9" i="146"/>
  <c r="FP9" i="146"/>
  <c r="FL9" i="146"/>
  <c r="FH9" i="146"/>
  <c r="FD9" i="146"/>
  <c r="EZ9" i="146"/>
  <c r="EV9" i="146"/>
  <c r="ER9" i="146"/>
  <c r="EN9" i="146"/>
  <c r="EJ9" i="146"/>
  <c r="EF9" i="146"/>
  <c r="EB9" i="146"/>
  <c r="DX9" i="146"/>
  <c r="DT9" i="146"/>
  <c r="DP9" i="146"/>
  <c r="DP33" i="146" s="1"/>
  <c r="DL9" i="146"/>
  <c r="DH9" i="146"/>
  <c r="DD9" i="146"/>
  <c r="CZ9" i="146"/>
  <c r="CV9" i="146"/>
  <c r="CR9" i="146"/>
  <c r="CN9" i="146"/>
  <c r="CJ9" i="146"/>
  <c r="CF9" i="146"/>
  <c r="CB9" i="146"/>
  <c r="BX9" i="146"/>
  <c r="BT9" i="146"/>
  <c r="BL9" i="146"/>
  <c r="BD9" i="146"/>
  <c r="AZ9" i="146"/>
  <c r="AV9" i="146"/>
  <c r="AR9" i="146"/>
  <c r="AN9" i="146"/>
  <c r="AJ9" i="146"/>
  <c r="AF9" i="146"/>
  <c r="AB9" i="146"/>
  <c r="X9" i="146"/>
  <c r="P9" i="146"/>
  <c r="L9" i="146"/>
  <c r="H9" i="146"/>
  <c r="D9" i="146"/>
  <c r="GJ8" i="146"/>
  <c r="GF8" i="146"/>
  <c r="GB8" i="146"/>
  <c r="FX8" i="146"/>
  <c r="FT8" i="146"/>
  <c r="FP8" i="146"/>
  <c r="FL8" i="146"/>
  <c r="FH8" i="146"/>
  <c r="FD8" i="146"/>
  <c r="EZ8" i="146"/>
  <c r="EV8" i="146"/>
  <c r="ER8" i="146"/>
  <c r="EN8" i="146"/>
  <c r="EJ8" i="146"/>
  <c r="EF8" i="146"/>
  <c r="EB8" i="146"/>
  <c r="DX8" i="146"/>
  <c r="DT8" i="146"/>
  <c r="DL8" i="146"/>
  <c r="DH8" i="146"/>
  <c r="DD8" i="146"/>
  <c r="CZ8" i="146"/>
  <c r="CV8" i="146"/>
  <c r="CR8" i="146"/>
  <c r="CN8" i="146"/>
  <c r="CJ8" i="146"/>
  <c r="CF8" i="146"/>
  <c r="CB8" i="146"/>
  <c r="BX8" i="146"/>
  <c r="BT8" i="146"/>
  <c r="BL8" i="146"/>
  <c r="BD8" i="146"/>
  <c r="AZ8" i="146"/>
  <c r="AV8" i="146"/>
  <c r="AR8" i="146"/>
  <c r="AN8" i="146"/>
  <c r="AJ8" i="146"/>
  <c r="AF8" i="146"/>
  <c r="AB8" i="146"/>
  <c r="X8" i="146"/>
  <c r="P8" i="146"/>
  <c r="L8" i="146"/>
  <c r="H8" i="146"/>
  <c r="D8" i="146"/>
  <c r="GJ7" i="146"/>
  <c r="GF7" i="146"/>
  <c r="GB7" i="146"/>
  <c r="FX7" i="146"/>
  <c r="FT7" i="146"/>
  <c r="FP7" i="146"/>
  <c r="FL7" i="146"/>
  <c r="FH7" i="146"/>
  <c r="FD7" i="146"/>
  <c r="EZ7" i="146"/>
  <c r="EV7" i="146"/>
  <c r="ER7" i="146"/>
  <c r="EN7" i="146"/>
  <c r="EJ7" i="146"/>
  <c r="EF7" i="146"/>
  <c r="EB7" i="146"/>
  <c r="DX7" i="146"/>
  <c r="DT7" i="146"/>
  <c r="DL7" i="146"/>
  <c r="DH7" i="146"/>
  <c r="DD7" i="146"/>
  <c r="CZ7" i="146"/>
  <c r="CV7" i="146"/>
  <c r="CR7" i="146"/>
  <c r="CN7" i="146"/>
  <c r="CJ7" i="146"/>
  <c r="CF7" i="146"/>
  <c r="CB7" i="146"/>
  <c r="BX7" i="146"/>
  <c r="BT7" i="146"/>
  <c r="BL7" i="146"/>
  <c r="BD7" i="146"/>
  <c r="AZ7" i="146"/>
  <c r="AV7" i="146"/>
  <c r="AR7" i="146"/>
  <c r="AN7" i="146"/>
  <c r="AJ7" i="146"/>
  <c r="AF7" i="146"/>
  <c r="AB7" i="146"/>
  <c r="X7" i="146"/>
  <c r="P7" i="146"/>
  <c r="L7" i="146"/>
  <c r="H7" i="146"/>
  <c r="D7" i="146"/>
  <c r="GJ6" i="146"/>
  <c r="GF6" i="146"/>
  <c r="GB6" i="146"/>
  <c r="FX6" i="146"/>
  <c r="FT6" i="146"/>
  <c r="FP6" i="146"/>
  <c r="FL6" i="146"/>
  <c r="FH6" i="146"/>
  <c r="FD6" i="146"/>
  <c r="EZ6" i="146"/>
  <c r="EV6" i="146"/>
  <c r="ER6" i="146"/>
  <c r="EN6" i="146"/>
  <c r="EJ6" i="146"/>
  <c r="EF6" i="146"/>
  <c r="EB6" i="146"/>
  <c r="DX6" i="146"/>
  <c r="DT6" i="146"/>
  <c r="DL6" i="146"/>
  <c r="DL33" i="146" s="1"/>
  <c r="DH6" i="146"/>
  <c r="DD6" i="146"/>
  <c r="CZ6" i="146"/>
  <c r="CV6" i="146"/>
  <c r="CR6" i="146"/>
  <c r="CN6" i="146"/>
  <c r="CJ6" i="146"/>
  <c r="CF6" i="146"/>
  <c r="CB6" i="146"/>
  <c r="CB33" i="146" s="1"/>
  <c r="BX6" i="146"/>
  <c r="BT6" i="146"/>
  <c r="BL6" i="146"/>
  <c r="BD6" i="146"/>
  <c r="AZ6" i="146"/>
  <c r="AV6" i="146"/>
  <c r="AR6" i="146"/>
  <c r="AN6" i="146"/>
  <c r="AJ6" i="146"/>
  <c r="AF6" i="146"/>
  <c r="AB6" i="146"/>
  <c r="X6" i="146"/>
  <c r="T6" i="146"/>
  <c r="P6" i="146"/>
  <c r="L6" i="146"/>
  <c r="H6" i="146"/>
  <c r="D6" i="146"/>
  <c r="GJ5" i="146"/>
  <c r="GF5" i="146"/>
  <c r="GB5" i="146"/>
  <c r="FX5" i="146"/>
  <c r="FT5" i="146"/>
  <c r="FP5" i="146"/>
  <c r="FL5" i="146"/>
  <c r="FH5" i="146"/>
  <c r="FD5" i="146"/>
  <c r="EZ5" i="146"/>
  <c r="EV5" i="146"/>
  <c r="ER5" i="146"/>
  <c r="EN5" i="146"/>
  <c r="EJ5" i="146"/>
  <c r="EF5" i="146"/>
  <c r="EB5" i="146"/>
  <c r="DX5" i="146"/>
  <c r="DT5" i="146"/>
  <c r="DH5" i="146"/>
  <c r="DD5" i="146"/>
  <c r="CZ5" i="146"/>
  <c r="CV5" i="146"/>
  <c r="CR5" i="146"/>
  <c r="CN5" i="146"/>
  <c r="CJ5" i="146"/>
  <c r="CF5" i="146"/>
  <c r="CB5" i="146"/>
  <c r="BX5" i="146"/>
  <c r="BT5" i="146"/>
  <c r="BL5" i="146"/>
  <c r="BD5" i="146"/>
  <c r="AZ5" i="146"/>
  <c r="AV5" i="146"/>
  <c r="AR5" i="146"/>
  <c r="AN5" i="146"/>
  <c r="AJ5" i="146"/>
  <c r="AF5" i="146"/>
  <c r="AB5" i="146"/>
  <c r="X5" i="146"/>
  <c r="T5" i="146"/>
  <c r="P5" i="146"/>
  <c r="L5" i="146"/>
  <c r="L33" i="146" s="1"/>
  <c r="H5" i="146"/>
  <c r="D5" i="146"/>
  <c r="GJ4" i="146"/>
  <c r="GF4" i="146"/>
  <c r="GB4" i="146"/>
  <c r="FX4" i="146"/>
  <c r="FT4" i="146"/>
  <c r="FP4" i="146"/>
  <c r="FL4" i="146"/>
  <c r="FH4" i="146"/>
  <c r="FD4" i="146"/>
  <c r="EZ4" i="146"/>
  <c r="EV4" i="146"/>
  <c r="ER4" i="146"/>
  <c r="EN4" i="146"/>
  <c r="EJ4" i="146"/>
  <c r="EF4" i="146"/>
  <c r="EF33" i="146" s="1"/>
  <c r="EB4" i="146"/>
  <c r="DX4" i="146"/>
  <c r="DT4" i="146"/>
  <c r="DH4" i="146"/>
  <c r="DD4" i="146"/>
  <c r="CZ4" i="146"/>
  <c r="CV4" i="146"/>
  <c r="CR4" i="146"/>
  <c r="CN4" i="146"/>
  <c r="CJ4" i="146"/>
  <c r="CF4" i="146"/>
  <c r="BX4" i="146"/>
  <c r="BT4" i="146"/>
  <c r="BL4" i="146"/>
  <c r="BD4" i="146"/>
  <c r="AZ4" i="146"/>
  <c r="AV4" i="146"/>
  <c r="AR4" i="146"/>
  <c r="AN4" i="146"/>
  <c r="AJ4" i="146"/>
  <c r="AF4" i="146"/>
  <c r="AB4" i="146"/>
  <c r="X4" i="146"/>
  <c r="T4" i="146"/>
  <c r="T33" i="146" s="1"/>
  <c r="P4" i="146"/>
  <c r="H4" i="146"/>
  <c r="D4" i="146"/>
  <c r="GJ3" i="146"/>
  <c r="GJ33" i="146" s="1"/>
  <c r="GF3" i="146"/>
  <c r="GF33" i="146" s="1"/>
  <c r="GB3" i="146"/>
  <c r="GB33" i="146" s="1"/>
  <c r="FX3" i="146"/>
  <c r="FX33" i="146" s="1"/>
  <c r="FP3" i="146"/>
  <c r="FP33" i="146" s="1"/>
  <c r="FL3" i="146"/>
  <c r="FL33" i="146" s="1"/>
  <c r="FH3" i="146"/>
  <c r="FH33" i="146" s="1"/>
  <c r="FD3" i="146"/>
  <c r="FD33" i="146" s="1"/>
  <c r="EZ3" i="146"/>
  <c r="EZ33" i="146" s="1"/>
  <c r="F38" i="146" s="1"/>
  <c r="EV3" i="146"/>
  <c r="EV33" i="146" s="1"/>
  <c r="ER3" i="146"/>
  <c r="ER33" i="146" s="1"/>
  <c r="EN3" i="146"/>
  <c r="EN33" i="146" s="1"/>
  <c r="EJ3" i="146"/>
  <c r="EJ33" i="146" s="1"/>
  <c r="EB3" i="146"/>
  <c r="EB33" i="146" s="1"/>
  <c r="DX3" i="146"/>
  <c r="DX33" i="146" s="1"/>
  <c r="DT3" i="146"/>
  <c r="DT33" i="146" s="1"/>
  <c r="DH3" i="146"/>
  <c r="DH33" i="146" s="1"/>
  <c r="DD3" i="146"/>
  <c r="DD33" i="146" s="1"/>
  <c r="CZ3" i="146"/>
  <c r="CZ33" i="146" s="1"/>
  <c r="CV3" i="146"/>
  <c r="CV33" i="146" s="1"/>
  <c r="CR3" i="146"/>
  <c r="CR33" i="146" s="1"/>
  <c r="CN3" i="146"/>
  <c r="CN33" i="146" s="1"/>
  <c r="CJ3" i="146"/>
  <c r="CJ33" i="146" s="1"/>
  <c r="CF3" i="146"/>
  <c r="CF33" i="146" s="1"/>
  <c r="BX3" i="146"/>
  <c r="BX33" i="146" s="1"/>
  <c r="BT3" i="146"/>
  <c r="BT33" i="146" s="1"/>
  <c r="BP3" i="146"/>
  <c r="BP33" i="146" s="1"/>
  <c r="BL3" i="146"/>
  <c r="BL33" i="146" s="1"/>
  <c r="BD3" i="146"/>
  <c r="BD33" i="146" s="1"/>
  <c r="AZ3" i="146"/>
  <c r="AZ33" i="146" s="1"/>
  <c r="AV3" i="146"/>
  <c r="AR3" i="146"/>
  <c r="AR33" i="146" s="1"/>
  <c r="AN3" i="146"/>
  <c r="AN33" i="146" s="1"/>
  <c r="AJ3" i="146"/>
  <c r="AJ33" i="146" s="1"/>
  <c r="AF3" i="146"/>
  <c r="AF33" i="146" s="1"/>
  <c r="AB3" i="146"/>
  <c r="AB33" i="146" s="1"/>
  <c r="X3" i="146"/>
  <c r="X33" i="146" s="1"/>
  <c r="P3" i="146"/>
  <c r="H3" i="146"/>
  <c r="H33" i="146" s="1"/>
  <c r="D3" i="146"/>
  <c r="D33" i="146" s="1"/>
  <c r="B10" i="145"/>
  <c r="C10" i="145"/>
  <c r="D10" i="145"/>
  <c r="B11" i="145"/>
  <c r="C11" i="145"/>
  <c r="C12" i="145" s="1"/>
  <c r="C16" i="145" s="1"/>
  <c r="C17" i="145" s="1"/>
  <c r="D11" i="145"/>
  <c r="D12" i="145"/>
  <c r="D16" i="145" s="1"/>
  <c r="D17" i="145" s="1"/>
  <c r="B19" i="145"/>
  <c r="C19" i="145"/>
  <c r="D19" i="145"/>
  <c r="F109" i="150" l="1"/>
  <c r="F148" i="150"/>
  <c r="J7" i="151"/>
  <c r="F6" i="151"/>
  <c r="G6" i="151" s="1"/>
  <c r="H6" i="151" s="1"/>
  <c r="I6" i="151" s="1"/>
  <c r="F130" i="150"/>
  <c r="E115" i="150"/>
  <c r="G160" i="150" s="1"/>
  <c r="E98" i="150"/>
  <c r="F98" i="150" s="1"/>
  <c r="G98" i="150" s="1"/>
  <c r="E106" i="150"/>
  <c r="F106" i="150" s="1"/>
  <c r="G106" i="150" s="1"/>
  <c r="H106" i="150" s="1"/>
  <c r="E99" i="150"/>
  <c r="G144" i="150" s="1"/>
  <c r="G153" i="150"/>
  <c r="F105" i="150"/>
  <c r="G105" i="150" s="1"/>
  <c r="D97" i="150"/>
  <c r="D127" i="150"/>
  <c r="F172" i="150" s="1"/>
  <c r="E123" i="150"/>
  <c r="G168" i="150" s="1"/>
  <c r="E134" i="150"/>
  <c r="F134" i="150" s="1"/>
  <c r="G143" i="150"/>
  <c r="F6" i="150"/>
  <c r="G6" i="150" s="1"/>
  <c r="H6" i="150" s="1"/>
  <c r="I6" i="150" s="1"/>
  <c r="J6" i="150" s="1"/>
  <c r="K6" i="150" s="1"/>
  <c r="M102" i="150"/>
  <c r="F15" i="150"/>
  <c r="N123" i="150"/>
  <c r="G178" i="150"/>
  <c r="F133" i="150"/>
  <c r="G152" i="150"/>
  <c r="F107" i="150"/>
  <c r="F149" i="150"/>
  <c r="E104" i="150"/>
  <c r="P114" i="150"/>
  <c r="N121" i="150"/>
  <c r="F135" i="150"/>
  <c r="M111" i="150"/>
  <c r="O122" i="150"/>
  <c r="A118" i="150"/>
  <c r="M120" i="150"/>
  <c r="F177" i="150"/>
  <c r="E132" i="150"/>
  <c r="G148" i="150"/>
  <c r="F103" i="150"/>
  <c r="O105" i="150"/>
  <c r="M110" i="150"/>
  <c r="N134" i="150"/>
  <c r="N101" i="150"/>
  <c r="N113" i="150"/>
  <c r="E167" i="150"/>
  <c r="D122" i="150"/>
  <c r="M132" i="150"/>
  <c r="N133" i="150"/>
  <c r="N112" i="150"/>
  <c r="E148" i="150"/>
  <c r="N118" i="150"/>
  <c r="H153" i="150"/>
  <c r="M131" i="150"/>
  <c r="E147" i="150"/>
  <c r="D102" i="150"/>
  <c r="H105" i="150"/>
  <c r="P97" i="150"/>
  <c r="M104" i="150"/>
  <c r="H108" i="150"/>
  <c r="D111" i="150"/>
  <c r="E112" i="150"/>
  <c r="G158" i="150"/>
  <c r="F113" i="150"/>
  <c r="N103" i="150"/>
  <c r="H159" i="150"/>
  <c r="G114" i="150"/>
  <c r="M100" i="150"/>
  <c r="E101" i="150"/>
  <c r="M109" i="150"/>
  <c r="E110" i="150"/>
  <c r="D119" i="150"/>
  <c r="M119" i="150"/>
  <c r="E120" i="150"/>
  <c r="F121" i="150"/>
  <c r="M130" i="150"/>
  <c r="E131" i="150"/>
  <c r="M98" i="150"/>
  <c r="M99" i="150"/>
  <c r="E100" i="150"/>
  <c r="M108" i="150"/>
  <c r="D117" i="150"/>
  <c r="M117" i="150"/>
  <c r="D118" i="150"/>
  <c r="D129" i="150"/>
  <c r="M129" i="150"/>
  <c r="D35" i="151"/>
  <c r="E35" i="151" s="1"/>
  <c r="H154" i="150"/>
  <c r="H175" i="150"/>
  <c r="F99" i="150"/>
  <c r="M106" i="150"/>
  <c r="N107" i="150"/>
  <c r="G109" i="150"/>
  <c r="M115" i="150"/>
  <c r="E116" i="150"/>
  <c r="N116" i="150"/>
  <c r="D124" i="150"/>
  <c r="M124" i="150"/>
  <c r="E125" i="150"/>
  <c r="N125" i="150"/>
  <c r="E126" i="150"/>
  <c r="N126" i="150"/>
  <c r="N127" i="150"/>
  <c r="E128" i="150"/>
  <c r="N128" i="150"/>
  <c r="G130" i="150"/>
  <c r="M135" i="150"/>
  <c r="E8" i="151"/>
  <c r="E10" i="151"/>
  <c r="D10" i="151"/>
  <c r="E31" i="151"/>
  <c r="F7" i="151"/>
  <c r="J8" i="151"/>
  <c r="J9" i="151" s="1"/>
  <c r="J10" i="151" s="1"/>
  <c r="J11" i="151" s="1"/>
  <c r="E37" i="151"/>
  <c r="E44" i="151"/>
  <c r="F5" i="151"/>
  <c r="G5" i="151" s="1"/>
  <c r="H5" i="151" s="1"/>
  <c r="I5" i="151" s="1"/>
  <c r="D5" i="151"/>
  <c r="C19" i="151"/>
  <c r="D19" i="151" s="1"/>
  <c r="E19" i="151" s="1"/>
  <c r="D38" i="151"/>
  <c r="E38" i="151" s="1"/>
  <c r="E5" i="151"/>
  <c r="E7" i="151"/>
  <c r="E21" i="151"/>
  <c r="D7" i="151"/>
  <c r="F9" i="151"/>
  <c r="G9" i="151" s="1"/>
  <c r="H9" i="151" s="1"/>
  <c r="I9" i="151" s="1"/>
  <c r="E32" i="151"/>
  <c r="D34" i="151"/>
  <c r="E34" i="151" s="1"/>
  <c r="D36" i="151"/>
  <c r="E36" i="151" s="1"/>
  <c r="E30" i="151"/>
  <c r="E39" i="151"/>
  <c r="E6" i="151"/>
  <c r="E9" i="151"/>
  <c r="E11" i="151"/>
  <c r="E18" i="151"/>
  <c r="E20" i="151"/>
  <c r="E29" i="151"/>
  <c r="E43" i="151"/>
  <c r="D14" i="151"/>
  <c r="D15" i="151"/>
  <c r="E24" i="151"/>
  <c r="G7" i="148"/>
  <c r="G10" i="148" s="1"/>
  <c r="F39" i="146"/>
  <c r="F37" i="146"/>
  <c r="B12" i="145"/>
  <c r="B16" i="145" s="1"/>
  <c r="B17" i="145" s="1"/>
  <c r="G151" i="150" l="1"/>
  <c r="E127" i="150"/>
  <c r="F127" i="150" s="1"/>
  <c r="F115" i="150"/>
  <c r="G115" i="150" s="1"/>
  <c r="H143" i="150"/>
  <c r="F8" i="151"/>
  <c r="G8" i="151" s="1"/>
  <c r="H8" i="151" s="1"/>
  <c r="I8" i="151" s="1"/>
  <c r="H151" i="150"/>
  <c r="G179" i="150"/>
  <c r="E97" i="150"/>
  <c r="F142" i="150"/>
  <c r="H150" i="150"/>
  <c r="F123" i="150"/>
  <c r="H168" i="150" s="1"/>
  <c r="O134" i="150"/>
  <c r="H130" i="150"/>
  <c r="N129" i="150"/>
  <c r="G146" i="150"/>
  <c r="F101" i="150"/>
  <c r="F104" i="150"/>
  <c r="G149" i="150"/>
  <c r="J12" i="151"/>
  <c r="F11" i="151"/>
  <c r="F10" i="151"/>
  <c r="O128" i="150"/>
  <c r="N124" i="150"/>
  <c r="H109" i="150"/>
  <c r="F174" i="150"/>
  <c r="E129" i="150"/>
  <c r="N130" i="150"/>
  <c r="N119" i="150"/>
  <c r="N100" i="150"/>
  <c r="E102" i="150"/>
  <c r="F147" i="150"/>
  <c r="O133" i="150"/>
  <c r="H148" i="150"/>
  <c r="G103" i="150"/>
  <c r="G9" i="150"/>
  <c r="H9" i="150" s="1"/>
  <c r="I9" i="150" s="1"/>
  <c r="J9" i="150" s="1"/>
  <c r="K9" i="150" s="1"/>
  <c r="O125" i="150"/>
  <c r="N117" i="150"/>
  <c r="P105" i="150"/>
  <c r="G170" i="150"/>
  <c r="F125" i="150"/>
  <c r="G165" i="150"/>
  <c r="F120" i="150"/>
  <c r="H158" i="150"/>
  <c r="G113" i="150"/>
  <c r="G7" i="151"/>
  <c r="H7" i="151" s="1"/>
  <c r="I7" i="151" s="1"/>
  <c r="G7" i="150"/>
  <c r="H7" i="150" s="1"/>
  <c r="I7" i="150" s="1"/>
  <c r="J7" i="150" s="1"/>
  <c r="K7" i="150" s="1"/>
  <c r="G173" i="150"/>
  <c r="F128" i="150"/>
  <c r="F169" i="150"/>
  <c r="E124" i="150"/>
  <c r="O107" i="150"/>
  <c r="N108" i="150"/>
  <c r="F164" i="150"/>
  <c r="E119" i="150"/>
  <c r="H114" i="150"/>
  <c r="F112" i="150"/>
  <c r="G157" i="150"/>
  <c r="N132" i="150"/>
  <c r="O101" i="150"/>
  <c r="I106" i="150"/>
  <c r="N111" i="150"/>
  <c r="O121" i="150"/>
  <c r="H152" i="150"/>
  <c r="G107" i="150"/>
  <c r="N102" i="150"/>
  <c r="G5" i="150"/>
  <c r="H5" i="150" s="1"/>
  <c r="I5" i="150" s="1"/>
  <c r="J5" i="150" s="1"/>
  <c r="K5" i="150" s="1"/>
  <c r="O127" i="150"/>
  <c r="N106" i="150"/>
  <c r="F156" i="150"/>
  <c r="E111" i="150"/>
  <c r="O112" i="150"/>
  <c r="H160" i="150"/>
  <c r="O123" i="150"/>
  <c r="M143" i="150"/>
  <c r="L6" i="150"/>
  <c r="H166" i="150"/>
  <c r="G121" i="150"/>
  <c r="N120" i="150"/>
  <c r="G176" i="150"/>
  <c r="F131" i="150"/>
  <c r="O103" i="150"/>
  <c r="G172" i="150"/>
  <c r="O116" i="150"/>
  <c r="F100" i="150"/>
  <c r="G145" i="150"/>
  <c r="I108" i="150"/>
  <c r="F167" i="150"/>
  <c r="E122" i="150"/>
  <c r="H180" i="150"/>
  <c r="G135" i="150"/>
  <c r="H178" i="150"/>
  <c r="G133" i="150"/>
  <c r="N135" i="150"/>
  <c r="O126" i="150"/>
  <c r="G161" i="150"/>
  <c r="F116" i="150"/>
  <c r="H144" i="150"/>
  <c r="G99" i="150"/>
  <c r="N99" i="150"/>
  <c r="G155" i="150"/>
  <c r="F110" i="150"/>
  <c r="O118" i="150"/>
  <c r="I143" i="150"/>
  <c r="H98" i="150"/>
  <c r="N110" i="150"/>
  <c r="G177" i="150"/>
  <c r="F132" i="150"/>
  <c r="H179" i="150"/>
  <c r="G134" i="150"/>
  <c r="G8" i="150"/>
  <c r="H8" i="150" s="1"/>
  <c r="I8" i="150" s="1"/>
  <c r="J8" i="150" s="1"/>
  <c r="K8" i="150" s="1"/>
  <c r="O113" i="150"/>
  <c r="P122" i="150"/>
  <c r="F162" i="150"/>
  <c r="E117" i="150"/>
  <c r="G171" i="150"/>
  <c r="F126" i="150"/>
  <c r="N115" i="150"/>
  <c r="F163" i="150"/>
  <c r="E118" i="150"/>
  <c r="N98" i="150"/>
  <c r="N109" i="150"/>
  <c r="N104" i="150"/>
  <c r="I105" i="150"/>
  <c r="N131" i="150"/>
  <c r="G123" i="150" l="1"/>
  <c r="F97" i="150"/>
  <c r="G142" i="150"/>
  <c r="I144" i="150"/>
  <c r="H99" i="150"/>
  <c r="H135" i="150"/>
  <c r="H121" i="150"/>
  <c r="H103" i="150"/>
  <c r="G163" i="150"/>
  <c r="F118" i="150"/>
  <c r="P103" i="150"/>
  <c r="P121" i="150"/>
  <c r="O132" i="150"/>
  <c r="H113" i="150"/>
  <c r="J143" i="150"/>
  <c r="I98" i="150"/>
  <c r="P116" i="150"/>
  <c r="P123" i="150"/>
  <c r="P101" i="150"/>
  <c r="O119" i="150"/>
  <c r="H146" i="150"/>
  <c r="G101" i="150"/>
  <c r="H176" i="150"/>
  <c r="G131" i="150"/>
  <c r="O106" i="150"/>
  <c r="O111" i="150"/>
  <c r="P107" i="150"/>
  <c r="H165" i="150"/>
  <c r="G120" i="150"/>
  <c r="P125" i="150"/>
  <c r="H134" i="150"/>
  <c r="O117" i="150"/>
  <c r="H155" i="150"/>
  <c r="G110" i="150"/>
  <c r="P126" i="150"/>
  <c r="J108" i="150"/>
  <c r="M142" i="150"/>
  <c r="L5" i="150"/>
  <c r="G112" i="150"/>
  <c r="H157" i="150"/>
  <c r="G174" i="150"/>
  <c r="F129" i="150"/>
  <c r="G10" i="151"/>
  <c r="H10" i="151" s="1"/>
  <c r="I10" i="151" s="1"/>
  <c r="G10" i="150"/>
  <c r="O129" i="150"/>
  <c r="J105" i="150"/>
  <c r="G156" i="150"/>
  <c r="F111" i="150"/>
  <c r="O124" i="150"/>
  <c r="P134" i="150"/>
  <c r="O104" i="150"/>
  <c r="P118" i="150"/>
  <c r="G167" i="150"/>
  <c r="F122" i="150"/>
  <c r="H172" i="150"/>
  <c r="G127" i="150"/>
  <c r="I160" i="150"/>
  <c r="H115" i="150"/>
  <c r="O130" i="150"/>
  <c r="H177" i="150"/>
  <c r="G132" i="150"/>
  <c r="O109" i="150"/>
  <c r="O115" i="150"/>
  <c r="H133" i="150"/>
  <c r="P127" i="150"/>
  <c r="O102" i="150"/>
  <c r="J106" i="150"/>
  <c r="I114" i="150"/>
  <c r="G169" i="150"/>
  <c r="F124" i="150"/>
  <c r="H170" i="150"/>
  <c r="G125" i="150"/>
  <c r="F102" i="150"/>
  <c r="G147" i="150"/>
  <c r="G11" i="151"/>
  <c r="H11" i="151" s="1"/>
  <c r="I11" i="151" s="1"/>
  <c r="G11" i="150"/>
  <c r="H149" i="150"/>
  <c r="G104" i="150"/>
  <c r="M145" i="150"/>
  <c r="L8" i="150"/>
  <c r="H161" i="150"/>
  <c r="G116" i="150"/>
  <c r="M144" i="150"/>
  <c r="L7" i="150"/>
  <c r="P133" i="150"/>
  <c r="O131" i="150"/>
  <c r="O110" i="150"/>
  <c r="O99" i="150"/>
  <c r="O135" i="150"/>
  <c r="O120" i="150"/>
  <c r="M6" i="150"/>
  <c r="N143" i="150"/>
  <c r="P112" i="150"/>
  <c r="I109" i="150"/>
  <c r="J13" i="151"/>
  <c r="F12" i="151"/>
  <c r="I130" i="150"/>
  <c r="O108" i="150"/>
  <c r="P128" i="150"/>
  <c r="H123" i="150"/>
  <c r="O98" i="150"/>
  <c r="H171" i="150"/>
  <c r="G126" i="150"/>
  <c r="G162" i="150"/>
  <c r="F117" i="150"/>
  <c r="P113" i="150"/>
  <c r="G100" i="150"/>
  <c r="H145" i="150"/>
  <c r="H107" i="150"/>
  <c r="G164" i="150"/>
  <c r="F119" i="150"/>
  <c r="H173" i="150"/>
  <c r="G128" i="150"/>
  <c r="M146" i="150"/>
  <c r="L9" i="150"/>
  <c r="O100" i="150"/>
  <c r="G97" i="150" l="1"/>
  <c r="H142" i="150"/>
  <c r="H164" i="150"/>
  <c r="G119" i="150"/>
  <c r="P98" i="150"/>
  <c r="J130" i="150"/>
  <c r="H169" i="150"/>
  <c r="G124" i="150"/>
  <c r="H167" i="150"/>
  <c r="G122" i="150"/>
  <c r="H120" i="150"/>
  <c r="P106" i="150"/>
  <c r="P100" i="150"/>
  <c r="I123" i="150"/>
  <c r="P131" i="150"/>
  <c r="H116" i="150"/>
  <c r="H11" i="150"/>
  <c r="I11" i="150" s="1"/>
  <c r="J11" i="150" s="1"/>
  <c r="K11" i="150" s="1"/>
  <c r="H110" i="150"/>
  <c r="H163" i="150"/>
  <c r="G118" i="150"/>
  <c r="I135" i="150"/>
  <c r="N146" i="150"/>
  <c r="M9" i="150"/>
  <c r="I107" i="150"/>
  <c r="H162" i="150"/>
  <c r="G117" i="150"/>
  <c r="G12" i="151"/>
  <c r="H12" i="151" s="1"/>
  <c r="I12" i="151" s="1"/>
  <c r="G12" i="150"/>
  <c r="H12" i="150" s="1"/>
  <c r="I12" i="150" s="1"/>
  <c r="J12" i="150" s="1"/>
  <c r="K12" i="150" s="1"/>
  <c r="J114" i="150"/>
  <c r="P115" i="150"/>
  <c r="P130" i="150"/>
  <c r="P129" i="150"/>
  <c r="I134" i="150"/>
  <c r="J14" i="151"/>
  <c r="F13" i="151"/>
  <c r="P135" i="150"/>
  <c r="M8" i="150"/>
  <c r="N145" i="150"/>
  <c r="P124" i="150"/>
  <c r="H131" i="150"/>
  <c r="I103" i="150"/>
  <c r="I99" i="150"/>
  <c r="J144" i="150"/>
  <c r="J109" i="150"/>
  <c r="N6" i="150"/>
  <c r="O143" i="150"/>
  <c r="I133" i="150"/>
  <c r="I115" i="150"/>
  <c r="I146" i="150"/>
  <c r="H101" i="150"/>
  <c r="I113" i="150"/>
  <c r="I148" i="150"/>
  <c r="H126" i="150"/>
  <c r="P120" i="150"/>
  <c r="P99" i="150"/>
  <c r="M7" i="150"/>
  <c r="N144" i="150"/>
  <c r="H104" i="150"/>
  <c r="G102" i="150"/>
  <c r="H147" i="150"/>
  <c r="P109" i="150"/>
  <c r="H10" i="150"/>
  <c r="I10" i="150" s="1"/>
  <c r="J10" i="150" s="1"/>
  <c r="K10" i="150" s="1"/>
  <c r="H112" i="150"/>
  <c r="P117" i="150"/>
  <c r="H128" i="150"/>
  <c r="P108" i="150"/>
  <c r="H125" i="150"/>
  <c r="H132" i="150"/>
  <c r="H127" i="150"/>
  <c r="H156" i="150"/>
  <c r="G111" i="150"/>
  <c r="N142" i="150"/>
  <c r="M5" i="150"/>
  <c r="P111" i="150"/>
  <c r="P119" i="150"/>
  <c r="K143" i="150"/>
  <c r="J98" i="150"/>
  <c r="L143" i="150" s="1"/>
  <c r="P132" i="150"/>
  <c r="I145" i="150"/>
  <c r="H100" i="150"/>
  <c r="P110" i="150"/>
  <c r="P102" i="150"/>
  <c r="P104" i="150"/>
  <c r="H174" i="150"/>
  <c r="G129" i="150"/>
  <c r="I121" i="150"/>
  <c r="H97" i="150" l="1"/>
  <c r="I142" i="150"/>
  <c r="I125" i="150"/>
  <c r="J115" i="150"/>
  <c r="N9" i="150"/>
  <c r="O146" i="150"/>
  <c r="M148" i="150"/>
  <c r="L11" i="150"/>
  <c r="H119" i="150"/>
  <c r="H111" i="150"/>
  <c r="I101" i="150"/>
  <c r="J146" i="150"/>
  <c r="J133" i="150"/>
  <c r="G13" i="151"/>
  <c r="H13" i="151" s="1"/>
  <c r="I13" i="151" s="1"/>
  <c r="G13" i="150"/>
  <c r="I116" i="150"/>
  <c r="H124" i="150"/>
  <c r="H129" i="150"/>
  <c r="I147" i="150"/>
  <c r="H102" i="150"/>
  <c r="J15" i="151"/>
  <c r="F14" i="151"/>
  <c r="M149" i="150"/>
  <c r="L12" i="150"/>
  <c r="J135" i="150"/>
  <c r="I112" i="150"/>
  <c r="I149" i="150"/>
  <c r="I126" i="150"/>
  <c r="J99" i="150"/>
  <c r="L144" i="150" s="1"/>
  <c r="K144" i="150"/>
  <c r="I110" i="150"/>
  <c r="J121" i="150"/>
  <c r="J145" i="150"/>
  <c r="I100" i="150"/>
  <c r="I127" i="150"/>
  <c r="I128" i="150"/>
  <c r="I104" i="150"/>
  <c r="J149" i="150"/>
  <c r="J148" i="150"/>
  <c r="H117" i="150"/>
  <c r="H118" i="150"/>
  <c r="M147" i="150"/>
  <c r="L10" i="150"/>
  <c r="O6" i="150"/>
  <c r="P143" i="150"/>
  <c r="K148" i="150"/>
  <c r="J103" i="150"/>
  <c r="L148" i="150" s="1"/>
  <c r="N8" i="150"/>
  <c r="O145" i="150"/>
  <c r="I132" i="150"/>
  <c r="N7" i="150"/>
  <c r="O144" i="150"/>
  <c r="J113" i="150"/>
  <c r="J134" i="150"/>
  <c r="J107" i="150"/>
  <c r="J123" i="150"/>
  <c r="I120" i="150"/>
  <c r="H122" i="150"/>
  <c r="O142" i="150"/>
  <c r="N5" i="150"/>
  <c r="I131" i="150"/>
  <c r="I97" i="150" l="1"/>
  <c r="J142" i="150"/>
  <c r="I122" i="150"/>
  <c r="M12" i="150"/>
  <c r="N149" i="150"/>
  <c r="P6" i="150"/>
  <c r="Q143" i="150"/>
  <c r="I117" i="150"/>
  <c r="J127" i="150"/>
  <c r="J116" i="150"/>
  <c r="M11" i="150"/>
  <c r="N148" i="150"/>
  <c r="G14" i="151"/>
  <c r="H14" i="151" s="1"/>
  <c r="I14" i="151" s="1"/>
  <c r="G14" i="150"/>
  <c r="I129" i="150"/>
  <c r="K146" i="150"/>
  <c r="J101" i="150"/>
  <c r="L146" i="150" s="1"/>
  <c r="J16" i="151"/>
  <c r="F15" i="151"/>
  <c r="J120" i="150"/>
  <c r="M10" i="150"/>
  <c r="N147" i="150"/>
  <c r="K145" i="150"/>
  <c r="J100" i="150"/>
  <c r="L145" i="150" s="1"/>
  <c r="J126" i="150"/>
  <c r="I124" i="150"/>
  <c r="J131" i="150"/>
  <c r="P142" i="150"/>
  <c r="O5" i="150"/>
  <c r="O8" i="150"/>
  <c r="P145" i="150"/>
  <c r="J110" i="150"/>
  <c r="H13" i="150"/>
  <c r="I150" i="150"/>
  <c r="I111" i="150"/>
  <c r="J125" i="150"/>
  <c r="O7" i="150"/>
  <c r="P144" i="150"/>
  <c r="K149" i="150"/>
  <c r="J104" i="150"/>
  <c r="L149" i="150" s="1"/>
  <c r="J112" i="150"/>
  <c r="O9" i="150"/>
  <c r="P146" i="150"/>
  <c r="J132" i="150"/>
  <c r="I118" i="150"/>
  <c r="J128" i="150"/>
  <c r="J147" i="150"/>
  <c r="I102" i="150"/>
  <c r="I119" i="150"/>
  <c r="K142" i="150" l="1"/>
  <c r="J97" i="150"/>
  <c r="L142" i="150" s="1"/>
  <c r="I13" i="150"/>
  <c r="J150" i="150"/>
  <c r="P9" i="150"/>
  <c r="Q146" i="150"/>
  <c r="P7" i="150"/>
  <c r="Q144" i="150"/>
  <c r="J129" i="150"/>
  <c r="Q6" i="150"/>
  <c r="R143" i="150"/>
  <c r="J124" i="150"/>
  <c r="J119" i="150"/>
  <c r="J118" i="150"/>
  <c r="N10" i="150"/>
  <c r="O147" i="150"/>
  <c r="G15" i="151"/>
  <c r="H15" i="151" s="1"/>
  <c r="I15" i="151" s="1"/>
  <c r="G15" i="150"/>
  <c r="H14" i="150"/>
  <c r="I151" i="150"/>
  <c r="N12" i="150"/>
  <c r="O149" i="150"/>
  <c r="N11" i="150"/>
  <c r="O148" i="150"/>
  <c r="J17" i="151"/>
  <c r="F16" i="151"/>
  <c r="J111" i="150"/>
  <c r="P8" i="150"/>
  <c r="Q145" i="150"/>
  <c r="J122" i="150"/>
  <c r="K147" i="150"/>
  <c r="J102" i="150"/>
  <c r="L147" i="150" s="1"/>
  <c r="P5" i="150"/>
  <c r="Q142" i="150"/>
  <c r="J117" i="150"/>
  <c r="Q5" i="150" l="1"/>
  <c r="R142" i="150"/>
  <c r="Q7" i="150"/>
  <c r="R144" i="150"/>
  <c r="O10" i="150"/>
  <c r="P147" i="150"/>
  <c r="Q8" i="150"/>
  <c r="R145" i="150"/>
  <c r="S143" i="150"/>
  <c r="R6" i="150"/>
  <c r="Q9" i="150"/>
  <c r="R146" i="150"/>
  <c r="G16" i="151"/>
  <c r="H16" i="151" s="1"/>
  <c r="I16" i="151" s="1"/>
  <c r="G16" i="150"/>
  <c r="F17" i="151"/>
  <c r="J18" i="151"/>
  <c r="O12" i="150"/>
  <c r="P149" i="150"/>
  <c r="J13" i="150"/>
  <c r="K150" i="150"/>
  <c r="O11" i="150"/>
  <c r="P148" i="150"/>
  <c r="I14" i="150"/>
  <c r="J151" i="150"/>
  <c r="H15" i="150"/>
  <c r="I152" i="150"/>
  <c r="K13" i="150" l="1"/>
  <c r="L150" i="150"/>
  <c r="G17" i="151"/>
  <c r="H17" i="151" s="1"/>
  <c r="I17" i="151" s="1"/>
  <c r="G17" i="150"/>
  <c r="H16" i="150"/>
  <c r="I153" i="150"/>
  <c r="I15" i="150"/>
  <c r="J152" i="150"/>
  <c r="S145" i="150"/>
  <c r="R8" i="150"/>
  <c r="S144" i="150"/>
  <c r="R7" i="150"/>
  <c r="J14" i="150"/>
  <c r="K151" i="150"/>
  <c r="F18" i="151"/>
  <c r="J19" i="151"/>
  <c r="S146" i="150"/>
  <c r="R9" i="150"/>
  <c r="S142" i="150"/>
  <c r="R5" i="150"/>
  <c r="P11" i="150"/>
  <c r="Q148" i="150"/>
  <c r="P12" i="150"/>
  <c r="Q149" i="150"/>
  <c r="T143" i="150"/>
  <c r="S6" i="150"/>
  <c r="P10" i="150"/>
  <c r="Q147" i="150"/>
  <c r="U143" i="150" l="1"/>
  <c r="T6" i="150"/>
  <c r="T146" i="150"/>
  <c r="S9" i="150"/>
  <c r="K14" i="150"/>
  <c r="L151" i="150"/>
  <c r="J15" i="150"/>
  <c r="K152" i="150"/>
  <c r="H17" i="150"/>
  <c r="I154" i="150"/>
  <c r="Q12" i="150"/>
  <c r="R149" i="150"/>
  <c r="T144" i="150"/>
  <c r="S7" i="150"/>
  <c r="J20" i="151"/>
  <c r="F19" i="151"/>
  <c r="Q11" i="150"/>
  <c r="R148" i="150"/>
  <c r="G18" i="151"/>
  <c r="H18" i="151" s="1"/>
  <c r="I18" i="151" s="1"/>
  <c r="G18" i="150"/>
  <c r="I16" i="150"/>
  <c r="J153" i="150"/>
  <c r="T142" i="150"/>
  <c r="S5" i="150"/>
  <c r="T145" i="150"/>
  <c r="S8" i="150"/>
  <c r="M150" i="150"/>
  <c r="L13" i="150"/>
  <c r="Q10" i="150"/>
  <c r="R147" i="150"/>
  <c r="F20" i="151" l="1"/>
  <c r="J21" i="151"/>
  <c r="M151" i="150"/>
  <c r="L14" i="150"/>
  <c r="U146" i="150"/>
  <c r="T9" i="150"/>
  <c r="U145" i="150"/>
  <c r="T8" i="150"/>
  <c r="V143" i="150"/>
  <c r="U6" i="150"/>
  <c r="I17" i="150"/>
  <c r="J154" i="150"/>
  <c r="S148" i="150"/>
  <c r="R11" i="150"/>
  <c r="K15" i="150"/>
  <c r="L152" i="150"/>
  <c r="G19" i="151"/>
  <c r="H19" i="151" s="1"/>
  <c r="I19" i="151" s="1"/>
  <c r="G19" i="150"/>
  <c r="S149" i="150"/>
  <c r="R12" i="150"/>
  <c r="S147" i="150"/>
  <c r="R10" i="150"/>
  <c r="J16" i="150"/>
  <c r="K153" i="150"/>
  <c r="M13" i="150"/>
  <c r="N150" i="150"/>
  <c r="H18" i="150"/>
  <c r="I155" i="150"/>
  <c r="U144" i="150"/>
  <c r="T7" i="150"/>
  <c r="U142" i="150"/>
  <c r="T5" i="150"/>
  <c r="K16" i="150" l="1"/>
  <c r="L153" i="150"/>
  <c r="M14" i="150"/>
  <c r="N151" i="150"/>
  <c r="V142" i="150"/>
  <c r="U5" i="150"/>
  <c r="V144" i="150"/>
  <c r="U7" i="150"/>
  <c r="T147" i="150"/>
  <c r="S10" i="150"/>
  <c r="T149" i="150"/>
  <c r="S12" i="150"/>
  <c r="T148" i="150"/>
  <c r="S11" i="150"/>
  <c r="V145" i="150"/>
  <c r="U8" i="150"/>
  <c r="I18" i="150"/>
  <c r="J155" i="150"/>
  <c r="J22" i="151"/>
  <c r="F21" i="151"/>
  <c r="W143" i="150"/>
  <c r="V6" i="150"/>
  <c r="M152" i="150"/>
  <c r="L15" i="150"/>
  <c r="H19" i="150"/>
  <c r="I156" i="150"/>
  <c r="V146" i="150"/>
  <c r="U9" i="150"/>
  <c r="G20" i="151"/>
  <c r="H20" i="151" s="1"/>
  <c r="I20" i="151" s="1"/>
  <c r="G20" i="150"/>
  <c r="N13" i="150"/>
  <c r="O150" i="150"/>
  <c r="J17" i="150"/>
  <c r="K154" i="150"/>
  <c r="K17" i="150" l="1"/>
  <c r="L154" i="150"/>
  <c r="W144" i="150"/>
  <c r="V7" i="150"/>
  <c r="J18" i="150"/>
  <c r="K155" i="150"/>
  <c r="W142" i="150"/>
  <c r="V5" i="150"/>
  <c r="W145" i="150"/>
  <c r="V8" i="150"/>
  <c r="M15" i="150"/>
  <c r="N152" i="150"/>
  <c r="H20" i="150"/>
  <c r="I157" i="150"/>
  <c r="U147" i="150"/>
  <c r="T10" i="150"/>
  <c r="U148" i="150"/>
  <c r="T11" i="150"/>
  <c r="I19" i="150"/>
  <c r="J156" i="150"/>
  <c r="J23" i="151"/>
  <c r="F22" i="151"/>
  <c r="O13" i="150"/>
  <c r="P150" i="150"/>
  <c r="W146" i="150"/>
  <c r="V9" i="150"/>
  <c r="X143" i="150"/>
  <c r="W6" i="150"/>
  <c r="N14" i="150"/>
  <c r="O151" i="150"/>
  <c r="G21" i="151"/>
  <c r="H21" i="151" s="1"/>
  <c r="I21" i="151" s="1"/>
  <c r="G21" i="150"/>
  <c r="U149" i="150"/>
  <c r="T12" i="150"/>
  <c r="M153" i="150"/>
  <c r="L16" i="150"/>
  <c r="I20" i="150" l="1"/>
  <c r="J157" i="150"/>
  <c r="H21" i="150"/>
  <c r="I158" i="150"/>
  <c r="V148" i="150"/>
  <c r="U11" i="150"/>
  <c r="N15" i="150"/>
  <c r="O152" i="150"/>
  <c r="X145" i="150"/>
  <c r="W8" i="150"/>
  <c r="K18" i="150"/>
  <c r="L155" i="150"/>
  <c r="M16" i="150"/>
  <c r="N153" i="150"/>
  <c r="V147" i="150"/>
  <c r="U10" i="150"/>
  <c r="M154" i="150"/>
  <c r="L17" i="150"/>
  <c r="J24" i="151"/>
  <c r="F23" i="151"/>
  <c r="G23" i="151" s="1"/>
  <c r="X146" i="150"/>
  <c r="W9" i="150"/>
  <c r="J19" i="150"/>
  <c r="K156" i="150"/>
  <c r="X144" i="150"/>
  <c r="W7" i="150"/>
  <c r="O14" i="150"/>
  <c r="P151" i="150"/>
  <c r="P13" i="150"/>
  <c r="Q150" i="150"/>
  <c r="W5" i="150"/>
  <c r="X142" i="150"/>
  <c r="V149" i="150"/>
  <c r="U12" i="150"/>
  <c r="Y143" i="150"/>
  <c r="X6" i="150"/>
  <c r="G22" i="151"/>
  <c r="H22" i="151" s="1"/>
  <c r="I22" i="151" s="1"/>
  <c r="G22" i="150"/>
  <c r="Y142" i="150" l="1"/>
  <c r="X5" i="150"/>
  <c r="K19" i="150"/>
  <c r="L156" i="150"/>
  <c r="X8" i="150"/>
  <c r="Y145" i="150"/>
  <c r="Y146" i="150"/>
  <c r="X9" i="150"/>
  <c r="H22" i="150"/>
  <c r="I159" i="150"/>
  <c r="H23" i="151"/>
  <c r="I23" i="151" s="1"/>
  <c r="H23" i="150"/>
  <c r="P14" i="150"/>
  <c r="Q151" i="150"/>
  <c r="J25" i="151"/>
  <c r="F24" i="151"/>
  <c r="M155" i="150"/>
  <c r="L18" i="150"/>
  <c r="I21" i="150"/>
  <c r="J158" i="150"/>
  <c r="W147" i="150"/>
  <c r="V10" i="150"/>
  <c r="W149" i="150"/>
  <c r="V12" i="150"/>
  <c r="M17" i="150"/>
  <c r="N154" i="150"/>
  <c r="O15" i="150"/>
  <c r="P152" i="150"/>
  <c r="Q13" i="150"/>
  <c r="R150" i="150"/>
  <c r="N16" i="150"/>
  <c r="O153" i="150"/>
  <c r="Z143" i="150"/>
  <c r="Y6" i="150"/>
  <c r="Y144" i="150"/>
  <c r="X7" i="150"/>
  <c r="W148" i="150"/>
  <c r="V11" i="150"/>
  <c r="J20" i="150"/>
  <c r="K157" i="150"/>
  <c r="X148" i="150" l="1"/>
  <c r="W11" i="150"/>
  <c r="G24" i="151"/>
  <c r="H24" i="151" s="1"/>
  <c r="I24" i="151" s="1"/>
  <c r="G24" i="150"/>
  <c r="K20" i="150"/>
  <c r="L157" i="150"/>
  <c r="F25" i="151"/>
  <c r="J26" i="151"/>
  <c r="Z145" i="150"/>
  <c r="Y8" i="150"/>
  <c r="W12" i="150"/>
  <c r="X149" i="150"/>
  <c r="Z144" i="150"/>
  <c r="Y7" i="150"/>
  <c r="X147" i="150"/>
  <c r="W10" i="150"/>
  <c r="Z146" i="150"/>
  <c r="Y9" i="150"/>
  <c r="I22" i="150"/>
  <c r="J159" i="150"/>
  <c r="P15" i="150"/>
  <c r="Q152" i="150"/>
  <c r="Q14" i="150"/>
  <c r="R151" i="150"/>
  <c r="M156" i="150"/>
  <c r="L19" i="150"/>
  <c r="S150" i="150"/>
  <c r="R13" i="150"/>
  <c r="AA143" i="150"/>
  <c r="Z6" i="150"/>
  <c r="I23" i="150"/>
  <c r="J160" i="150"/>
  <c r="Z142" i="150"/>
  <c r="Y5" i="150"/>
  <c r="M18" i="150"/>
  <c r="N155" i="150"/>
  <c r="O16" i="150"/>
  <c r="P153" i="150"/>
  <c r="N17" i="150"/>
  <c r="O154" i="150"/>
  <c r="J21" i="150"/>
  <c r="K158" i="150"/>
  <c r="O17" i="150" l="1"/>
  <c r="P154" i="150"/>
  <c r="M157" i="150"/>
  <c r="L20" i="150"/>
  <c r="AA142" i="150"/>
  <c r="Z5" i="150"/>
  <c r="J22" i="150"/>
  <c r="K159" i="150"/>
  <c r="AA146" i="150"/>
  <c r="Z9" i="150"/>
  <c r="J23" i="150"/>
  <c r="K160" i="150"/>
  <c r="AB143" i="150"/>
  <c r="AA6" i="150"/>
  <c r="S151" i="150"/>
  <c r="R14" i="150"/>
  <c r="Y147" i="150"/>
  <c r="X10" i="150"/>
  <c r="H24" i="150"/>
  <c r="I161" i="150"/>
  <c r="M19" i="150"/>
  <c r="N156" i="150"/>
  <c r="Y149" i="150"/>
  <c r="X12" i="150"/>
  <c r="AA145" i="150"/>
  <c r="Z8" i="150"/>
  <c r="P16" i="150"/>
  <c r="Q153" i="150"/>
  <c r="T150" i="150"/>
  <c r="S13" i="150"/>
  <c r="Q15" i="150"/>
  <c r="R152" i="150"/>
  <c r="AA144" i="150"/>
  <c r="Z7" i="150"/>
  <c r="J27" i="151"/>
  <c r="F26" i="151"/>
  <c r="Y148" i="150"/>
  <c r="X11" i="150"/>
  <c r="K21" i="150"/>
  <c r="L158" i="150"/>
  <c r="N18" i="150"/>
  <c r="O155" i="150"/>
  <c r="G25" i="151"/>
  <c r="H25" i="151" s="1"/>
  <c r="I25" i="151" s="1"/>
  <c r="G25" i="150"/>
  <c r="Z148" i="150" l="1"/>
  <c r="Y11" i="150"/>
  <c r="U150" i="150"/>
  <c r="T13" i="150"/>
  <c r="AB146" i="150"/>
  <c r="AA9" i="150"/>
  <c r="J28" i="151"/>
  <c r="F27" i="151"/>
  <c r="Q16" i="150"/>
  <c r="R153" i="150"/>
  <c r="M20" i="150"/>
  <c r="N157" i="150"/>
  <c r="G26" i="151"/>
  <c r="H26" i="151" s="1"/>
  <c r="I26" i="151" s="1"/>
  <c r="G26" i="150"/>
  <c r="AB142" i="150"/>
  <c r="AA5" i="150"/>
  <c r="AB144" i="150"/>
  <c r="AA7" i="150"/>
  <c r="O18" i="150"/>
  <c r="P155" i="150"/>
  <c r="N19" i="150"/>
  <c r="O156" i="150"/>
  <c r="K23" i="150"/>
  <c r="L160" i="150"/>
  <c r="AB145" i="150"/>
  <c r="AA8" i="150"/>
  <c r="T151" i="150"/>
  <c r="S14" i="150"/>
  <c r="Z149" i="150"/>
  <c r="Y12" i="150"/>
  <c r="AC143" i="150"/>
  <c r="AB6" i="150"/>
  <c r="K22" i="150"/>
  <c r="L159" i="150"/>
  <c r="H25" i="150"/>
  <c r="I162" i="150"/>
  <c r="Z147" i="150"/>
  <c r="Y10" i="150"/>
  <c r="M158" i="150"/>
  <c r="L21" i="150"/>
  <c r="S152" i="150"/>
  <c r="R15" i="150"/>
  <c r="I24" i="150"/>
  <c r="J161" i="150"/>
  <c r="P17" i="150"/>
  <c r="Q154" i="150"/>
  <c r="M160" i="150" l="1"/>
  <c r="L23" i="150"/>
  <c r="AA149" i="150"/>
  <c r="Z12" i="150"/>
  <c r="G27" i="151"/>
  <c r="H27" i="151" s="1"/>
  <c r="I27" i="151" s="1"/>
  <c r="G27" i="150"/>
  <c r="V150" i="150"/>
  <c r="U13" i="150"/>
  <c r="J24" i="150"/>
  <c r="K161" i="150"/>
  <c r="AC145" i="150"/>
  <c r="AB8" i="150"/>
  <c r="P18" i="150"/>
  <c r="Q155" i="150"/>
  <c r="J29" i="151"/>
  <c r="H26" i="150"/>
  <c r="I163" i="150"/>
  <c r="U151" i="150"/>
  <c r="T14" i="150"/>
  <c r="S153" i="150"/>
  <c r="R16" i="150"/>
  <c r="T152" i="150"/>
  <c r="S15" i="150"/>
  <c r="M21" i="150"/>
  <c r="N158" i="150"/>
  <c r="M159" i="150"/>
  <c r="L22" i="150"/>
  <c r="AC144" i="150"/>
  <c r="AB7" i="150"/>
  <c r="N20" i="150"/>
  <c r="O157" i="150"/>
  <c r="AC146" i="150"/>
  <c r="AB9" i="150"/>
  <c r="AA148" i="150"/>
  <c r="Z11" i="150"/>
  <c r="AA147" i="150"/>
  <c r="Z10" i="150"/>
  <c r="AC142" i="150"/>
  <c r="AB5" i="150"/>
  <c r="Q17" i="150"/>
  <c r="R154" i="150"/>
  <c r="I25" i="150"/>
  <c r="J162" i="150"/>
  <c r="O19" i="150"/>
  <c r="P156" i="150"/>
  <c r="AD143" i="150"/>
  <c r="AC6" i="150"/>
  <c r="AD142" i="150" l="1"/>
  <c r="AC5" i="150"/>
  <c r="O20" i="150"/>
  <c r="P157" i="150"/>
  <c r="F29" i="151"/>
  <c r="J30" i="151"/>
  <c r="S154" i="150"/>
  <c r="R17" i="150"/>
  <c r="N21" i="150"/>
  <c r="O158" i="150"/>
  <c r="I26" i="150"/>
  <c r="J163" i="150"/>
  <c r="K24" i="150"/>
  <c r="L161" i="150"/>
  <c r="W150" i="150"/>
  <c r="V13" i="150"/>
  <c r="AB147" i="150"/>
  <c r="AA10" i="150"/>
  <c r="T153" i="150"/>
  <c r="S16" i="150"/>
  <c r="H27" i="150"/>
  <c r="I164" i="150"/>
  <c r="M23" i="150"/>
  <c r="N160" i="150"/>
  <c r="P19" i="150"/>
  <c r="Q156" i="150"/>
  <c r="Q18" i="150"/>
  <c r="R155" i="150"/>
  <c r="AE143" i="150"/>
  <c r="AD6" i="150"/>
  <c r="U152" i="150"/>
  <c r="T15" i="150"/>
  <c r="AD144" i="150"/>
  <c r="AC7" i="150"/>
  <c r="AB148" i="150"/>
  <c r="AA11" i="150"/>
  <c r="M22" i="150"/>
  <c r="N159" i="150"/>
  <c r="V151" i="150"/>
  <c r="U14" i="150"/>
  <c r="AD145" i="150"/>
  <c r="AC8" i="150"/>
  <c r="J25" i="150"/>
  <c r="K162" i="150"/>
  <c r="AD146" i="150"/>
  <c r="AC9" i="150"/>
  <c r="AB149" i="150"/>
  <c r="AA12" i="150"/>
  <c r="K25" i="150" l="1"/>
  <c r="L162" i="150"/>
  <c r="N23" i="150"/>
  <c r="O160" i="150"/>
  <c r="AC148" i="150"/>
  <c r="AB11" i="150"/>
  <c r="AF143" i="150"/>
  <c r="AE6" i="150"/>
  <c r="N22" i="150"/>
  <c r="O159" i="150"/>
  <c r="I27" i="150"/>
  <c r="J164" i="150"/>
  <c r="AE145" i="150"/>
  <c r="AD8" i="150"/>
  <c r="M161" i="150"/>
  <c r="L24" i="150"/>
  <c r="G29" i="151"/>
  <c r="H29" i="151" s="1"/>
  <c r="I29" i="151" s="1"/>
  <c r="G28" i="150"/>
  <c r="AE146" i="150"/>
  <c r="AD9" i="150"/>
  <c r="S155" i="150"/>
  <c r="R18" i="150"/>
  <c r="T154" i="150"/>
  <c r="S17" i="150"/>
  <c r="AC149" i="150"/>
  <c r="AB12" i="150"/>
  <c r="U153" i="150"/>
  <c r="T16" i="150"/>
  <c r="W151" i="150"/>
  <c r="V14" i="150"/>
  <c r="V152" i="150"/>
  <c r="U15" i="150"/>
  <c r="AC147" i="150"/>
  <c r="AB10" i="150"/>
  <c r="J26" i="150"/>
  <c r="K163" i="150"/>
  <c r="P20" i="150"/>
  <c r="Q157" i="150"/>
  <c r="X150" i="150"/>
  <c r="W13" i="150"/>
  <c r="J31" i="151"/>
  <c r="F30" i="151"/>
  <c r="AE144" i="150"/>
  <c r="AD7" i="150"/>
  <c r="Q19" i="150"/>
  <c r="R156" i="150"/>
  <c r="AE142" i="150"/>
  <c r="AD5" i="150"/>
  <c r="O21" i="150"/>
  <c r="P158" i="150"/>
  <c r="AD148" i="150" l="1"/>
  <c r="AC11" i="150"/>
  <c r="G30" i="151"/>
  <c r="H30" i="151" s="1"/>
  <c r="I30" i="151" s="1"/>
  <c r="G29" i="150"/>
  <c r="AF145" i="150"/>
  <c r="AE8" i="150"/>
  <c r="J32" i="151"/>
  <c r="F31" i="151"/>
  <c r="AC10" i="150"/>
  <c r="AD147" i="150"/>
  <c r="V153" i="150"/>
  <c r="U16" i="150"/>
  <c r="AF146" i="150"/>
  <c r="AE9" i="150"/>
  <c r="J27" i="150"/>
  <c r="K164" i="150"/>
  <c r="AF142" i="150"/>
  <c r="AE5" i="150"/>
  <c r="T155" i="150"/>
  <c r="S18" i="150"/>
  <c r="H28" i="150"/>
  <c r="I165" i="150"/>
  <c r="O23" i="150"/>
  <c r="P160" i="150"/>
  <c r="S156" i="150"/>
  <c r="R19" i="150"/>
  <c r="AD149" i="150"/>
  <c r="AC12" i="150"/>
  <c r="O22" i="150"/>
  <c r="P159" i="150"/>
  <c r="K26" i="150"/>
  <c r="L163" i="150"/>
  <c r="Y150" i="150"/>
  <c r="X13" i="150"/>
  <c r="AF144" i="150"/>
  <c r="AE7" i="150"/>
  <c r="X151" i="150"/>
  <c r="W14" i="150"/>
  <c r="U154" i="150"/>
  <c r="T17" i="150"/>
  <c r="M24" i="150"/>
  <c r="N161" i="150"/>
  <c r="AG143" i="150"/>
  <c r="AF6" i="150"/>
  <c r="M162" i="150"/>
  <c r="L25" i="150"/>
  <c r="W152" i="150"/>
  <c r="V15" i="150"/>
  <c r="P21" i="150"/>
  <c r="Q158" i="150"/>
  <c r="Q20" i="150"/>
  <c r="R157" i="150"/>
  <c r="H29" i="150" l="1"/>
  <c r="I166" i="150"/>
  <c r="X152" i="150"/>
  <c r="W15" i="150"/>
  <c r="V154" i="150"/>
  <c r="U17" i="150"/>
  <c r="T156" i="150"/>
  <c r="S19" i="150"/>
  <c r="U155" i="150"/>
  <c r="T18" i="150"/>
  <c r="AG146" i="150"/>
  <c r="AF9" i="150"/>
  <c r="AG145" i="150"/>
  <c r="AF8" i="150"/>
  <c r="Y151" i="150"/>
  <c r="X14" i="150"/>
  <c r="AG142" i="150"/>
  <c r="AF5" i="150"/>
  <c r="P22" i="150"/>
  <c r="Q159" i="150"/>
  <c r="Q21" i="150"/>
  <c r="R158" i="150"/>
  <c r="N24" i="150"/>
  <c r="O161" i="150"/>
  <c r="M163" i="150"/>
  <c r="L26" i="150"/>
  <c r="W153" i="150"/>
  <c r="V16" i="150"/>
  <c r="AE148" i="150"/>
  <c r="AD11" i="150"/>
  <c r="AH143" i="150"/>
  <c r="AG6" i="150"/>
  <c r="S157" i="150"/>
  <c r="R20" i="150"/>
  <c r="I28" i="150"/>
  <c r="J165" i="150"/>
  <c r="K27" i="150"/>
  <c r="L164" i="150"/>
  <c r="AE147" i="150"/>
  <c r="AD10" i="150"/>
  <c r="M25" i="150"/>
  <c r="N162" i="150"/>
  <c r="P23" i="150"/>
  <c r="Q160" i="150"/>
  <c r="AG144" i="150"/>
  <c r="AF7" i="150"/>
  <c r="Z150" i="150"/>
  <c r="Y13" i="150"/>
  <c r="AE149" i="150"/>
  <c r="AD12" i="150"/>
  <c r="G31" i="151"/>
  <c r="H31" i="151" s="1"/>
  <c r="I31" i="151" s="1"/>
  <c r="G30" i="150"/>
  <c r="F32" i="151"/>
  <c r="J33" i="151"/>
  <c r="AF149" i="150" l="1"/>
  <c r="AE12" i="150"/>
  <c r="O24" i="150"/>
  <c r="P161" i="150"/>
  <c r="J28" i="150"/>
  <c r="K165" i="150"/>
  <c r="U156" i="150"/>
  <c r="T19" i="150"/>
  <c r="N25" i="150"/>
  <c r="O162" i="150"/>
  <c r="AG8" i="150"/>
  <c r="AH145" i="150"/>
  <c r="W154" i="150"/>
  <c r="V17" i="150"/>
  <c r="Z151" i="150"/>
  <c r="Y14" i="150"/>
  <c r="AA150" i="150"/>
  <c r="Z13" i="150"/>
  <c r="H30" i="150"/>
  <c r="I167" i="150"/>
  <c r="X153" i="150"/>
  <c r="W16" i="150"/>
  <c r="AH146" i="150"/>
  <c r="AG9" i="150"/>
  <c r="Y152" i="150"/>
  <c r="X15" i="150"/>
  <c r="J34" i="151"/>
  <c r="F33" i="151"/>
  <c r="AH144" i="150"/>
  <c r="AG7" i="150"/>
  <c r="AI143" i="150"/>
  <c r="AH6" i="150"/>
  <c r="Q22" i="150"/>
  <c r="R159" i="150"/>
  <c r="AH142" i="150"/>
  <c r="AG5" i="150"/>
  <c r="V155" i="150"/>
  <c r="U18" i="150"/>
  <c r="Q23" i="150"/>
  <c r="R160" i="150"/>
  <c r="G32" i="151"/>
  <c r="H32" i="151" s="1"/>
  <c r="I32" i="151" s="1"/>
  <c r="G31" i="150"/>
  <c r="AF147" i="150"/>
  <c r="AE10" i="150"/>
  <c r="T157" i="150"/>
  <c r="S20" i="150"/>
  <c r="S158" i="150"/>
  <c r="R21" i="150"/>
  <c r="M164" i="150"/>
  <c r="L27" i="150"/>
  <c r="M26" i="150"/>
  <c r="N163" i="150"/>
  <c r="AF148" i="150"/>
  <c r="AE11" i="150"/>
  <c r="I29" i="150"/>
  <c r="J166" i="150"/>
  <c r="J35" i="151" l="1"/>
  <c r="F34" i="151"/>
  <c r="I30" i="150"/>
  <c r="J167" i="150"/>
  <c r="T158" i="150"/>
  <c r="S21" i="150"/>
  <c r="U157" i="150"/>
  <c r="T20" i="150"/>
  <c r="Z152" i="150"/>
  <c r="Y15" i="150"/>
  <c r="AB150" i="150"/>
  <c r="AA13" i="150"/>
  <c r="G33" i="151"/>
  <c r="H33" i="151" s="1"/>
  <c r="I33" i="151" s="1"/>
  <c r="G32" i="150"/>
  <c r="X154" i="150"/>
  <c r="W17" i="150"/>
  <c r="AG148" i="150"/>
  <c r="AF11" i="150"/>
  <c r="AI145" i="150"/>
  <c r="AH8" i="150"/>
  <c r="K28" i="150"/>
  <c r="L165" i="150"/>
  <c r="V156" i="150"/>
  <c r="U19" i="150"/>
  <c r="P24" i="150"/>
  <c r="Q161" i="150"/>
  <c r="S160" i="150"/>
  <c r="R23" i="150"/>
  <c r="S159" i="150"/>
  <c r="R22" i="150"/>
  <c r="AG147" i="150"/>
  <c r="AF10" i="150"/>
  <c r="AJ143" i="150"/>
  <c r="AI6" i="150"/>
  <c r="AI146" i="150"/>
  <c r="AH9" i="150"/>
  <c r="N26" i="150"/>
  <c r="O163" i="150"/>
  <c r="W155" i="150"/>
  <c r="V18" i="150"/>
  <c r="H31" i="150"/>
  <c r="I168" i="150"/>
  <c r="AI144" i="150"/>
  <c r="AH7" i="150"/>
  <c r="Y153" i="150"/>
  <c r="X16" i="150"/>
  <c r="AA151" i="150"/>
  <c r="Z14" i="150"/>
  <c r="AG149" i="150"/>
  <c r="AF12" i="150"/>
  <c r="J29" i="150"/>
  <c r="K166" i="150"/>
  <c r="M27" i="150"/>
  <c r="N164" i="150"/>
  <c r="AI142" i="150"/>
  <c r="AH5" i="150"/>
  <c r="O25" i="150"/>
  <c r="P162" i="150"/>
  <c r="K29" i="150" l="1"/>
  <c r="L166" i="150"/>
  <c r="AH149" i="150"/>
  <c r="AG12" i="150"/>
  <c r="AK143" i="150"/>
  <c r="AJ6" i="150"/>
  <c r="H32" i="150"/>
  <c r="I169" i="150"/>
  <c r="U158" i="150"/>
  <c r="T21" i="150"/>
  <c r="N27" i="150"/>
  <c r="O164" i="150"/>
  <c r="I31" i="150"/>
  <c r="J168" i="150"/>
  <c r="M165" i="150"/>
  <c r="L28" i="150"/>
  <c r="AJ145" i="150"/>
  <c r="AI8" i="150"/>
  <c r="J30" i="150"/>
  <c r="K167" i="150"/>
  <c r="X155" i="150"/>
  <c r="W18" i="150"/>
  <c r="AH147" i="150"/>
  <c r="AG10" i="150"/>
  <c r="AC150" i="150"/>
  <c r="AB13" i="150"/>
  <c r="Z153" i="150"/>
  <c r="Y16" i="150"/>
  <c r="T159" i="150"/>
  <c r="S22" i="150"/>
  <c r="Q24" i="150"/>
  <c r="R161" i="150"/>
  <c r="AH148" i="150"/>
  <c r="AG11" i="150"/>
  <c r="AA152" i="150"/>
  <c r="Z15" i="150"/>
  <c r="G34" i="151"/>
  <c r="H34" i="151" s="1"/>
  <c r="I34" i="151" s="1"/>
  <c r="G33" i="150"/>
  <c r="J36" i="151"/>
  <c r="F35" i="151"/>
  <c r="AB151" i="150"/>
  <c r="AA14" i="150"/>
  <c r="P25" i="150"/>
  <c r="Q162" i="150"/>
  <c r="O26" i="150"/>
  <c r="P163" i="150"/>
  <c r="AJ142" i="150"/>
  <c r="AI5" i="150"/>
  <c r="AJ144" i="150"/>
  <c r="AI7" i="150"/>
  <c r="AJ146" i="150"/>
  <c r="AI9" i="150"/>
  <c r="T160" i="150"/>
  <c r="S23" i="150"/>
  <c r="W156" i="150"/>
  <c r="V19" i="150"/>
  <c r="Y154" i="150"/>
  <c r="X17" i="150"/>
  <c r="V157" i="150"/>
  <c r="U20" i="150"/>
  <c r="I32" i="150" l="1"/>
  <c r="J169" i="150"/>
  <c r="X156" i="150"/>
  <c r="W19" i="150"/>
  <c r="AK142" i="150"/>
  <c r="AJ5" i="150"/>
  <c r="G35" i="151"/>
  <c r="H35" i="151" s="1"/>
  <c r="I35" i="151" s="1"/>
  <c r="G34" i="150"/>
  <c r="AD150" i="150"/>
  <c r="AC13" i="150"/>
  <c r="AL143" i="150"/>
  <c r="AK6" i="150"/>
  <c r="H33" i="150"/>
  <c r="I170" i="150"/>
  <c r="AI147" i="150"/>
  <c r="AH10" i="150"/>
  <c r="J37" i="151"/>
  <c r="F36" i="151"/>
  <c r="U159" i="150"/>
  <c r="T22" i="150"/>
  <c r="O27" i="150"/>
  <c r="P164" i="150"/>
  <c r="AI149" i="150"/>
  <c r="AH12" i="150"/>
  <c r="K30" i="150"/>
  <c r="L167" i="150"/>
  <c r="U160" i="150"/>
  <c r="T23" i="150"/>
  <c r="AB152" i="150"/>
  <c r="AA15" i="150"/>
  <c r="Y155" i="150"/>
  <c r="X18" i="150"/>
  <c r="AK145" i="150"/>
  <c r="AJ8" i="150"/>
  <c r="V158" i="150"/>
  <c r="U21" i="150"/>
  <c r="P26" i="150"/>
  <c r="Q163" i="150"/>
  <c r="W157" i="150"/>
  <c r="V20" i="150"/>
  <c r="Q25" i="150"/>
  <c r="R162" i="150"/>
  <c r="S161" i="150"/>
  <c r="R24" i="150"/>
  <c r="J31" i="150"/>
  <c r="K168" i="150"/>
  <c r="AK146" i="150"/>
  <c r="AJ9" i="150"/>
  <c r="AA153" i="150"/>
  <c r="Z16" i="150"/>
  <c r="Z154" i="150"/>
  <c r="Y17" i="150"/>
  <c r="AK144" i="150"/>
  <c r="AJ7" i="150"/>
  <c r="AC151" i="150"/>
  <c r="AB14" i="150"/>
  <c r="AI148" i="150"/>
  <c r="AH11" i="150"/>
  <c r="M28" i="150"/>
  <c r="N165" i="150"/>
  <c r="M166" i="150"/>
  <c r="L29" i="150"/>
  <c r="W158" i="150" l="1"/>
  <c r="V21" i="150"/>
  <c r="AJ147" i="150"/>
  <c r="AI10" i="150"/>
  <c r="H34" i="150"/>
  <c r="I171" i="150"/>
  <c r="AJ148" i="150"/>
  <c r="AI11" i="150"/>
  <c r="P27" i="150"/>
  <c r="Q164" i="150"/>
  <c r="M29" i="150"/>
  <c r="N166" i="150"/>
  <c r="S162" i="150"/>
  <c r="R25" i="150"/>
  <c r="V160" i="150"/>
  <c r="U23" i="150"/>
  <c r="AL146" i="150"/>
  <c r="AK9" i="150"/>
  <c r="X157" i="150"/>
  <c r="W20" i="150"/>
  <c r="I33" i="150"/>
  <c r="J170" i="150"/>
  <c r="AB153" i="150"/>
  <c r="AA16" i="150"/>
  <c r="AD151" i="150"/>
  <c r="AC14" i="150"/>
  <c r="Z155" i="150"/>
  <c r="Y18" i="150"/>
  <c r="V159" i="150"/>
  <c r="U22" i="150"/>
  <c r="AM143" i="150"/>
  <c r="AL6" i="150"/>
  <c r="Y156" i="150"/>
  <c r="X19" i="150"/>
  <c r="N28" i="150"/>
  <c r="O165" i="150"/>
  <c r="AL144" i="150"/>
  <c r="AK7" i="150"/>
  <c r="M167" i="150"/>
  <c r="L30" i="150"/>
  <c r="AL145" i="150"/>
  <c r="AK8" i="150"/>
  <c r="AL142" i="150"/>
  <c r="AK5" i="150"/>
  <c r="K31" i="150"/>
  <c r="L168" i="150"/>
  <c r="Q26" i="150"/>
  <c r="R163" i="150"/>
  <c r="AC152" i="150"/>
  <c r="AB15" i="150"/>
  <c r="AJ149" i="150"/>
  <c r="AI12" i="150"/>
  <c r="G36" i="151"/>
  <c r="H36" i="151" s="1"/>
  <c r="I36" i="151" s="1"/>
  <c r="G35" i="150"/>
  <c r="AE150" i="150"/>
  <c r="AD13" i="150"/>
  <c r="AA154" i="150"/>
  <c r="Z17" i="150"/>
  <c r="T161" i="150"/>
  <c r="S24" i="150"/>
  <c r="J38" i="151"/>
  <c r="F37" i="151"/>
  <c r="J32" i="150"/>
  <c r="K169" i="150"/>
  <c r="AF150" i="150" l="1"/>
  <c r="AE13" i="150"/>
  <c r="Z156" i="150"/>
  <c r="Y19" i="150"/>
  <c r="T162" i="150"/>
  <c r="S25" i="150"/>
  <c r="G37" i="151"/>
  <c r="H37" i="151" s="1"/>
  <c r="I37" i="151" s="1"/>
  <c r="G36" i="150"/>
  <c r="H35" i="150"/>
  <c r="I172" i="150"/>
  <c r="AN143" i="150"/>
  <c r="AM6" i="150"/>
  <c r="Y157" i="150"/>
  <c r="X20" i="150"/>
  <c r="AK147" i="150"/>
  <c r="AJ10" i="150"/>
  <c r="M30" i="150"/>
  <c r="N167" i="150"/>
  <c r="N29" i="150"/>
  <c r="O166" i="150"/>
  <c r="W159" i="150"/>
  <c r="V22" i="150"/>
  <c r="AC153" i="150"/>
  <c r="AB16" i="150"/>
  <c r="AM146" i="150"/>
  <c r="AL9" i="150"/>
  <c r="AE151" i="150"/>
  <c r="AD14" i="150"/>
  <c r="I34" i="150"/>
  <c r="J171" i="150"/>
  <c r="J39" i="151"/>
  <c r="F38" i="151"/>
  <c r="M168" i="150"/>
  <c r="L31" i="150"/>
  <c r="U161" i="150"/>
  <c r="T24" i="150"/>
  <c r="AM142" i="150"/>
  <c r="AL5" i="150"/>
  <c r="Q27" i="150"/>
  <c r="R164" i="150"/>
  <c r="AB154" i="150"/>
  <c r="AA17" i="150"/>
  <c r="AD152" i="150"/>
  <c r="AC15" i="150"/>
  <c r="O28" i="150"/>
  <c r="P165" i="150"/>
  <c r="AA155" i="150"/>
  <c r="Z18" i="150"/>
  <c r="W160" i="150"/>
  <c r="V23" i="150"/>
  <c r="AK148" i="150"/>
  <c r="AJ11" i="150"/>
  <c r="X158" i="150"/>
  <c r="W21" i="150"/>
  <c r="K32" i="150"/>
  <c r="L169" i="150"/>
  <c r="S163" i="150"/>
  <c r="R26" i="150"/>
  <c r="AM144" i="150"/>
  <c r="AL7" i="150"/>
  <c r="AK149" i="150"/>
  <c r="AJ12" i="150"/>
  <c r="AM145" i="150"/>
  <c r="AL8" i="150"/>
  <c r="J33" i="150"/>
  <c r="K170" i="150"/>
  <c r="X160" i="150" l="1"/>
  <c r="W23" i="150"/>
  <c r="K33" i="150"/>
  <c r="L170" i="150"/>
  <c r="U162" i="150"/>
  <c r="T25" i="150"/>
  <c r="M31" i="150"/>
  <c r="N168" i="150"/>
  <c r="H36" i="150"/>
  <c r="I173" i="150"/>
  <c r="O29" i="150"/>
  <c r="P166" i="150"/>
  <c r="AN145" i="150"/>
  <c r="AM8" i="150"/>
  <c r="AB155" i="150"/>
  <c r="AA18" i="150"/>
  <c r="M169" i="150"/>
  <c r="L32" i="150"/>
  <c r="S164" i="150"/>
  <c r="R27" i="150"/>
  <c r="N30" i="150"/>
  <c r="O167" i="150"/>
  <c r="AL149" i="150"/>
  <c r="AK12" i="150"/>
  <c r="Y158" i="150"/>
  <c r="X21" i="150"/>
  <c r="AN142" i="150"/>
  <c r="AM5" i="150"/>
  <c r="AO143" i="150"/>
  <c r="AN6" i="150"/>
  <c r="AA156" i="150"/>
  <c r="Z19" i="150"/>
  <c r="T163" i="150"/>
  <c r="S26" i="150"/>
  <c r="AC154" i="150"/>
  <c r="AB17" i="150"/>
  <c r="G38" i="151"/>
  <c r="H38" i="151" s="1"/>
  <c r="I38" i="151" s="1"/>
  <c r="G37" i="150"/>
  <c r="J40" i="151"/>
  <c r="F39" i="151"/>
  <c r="P28" i="150"/>
  <c r="Q165" i="150"/>
  <c r="J34" i="150"/>
  <c r="K171" i="150"/>
  <c r="X159" i="150"/>
  <c r="W22" i="150"/>
  <c r="AN144" i="150"/>
  <c r="AM7" i="150"/>
  <c r="AL148" i="150"/>
  <c r="AK11" i="150"/>
  <c r="AE152" i="150"/>
  <c r="AD15" i="150"/>
  <c r="V161" i="150"/>
  <c r="U24" i="150"/>
  <c r="AF151" i="150"/>
  <c r="AE14" i="150"/>
  <c r="AL147" i="150"/>
  <c r="AK10" i="150"/>
  <c r="AG150" i="150"/>
  <c r="AF13" i="150"/>
  <c r="Z157" i="150"/>
  <c r="Y20" i="150"/>
  <c r="AN146" i="150"/>
  <c r="AM9" i="150"/>
  <c r="AD153" i="150"/>
  <c r="AC16" i="150"/>
  <c r="I35" i="150"/>
  <c r="J172" i="150"/>
  <c r="AO145" i="150" l="1"/>
  <c r="AN8" i="150"/>
  <c r="V162" i="150"/>
  <c r="U25" i="150"/>
  <c r="W161" i="150"/>
  <c r="V24" i="150"/>
  <c r="AP143" i="150"/>
  <c r="AO6" i="150"/>
  <c r="AF152" i="150"/>
  <c r="AE15" i="150"/>
  <c r="O30" i="150"/>
  <c r="P167" i="150"/>
  <c r="H37" i="150"/>
  <c r="I174" i="150"/>
  <c r="AD154" i="150"/>
  <c r="AC17" i="150"/>
  <c r="P29" i="150"/>
  <c r="Q166" i="150"/>
  <c r="J35" i="150"/>
  <c r="K172" i="150"/>
  <c r="AH150" i="150"/>
  <c r="AG13" i="150"/>
  <c r="AE153" i="150"/>
  <c r="AD16" i="150"/>
  <c r="T164" i="150"/>
  <c r="S27" i="150"/>
  <c r="AM147" i="150"/>
  <c r="AL10" i="150"/>
  <c r="U163" i="150"/>
  <c r="T26" i="150"/>
  <c r="AO146" i="150"/>
  <c r="AN9" i="150"/>
  <c r="Q28" i="150"/>
  <c r="R165" i="150"/>
  <c r="Z158" i="150"/>
  <c r="Y21" i="150"/>
  <c r="M32" i="150"/>
  <c r="N169" i="150"/>
  <c r="M170" i="150"/>
  <c r="L33" i="150"/>
  <c r="Y159" i="150"/>
  <c r="X22" i="150"/>
  <c r="N31" i="150"/>
  <c r="O168" i="150"/>
  <c r="AO142" i="150"/>
  <c r="AN5" i="150"/>
  <c r="AO144" i="150"/>
  <c r="AN7" i="150"/>
  <c r="AB156" i="150"/>
  <c r="AA19" i="150"/>
  <c r="I36" i="150"/>
  <c r="J173" i="150"/>
  <c r="Y160" i="150"/>
  <c r="X23" i="150"/>
  <c r="K34" i="150"/>
  <c r="L171" i="150"/>
  <c r="AM148" i="150"/>
  <c r="AL11" i="150"/>
  <c r="AG151" i="150"/>
  <c r="AF14" i="150"/>
  <c r="G39" i="151"/>
  <c r="H39" i="151" s="1"/>
  <c r="I39" i="151" s="1"/>
  <c r="G38" i="150"/>
  <c r="AA157" i="150"/>
  <c r="Z20" i="150"/>
  <c r="J41" i="151"/>
  <c r="F40" i="151"/>
  <c r="AM149" i="150"/>
  <c r="AL12" i="150"/>
  <c r="AC155" i="150"/>
  <c r="AB18" i="150"/>
  <c r="M33" i="150" l="1"/>
  <c r="N170" i="150"/>
  <c r="AQ143" i="150"/>
  <c r="AP6" i="150"/>
  <c r="X161" i="150"/>
  <c r="W24" i="150"/>
  <c r="H38" i="150"/>
  <c r="I175" i="150"/>
  <c r="AF153" i="150"/>
  <c r="AE16" i="150"/>
  <c r="I37" i="150"/>
  <c r="J174" i="150"/>
  <c r="AE154" i="150"/>
  <c r="AD17" i="150"/>
  <c r="Z160" i="150"/>
  <c r="Y23" i="150"/>
  <c r="G40" i="151"/>
  <c r="H40" i="151" s="1"/>
  <c r="I40" i="151" s="1"/>
  <c r="G39" i="150"/>
  <c r="AA158" i="150"/>
  <c r="Z21" i="150"/>
  <c r="W162" i="150"/>
  <c r="V25" i="150"/>
  <c r="AH151" i="150"/>
  <c r="AG14" i="150"/>
  <c r="V163" i="150"/>
  <c r="U26" i="150"/>
  <c r="AN147" i="150"/>
  <c r="AM10" i="150"/>
  <c r="F41" i="151"/>
  <c r="J42" i="151"/>
  <c r="J36" i="150"/>
  <c r="K173" i="150"/>
  <c r="O31" i="150"/>
  <c r="P168" i="150"/>
  <c r="K35" i="150"/>
  <c r="L172" i="150"/>
  <c r="P30" i="150"/>
  <c r="Q167" i="150"/>
  <c r="AD155" i="150"/>
  <c r="AC18" i="150"/>
  <c r="AP144" i="150"/>
  <c r="AO7" i="150"/>
  <c r="AP146" i="150"/>
  <c r="AO9" i="150"/>
  <c r="AP142" i="150"/>
  <c r="AO5" i="150"/>
  <c r="N32" i="150"/>
  <c r="O169" i="150"/>
  <c r="AC156" i="150"/>
  <c r="AB19" i="150"/>
  <c r="U164" i="150"/>
  <c r="T27" i="150"/>
  <c r="AG152" i="150"/>
  <c r="AF15" i="150"/>
  <c r="AP145" i="150"/>
  <c r="AO8" i="150"/>
  <c r="AN149" i="150"/>
  <c r="AM12" i="150"/>
  <c r="AI150" i="150"/>
  <c r="AH13" i="150"/>
  <c r="AN148" i="150"/>
  <c r="AM11" i="150"/>
  <c r="AB157" i="150"/>
  <c r="AA20" i="150"/>
  <c r="Z159" i="150"/>
  <c r="Y22" i="150"/>
  <c r="M171" i="150"/>
  <c r="L34" i="150"/>
  <c r="S165" i="150"/>
  <c r="R28" i="150"/>
  <c r="Q29" i="150"/>
  <c r="R166" i="150"/>
  <c r="S166" i="150" l="1"/>
  <c r="R29" i="150"/>
  <c r="O32" i="150"/>
  <c r="P169" i="150"/>
  <c r="K36" i="150"/>
  <c r="L173" i="150"/>
  <c r="I38" i="150"/>
  <c r="J175" i="150"/>
  <c r="AA160" i="150"/>
  <c r="Z23" i="150"/>
  <c r="Q30" i="150"/>
  <c r="R167" i="150"/>
  <c r="G41" i="151"/>
  <c r="H41" i="151" s="1"/>
  <c r="I41" i="151" s="1"/>
  <c r="G40" i="150"/>
  <c r="AQ145" i="150"/>
  <c r="AP8" i="150"/>
  <c r="AH152" i="150"/>
  <c r="AG15" i="150"/>
  <c r="X24" i="150"/>
  <c r="Y161" i="150"/>
  <c r="V164" i="150"/>
  <c r="U27" i="150"/>
  <c r="AO147" i="150"/>
  <c r="AN10" i="150"/>
  <c r="AB158" i="150"/>
  <c r="AA21" i="150"/>
  <c r="AR143" i="150"/>
  <c r="AQ6" i="150"/>
  <c r="AE155" i="150"/>
  <c r="AD18" i="150"/>
  <c r="AO148" i="150"/>
  <c r="AN11" i="150"/>
  <c r="X162" i="150"/>
  <c r="W25" i="150"/>
  <c r="M34" i="150"/>
  <c r="N171" i="150"/>
  <c r="J37" i="150"/>
  <c r="K174" i="150"/>
  <c r="T165" i="150"/>
  <c r="S28" i="150"/>
  <c r="F42" i="151"/>
  <c r="J43" i="151"/>
  <c r="AQ146" i="150"/>
  <c r="AP9" i="150"/>
  <c r="AA159" i="150"/>
  <c r="Z22" i="150"/>
  <c r="AO149" i="150"/>
  <c r="AN12" i="150"/>
  <c r="AD156" i="150"/>
  <c r="AC19" i="150"/>
  <c r="AQ144" i="150"/>
  <c r="AP7" i="150"/>
  <c r="W163" i="150"/>
  <c r="V26" i="150"/>
  <c r="H39" i="150"/>
  <c r="I176" i="150"/>
  <c r="AG153" i="150"/>
  <c r="AF16" i="150"/>
  <c r="AC157" i="150"/>
  <c r="AB20" i="150"/>
  <c r="AI151" i="150"/>
  <c r="AH14" i="150"/>
  <c r="AQ142" i="150"/>
  <c r="AP5" i="150"/>
  <c r="AF154" i="150"/>
  <c r="AE17" i="150"/>
  <c r="AJ150" i="150"/>
  <c r="AI13" i="150"/>
  <c r="M172" i="150"/>
  <c r="L35" i="150"/>
  <c r="P31" i="150"/>
  <c r="Q168" i="150"/>
  <c r="N33" i="150"/>
  <c r="O170" i="150"/>
  <c r="AB159" i="150" l="1"/>
  <c r="AA22" i="150"/>
  <c r="J38" i="150"/>
  <c r="K175" i="150"/>
  <c r="M173" i="150"/>
  <c r="L36" i="150"/>
  <c r="I39" i="150"/>
  <c r="J176" i="150"/>
  <c r="K37" i="150"/>
  <c r="L174" i="150"/>
  <c r="AK150" i="150"/>
  <c r="AJ13" i="150"/>
  <c r="AD157" i="150"/>
  <c r="AC20" i="150"/>
  <c r="AR144" i="150"/>
  <c r="AQ7" i="150"/>
  <c r="AR146" i="150"/>
  <c r="AQ9" i="150"/>
  <c r="AS143" i="150"/>
  <c r="AR6" i="150"/>
  <c r="Q31" i="150"/>
  <c r="R168" i="150"/>
  <c r="H40" i="150"/>
  <c r="I177" i="150"/>
  <c r="N34" i="150"/>
  <c r="O171" i="150"/>
  <c r="Z161" i="150"/>
  <c r="Y24" i="150"/>
  <c r="S167" i="150"/>
  <c r="R30" i="150"/>
  <c r="P32" i="150"/>
  <c r="Q169" i="150"/>
  <c r="AJ151" i="150"/>
  <c r="AI14" i="150"/>
  <c r="AG154" i="150"/>
  <c r="AF17" i="150"/>
  <c r="F43" i="151"/>
  <c r="J44" i="151"/>
  <c r="F44" i="151" s="1"/>
  <c r="Y162" i="150"/>
  <c r="X25" i="150"/>
  <c r="AC158" i="150"/>
  <c r="AB21" i="150"/>
  <c r="AI152" i="150"/>
  <c r="AH15" i="150"/>
  <c r="AB160" i="150"/>
  <c r="AA23" i="150"/>
  <c r="T166" i="150"/>
  <c r="S29" i="150"/>
  <c r="M35" i="150"/>
  <c r="N172" i="150"/>
  <c r="AF155" i="150"/>
  <c r="AE18" i="150"/>
  <c r="AH153" i="150"/>
  <c r="AG16" i="150"/>
  <c r="O33" i="150"/>
  <c r="P170" i="150"/>
  <c r="G42" i="151"/>
  <c r="H42" i="151" s="1"/>
  <c r="I42" i="151" s="1"/>
  <c r="G41" i="150"/>
  <c r="X163" i="150"/>
  <c r="W26" i="150"/>
  <c r="W164" i="150"/>
  <c r="V27" i="150"/>
  <c r="AE156" i="150"/>
  <c r="AD19" i="150"/>
  <c r="AR142" i="150"/>
  <c r="AQ5" i="150"/>
  <c r="AP149" i="150"/>
  <c r="AO12" i="150"/>
  <c r="U165" i="150"/>
  <c r="T28" i="150"/>
  <c r="AP148" i="150"/>
  <c r="AO11" i="150"/>
  <c r="AP147" i="150"/>
  <c r="AO10" i="150"/>
  <c r="AR145" i="150"/>
  <c r="AQ8" i="150"/>
  <c r="Z162" i="150" l="1"/>
  <c r="Y25" i="150"/>
  <c r="Q32" i="150"/>
  <c r="R169" i="150"/>
  <c r="G44" i="151"/>
  <c r="H44" i="151" s="1"/>
  <c r="I44" i="151" s="1"/>
  <c r="G43" i="150"/>
  <c r="AE157" i="150"/>
  <c r="AD20" i="150"/>
  <c r="M36" i="150"/>
  <c r="N173" i="150"/>
  <c r="G43" i="151"/>
  <c r="H43" i="151" s="1"/>
  <c r="I43" i="151" s="1"/>
  <c r="G42" i="150"/>
  <c r="AS144" i="150"/>
  <c r="AR7" i="150"/>
  <c r="I40" i="150"/>
  <c r="J177" i="150"/>
  <c r="X164" i="150"/>
  <c r="W27" i="150"/>
  <c r="AQ149" i="150"/>
  <c r="AP12" i="150"/>
  <c r="Y163" i="150"/>
  <c r="X26" i="150"/>
  <c r="AH154" i="150"/>
  <c r="AG17" i="150"/>
  <c r="AA161" i="150"/>
  <c r="Z24" i="150"/>
  <c r="AT143" i="150"/>
  <c r="AS6" i="150"/>
  <c r="AL150" i="150"/>
  <c r="AK13" i="150"/>
  <c r="AF156" i="150"/>
  <c r="AE19" i="150"/>
  <c r="J39" i="150"/>
  <c r="K176" i="150"/>
  <c r="AI153" i="150"/>
  <c r="AH16" i="150"/>
  <c r="AS145" i="150"/>
  <c r="AR8" i="150"/>
  <c r="S168" i="150"/>
  <c r="R31" i="150"/>
  <c r="AG155" i="150"/>
  <c r="AF18" i="150"/>
  <c r="AQ147" i="150"/>
  <c r="AP10" i="150"/>
  <c r="K38" i="150"/>
  <c r="L175" i="150"/>
  <c r="P33" i="150"/>
  <c r="Q170" i="150"/>
  <c r="T167" i="150"/>
  <c r="S30" i="150"/>
  <c r="H41" i="150"/>
  <c r="I178" i="150"/>
  <c r="AD158" i="150"/>
  <c r="AC21" i="150"/>
  <c r="AK151" i="150"/>
  <c r="AJ14" i="150"/>
  <c r="AS146" i="150"/>
  <c r="AR9" i="150"/>
  <c r="AC159" i="150"/>
  <c r="AB22" i="150"/>
  <c r="U166" i="150"/>
  <c r="T29" i="150"/>
  <c r="V165" i="150"/>
  <c r="U28" i="150"/>
  <c r="AC160" i="150"/>
  <c r="AB23" i="150"/>
  <c r="AJ152" i="150"/>
  <c r="AI15" i="150"/>
  <c r="AS142" i="150"/>
  <c r="AR5" i="150"/>
  <c r="AQ148" i="150"/>
  <c r="AP11" i="150"/>
  <c r="N35" i="150"/>
  <c r="O172" i="150"/>
  <c r="O34" i="150"/>
  <c r="P171" i="150"/>
  <c r="M174" i="150"/>
  <c r="L37" i="150"/>
  <c r="J40" i="150" l="1"/>
  <c r="K177" i="150"/>
  <c r="Q33" i="150"/>
  <c r="R170" i="150"/>
  <c r="AT142" i="150"/>
  <c r="AS5" i="150"/>
  <c r="Z163" i="150"/>
  <c r="Y26" i="150"/>
  <c r="AT144" i="150"/>
  <c r="AS7" i="150"/>
  <c r="H43" i="150"/>
  <c r="I180" i="150"/>
  <c r="AI154" i="150"/>
  <c r="AH17" i="150"/>
  <c r="AF157" i="150"/>
  <c r="AE20" i="150"/>
  <c r="M37" i="150"/>
  <c r="N174" i="150"/>
  <c r="AE158" i="150"/>
  <c r="AD21" i="150"/>
  <c r="AT145" i="150"/>
  <c r="AS8" i="150"/>
  <c r="M175" i="150"/>
  <c r="L38" i="150"/>
  <c r="P34" i="150"/>
  <c r="Q171" i="150"/>
  <c r="I41" i="150"/>
  <c r="J178" i="150"/>
  <c r="AR147" i="150"/>
  <c r="AQ10" i="150"/>
  <c r="AJ153" i="150"/>
  <c r="AI16" i="150"/>
  <c r="AU143" i="150"/>
  <c r="AT6" i="150"/>
  <c r="AR149" i="150"/>
  <c r="AQ12" i="150"/>
  <c r="H42" i="150"/>
  <c r="I179" i="150"/>
  <c r="AG156" i="150"/>
  <c r="AF19" i="150"/>
  <c r="V166" i="150"/>
  <c r="U29" i="150"/>
  <c r="AK152" i="150"/>
  <c r="AJ15" i="150"/>
  <c r="U167" i="150"/>
  <c r="T30" i="150"/>
  <c r="S169" i="150"/>
  <c r="R32" i="150"/>
  <c r="T168" i="150"/>
  <c r="S31" i="150"/>
  <c r="O35" i="150"/>
  <c r="P172" i="150"/>
  <c r="AH155" i="150"/>
  <c r="AG18" i="150"/>
  <c r="AB161" i="150"/>
  <c r="AA24" i="150"/>
  <c r="Y164" i="150"/>
  <c r="X27" i="150"/>
  <c r="AA162" i="150"/>
  <c r="Z25" i="150"/>
  <c r="AM150" i="150"/>
  <c r="AL13" i="150"/>
  <c r="AD159" i="150"/>
  <c r="AC22" i="150"/>
  <c r="AD160" i="150"/>
  <c r="AC23" i="150"/>
  <c r="AT146" i="150"/>
  <c r="AS9" i="150"/>
  <c r="AR148" i="150"/>
  <c r="AQ11" i="150"/>
  <c r="W165" i="150"/>
  <c r="V28" i="150"/>
  <c r="AL151" i="150"/>
  <c r="AK14" i="150"/>
  <c r="K39" i="150"/>
  <c r="L176" i="150"/>
  <c r="N36" i="150"/>
  <c r="O173" i="150"/>
  <c r="T169" i="150" l="1"/>
  <c r="S32" i="150"/>
  <c r="AH156" i="150"/>
  <c r="AG19" i="150"/>
  <c r="AK153" i="150"/>
  <c r="AJ16" i="150"/>
  <c r="M38" i="150"/>
  <c r="N175" i="150"/>
  <c r="AG157" i="150"/>
  <c r="AF20" i="150"/>
  <c r="AA163" i="150"/>
  <c r="Z26" i="150"/>
  <c r="AN150" i="150"/>
  <c r="AM13" i="150"/>
  <c r="AI155" i="150"/>
  <c r="AH18" i="150"/>
  <c r="AJ154" i="150"/>
  <c r="AI17" i="150"/>
  <c r="O36" i="150"/>
  <c r="P173" i="150"/>
  <c r="V167" i="150"/>
  <c r="U30" i="150"/>
  <c r="AU142" i="150"/>
  <c r="AT5" i="150"/>
  <c r="M176" i="150"/>
  <c r="L39" i="150"/>
  <c r="P35" i="150"/>
  <c r="Q172" i="150"/>
  <c r="AS149" i="150"/>
  <c r="AR12" i="150"/>
  <c r="J41" i="150"/>
  <c r="K178" i="150"/>
  <c r="I43" i="150"/>
  <c r="J180" i="150"/>
  <c r="S170" i="150"/>
  <c r="R33" i="150"/>
  <c r="AS147" i="150"/>
  <c r="AR10" i="150"/>
  <c r="AU146" i="150"/>
  <c r="AT9" i="150"/>
  <c r="I42" i="150"/>
  <c r="J179" i="150"/>
  <c r="AM151" i="150"/>
  <c r="AL14" i="150"/>
  <c r="U168" i="150"/>
  <c r="T31" i="150"/>
  <c r="W166" i="150"/>
  <c r="V29" i="150"/>
  <c r="AV143" i="150"/>
  <c r="AU6" i="150"/>
  <c r="AU144" i="150"/>
  <c r="AT7" i="150"/>
  <c r="AS148" i="150"/>
  <c r="AR11" i="150"/>
  <c r="AU145" i="150"/>
  <c r="AT8" i="150"/>
  <c r="AB162" i="150"/>
  <c r="AA25" i="150"/>
  <c r="AL152" i="150"/>
  <c r="AK15" i="150"/>
  <c r="AF158" i="150"/>
  <c r="AE21" i="150"/>
  <c r="AE160" i="150"/>
  <c r="AD23" i="150"/>
  <c r="Z164" i="150"/>
  <c r="Y27" i="150"/>
  <c r="X165" i="150"/>
  <c r="W28" i="150"/>
  <c r="AE159" i="150"/>
  <c r="AD22" i="150"/>
  <c r="AC161" i="150"/>
  <c r="AB24" i="150"/>
  <c r="Q34" i="150"/>
  <c r="R171" i="150"/>
  <c r="N37" i="150"/>
  <c r="O174" i="150"/>
  <c r="K40" i="150"/>
  <c r="L177" i="150"/>
  <c r="AO150" i="150" l="1"/>
  <c r="AN13" i="150"/>
  <c r="AL153" i="150"/>
  <c r="AK16" i="150"/>
  <c r="AT147" i="150"/>
  <c r="AS10" i="150"/>
  <c r="M177" i="150"/>
  <c r="L40" i="150"/>
  <c r="AN151" i="150"/>
  <c r="AM14" i="150"/>
  <c r="T170" i="150"/>
  <c r="S33" i="150"/>
  <c r="AT149" i="150"/>
  <c r="AS12" i="150"/>
  <c r="Q35" i="150"/>
  <c r="R172" i="150"/>
  <c r="AB163" i="150"/>
  <c r="AA26" i="150"/>
  <c r="AI156" i="150"/>
  <c r="AH19" i="150"/>
  <c r="AT148" i="150"/>
  <c r="AS11" i="150"/>
  <c r="Y165" i="150"/>
  <c r="X28" i="150"/>
  <c r="AC162" i="150"/>
  <c r="AB25" i="150"/>
  <c r="AF159" i="150"/>
  <c r="AE22" i="150"/>
  <c r="N38" i="150"/>
  <c r="O175" i="150"/>
  <c r="AM152" i="150"/>
  <c r="AL15" i="150"/>
  <c r="O37" i="150"/>
  <c r="P174" i="150"/>
  <c r="AW143" i="150"/>
  <c r="AV6" i="150"/>
  <c r="M39" i="150"/>
  <c r="N176" i="150"/>
  <c r="S171" i="150"/>
  <c r="R34" i="150"/>
  <c r="J42" i="150"/>
  <c r="K179" i="150"/>
  <c r="J43" i="150"/>
  <c r="K180" i="150"/>
  <c r="AK154" i="150"/>
  <c r="AJ17" i="150"/>
  <c r="AH157" i="150"/>
  <c r="AG20" i="150"/>
  <c r="U169" i="150"/>
  <c r="T32" i="150"/>
  <c r="V168" i="150"/>
  <c r="U31" i="150"/>
  <c r="P36" i="150"/>
  <c r="Q173" i="150"/>
  <c r="AA164" i="150"/>
  <c r="Z27" i="150"/>
  <c r="AD161" i="150"/>
  <c r="AC24" i="150"/>
  <c r="AV145" i="150"/>
  <c r="AU8" i="150"/>
  <c r="X166" i="150"/>
  <c r="W29" i="150"/>
  <c r="AV146" i="150"/>
  <c r="AU9" i="150"/>
  <c r="AV142" i="150"/>
  <c r="AU5" i="150"/>
  <c r="AG158" i="150"/>
  <c r="AF21" i="150"/>
  <c r="W167" i="150"/>
  <c r="V30" i="150"/>
  <c r="AV144" i="150"/>
  <c r="AU7" i="150"/>
  <c r="AF160" i="150"/>
  <c r="AE23" i="150"/>
  <c r="K41" i="150"/>
  <c r="L178" i="150"/>
  <c r="AJ155" i="150"/>
  <c r="AI18" i="150"/>
  <c r="AI157" i="150" l="1"/>
  <c r="AH20" i="150"/>
  <c r="S172" i="150"/>
  <c r="R35" i="150"/>
  <c r="AK155" i="150"/>
  <c r="AJ18" i="150"/>
  <c r="X167" i="150"/>
  <c r="W30" i="150"/>
  <c r="Y166" i="150"/>
  <c r="X29" i="150"/>
  <c r="AL154" i="150"/>
  <c r="AK17" i="150"/>
  <c r="AU148" i="150"/>
  <c r="AT11" i="150"/>
  <c r="AU149" i="150"/>
  <c r="AT12" i="150"/>
  <c r="AU147" i="150"/>
  <c r="AT10" i="150"/>
  <c r="AB164" i="150"/>
  <c r="AA27" i="150"/>
  <c r="M40" i="150"/>
  <c r="N177" i="150"/>
  <c r="Q36" i="150"/>
  <c r="R173" i="150"/>
  <c r="N39" i="150"/>
  <c r="O176" i="150"/>
  <c r="O38" i="150"/>
  <c r="P175" i="150"/>
  <c r="Z165" i="150"/>
  <c r="Y28" i="150"/>
  <c r="AH158" i="150"/>
  <c r="AG21" i="150"/>
  <c r="AW145" i="150"/>
  <c r="AV8" i="150"/>
  <c r="W168" i="150"/>
  <c r="V31" i="150"/>
  <c r="AG159" i="150"/>
  <c r="AF22" i="150"/>
  <c r="U170" i="150"/>
  <c r="T33" i="150"/>
  <c r="K43" i="150"/>
  <c r="L180" i="150"/>
  <c r="AW144" i="150"/>
  <c r="AV7" i="150"/>
  <c r="AN152" i="150"/>
  <c r="AM15" i="150"/>
  <c r="AG160" i="150"/>
  <c r="AF23" i="150"/>
  <c r="V169" i="150"/>
  <c r="U32" i="150"/>
  <c r="AD162" i="150"/>
  <c r="AC25" i="150"/>
  <c r="AC163" i="150"/>
  <c r="AB26" i="150"/>
  <c r="AO151" i="150"/>
  <c r="AN14" i="150"/>
  <c r="AP150" i="150"/>
  <c r="AO13" i="150"/>
  <c r="AW146" i="150"/>
  <c r="AV9" i="150"/>
  <c r="T171" i="150"/>
  <c r="S34" i="150"/>
  <c r="AX143" i="150"/>
  <c r="AW6" i="150"/>
  <c r="AJ156" i="150"/>
  <c r="AI19" i="150"/>
  <c r="AM153" i="150"/>
  <c r="AL16" i="150"/>
  <c r="M178" i="150"/>
  <c r="L41" i="150"/>
  <c r="AW142" i="150"/>
  <c r="AV5" i="150"/>
  <c r="AE161" i="150"/>
  <c r="AD24" i="150"/>
  <c r="K42" i="150"/>
  <c r="L179" i="150"/>
  <c r="P37" i="150"/>
  <c r="Q174" i="150"/>
  <c r="AX142" i="150" l="1"/>
  <c r="AW5" i="150"/>
  <c r="AI158" i="150"/>
  <c r="AH21" i="150"/>
  <c r="Y167" i="150"/>
  <c r="X30" i="150"/>
  <c r="S173" i="150"/>
  <c r="R36" i="150"/>
  <c r="AO152" i="150"/>
  <c r="AN15" i="150"/>
  <c r="N40" i="150"/>
  <c r="O177" i="150"/>
  <c r="AV149" i="150"/>
  <c r="AU12" i="150"/>
  <c r="AH159" i="150"/>
  <c r="AG22" i="150"/>
  <c r="AX144" i="150"/>
  <c r="AW7" i="150"/>
  <c r="AC164" i="150"/>
  <c r="AB27" i="150"/>
  <c r="AM154" i="150"/>
  <c r="AL17" i="150"/>
  <c r="T172" i="150"/>
  <c r="S35" i="150"/>
  <c r="AH160" i="150"/>
  <c r="AG23" i="150"/>
  <c r="U171" i="150"/>
  <c r="T34" i="150"/>
  <c r="AA165" i="150"/>
  <c r="Z28" i="150"/>
  <c r="Q37" i="150"/>
  <c r="R174" i="150"/>
  <c r="P38" i="150"/>
  <c r="Q175" i="150"/>
  <c r="AP151" i="150"/>
  <c r="AO14" i="150"/>
  <c r="M41" i="150"/>
  <c r="N178" i="150"/>
  <c r="AL155" i="150"/>
  <c r="AK18" i="150"/>
  <c r="AX146" i="150"/>
  <c r="AW9" i="150"/>
  <c r="X168" i="150"/>
  <c r="W31" i="150"/>
  <c r="AK156" i="150"/>
  <c r="AJ19" i="150"/>
  <c r="W169" i="150"/>
  <c r="V32" i="150"/>
  <c r="AX145" i="150"/>
  <c r="AW8" i="150"/>
  <c r="AV147" i="150"/>
  <c r="AU10" i="150"/>
  <c r="Z166" i="150"/>
  <c r="Y29" i="150"/>
  <c r="AJ157" i="150"/>
  <c r="AI20" i="150"/>
  <c r="AY143" i="150"/>
  <c r="AX6" i="150"/>
  <c r="V170" i="150"/>
  <c r="U33" i="150"/>
  <c r="AD163" i="150"/>
  <c r="AC26" i="150"/>
  <c r="AV148" i="150"/>
  <c r="AU11" i="150"/>
  <c r="AN153" i="150"/>
  <c r="AM16" i="150"/>
  <c r="AE162" i="150"/>
  <c r="AD25" i="150"/>
  <c r="M179" i="150"/>
  <c r="L42" i="150"/>
  <c r="AF161" i="150"/>
  <c r="AE24" i="150"/>
  <c r="AQ150" i="150"/>
  <c r="AP13" i="150"/>
  <c r="M180" i="150"/>
  <c r="L43" i="150"/>
  <c r="O39" i="150"/>
  <c r="P176" i="150"/>
  <c r="X169" i="150" l="1"/>
  <c r="W32" i="150"/>
  <c r="T173" i="150"/>
  <c r="S36" i="150"/>
  <c r="R37" i="150"/>
  <c r="S174" i="150"/>
  <c r="AW148" i="150"/>
  <c r="AV11" i="150"/>
  <c r="AM155" i="150"/>
  <c r="AL18" i="150"/>
  <c r="AW149" i="150"/>
  <c r="AV12" i="150"/>
  <c r="N41" i="150"/>
  <c r="O178" i="150"/>
  <c r="AG161" i="150"/>
  <c r="AF24" i="150"/>
  <c r="AE163" i="150"/>
  <c r="AD26" i="150"/>
  <c r="W170" i="150"/>
  <c r="V33" i="150"/>
  <c r="AD164" i="150"/>
  <c r="AC27" i="150"/>
  <c r="AI21" i="150"/>
  <c r="AJ158" i="150"/>
  <c r="M42" i="150"/>
  <c r="N179" i="150"/>
  <c r="AB165" i="150"/>
  <c r="AA28" i="150"/>
  <c r="P39" i="150"/>
  <c r="Q176" i="150"/>
  <c r="Y168" i="150"/>
  <c r="X31" i="150"/>
  <c r="O40" i="150"/>
  <c r="P177" i="150"/>
  <c r="U172" i="150"/>
  <c r="T35" i="150"/>
  <c r="AA166" i="150"/>
  <c r="Z29" i="150"/>
  <c r="AN154" i="150"/>
  <c r="AM17" i="150"/>
  <c r="AF162" i="150"/>
  <c r="AE25" i="150"/>
  <c r="AQ151" i="150"/>
  <c r="AP14" i="150"/>
  <c r="AO153" i="150"/>
  <c r="AN16" i="150"/>
  <c r="AY145" i="150"/>
  <c r="AX8" i="150"/>
  <c r="AI160" i="150"/>
  <c r="AH23" i="150"/>
  <c r="AY144" i="150"/>
  <c r="AX7" i="150"/>
  <c r="AP152" i="150"/>
  <c r="AO15" i="150"/>
  <c r="AY142" i="150"/>
  <c r="AX5" i="150"/>
  <c r="AK157" i="150"/>
  <c r="AJ20" i="150"/>
  <c r="AI159" i="150"/>
  <c r="AH22" i="150"/>
  <c r="AL156" i="150"/>
  <c r="AK19" i="150"/>
  <c r="Z167" i="150"/>
  <c r="Y30" i="150"/>
  <c r="M43" i="150"/>
  <c r="N180" i="150"/>
  <c r="AW147" i="150"/>
  <c r="AV10" i="150"/>
  <c r="V171" i="150"/>
  <c r="U34" i="150"/>
  <c r="AR150" i="150"/>
  <c r="AQ13" i="150"/>
  <c r="AZ143" i="150"/>
  <c r="AY6" i="150"/>
  <c r="AY146" i="150"/>
  <c r="AX9" i="150"/>
  <c r="Q38" i="150"/>
  <c r="R175" i="150"/>
  <c r="AS150" i="150" l="1"/>
  <c r="AR13" i="150"/>
  <c r="AO154" i="150"/>
  <c r="AN17" i="150"/>
  <c r="AP153" i="150"/>
  <c r="AO16" i="150"/>
  <c r="Q39" i="150"/>
  <c r="R176" i="150"/>
  <c r="O41" i="150"/>
  <c r="P178" i="150"/>
  <c r="T174" i="150"/>
  <c r="S37" i="150"/>
  <c r="AZ145" i="150"/>
  <c r="AY8" i="150"/>
  <c r="AX148" i="150"/>
  <c r="AW11" i="150"/>
  <c r="AM156" i="150"/>
  <c r="AL19" i="150"/>
  <c r="AB166" i="150"/>
  <c r="AA29" i="150"/>
  <c r="AX147" i="150"/>
  <c r="AW10" i="150"/>
  <c r="V172" i="150"/>
  <c r="U35" i="150"/>
  <c r="X170" i="150"/>
  <c r="W33" i="150"/>
  <c r="AX149" i="150"/>
  <c r="AW12" i="150"/>
  <c r="U173" i="150"/>
  <c r="T36" i="150"/>
  <c r="AA167" i="150"/>
  <c r="Z30" i="150"/>
  <c r="AK158" i="150"/>
  <c r="AJ21" i="150"/>
  <c r="AE164" i="150"/>
  <c r="AD27" i="150"/>
  <c r="AZ144" i="150"/>
  <c r="AY7" i="150"/>
  <c r="AH161" i="150"/>
  <c r="AG24" i="150"/>
  <c r="W171" i="150"/>
  <c r="V34" i="150"/>
  <c r="AJ159" i="150"/>
  <c r="AI22" i="150"/>
  <c r="BA143" i="150"/>
  <c r="AZ6" i="150"/>
  <c r="AJ160" i="150"/>
  <c r="AI23" i="150"/>
  <c r="AF163" i="150"/>
  <c r="AE26" i="150"/>
  <c r="AN155" i="150"/>
  <c r="AM18" i="150"/>
  <c r="Y169" i="150"/>
  <c r="X32" i="150"/>
  <c r="AZ142" i="150"/>
  <c r="AY5" i="150"/>
  <c r="Z168" i="150"/>
  <c r="Y31" i="150"/>
  <c r="AQ152" i="150"/>
  <c r="AP15" i="150"/>
  <c r="S175" i="150"/>
  <c r="R38" i="150"/>
  <c r="AZ146" i="150"/>
  <c r="AY9" i="150"/>
  <c r="AR151" i="150"/>
  <c r="AQ14" i="150"/>
  <c r="AC165" i="150"/>
  <c r="AB28" i="150"/>
  <c r="AL157" i="150"/>
  <c r="AK20" i="150"/>
  <c r="AG162" i="150"/>
  <c r="AF25" i="150"/>
  <c r="N43" i="150"/>
  <c r="O180" i="150"/>
  <c r="P40" i="150"/>
  <c r="Q177" i="150"/>
  <c r="N42" i="150"/>
  <c r="O179" i="150"/>
  <c r="BA142" i="150" l="1"/>
  <c r="AZ5" i="150"/>
  <c r="AY148" i="150"/>
  <c r="AX11" i="150"/>
  <c r="V173" i="150"/>
  <c r="U36" i="150"/>
  <c r="AH162" i="150"/>
  <c r="AG25" i="150"/>
  <c r="AK160" i="150"/>
  <c r="AJ23" i="150"/>
  <c r="W172" i="150"/>
  <c r="V35" i="150"/>
  <c r="Z169" i="150"/>
  <c r="Y32" i="150"/>
  <c r="BA144" i="150"/>
  <c r="AZ7" i="150"/>
  <c r="AQ153" i="150"/>
  <c r="AP16" i="150"/>
  <c r="AC28" i="150"/>
  <c r="AD165" i="150"/>
  <c r="AF164" i="150"/>
  <c r="AE27" i="150"/>
  <c r="AP154" i="150"/>
  <c r="AO17" i="150"/>
  <c r="Q40" i="150"/>
  <c r="R177" i="150"/>
  <c r="BA146" i="150"/>
  <c r="AZ9" i="150"/>
  <c r="AB167" i="150"/>
  <c r="AA30" i="150"/>
  <c r="S176" i="150"/>
  <c r="R39" i="150"/>
  <c r="T175" i="150"/>
  <c r="S38" i="150"/>
  <c r="AY147" i="150"/>
  <c r="AX10" i="150"/>
  <c r="AR152" i="150"/>
  <c r="AQ15" i="150"/>
  <c r="AK159" i="150"/>
  <c r="AJ22" i="150"/>
  <c r="U174" i="150"/>
  <c r="T37" i="150"/>
  <c r="AG163" i="150"/>
  <c r="AF26" i="150"/>
  <c r="AL158" i="150"/>
  <c r="AK21" i="150"/>
  <c r="Y170" i="150"/>
  <c r="X33" i="150"/>
  <c r="AN156" i="150"/>
  <c r="AM19" i="150"/>
  <c r="AT150" i="150"/>
  <c r="AS13" i="150"/>
  <c r="AI161" i="150"/>
  <c r="AH24" i="150"/>
  <c r="AM157" i="150"/>
  <c r="AL20" i="150"/>
  <c r="BB143" i="150"/>
  <c r="BA6" i="150"/>
  <c r="BA145" i="150"/>
  <c r="AZ8" i="150"/>
  <c r="O42" i="150"/>
  <c r="P179" i="150"/>
  <c r="AO155" i="150"/>
  <c r="AN18" i="150"/>
  <c r="AY149" i="150"/>
  <c r="AX12" i="150"/>
  <c r="AC166" i="150"/>
  <c r="AB29" i="150"/>
  <c r="AS151" i="150"/>
  <c r="AR14" i="150"/>
  <c r="AA168" i="150"/>
  <c r="Z31" i="150"/>
  <c r="X171" i="150"/>
  <c r="W34" i="150"/>
  <c r="O43" i="150"/>
  <c r="P180" i="150"/>
  <c r="P41" i="150"/>
  <c r="Q178" i="150"/>
  <c r="AT151" i="150" l="1"/>
  <c r="AS14" i="150"/>
  <c r="AC167" i="150"/>
  <c r="AB30" i="150"/>
  <c r="AP155" i="150"/>
  <c r="AO18" i="150"/>
  <c r="AN157" i="150"/>
  <c r="AM20" i="150"/>
  <c r="Z170" i="150"/>
  <c r="Y33" i="150"/>
  <c r="AL159" i="150"/>
  <c r="AK22" i="150"/>
  <c r="T176" i="150"/>
  <c r="S39" i="150"/>
  <c r="AQ154" i="150"/>
  <c r="AP17" i="150"/>
  <c r="BB144" i="150"/>
  <c r="BA7" i="150"/>
  <c r="AI162" i="150"/>
  <c r="AH25" i="150"/>
  <c r="AM158" i="150"/>
  <c r="AL21" i="150"/>
  <c r="AB168" i="150"/>
  <c r="AA31" i="150"/>
  <c r="AA169" i="150"/>
  <c r="Z32" i="150"/>
  <c r="P42" i="150"/>
  <c r="Q179" i="150"/>
  <c r="AD166" i="150"/>
  <c r="AC29" i="150"/>
  <c r="AH163" i="150"/>
  <c r="AG26" i="150"/>
  <c r="AZ147" i="150"/>
  <c r="AY10" i="150"/>
  <c r="BA9" i="150"/>
  <c r="BB146" i="150"/>
  <c r="X172" i="150"/>
  <c r="W35" i="150"/>
  <c r="AZ148" i="150"/>
  <c r="AY11" i="150"/>
  <c r="W173" i="150"/>
  <c r="V36" i="150"/>
  <c r="AJ161" i="150"/>
  <c r="AI24" i="150"/>
  <c r="AG164" i="150"/>
  <c r="AF27" i="150"/>
  <c r="BB145" i="150"/>
  <c r="BA8" i="150"/>
  <c r="P43" i="150"/>
  <c r="Q180" i="150"/>
  <c r="AE165" i="150"/>
  <c r="AD28" i="150"/>
  <c r="AZ149" i="150"/>
  <c r="AY12" i="150"/>
  <c r="BC143" i="150"/>
  <c r="BB6" i="150"/>
  <c r="AO156" i="150"/>
  <c r="AN19" i="150"/>
  <c r="U37" i="150"/>
  <c r="V174" i="150"/>
  <c r="U175" i="150"/>
  <c r="T38" i="150"/>
  <c r="AR153" i="150"/>
  <c r="AQ16" i="150"/>
  <c r="AL160" i="150"/>
  <c r="AK23" i="150"/>
  <c r="BB142" i="150"/>
  <c r="BA5" i="150"/>
  <c r="AS152" i="150"/>
  <c r="AR15" i="150"/>
  <c r="Q41" i="150"/>
  <c r="R178" i="150"/>
  <c r="AU150" i="150"/>
  <c r="AT13" i="150"/>
  <c r="Y171" i="150"/>
  <c r="X34" i="150"/>
  <c r="S177" i="150"/>
  <c r="R40" i="150"/>
  <c r="BC145" i="150" l="1"/>
  <c r="BB8" i="150"/>
  <c r="AO157" i="150"/>
  <c r="AN20" i="150"/>
  <c r="S178" i="150"/>
  <c r="R41" i="150"/>
  <c r="AC168" i="150"/>
  <c r="AB31" i="150"/>
  <c r="T177" i="150"/>
  <c r="S40" i="150"/>
  <c r="V175" i="150"/>
  <c r="U38" i="150"/>
  <c r="AE166" i="150"/>
  <c r="AD29" i="150"/>
  <c r="BA148" i="150"/>
  <c r="AZ11" i="150"/>
  <c r="AK161" i="150"/>
  <c r="AJ24" i="150"/>
  <c r="AS153" i="150"/>
  <c r="AR16" i="150"/>
  <c r="AR154" i="150"/>
  <c r="AQ17" i="150"/>
  <c r="BA149" i="150"/>
  <c r="AZ12" i="150"/>
  <c r="AN158" i="150"/>
  <c r="AM21" i="150"/>
  <c r="AF165" i="150"/>
  <c r="AE28" i="150"/>
  <c r="AJ162" i="150"/>
  <c r="AI25" i="150"/>
  <c r="W174" i="150"/>
  <c r="V37" i="150"/>
  <c r="BC146" i="150"/>
  <c r="BB9" i="150"/>
  <c r="Q42" i="150"/>
  <c r="R179" i="150"/>
  <c r="AI163" i="150"/>
  <c r="AH26" i="150"/>
  <c r="AH164" i="150"/>
  <c r="AG27" i="150"/>
  <c r="AQ155" i="150"/>
  <c r="AP18" i="150"/>
  <c r="BC142" i="150"/>
  <c r="BB5" i="150"/>
  <c r="AM159" i="150"/>
  <c r="AL22" i="150"/>
  <c r="AP156" i="150"/>
  <c r="AO19" i="150"/>
  <c r="W36" i="150"/>
  <c r="X173" i="150"/>
  <c r="BA147" i="150"/>
  <c r="AZ10" i="150"/>
  <c r="AB169" i="150"/>
  <c r="AA32" i="150"/>
  <c r="BC144" i="150"/>
  <c r="BB7" i="150"/>
  <c r="AA170" i="150"/>
  <c r="Z33" i="150"/>
  <c r="AU151" i="150"/>
  <c r="AT14" i="150"/>
  <c r="BD143" i="150"/>
  <c r="BC6" i="150"/>
  <c r="AT152" i="150"/>
  <c r="AS15" i="150"/>
  <c r="Y172" i="150"/>
  <c r="X35" i="150"/>
  <c r="U176" i="150"/>
  <c r="T39" i="150"/>
  <c r="Z171" i="150"/>
  <c r="Y34" i="150"/>
  <c r="AD167" i="150"/>
  <c r="AC30" i="150"/>
  <c r="AV150" i="150"/>
  <c r="AU13" i="150"/>
  <c r="AM160" i="150"/>
  <c r="AL23" i="150"/>
  <c r="Q43" i="150"/>
  <c r="R180" i="150"/>
  <c r="AA171" i="150" l="1"/>
  <c r="Z34" i="150"/>
  <c r="AN159" i="150"/>
  <c r="AM22" i="150"/>
  <c r="AU152" i="150"/>
  <c r="AT15" i="150"/>
  <c r="BD144" i="150"/>
  <c r="BC7" i="150"/>
  <c r="AQ156" i="150"/>
  <c r="AP19" i="150"/>
  <c r="AI164" i="150"/>
  <c r="AH27" i="150"/>
  <c r="X174" i="150"/>
  <c r="W37" i="150"/>
  <c r="BB149" i="150"/>
  <c r="BA12" i="150"/>
  <c r="BB148" i="150"/>
  <c r="BA11" i="150"/>
  <c r="AD168" i="150"/>
  <c r="AC31" i="150"/>
  <c r="AE167" i="150"/>
  <c r="AD30" i="150"/>
  <c r="AC169" i="150"/>
  <c r="AB32" i="150"/>
  <c r="AF166" i="150"/>
  <c r="AE29" i="150"/>
  <c r="BB147" i="150"/>
  <c r="BA10" i="150"/>
  <c r="AG165" i="150"/>
  <c r="AF28" i="150"/>
  <c r="AT153" i="150"/>
  <c r="AS16" i="150"/>
  <c r="W175" i="150"/>
  <c r="V38" i="150"/>
  <c r="AP157" i="150"/>
  <c r="AO20" i="150"/>
  <c r="AS154" i="150"/>
  <c r="AR17" i="150"/>
  <c r="AV151" i="150"/>
  <c r="AU14" i="150"/>
  <c r="S179" i="150"/>
  <c r="R42" i="150"/>
  <c r="BE143" i="150"/>
  <c r="BD6" i="150"/>
  <c r="AJ163" i="150"/>
  <c r="AI26" i="150"/>
  <c r="T178" i="150"/>
  <c r="S41" i="150"/>
  <c r="AN160" i="150"/>
  <c r="AM23" i="150"/>
  <c r="BD142" i="150"/>
  <c r="BC5" i="150"/>
  <c r="AW150" i="150"/>
  <c r="AV13" i="150"/>
  <c r="Z172" i="150"/>
  <c r="Y35" i="150"/>
  <c r="AB170" i="150"/>
  <c r="AA33" i="150"/>
  <c r="AR155" i="150"/>
  <c r="AQ18" i="150"/>
  <c r="BD146" i="150"/>
  <c r="BC9" i="150"/>
  <c r="AO158" i="150"/>
  <c r="AN21" i="150"/>
  <c r="AL161" i="150"/>
  <c r="AK24" i="150"/>
  <c r="U177" i="150"/>
  <c r="T40" i="150"/>
  <c r="BC8" i="150"/>
  <c r="BD145" i="150"/>
  <c r="AK162" i="150"/>
  <c r="AJ25" i="150"/>
  <c r="S180" i="150"/>
  <c r="R43" i="150"/>
  <c r="V176" i="150"/>
  <c r="U39" i="150"/>
  <c r="Y173" i="150"/>
  <c r="X36" i="150"/>
  <c r="AL162" i="150" l="1"/>
  <c r="AK25" i="150"/>
  <c r="AP158" i="150"/>
  <c r="AO21" i="150"/>
  <c r="AA172" i="150"/>
  <c r="Z35" i="150"/>
  <c r="U178" i="150"/>
  <c r="T41" i="150"/>
  <c r="AW151" i="150"/>
  <c r="AV14" i="150"/>
  <c r="AU153" i="150"/>
  <c r="AT16" i="150"/>
  <c r="AD169" i="150"/>
  <c r="AC32" i="150"/>
  <c r="BC149" i="150"/>
  <c r="BB12" i="150"/>
  <c r="BE144" i="150"/>
  <c r="BD7" i="150"/>
  <c r="Z173" i="150"/>
  <c r="Y36" i="150"/>
  <c r="BE146" i="150"/>
  <c r="BD9" i="150"/>
  <c r="AT154" i="150"/>
  <c r="AS17" i="150"/>
  <c r="Y174" i="150"/>
  <c r="X37" i="150"/>
  <c r="BE145" i="150"/>
  <c r="BD8" i="150"/>
  <c r="W176" i="150"/>
  <c r="V39" i="150"/>
  <c r="BE142" i="150"/>
  <c r="BD5" i="150"/>
  <c r="BF143" i="150"/>
  <c r="BE6" i="150"/>
  <c r="AQ157" i="150"/>
  <c r="AP20" i="150"/>
  <c r="BC147" i="150"/>
  <c r="BB10" i="150"/>
  <c r="AE168" i="150"/>
  <c r="AD31" i="150"/>
  <c r="AJ164" i="150"/>
  <c r="AI27" i="150"/>
  <c r="AO159" i="150"/>
  <c r="AN22" i="150"/>
  <c r="AF167" i="150"/>
  <c r="AE30" i="150"/>
  <c r="V177" i="150"/>
  <c r="U40" i="150"/>
  <c r="T180" i="150"/>
  <c r="S43" i="150"/>
  <c r="AC170" i="150"/>
  <c r="AB33" i="150"/>
  <c r="T179" i="150"/>
  <c r="S42" i="150"/>
  <c r="AG166" i="150"/>
  <c r="AF29" i="150"/>
  <c r="BC148" i="150"/>
  <c r="BB11" i="150"/>
  <c r="AR156" i="150"/>
  <c r="AQ19" i="150"/>
  <c r="AB171" i="150"/>
  <c r="AA34" i="150"/>
  <c r="AX150" i="150"/>
  <c r="AW13" i="150"/>
  <c r="AK163" i="150"/>
  <c r="AJ26" i="150"/>
  <c r="AH165" i="150"/>
  <c r="AG28" i="150"/>
  <c r="AV152" i="150"/>
  <c r="AU15" i="150"/>
  <c r="AS155" i="150"/>
  <c r="AR18" i="150"/>
  <c r="AM161" i="150"/>
  <c r="AL24" i="150"/>
  <c r="AO160" i="150"/>
  <c r="AN23" i="150"/>
  <c r="X175" i="150"/>
  <c r="W38" i="150"/>
  <c r="BD149" i="150" l="1"/>
  <c r="BC12" i="150"/>
  <c r="AW152" i="150"/>
  <c r="AV15" i="150"/>
  <c r="AH166" i="150"/>
  <c r="AG29" i="150"/>
  <c r="AU154" i="150"/>
  <c r="AT17" i="150"/>
  <c r="X176" i="150"/>
  <c r="W39" i="150"/>
  <c r="W177" i="150"/>
  <c r="V40" i="150"/>
  <c r="AF168" i="150"/>
  <c r="AE31" i="150"/>
  <c r="Y175" i="150"/>
  <c r="X38" i="150"/>
  <c r="AG167" i="150"/>
  <c r="AF30" i="150"/>
  <c r="AB172" i="150"/>
  <c r="AA35" i="150"/>
  <c r="AP160" i="150"/>
  <c r="AO23" i="150"/>
  <c r="AS156" i="150"/>
  <c r="AR19" i="150"/>
  <c r="AP159" i="150"/>
  <c r="AO22" i="150"/>
  <c r="AV153" i="150"/>
  <c r="AU16" i="150"/>
  <c r="AT155" i="150"/>
  <c r="AS18" i="150"/>
  <c r="BF142" i="150"/>
  <c r="BE5" i="150"/>
  <c r="AC171" i="150"/>
  <c r="AB34" i="150"/>
  <c r="BD147" i="150"/>
  <c r="BC10" i="150"/>
  <c r="BF146" i="150"/>
  <c r="BE9" i="150"/>
  <c r="AI165" i="150"/>
  <c r="AH28" i="150"/>
  <c r="AD170" i="150"/>
  <c r="AC33" i="150"/>
  <c r="AR157" i="150"/>
  <c r="AQ20" i="150"/>
  <c r="AA173" i="150"/>
  <c r="Z36" i="150"/>
  <c r="AQ158" i="150"/>
  <c r="AP21" i="150"/>
  <c r="AN161" i="150"/>
  <c r="AM24" i="150"/>
  <c r="AL163" i="150"/>
  <c r="AK26" i="150"/>
  <c r="BD148" i="150"/>
  <c r="BC11" i="150"/>
  <c r="U180" i="150"/>
  <c r="T43" i="150"/>
  <c r="AK164" i="150"/>
  <c r="AJ27" i="150"/>
  <c r="BG143" i="150"/>
  <c r="BF6" i="150"/>
  <c r="Z174" i="150"/>
  <c r="Y37" i="150"/>
  <c r="BF144" i="150"/>
  <c r="BE7" i="150"/>
  <c r="AX151" i="150"/>
  <c r="AW14" i="150"/>
  <c r="AM162" i="150"/>
  <c r="AL25" i="150"/>
  <c r="AY150" i="150"/>
  <c r="AX13" i="150"/>
  <c r="V178" i="150"/>
  <c r="U41" i="150"/>
  <c r="U179" i="150"/>
  <c r="T42" i="150"/>
  <c r="AE169" i="150"/>
  <c r="AD32" i="150"/>
  <c r="BF145" i="150"/>
  <c r="BE8" i="150"/>
  <c r="W178" i="150" l="1"/>
  <c r="V41" i="150"/>
  <c r="AT156" i="150"/>
  <c r="AS19" i="150"/>
  <c r="AA174" i="150"/>
  <c r="Z37" i="150"/>
  <c r="AB173" i="150"/>
  <c r="AA36" i="150"/>
  <c r="AU155" i="150"/>
  <c r="AT18" i="150"/>
  <c r="AQ160" i="150"/>
  <c r="AP23" i="150"/>
  <c r="AG168" i="150"/>
  <c r="AF31" i="150"/>
  <c r="AI166" i="150"/>
  <c r="AH29" i="150"/>
  <c r="AV154" i="150"/>
  <c r="AU17" i="150"/>
  <c r="BG145" i="150"/>
  <c r="BF8" i="150"/>
  <c r="BE148" i="150"/>
  <c r="BD11" i="150"/>
  <c r="BG146" i="150"/>
  <c r="BF9" i="150"/>
  <c r="BG144" i="150"/>
  <c r="BF7" i="150"/>
  <c r="AR158" i="150"/>
  <c r="AQ21" i="150"/>
  <c r="AF169" i="150"/>
  <c r="AE32" i="150"/>
  <c r="AS157" i="150"/>
  <c r="AR20" i="150"/>
  <c r="AW153" i="150"/>
  <c r="AV16" i="150"/>
  <c r="AC172" i="150"/>
  <c r="AB35" i="150"/>
  <c r="X177" i="150"/>
  <c r="W40" i="150"/>
  <c r="AX152" i="150"/>
  <c r="AW15" i="150"/>
  <c r="BG142" i="150"/>
  <c r="BF5" i="150"/>
  <c r="AN162" i="150"/>
  <c r="AM25" i="150"/>
  <c r="V180" i="150"/>
  <c r="U43" i="150"/>
  <c r="Z175" i="150"/>
  <c r="Y38" i="150"/>
  <c r="AZ150" i="150"/>
  <c r="AY13" i="150"/>
  <c r="AM163" i="150"/>
  <c r="AL26" i="150"/>
  <c r="V179" i="150"/>
  <c r="U42" i="150"/>
  <c r="AO161" i="150"/>
  <c r="AN24" i="150"/>
  <c r="AD171" i="150"/>
  <c r="AC34" i="150"/>
  <c r="AQ159" i="150"/>
  <c r="AP22" i="150"/>
  <c r="Y176" i="150"/>
  <c r="X39" i="150"/>
  <c r="BE149" i="150"/>
  <c r="BD12" i="150"/>
  <c r="AJ165" i="150"/>
  <c r="AI28" i="150"/>
  <c r="BH143" i="150"/>
  <c r="BG6" i="150"/>
  <c r="BE147" i="150"/>
  <c r="BD10" i="150"/>
  <c r="AY151" i="150"/>
  <c r="AX14" i="150"/>
  <c r="AL164" i="150"/>
  <c r="AK27" i="150"/>
  <c r="AE170" i="150"/>
  <c r="AD33" i="150"/>
  <c r="AH167" i="150"/>
  <c r="AG30" i="150"/>
  <c r="AZ151" i="150" l="1"/>
  <c r="AY14" i="150"/>
  <c r="AT157" i="150"/>
  <c r="AS20" i="150"/>
  <c r="BF147" i="150"/>
  <c r="BE10" i="150"/>
  <c r="W179" i="150"/>
  <c r="V42" i="150"/>
  <c r="Y177" i="150"/>
  <c r="X40" i="150"/>
  <c r="BF148" i="150"/>
  <c r="BE11" i="150"/>
  <c r="AH168" i="150"/>
  <c r="AG31" i="150"/>
  <c r="AB174" i="150"/>
  <c r="AA37" i="150"/>
  <c r="BF149" i="150"/>
  <c r="BE12" i="150"/>
  <c r="AC173" i="150"/>
  <c r="AB36" i="150"/>
  <c r="AI167" i="150"/>
  <c r="AH30" i="150"/>
  <c r="Z176" i="150"/>
  <c r="Y39" i="150"/>
  <c r="W180" i="150"/>
  <c r="V43" i="150"/>
  <c r="AG169" i="150"/>
  <c r="AF32" i="150"/>
  <c r="AP161" i="150"/>
  <c r="AO24" i="150"/>
  <c r="AJ166" i="150"/>
  <c r="AI29" i="150"/>
  <c r="AQ22" i="150"/>
  <c r="AR159" i="150"/>
  <c r="AO162" i="150"/>
  <c r="AN25" i="150"/>
  <c r="AR160" i="150"/>
  <c r="AQ23" i="150"/>
  <c r="AY152" i="150"/>
  <c r="AX15" i="150"/>
  <c r="BI143" i="150"/>
  <c r="BH6" i="150"/>
  <c r="AD172" i="150"/>
  <c r="AC35" i="150"/>
  <c r="BH145" i="150"/>
  <c r="BG8" i="150"/>
  <c r="AK165" i="150"/>
  <c r="AJ28" i="150"/>
  <c r="BH142" i="150"/>
  <c r="BG5" i="150"/>
  <c r="BH144" i="150"/>
  <c r="BG7" i="150"/>
  <c r="AV155" i="150"/>
  <c r="AU18" i="150"/>
  <c r="X178" i="150"/>
  <c r="W41" i="150"/>
  <c r="AA175" i="150"/>
  <c r="Z38" i="150"/>
  <c r="BH146" i="150"/>
  <c r="BG9" i="150"/>
  <c r="AF170" i="150"/>
  <c r="AE33" i="150"/>
  <c r="AN163" i="150"/>
  <c r="AM26" i="150"/>
  <c r="AS158" i="150"/>
  <c r="AR21" i="150"/>
  <c r="AU156" i="150"/>
  <c r="AT19" i="150"/>
  <c r="AM164" i="150"/>
  <c r="AL27" i="150"/>
  <c r="AE171" i="150"/>
  <c r="AD34" i="150"/>
  <c r="BA150" i="150"/>
  <c r="AZ13" i="150"/>
  <c r="AX153" i="150"/>
  <c r="AW16" i="150"/>
  <c r="AW154" i="150"/>
  <c r="AV17" i="150"/>
  <c r="Y178" i="150" l="1"/>
  <c r="X41" i="150"/>
  <c r="AC174" i="150"/>
  <c r="AB37" i="150"/>
  <c r="AG170" i="150"/>
  <c r="AF33" i="150"/>
  <c r="AS160" i="150"/>
  <c r="AR23" i="150"/>
  <c r="AQ161" i="150"/>
  <c r="AP24" i="150"/>
  <c r="AJ167" i="150"/>
  <c r="AI30" i="150"/>
  <c r="AI168" i="150"/>
  <c r="AH31" i="150"/>
  <c r="BG147" i="150"/>
  <c r="BF10" i="150"/>
  <c r="AL165" i="150"/>
  <c r="AK28" i="150"/>
  <c r="AF171" i="150"/>
  <c r="AE34" i="150"/>
  <c r="AA176" i="150"/>
  <c r="Z39" i="150"/>
  <c r="AX154" i="150"/>
  <c r="AW17" i="150"/>
  <c r="AW155" i="150"/>
  <c r="AV18" i="150"/>
  <c r="AY153" i="150"/>
  <c r="AX16" i="150"/>
  <c r="BI146" i="150"/>
  <c r="BH9" i="150"/>
  <c r="AH169" i="150"/>
  <c r="AG32" i="150"/>
  <c r="BG148" i="150"/>
  <c r="BF11" i="150"/>
  <c r="AU157" i="150"/>
  <c r="AT20" i="150"/>
  <c r="AK166" i="150"/>
  <c r="AJ29" i="150"/>
  <c r="AN164" i="150"/>
  <c r="AM27" i="150"/>
  <c r="AP162" i="150"/>
  <c r="AO25" i="150"/>
  <c r="X179" i="150"/>
  <c r="W42" i="150"/>
  <c r="AE172" i="150"/>
  <c r="AD35" i="150"/>
  <c r="BB150" i="150"/>
  <c r="BA13" i="150"/>
  <c r="BI142" i="150"/>
  <c r="BH5" i="150"/>
  <c r="X180" i="150"/>
  <c r="W43" i="150"/>
  <c r="BG149" i="150"/>
  <c r="BF12" i="150"/>
  <c r="Z177" i="150"/>
  <c r="Y40" i="150"/>
  <c r="BA151" i="150"/>
  <c r="AZ14" i="150"/>
  <c r="AO163" i="150"/>
  <c r="AN26" i="150"/>
  <c r="AZ152" i="150"/>
  <c r="AY15" i="150"/>
  <c r="BI145" i="150"/>
  <c r="BH8" i="150"/>
  <c r="AV156" i="150"/>
  <c r="AU19" i="150"/>
  <c r="BI144" i="150"/>
  <c r="BH7" i="150"/>
  <c r="AD173" i="150"/>
  <c r="AC36" i="150"/>
  <c r="AT158" i="150"/>
  <c r="AS21" i="150"/>
  <c r="AB175" i="150"/>
  <c r="AA38" i="150"/>
  <c r="BJ143" i="150"/>
  <c r="BI6" i="150"/>
  <c r="AS159" i="150"/>
  <c r="AR22" i="150"/>
  <c r="BJ145" i="150" l="1"/>
  <c r="BI8" i="150"/>
  <c r="BH147" i="150"/>
  <c r="BG10" i="150"/>
  <c r="AO164" i="150"/>
  <c r="AN27" i="150"/>
  <c r="AF172" i="150"/>
  <c r="AE35" i="150"/>
  <c r="AL166" i="150"/>
  <c r="AK29" i="150"/>
  <c r="BJ146" i="150"/>
  <c r="BI9" i="150"/>
  <c r="AB176" i="150"/>
  <c r="AA39" i="150"/>
  <c r="AJ168" i="150"/>
  <c r="AI31" i="150"/>
  <c r="AH170" i="150"/>
  <c r="AG33" i="150"/>
  <c r="AT160" i="150"/>
  <c r="AS23" i="150"/>
  <c r="AI169" i="150"/>
  <c r="AH32" i="150"/>
  <c r="AT159" i="150"/>
  <c r="AS22" i="150"/>
  <c r="BK143" i="150"/>
  <c r="BJ6" i="150"/>
  <c r="Y179" i="150"/>
  <c r="X42" i="150"/>
  <c r="AZ153" i="150"/>
  <c r="AY16" i="150"/>
  <c r="AG171" i="150"/>
  <c r="AF34" i="150"/>
  <c r="AK167" i="150"/>
  <c r="AJ30" i="150"/>
  <c r="AD174" i="150"/>
  <c r="AC37" i="150"/>
  <c r="AA177" i="150"/>
  <c r="Z40" i="150"/>
  <c r="AE173" i="150"/>
  <c r="AD36" i="150"/>
  <c r="Y180" i="150"/>
  <c r="X43" i="150"/>
  <c r="BC150" i="150"/>
  <c r="BB13" i="150"/>
  <c r="BA152" i="150"/>
  <c r="AZ15" i="150"/>
  <c r="AP163" i="150"/>
  <c r="AO26" i="150"/>
  <c r="AW156" i="150"/>
  <c r="AV19" i="150"/>
  <c r="AQ162" i="150"/>
  <c r="AP25" i="150"/>
  <c r="AL28" i="150"/>
  <c r="AM165" i="150"/>
  <c r="AR161" i="150"/>
  <c r="AQ24" i="150"/>
  <c r="Z178" i="150"/>
  <c r="Y41" i="150"/>
  <c r="AU158" i="150"/>
  <c r="AT21" i="150"/>
  <c r="AY154" i="150"/>
  <c r="AX17" i="150"/>
  <c r="BH149" i="150"/>
  <c r="BG12" i="150"/>
  <c r="BJ144" i="150"/>
  <c r="BI7" i="150"/>
  <c r="AV157" i="150"/>
  <c r="AU20" i="150"/>
  <c r="AC175" i="150"/>
  <c r="AB38" i="150"/>
  <c r="BB151" i="150"/>
  <c r="BA14" i="150"/>
  <c r="BJ142" i="150"/>
  <c r="BI5" i="150"/>
  <c r="BH148" i="150"/>
  <c r="BG11" i="150"/>
  <c r="AX155" i="150"/>
  <c r="AW18" i="150"/>
  <c r="BC151" i="150" l="1"/>
  <c r="BB14" i="150"/>
  <c r="AH171" i="150"/>
  <c r="AG34" i="150"/>
  <c r="AY155" i="150"/>
  <c r="AX18" i="150"/>
  <c r="BA153" i="150"/>
  <c r="AZ16" i="150"/>
  <c r="AB39" i="150"/>
  <c r="AC176" i="150"/>
  <c r="AP164" i="150"/>
  <c r="AO27" i="150"/>
  <c r="AQ163" i="150"/>
  <c r="AP26" i="150"/>
  <c r="AG172" i="150"/>
  <c r="AF35" i="150"/>
  <c r="AZ154" i="150"/>
  <c r="AY17" i="150"/>
  <c r="AR162" i="150"/>
  <c r="AQ25" i="150"/>
  <c r="AE174" i="150"/>
  <c r="AD37" i="150"/>
  <c r="Z179" i="150"/>
  <c r="Y42" i="150"/>
  <c r="BK146" i="150"/>
  <c r="BJ9" i="150"/>
  <c r="BI147" i="150"/>
  <c r="BH10" i="150"/>
  <c r="AS161" i="150"/>
  <c r="AR24" i="150"/>
  <c r="AK168" i="150"/>
  <c r="AJ31" i="150"/>
  <c r="AJ169" i="150"/>
  <c r="AI32" i="150"/>
  <c r="AN165" i="150"/>
  <c r="AM28" i="150"/>
  <c r="BI148" i="150"/>
  <c r="BH11" i="150"/>
  <c r="AV158" i="150"/>
  <c r="AU21" i="150"/>
  <c r="BD150" i="150"/>
  <c r="BC13" i="150"/>
  <c r="AU160" i="150"/>
  <c r="AT23" i="150"/>
  <c r="AF173" i="150"/>
  <c r="AE36" i="150"/>
  <c r="BB152" i="150"/>
  <c r="BA15" i="150"/>
  <c r="BK142" i="150"/>
  <c r="BJ5" i="150"/>
  <c r="AX156" i="150"/>
  <c r="AW19" i="150"/>
  <c r="Z180" i="150"/>
  <c r="Y43" i="150"/>
  <c r="BL143" i="150"/>
  <c r="BK6" i="150"/>
  <c r="AI170" i="150"/>
  <c r="AH33" i="150"/>
  <c r="AM166" i="150"/>
  <c r="AL29" i="150"/>
  <c r="BK145" i="150"/>
  <c r="BJ8" i="150"/>
  <c r="BI149" i="150"/>
  <c r="BH12" i="150"/>
  <c r="AU159" i="150"/>
  <c r="AT22" i="150"/>
  <c r="AD175" i="150"/>
  <c r="AC38" i="150"/>
  <c r="AB177" i="150"/>
  <c r="AA40" i="150"/>
  <c r="AW157" i="150"/>
  <c r="AV20" i="150"/>
  <c r="BK144" i="150"/>
  <c r="BJ7" i="150"/>
  <c r="AA178" i="150"/>
  <c r="Z41" i="150"/>
  <c r="AL167" i="150"/>
  <c r="AK30" i="150"/>
  <c r="BJ149" i="150" l="1"/>
  <c r="BI12" i="150"/>
  <c r="AA179" i="150"/>
  <c r="Z42" i="150"/>
  <c r="AC177" i="150"/>
  <c r="AB40" i="150"/>
  <c r="BJ148" i="150"/>
  <c r="BI11" i="150"/>
  <c r="AR163" i="150"/>
  <c r="AQ26" i="150"/>
  <c r="AZ155" i="150"/>
  <c r="AY18" i="150"/>
  <c r="AW158" i="150"/>
  <c r="AV21" i="150"/>
  <c r="BC152" i="150"/>
  <c r="BB15" i="150"/>
  <c r="AG173" i="150"/>
  <c r="AF36" i="150"/>
  <c r="AB178" i="150"/>
  <c r="AA41" i="150"/>
  <c r="AV160" i="150"/>
  <c r="AU23" i="150"/>
  <c r="BJ147" i="150"/>
  <c r="BI10" i="150"/>
  <c r="AQ164" i="150"/>
  <c r="AP27" i="150"/>
  <c r="AI171" i="150"/>
  <c r="AH34" i="150"/>
  <c r="BM143" i="150"/>
  <c r="BL6" i="150"/>
  <c r="AH172" i="150"/>
  <c r="AG35" i="150"/>
  <c r="AM167" i="150"/>
  <c r="AL30" i="150"/>
  <c r="AA180" i="150"/>
  <c r="Z43" i="150"/>
  <c r="AF174" i="150"/>
  <c r="AE37" i="150"/>
  <c r="AE175" i="150"/>
  <c r="AD38" i="150"/>
  <c r="AY156" i="150"/>
  <c r="AX19" i="150"/>
  <c r="AO165" i="150"/>
  <c r="AN28" i="150"/>
  <c r="AS162" i="150"/>
  <c r="AR25" i="150"/>
  <c r="AL168" i="150"/>
  <c r="AK31" i="150"/>
  <c r="BL144" i="150"/>
  <c r="BK7" i="150"/>
  <c r="BL142" i="150"/>
  <c r="BK5" i="150"/>
  <c r="AK169" i="150"/>
  <c r="AJ32" i="150"/>
  <c r="BL146" i="150"/>
  <c r="BK9" i="150"/>
  <c r="BA154" i="150"/>
  <c r="AZ17" i="150"/>
  <c r="BD151" i="150"/>
  <c r="BC14" i="150"/>
  <c r="AX157" i="150"/>
  <c r="AW20" i="150"/>
  <c r="BB153" i="150"/>
  <c r="BA16" i="150"/>
  <c r="BL145" i="150"/>
  <c r="BK8" i="150"/>
  <c r="AT161" i="150"/>
  <c r="AS24" i="150"/>
  <c r="AN166" i="150"/>
  <c r="AM29" i="150"/>
  <c r="AV159" i="150"/>
  <c r="AU22" i="150"/>
  <c r="AJ170" i="150"/>
  <c r="AI33" i="150"/>
  <c r="BE150" i="150"/>
  <c r="BD13" i="150"/>
  <c r="AC39" i="150"/>
  <c r="AD176" i="150"/>
  <c r="BM146" i="150" l="1"/>
  <c r="BL9" i="150"/>
  <c r="BK148" i="150"/>
  <c r="BJ11" i="150"/>
  <c r="AO166" i="150"/>
  <c r="AN29" i="150"/>
  <c r="AY157" i="150"/>
  <c r="AX20" i="150"/>
  <c r="AL169" i="150"/>
  <c r="AK32" i="150"/>
  <c r="AT162" i="150"/>
  <c r="AS25" i="150"/>
  <c r="AG174" i="150"/>
  <c r="AF37" i="150"/>
  <c r="BN143" i="150"/>
  <c r="BM6" i="150"/>
  <c r="AW160" i="150"/>
  <c r="AV23" i="150"/>
  <c r="AX158" i="150"/>
  <c r="AW21" i="150"/>
  <c r="AD177" i="150"/>
  <c r="AC40" i="150"/>
  <c r="AM168" i="150"/>
  <c r="AL31" i="150"/>
  <c r="BK147" i="150"/>
  <c r="BJ10" i="150"/>
  <c r="AE176" i="150"/>
  <c r="AD39" i="150"/>
  <c r="AW159" i="150"/>
  <c r="AV22" i="150"/>
  <c r="BC153" i="150"/>
  <c r="BB16" i="150"/>
  <c r="AI172" i="150"/>
  <c r="AH35" i="150"/>
  <c r="BF150" i="150"/>
  <c r="BE13" i="150"/>
  <c r="AU161" i="150"/>
  <c r="AT24" i="150"/>
  <c r="BE151" i="150"/>
  <c r="BD14" i="150"/>
  <c r="BM142" i="150"/>
  <c r="BL5" i="150"/>
  <c r="AP165" i="150"/>
  <c r="AO28" i="150"/>
  <c r="AB180" i="150"/>
  <c r="AA43" i="150"/>
  <c r="AJ171" i="150"/>
  <c r="AI34" i="150"/>
  <c r="AC178" i="150"/>
  <c r="AB41" i="150"/>
  <c r="BA155" i="150"/>
  <c r="AZ18" i="150"/>
  <c r="AB179" i="150"/>
  <c r="AA42" i="150"/>
  <c r="BD152" i="150"/>
  <c r="BC15" i="150"/>
  <c r="AK170" i="150"/>
  <c r="AJ33" i="150"/>
  <c r="BM145" i="150"/>
  <c r="BL8" i="150"/>
  <c r="BB154" i="150"/>
  <c r="BA17" i="150"/>
  <c r="BM144" i="150"/>
  <c r="BL7" i="150"/>
  <c r="AZ156" i="150"/>
  <c r="AY19" i="150"/>
  <c r="AN167" i="150"/>
  <c r="AM30" i="150"/>
  <c r="AR164" i="150"/>
  <c r="AQ27" i="150"/>
  <c r="AH173" i="150"/>
  <c r="AG36" i="150"/>
  <c r="AS163" i="150"/>
  <c r="AR26" i="150"/>
  <c r="BK149" i="150"/>
  <c r="BJ12" i="150"/>
  <c r="AF175" i="150"/>
  <c r="AE38" i="150"/>
  <c r="AZ157" i="150" l="1"/>
  <c r="AY20" i="150"/>
  <c r="BO143" i="150"/>
  <c r="BN6" i="150"/>
  <c r="AG175" i="150"/>
  <c r="AF38" i="150"/>
  <c r="AS164" i="150"/>
  <c r="AR27" i="150"/>
  <c r="BC154" i="150"/>
  <c r="BB17" i="150"/>
  <c r="AC179" i="150"/>
  <c r="AB42" i="150"/>
  <c r="AC180" i="150"/>
  <c r="AB43" i="150"/>
  <c r="AV161" i="150"/>
  <c r="AU24" i="150"/>
  <c r="AX159" i="150"/>
  <c r="AW22" i="150"/>
  <c r="AE177" i="150"/>
  <c r="AD40" i="150"/>
  <c r="AH174" i="150"/>
  <c r="AG37" i="150"/>
  <c r="AP166" i="150"/>
  <c r="AO29" i="150"/>
  <c r="AI173" i="150"/>
  <c r="AH36" i="150"/>
  <c r="AN168" i="150"/>
  <c r="AM31" i="150"/>
  <c r="BE152" i="150"/>
  <c r="BD15" i="150"/>
  <c r="BL149" i="150"/>
  <c r="BK12" i="150"/>
  <c r="AO167" i="150"/>
  <c r="AN30" i="150"/>
  <c r="BM8" i="150"/>
  <c r="BN145" i="150"/>
  <c r="BB155" i="150"/>
  <c r="BA18" i="150"/>
  <c r="AQ165" i="150"/>
  <c r="AP28" i="150"/>
  <c r="BG150" i="150"/>
  <c r="BF13" i="150"/>
  <c r="AF176" i="150"/>
  <c r="AE39" i="150"/>
  <c r="AY158" i="150"/>
  <c r="AX21" i="150"/>
  <c r="AU162" i="150"/>
  <c r="AT25" i="150"/>
  <c r="BL148" i="150"/>
  <c r="BK11" i="150"/>
  <c r="BD153" i="150"/>
  <c r="BC16" i="150"/>
  <c r="BN144" i="150"/>
  <c r="BM7" i="150"/>
  <c r="AK171" i="150"/>
  <c r="AJ34" i="150"/>
  <c r="AT163" i="150"/>
  <c r="AS26" i="150"/>
  <c r="BA156" i="150"/>
  <c r="AZ19" i="150"/>
  <c r="AL170" i="150"/>
  <c r="AK33" i="150"/>
  <c r="AD178" i="150"/>
  <c r="AC41" i="150"/>
  <c r="BN142" i="150"/>
  <c r="BM5" i="150"/>
  <c r="AJ172" i="150"/>
  <c r="AI35" i="150"/>
  <c r="BL147" i="150"/>
  <c r="BK10" i="150"/>
  <c r="AX160" i="150"/>
  <c r="AW23" i="150"/>
  <c r="AM169" i="150"/>
  <c r="AL32" i="150"/>
  <c r="BN146" i="150"/>
  <c r="BM9" i="150"/>
  <c r="BF151" i="150"/>
  <c r="BE14" i="150"/>
  <c r="BO144" i="150" l="1"/>
  <c r="BN7" i="150"/>
  <c r="AY160" i="150"/>
  <c r="AX23" i="150"/>
  <c r="AE178" i="150"/>
  <c r="AD41" i="150"/>
  <c r="AL171" i="150"/>
  <c r="AK34" i="150"/>
  <c r="AV162" i="150"/>
  <c r="AU25" i="150"/>
  <c r="AR165" i="150"/>
  <c r="AQ28" i="150"/>
  <c r="BM149" i="150"/>
  <c r="BL12" i="150"/>
  <c r="AQ166" i="150"/>
  <c r="AP29" i="150"/>
  <c r="AW161" i="150"/>
  <c r="AV24" i="150"/>
  <c r="AT164" i="150"/>
  <c r="AS27" i="150"/>
  <c r="BG151" i="150"/>
  <c r="BF14" i="150"/>
  <c r="BM147" i="150"/>
  <c r="BL10" i="150"/>
  <c r="AZ158" i="150"/>
  <c r="AY21" i="150"/>
  <c r="BC155" i="150"/>
  <c r="BB18" i="150"/>
  <c r="BF152" i="150"/>
  <c r="BE15" i="150"/>
  <c r="AI174" i="150"/>
  <c r="AH37" i="150"/>
  <c r="AD180" i="150"/>
  <c r="AC43" i="150"/>
  <c r="AH175" i="150"/>
  <c r="AG38" i="150"/>
  <c r="BO146" i="150"/>
  <c r="BN9" i="150"/>
  <c r="AK172" i="150"/>
  <c r="AJ35" i="150"/>
  <c r="BB156" i="150"/>
  <c r="BA19" i="150"/>
  <c r="BE153" i="150"/>
  <c r="BD16" i="150"/>
  <c r="AG176" i="150"/>
  <c r="AF39" i="150"/>
  <c r="AO168" i="150"/>
  <c r="AN31" i="150"/>
  <c r="AF177" i="150"/>
  <c r="AE40" i="150"/>
  <c r="AD179" i="150"/>
  <c r="AC42" i="150"/>
  <c r="BP143" i="150"/>
  <c r="BO6" i="150"/>
  <c r="BO145" i="150"/>
  <c r="BN8" i="150"/>
  <c r="AN169" i="150"/>
  <c r="AM32" i="150"/>
  <c r="BO142" i="150"/>
  <c r="BN5" i="150"/>
  <c r="AU163" i="150"/>
  <c r="AT26" i="150"/>
  <c r="BM148" i="150"/>
  <c r="BL11" i="150"/>
  <c r="BH150" i="150"/>
  <c r="BG13" i="150"/>
  <c r="AP167" i="150"/>
  <c r="AO30" i="150"/>
  <c r="AJ173" i="150"/>
  <c r="AI36" i="150"/>
  <c r="AY159" i="150"/>
  <c r="AX22" i="150"/>
  <c r="BD154" i="150"/>
  <c r="BC17" i="150"/>
  <c r="BA157" i="150"/>
  <c r="AZ20" i="150"/>
  <c r="AM170" i="150"/>
  <c r="AL33" i="150"/>
  <c r="BN148" i="150" l="1"/>
  <c r="BM11" i="150"/>
  <c r="AP168" i="150"/>
  <c r="AO31" i="150"/>
  <c r="AM171" i="150"/>
  <c r="AL34" i="150"/>
  <c r="AN170" i="150"/>
  <c r="AM33" i="150"/>
  <c r="AK173" i="150"/>
  <c r="AJ36" i="150"/>
  <c r="AV163" i="150"/>
  <c r="AU26" i="150"/>
  <c r="BQ143" i="150"/>
  <c r="BP6" i="150"/>
  <c r="AH176" i="150"/>
  <c r="AG39" i="150"/>
  <c r="BP146" i="150"/>
  <c r="BO9" i="150"/>
  <c r="BG152" i="150"/>
  <c r="BF15" i="150"/>
  <c r="BH151" i="150"/>
  <c r="BG14" i="150"/>
  <c r="BN149" i="150"/>
  <c r="BM12" i="150"/>
  <c r="AF178" i="150"/>
  <c r="AE41" i="150"/>
  <c r="AZ159" i="150"/>
  <c r="AY22" i="150"/>
  <c r="BP145" i="150"/>
  <c r="BO8" i="150"/>
  <c r="AR166" i="150"/>
  <c r="AQ29" i="150"/>
  <c r="AL172" i="150"/>
  <c r="AK35" i="150"/>
  <c r="BB157" i="150"/>
  <c r="BA20" i="150"/>
  <c r="AQ167" i="150"/>
  <c r="AP30" i="150"/>
  <c r="BP142" i="150"/>
  <c r="BO5" i="150"/>
  <c r="AE179" i="150"/>
  <c r="AD42" i="150"/>
  <c r="BF153" i="150"/>
  <c r="BE16" i="150"/>
  <c r="AI175" i="150"/>
  <c r="AH38" i="150"/>
  <c r="BD155" i="150"/>
  <c r="BC18" i="150"/>
  <c r="AU164" i="150"/>
  <c r="AT27" i="150"/>
  <c r="AS165" i="150"/>
  <c r="AR28" i="150"/>
  <c r="AZ160" i="150"/>
  <c r="AY23" i="150"/>
  <c r="AJ174" i="150"/>
  <c r="AI37" i="150"/>
  <c r="BE154" i="150"/>
  <c r="BD17" i="150"/>
  <c r="BI150" i="150"/>
  <c r="BH13" i="150"/>
  <c r="AO169" i="150"/>
  <c r="AN32" i="150"/>
  <c r="AG177" i="150"/>
  <c r="AF40" i="150"/>
  <c r="BC156" i="150"/>
  <c r="BB19" i="150"/>
  <c r="AE180" i="150"/>
  <c r="AD43" i="150"/>
  <c r="BA158" i="150"/>
  <c r="AZ21" i="150"/>
  <c r="AX161" i="150"/>
  <c r="AW24" i="150"/>
  <c r="AW162" i="150"/>
  <c r="AV25" i="150"/>
  <c r="BP144" i="150"/>
  <c r="BO7" i="150"/>
  <c r="BN147" i="150"/>
  <c r="BM10" i="150"/>
  <c r="AY161" i="150" l="1"/>
  <c r="AX24" i="150"/>
  <c r="AO170" i="150"/>
  <c r="AN33" i="150"/>
  <c r="BB158" i="150"/>
  <c r="BA21" i="150"/>
  <c r="AJ175" i="150"/>
  <c r="AI38" i="150"/>
  <c r="AR167" i="150"/>
  <c r="AQ30" i="150"/>
  <c r="BQ145" i="150"/>
  <c r="BP8" i="150"/>
  <c r="BI151" i="150"/>
  <c r="BH14" i="150"/>
  <c r="BR143" i="150"/>
  <c r="BQ6" i="150"/>
  <c r="AN171" i="150"/>
  <c r="AM34" i="150"/>
  <c r="BO149" i="150"/>
  <c r="BN12" i="150"/>
  <c r="AK174" i="150"/>
  <c r="AJ37" i="150"/>
  <c r="BJ150" i="150"/>
  <c r="BI13" i="150"/>
  <c r="BG153" i="150"/>
  <c r="BF16" i="150"/>
  <c r="BA159" i="150"/>
  <c r="AZ22" i="150"/>
  <c r="BH152" i="150"/>
  <c r="BG15" i="150"/>
  <c r="AW163" i="150"/>
  <c r="AV26" i="150"/>
  <c r="AQ168" i="150"/>
  <c r="AP31" i="150"/>
  <c r="BE155" i="150"/>
  <c r="BD18" i="150"/>
  <c r="AI176" i="150"/>
  <c r="AH39" i="150"/>
  <c r="BA160" i="150"/>
  <c r="AZ23" i="150"/>
  <c r="BQ144" i="150"/>
  <c r="BP7" i="150"/>
  <c r="AF180" i="150"/>
  <c r="AE43" i="150"/>
  <c r="AT165" i="150"/>
  <c r="AS28" i="150"/>
  <c r="BC157" i="150"/>
  <c r="BB20" i="150"/>
  <c r="AS166" i="150"/>
  <c r="AR29" i="150"/>
  <c r="BO147" i="150"/>
  <c r="BN10" i="150"/>
  <c r="BF154" i="150"/>
  <c r="BE17" i="150"/>
  <c r="AF179" i="150"/>
  <c r="AE42" i="150"/>
  <c r="AM172" i="150"/>
  <c r="AL35" i="150"/>
  <c r="AG178" i="150"/>
  <c r="AF41" i="150"/>
  <c r="BQ146" i="150"/>
  <c r="BP9" i="150"/>
  <c r="AL173" i="150"/>
  <c r="AK36" i="150"/>
  <c r="BO148" i="150"/>
  <c r="BN11" i="150"/>
  <c r="AG40" i="150"/>
  <c r="AH177" i="150"/>
  <c r="BQ142" i="150"/>
  <c r="BP5" i="150"/>
  <c r="AP169" i="150"/>
  <c r="AO32" i="150"/>
  <c r="AX162" i="150"/>
  <c r="AW25" i="150"/>
  <c r="BD156" i="150"/>
  <c r="BC19" i="150"/>
  <c r="AV164" i="150"/>
  <c r="AU27" i="150"/>
  <c r="AG179" i="150" l="1"/>
  <c r="AF42" i="150"/>
  <c r="BS143" i="150"/>
  <c r="BR6" i="150"/>
  <c r="BR142" i="150"/>
  <c r="BQ5" i="150"/>
  <c r="BR146" i="150"/>
  <c r="BQ9" i="150"/>
  <c r="BG154" i="150"/>
  <c r="BF17" i="150"/>
  <c r="AU165" i="150"/>
  <c r="AT28" i="150"/>
  <c r="AJ176" i="150"/>
  <c r="AI39" i="150"/>
  <c r="BI152" i="150"/>
  <c r="BH15" i="150"/>
  <c r="AL174" i="150"/>
  <c r="AK37" i="150"/>
  <c r="BJ151" i="150"/>
  <c r="BI14" i="150"/>
  <c r="BC158" i="150"/>
  <c r="BB21" i="150"/>
  <c r="BK150" i="150"/>
  <c r="BJ13" i="150"/>
  <c r="BD157" i="150"/>
  <c r="BC20" i="150"/>
  <c r="BP147" i="150"/>
  <c r="BO10" i="150"/>
  <c r="BF155" i="150"/>
  <c r="BE18" i="150"/>
  <c r="BB159" i="150"/>
  <c r="BA22" i="150"/>
  <c r="BP149" i="150"/>
  <c r="BO12" i="150"/>
  <c r="BR145" i="150"/>
  <c r="BQ8" i="150"/>
  <c r="AP170" i="150"/>
  <c r="AO33" i="150"/>
  <c r="AM173" i="150"/>
  <c r="AL36" i="150"/>
  <c r="AK175" i="150"/>
  <c r="AJ38" i="150"/>
  <c r="BE156" i="150"/>
  <c r="BD19" i="150"/>
  <c r="AH178" i="150"/>
  <c r="AG41" i="150"/>
  <c r="AG180" i="150"/>
  <c r="AF43" i="150"/>
  <c r="AI177" i="150"/>
  <c r="AH40" i="150"/>
  <c r="AW26" i="150"/>
  <c r="AX163" i="150"/>
  <c r="BP148" i="150"/>
  <c r="BO11" i="150"/>
  <c r="AT166" i="150"/>
  <c r="AS29" i="150"/>
  <c r="BR144" i="150"/>
  <c r="BQ7" i="150"/>
  <c r="AR168" i="150"/>
  <c r="AQ31" i="150"/>
  <c r="BH153" i="150"/>
  <c r="BG16" i="150"/>
  <c r="AO171" i="150"/>
  <c r="AN34" i="150"/>
  <c r="AS167" i="150"/>
  <c r="AR30" i="150"/>
  <c r="AZ161" i="150"/>
  <c r="AY24" i="150"/>
  <c r="AQ169" i="150"/>
  <c r="AP32" i="150"/>
  <c r="BB160" i="150"/>
  <c r="BA23" i="150"/>
  <c r="AW164" i="150"/>
  <c r="AV27" i="150"/>
  <c r="AY162" i="150"/>
  <c r="AX25" i="150"/>
  <c r="AN172" i="150"/>
  <c r="AM35" i="150"/>
  <c r="BJ152" i="150" l="1"/>
  <c r="BI15" i="150"/>
  <c r="AI178" i="150"/>
  <c r="AH41" i="150"/>
  <c r="BS142" i="150"/>
  <c r="BR5" i="150"/>
  <c r="AH180" i="150"/>
  <c r="AG43" i="150"/>
  <c r="AP171" i="150"/>
  <c r="AO34" i="150"/>
  <c r="BC159" i="150"/>
  <c r="BB22" i="150"/>
  <c r="BI153" i="150"/>
  <c r="BH16" i="150"/>
  <c r="AQ170" i="150"/>
  <c r="AP33" i="150"/>
  <c r="AS168" i="150"/>
  <c r="AR31" i="150"/>
  <c r="BS145" i="150"/>
  <c r="BR8" i="150"/>
  <c r="BQ147" i="150"/>
  <c r="BP10" i="150"/>
  <c r="BK151" i="150"/>
  <c r="BJ14" i="150"/>
  <c r="AV165" i="150"/>
  <c r="AU28" i="150"/>
  <c r="BT143" i="150"/>
  <c r="BS6" i="150"/>
  <c r="AU166" i="150"/>
  <c r="AT29" i="150"/>
  <c r="BL150" i="150"/>
  <c r="BK13" i="150"/>
  <c r="AO172" i="150"/>
  <c r="AN35" i="150"/>
  <c r="AK176" i="150"/>
  <c r="AJ39" i="150"/>
  <c r="AZ162" i="150"/>
  <c r="AY25" i="150"/>
  <c r="BS146" i="150"/>
  <c r="BR9" i="150"/>
  <c r="BQ148" i="150"/>
  <c r="BP11" i="150"/>
  <c r="BD158" i="150"/>
  <c r="BC21" i="150"/>
  <c r="BF156" i="150"/>
  <c r="BE19" i="150"/>
  <c r="AX164" i="150"/>
  <c r="AW27" i="150"/>
  <c r="AT167" i="150"/>
  <c r="AS30" i="150"/>
  <c r="BS144" i="150"/>
  <c r="BR7" i="150"/>
  <c r="AJ177" i="150"/>
  <c r="AI40" i="150"/>
  <c r="AL175" i="150"/>
  <c r="AK38" i="150"/>
  <c r="BQ149" i="150"/>
  <c r="BP12" i="150"/>
  <c r="BE157" i="150"/>
  <c r="BD20" i="150"/>
  <c r="AM174" i="150"/>
  <c r="AL37" i="150"/>
  <c r="BH154" i="150"/>
  <c r="BG17" i="150"/>
  <c r="AH179" i="150"/>
  <c r="AG42" i="150"/>
  <c r="BC160" i="150"/>
  <c r="BB23" i="150"/>
  <c r="AN173" i="150"/>
  <c r="AM36" i="150"/>
  <c r="AR169" i="150"/>
  <c r="AQ32" i="150"/>
  <c r="BG155" i="150"/>
  <c r="BF18" i="150"/>
  <c r="BA161" i="150"/>
  <c r="AZ24" i="150"/>
  <c r="AX26" i="150"/>
  <c r="AY163" i="150"/>
  <c r="AS169" i="150" l="1"/>
  <c r="AR32" i="150"/>
  <c r="BT146" i="150"/>
  <c r="BS9" i="150"/>
  <c r="AO173" i="150"/>
  <c r="AN36" i="150"/>
  <c r="AN174" i="150"/>
  <c r="AM37" i="150"/>
  <c r="AK177" i="150"/>
  <c r="AJ40" i="150"/>
  <c r="BG156" i="150"/>
  <c r="BF19" i="150"/>
  <c r="BA162" i="150"/>
  <c r="AZ25" i="150"/>
  <c r="AV166" i="150"/>
  <c r="AU29" i="150"/>
  <c r="BR147" i="150"/>
  <c r="BQ10" i="150"/>
  <c r="BJ153" i="150"/>
  <c r="BI16" i="150"/>
  <c r="BT142" i="150"/>
  <c r="BS5" i="150"/>
  <c r="AR170" i="150"/>
  <c r="AQ33" i="150"/>
  <c r="BD160" i="150"/>
  <c r="BC23" i="150"/>
  <c r="BT144" i="150"/>
  <c r="BS7" i="150"/>
  <c r="AL176" i="150"/>
  <c r="AK39" i="150"/>
  <c r="BU143" i="150"/>
  <c r="BT6" i="150"/>
  <c r="BT145" i="150"/>
  <c r="BS8" i="150"/>
  <c r="BD159" i="150"/>
  <c r="BC22" i="150"/>
  <c r="AJ178" i="150"/>
  <c r="AI41" i="150"/>
  <c r="AM175" i="150"/>
  <c r="AL38" i="150"/>
  <c r="AI180" i="150"/>
  <c r="AH43" i="150"/>
  <c r="AZ163" i="150"/>
  <c r="AY26" i="150"/>
  <c r="BB161" i="150"/>
  <c r="BA24" i="150"/>
  <c r="BF157" i="150"/>
  <c r="BE20" i="150"/>
  <c r="BE158" i="150"/>
  <c r="BD21" i="150"/>
  <c r="BI154" i="150"/>
  <c r="BH17" i="150"/>
  <c r="BM150" i="150"/>
  <c r="BL13" i="150"/>
  <c r="BH155" i="150"/>
  <c r="BG18" i="150"/>
  <c r="BR149" i="150"/>
  <c r="BQ12" i="150"/>
  <c r="BR148" i="150"/>
  <c r="BQ11" i="150"/>
  <c r="AP172" i="150"/>
  <c r="AO35" i="150"/>
  <c r="AW165" i="150"/>
  <c r="AV28" i="150"/>
  <c r="AT168" i="150"/>
  <c r="AS31" i="150"/>
  <c r="AQ171" i="150"/>
  <c r="AP34" i="150"/>
  <c r="BK152" i="150"/>
  <c r="BJ15" i="150"/>
  <c r="AY164" i="150"/>
  <c r="AX27" i="150"/>
  <c r="BL151" i="150"/>
  <c r="BK14" i="150"/>
  <c r="AI179" i="150"/>
  <c r="AH42" i="150"/>
  <c r="AU167" i="150"/>
  <c r="AT30" i="150"/>
  <c r="AX165" i="150" l="1"/>
  <c r="AW28" i="150"/>
  <c r="BG157" i="150"/>
  <c r="BF20" i="150"/>
  <c r="BL152" i="150"/>
  <c r="BK15" i="150"/>
  <c r="BN150" i="150"/>
  <c r="BM13" i="150"/>
  <c r="BC161" i="150"/>
  <c r="BB24" i="150"/>
  <c r="AM176" i="150"/>
  <c r="AL39" i="150"/>
  <c r="BU142" i="150"/>
  <c r="BT5" i="150"/>
  <c r="BB162" i="150"/>
  <c r="BA25" i="150"/>
  <c r="AP173" i="150"/>
  <c r="AO36" i="150"/>
  <c r="AZ164" i="150"/>
  <c r="AY27" i="150"/>
  <c r="AW166" i="150"/>
  <c r="AV29" i="150"/>
  <c r="AQ172" i="150"/>
  <c r="AP35" i="150"/>
  <c r="AK178" i="150"/>
  <c r="AJ41" i="150"/>
  <c r="BV143" i="150"/>
  <c r="BU6" i="150"/>
  <c r="AR171" i="150"/>
  <c r="AQ34" i="150"/>
  <c r="BE159" i="150"/>
  <c r="BD22" i="150"/>
  <c r="BK153" i="150"/>
  <c r="BJ16" i="150"/>
  <c r="BH156" i="150"/>
  <c r="BG19" i="150"/>
  <c r="BU146" i="150"/>
  <c r="BT9" i="150"/>
  <c r="AN175" i="150"/>
  <c r="AM38" i="150"/>
  <c r="BA163" i="150"/>
  <c r="AZ26" i="150"/>
  <c r="AO174" i="150"/>
  <c r="AN37" i="150"/>
  <c r="AJ179" i="150"/>
  <c r="AI42" i="150"/>
  <c r="BJ154" i="150"/>
  <c r="BI17" i="150"/>
  <c r="BM151" i="150"/>
  <c r="BL14" i="150"/>
  <c r="AU168" i="150"/>
  <c r="AT31" i="150"/>
  <c r="BF158" i="150"/>
  <c r="BE21" i="150"/>
  <c r="AJ180" i="150"/>
  <c r="AI43" i="150"/>
  <c r="BU145" i="150"/>
  <c r="BT8" i="150"/>
  <c r="BE160" i="150"/>
  <c r="BD23" i="150"/>
  <c r="BR10" i="150"/>
  <c r="BS147" i="150"/>
  <c r="AL177" i="150"/>
  <c r="AK40" i="150"/>
  <c r="AT169" i="150"/>
  <c r="AS32" i="150"/>
  <c r="BI155" i="150"/>
  <c r="BH18" i="150"/>
  <c r="AS170" i="150"/>
  <c r="AR33" i="150"/>
  <c r="AV167" i="150"/>
  <c r="AU30" i="150"/>
  <c r="BS148" i="150"/>
  <c r="BR11" i="150"/>
  <c r="BU144" i="150"/>
  <c r="BT7" i="150"/>
  <c r="BS149" i="150"/>
  <c r="BR12" i="150"/>
  <c r="AM177" i="150" l="1"/>
  <c r="AL40" i="150"/>
  <c r="BO150" i="150"/>
  <c r="BN13" i="150"/>
  <c r="AK179" i="150"/>
  <c r="AJ42" i="150"/>
  <c r="AS171" i="150"/>
  <c r="AR34" i="150"/>
  <c r="AX166" i="150"/>
  <c r="AW29" i="150"/>
  <c r="BV142" i="150"/>
  <c r="BU5" i="150"/>
  <c r="BM152" i="150"/>
  <c r="BL15" i="150"/>
  <c r="AK180" i="150"/>
  <c r="AJ43" i="150"/>
  <c r="AR172" i="150"/>
  <c r="AQ35" i="150"/>
  <c r="BT149" i="150"/>
  <c r="BS12" i="150"/>
  <c r="BV146" i="150"/>
  <c r="BU9" i="150"/>
  <c r="BT147" i="150"/>
  <c r="BS10" i="150"/>
  <c r="BV144" i="150"/>
  <c r="BU7" i="150"/>
  <c r="AP174" i="150"/>
  <c r="AO37" i="150"/>
  <c r="BA164" i="150"/>
  <c r="AZ27" i="150"/>
  <c r="BH157" i="150"/>
  <c r="BG20" i="150"/>
  <c r="BF159" i="150"/>
  <c r="BE22" i="150"/>
  <c r="AT170" i="150"/>
  <c r="AS33" i="150"/>
  <c r="BI156" i="150"/>
  <c r="BH19" i="150"/>
  <c r="AW167" i="150"/>
  <c r="AV30" i="150"/>
  <c r="AO175" i="150"/>
  <c r="AN38" i="150"/>
  <c r="AV168" i="150"/>
  <c r="AU31" i="150"/>
  <c r="BT148" i="150"/>
  <c r="BS11" i="150"/>
  <c r="BD161" i="150"/>
  <c r="BC24" i="150"/>
  <c r="BK154" i="150"/>
  <c r="BJ17" i="150"/>
  <c r="BC162" i="150"/>
  <c r="BB25" i="150"/>
  <c r="BG158" i="150"/>
  <c r="BF21" i="150"/>
  <c r="BJ155" i="150"/>
  <c r="BI18" i="150"/>
  <c r="BF160" i="150"/>
  <c r="BE23" i="150"/>
  <c r="BW143" i="150"/>
  <c r="BV6" i="150"/>
  <c r="AN176" i="150"/>
  <c r="AM39" i="150"/>
  <c r="AU169" i="150"/>
  <c r="AT32" i="150"/>
  <c r="BV145" i="150"/>
  <c r="BU8" i="150"/>
  <c r="BN151" i="150"/>
  <c r="BM14" i="150"/>
  <c r="BB163" i="150"/>
  <c r="BA26" i="150"/>
  <c r="BL153" i="150"/>
  <c r="BK16" i="150"/>
  <c r="AL178" i="150"/>
  <c r="AK41" i="150"/>
  <c r="AQ173" i="150"/>
  <c r="AP36" i="150"/>
  <c r="AY165" i="150"/>
  <c r="AX28" i="150"/>
  <c r="BK155" i="150" l="1"/>
  <c r="BJ18" i="150"/>
  <c r="AX167" i="150"/>
  <c r="AW30" i="150"/>
  <c r="AO176" i="150"/>
  <c r="AN39" i="150"/>
  <c r="BW146" i="150"/>
  <c r="BV9" i="150"/>
  <c r="BM15" i="150"/>
  <c r="BN152" i="150"/>
  <c r="AL179" i="150"/>
  <c r="AK42" i="150"/>
  <c r="AL180" i="150"/>
  <c r="AK43" i="150"/>
  <c r="BM153" i="150"/>
  <c r="BL16" i="150"/>
  <c r="BU147" i="150"/>
  <c r="BT10" i="150"/>
  <c r="AZ165" i="150"/>
  <c r="AY28" i="150"/>
  <c r="BJ156" i="150"/>
  <c r="BI19" i="150"/>
  <c r="AR173" i="150"/>
  <c r="AQ36" i="150"/>
  <c r="BO151" i="150"/>
  <c r="BN14" i="150"/>
  <c r="BX143" i="150"/>
  <c r="BW6" i="150"/>
  <c r="BD162" i="150"/>
  <c r="BC25" i="150"/>
  <c r="AW168" i="150"/>
  <c r="AV31" i="150"/>
  <c r="AU170" i="150"/>
  <c r="AT33" i="150"/>
  <c r="AQ174" i="150"/>
  <c r="AP37" i="150"/>
  <c r="BU149" i="150"/>
  <c r="BT12" i="150"/>
  <c r="BW142" i="150"/>
  <c r="BV5" i="150"/>
  <c r="BP150" i="150"/>
  <c r="BO13" i="150"/>
  <c r="BE161" i="150"/>
  <c r="BD24" i="150"/>
  <c r="BH158" i="150"/>
  <c r="BG21" i="150"/>
  <c r="AV169" i="150"/>
  <c r="AU32" i="150"/>
  <c r="BI157" i="150"/>
  <c r="BH20" i="150"/>
  <c r="BC163" i="150"/>
  <c r="BB26" i="150"/>
  <c r="BB164" i="150"/>
  <c r="BA27" i="150"/>
  <c r="BW145" i="150"/>
  <c r="BV8" i="150"/>
  <c r="BL154" i="150"/>
  <c r="BK17" i="150"/>
  <c r="BG159" i="150"/>
  <c r="BF22" i="150"/>
  <c r="BW144" i="150"/>
  <c r="BV7" i="150"/>
  <c r="AS172" i="150"/>
  <c r="AR35" i="150"/>
  <c r="AY166" i="150"/>
  <c r="AX29" i="150"/>
  <c r="AN177" i="150"/>
  <c r="AM40" i="150"/>
  <c r="AT171" i="150"/>
  <c r="AS34" i="150"/>
  <c r="BU148" i="150"/>
  <c r="BT11" i="150"/>
  <c r="AM178" i="150"/>
  <c r="AL41" i="150"/>
  <c r="BG160" i="150"/>
  <c r="BF23" i="150"/>
  <c r="AP175" i="150"/>
  <c r="AO38" i="150"/>
  <c r="AU171" i="150" l="1"/>
  <c r="AT34" i="150"/>
  <c r="BV149" i="150"/>
  <c r="BU12" i="150"/>
  <c r="AP176" i="150"/>
  <c r="AO39" i="150"/>
  <c r="AT172" i="150"/>
  <c r="AS35" i="150"/>
  <c r="AX168" i="150"/>
  <c r="AW31" i="150"/>
  <c r="BI158" i="150"/>
  <c r="BH21" i="150"/>
  <c r="BD163" i="150"/>
  <c r="BC26" i="150"/>
  <c r="AR174" i="150"/>
  <c r="AQ37" i="150"/>
  <c r="BY143" i="150"/>
  <c r="BX6" i="150"/>
  <c r="BA165" i="150"/>
  <c r="AZ28" i="150"/>
  <c r="AM179" i="150"/>
  <c r="AL42" i="150"/>
  <c r="AY167" i="150"/>
  <c r="AX30" i="150"/>
  <c r="BX145" i="150"/>
  <c r="BW8" i="150"/>
  <c r="AS173" i="150"/>
  <c r="AR36" i="150"/>
  <c r="AQ175" i="150"/>
  <c r="AP38" i="150"/>
  <c r="BK156" i="150"/>
  <c r="BJ19" i="150"/>
  <c r="BF161" i="150"/>
  <c r="BE24" i="150"/>
  <c r="BV148" i="150"/>
  <c r="BU11" i="150"/>
  <c r="BX142" i="150"/>
  <c r="BW5" i="150"/>
  <c r="BX146" i="150"/>
  <c r="BW9" i="150"/>
  <c r="BC164" i="150"/>
  <c r="BB27" i="150"/>
  <c r="BE162" i="150"/>
  <c r="BD25" i="150"/>
  <c r="BH160" i="150"/>
  <c r="BG23" i="150"/>
  <c r="BH159" i="150"/>
  <c r="BG22" i="150"/>
  <c r="AZ166" i="150"/>
  <c r="AY29" i="150"/>
  <c r="BM154" i="150"/>
  <c r="BL17" i="150"/>
  <c r="BJ157" i="150"/>
  <c r="BI20" i="150"/>
  <c r="BP13" i="150"/>
  <c r="BQ150" i="150"/>
  <c r="AV170" i="150"/>
  <c r="AU33" i="150"/>
  <c r="BP151" i="150"/>
  <c r="BO14" i="150"/>
  <c r="BV147" i="150"/>
  <c r="BU10" i="150"/>
  <c r="BL155" i="150"/>
  <c r="BK18" i="150"/>
  <c r="AW169" i="150"/>
  <c r="AV32" i="150"/>
  <c r="BN153" i="150"/>
  <c r="BM16" i="150"/>
  <c r="BX144" i="150"/>
  <c r="BW7" i="150"/>
  <c r="AM180" i="150"/>
  <c r="AL43" i="150"/>
  <c r="AO177" i="150"/>
  <c r="AN40" i="150"/>
  <c r="AN178" i="150"/>
  <c r="AM41" i="150"/>
  <c r="BO152" i="150"/>
  <c r="BN15" i="150"/>
  <c r="BM155" i="150" l="1"/>
  <c r="BL18" i="150"/>
  <c r="AU172" i="150"/>
  <c r="AT35" i="150"/>
  <c r="BY144" i="150"/>
  <c r="BX7" i="150"/>
  <c r="AR175" i="150"/>
  <c r="AQ38" i="150"/>
  <c r="AN179" i="150"/>
  <c r="AM42" i="150"/>
  <c r="BE163" i="150"/>
  <c r="BD26" i="150"/>
  <c r="AQ176" i="150"/>
  <c r="AP39" i="150"/>
  <c r="AZ167" i="150"/>
  <c r="AY30" i="150"/>
  <c r="AN180" i="150"/>
  <c r="AM43" i="150"/>
  <c r="BL156" i="150"/>
  <c r="BK19" i="150"/>
  <c r="BP152" i="150"/>
  <c r="BO15" i="150"/>
  <c r="BI160" i="150"/>
  <c r="BH23" i="150"/>
  <c r="AO178" i="150"/>
  <c r="AN41" i="150"/>
  <c r="BO153" i="150"/>
  <c r="BN16" i="150"/>
  <c r="BQ151" i="150"/>
  <c r="BP14" i="150"/>
  <c r="BN154" i="150"/>
  <c r="BM17" i="150"/>
  <c r="BF162" i="150"/>
  <c r="BE25" i="150"/>
  <c r="BV11" i="150"/>
  <c r="BW148" i="150"/>
  <c r="AT173" i="150"/>
  <c r="AS36" i="150"/>
  <c r="BB165" i="150"/>
  <c r="BA28" i="150"/>
  <c r="BJ158" i="150"/>
  <c r="BI21" i="150"/>
  <c r="BW149" i="150"/>
  <c r="BV12" i="150"/>
  <c r="AS174" i="150"/>
  <c r="AR37" i="150"/>
  <c r="BK157" i="150"/>
  <c r="BJ20" i="150"/>
  <c r="BY146" i="150"/>
  <c r="BX9" i="150"/>
  <c r="BR150" i="150"/>
  <c r="BQ13" i="150"/>
  <c r="BY142" i="150"/>
  <c r="BX5" i="150"/>
  <c r="AP177" i="150"/>
  <c r="AO40" i="150"/>
  <c r="AW170" i="150"/>
  <c r="AV33" i="150"/>
  <c r="BD164" i="150"/>
  <c r="BC27" i="150"/>
  <c r="BG161" i="150"/>
  <c r="BF24" i="150"/>
  <c r="BY145" i="150"/>
  <c r="BX8" i="150"/>
  <c r="BZ143" i="150"/>
  <c r="BY6" i="150"/>
  <c r="AY168" i="150"/>
  <c r="AX31" i="150"/>
  <c r="AV171" i="150"/>
  <c r="AU34" i="150"/>
  <c r="BI159" i="150"/>
  <c r="BH22" i="150"/>
  <c r="BW147" i="150"/>
  <c r="BV10" i="150"/>
  <c r="AX169" i="150"/>
  <c r="AW32" i="150"/>
  <c r="BA166" i="150"/>
  <c r="AZ29" i="150"/>
  <c r="AS175" i="150" l="1"/>
  <c r="AR38" i="150"/>
  <c r="BH161" i="150"/>
  <c r="BG24" i="150"/>
  <c r="BZ142" i="150"/>
  <c r="BY5" i="150"/>
  <c r="AT174" i="150"/>
  <c r="AS37" i="150"/>
  <c r="AU173" i="150"/>
  <c r="AT36" i="150"/>
  <c r="BR151" i="150"/>
  <c r="BQ14" i="150"/>
  <c r="BQ152" i="150"/>
  <c r="BP15" i="150"/>
  <c r="AR176" i="150"/>
  <c r="AQ39" i="150"/>
  <c r="BZ144" i="150"/>
  <c r="BY7" i="150"/>
  <c r="BL157" i="150"/>
  <c r="BK20" i="150"/>
  <c r="BZ145" i="150"/>
  <c r="BY8" i="150"/>
  <c r="BO154" i="150"/>
  <c r="BN17" i="150"/>
  <c r="AY169" i="150"/>
  <c r="AX32" i="150"/>
  <c r="AZ168" i="150"/>
  <c r="AY31" i="150"/>
  <c r="BE164" i="150"/>
  <c r="BD27" i="150"/>
  <c r="BS150" i="150"/>
  <c r="BR13" i="150"/>
  <c r="BX149" i="150"/>
  <c r="BW12" i="150"/>
  <c r="BP153" i="150"/>
  <c r="BO16" i="150"/>
  <c r="BM156" i="150"/>
  <c r="BL19" i="150"/>
  <c r="BF163" i="150"/>
  <c r="BE26" i="150"/>
  <c r="AV172" i="150"/>
  <c r="AU35" i="150"/>
  <c r="BJ160" i="150"/>
  <c r="BI23" i="150"/>
  <c r="BX148" i="150"/>
  <c r="BW11" i="150"/>
  <c r="BJ159" i="150"/>
  <c r="BI22" i="150"/>
  <c r="BA167" i="150"/>
  <c r="AZ30" i="150"/>
  <c r="BB166" i="150"/>
  <c r="BA29" i="150"/>
  <c r="CA143" i="150"/>
  <c r="BZ6" i="150"/>
  <c r="BK158" i="150"/>
  <c r="BJ21" i="150"/>
  <c r="AP178" i="150"/>
  <c r="AO41" i="150"/>
  <c r="AO180" i="150"/>
  <c r="AN43" i="150"/>
  <c r="AO179" i="150"/>
  <c r="AN42" i="150"/>
  <c r="BN155" i="150"/>
  <c r="BM18" i="150"/>
  <c r="AQ177" i="150"/>
  <c r="AP40" i="150"/>
  <c r="BC165" i="150"/>
  <c r="BB28" i="150"/>
  <c r="AW171" i="150"/>
  <c r="AV34" i="150"/>
  <c r="BX147" i="150"/>
  <c r="BW10" i="150"/>
  <c r="AX170" i="150"/>
  <c r="AW33" i="150"/>
  <c r="BZ146" i="150"/>
  <c r="BY9" i="150"/>
  <c r="BG162" i="150"/>
  <c r="BF25" i="150"/>
  <c r="BY147" i="150" l="1"/>
  <c r="BX10" i="150"/>
  <c r="BT150" i="150"/>
  <c r="BS13" i="150"/>
  <c r="BH162" i="150"/>
  <c r="BG25" i="150"/>
  <c r="BN156" i="150"/>
  <c r="BM19" i="150"/>
  <c r="BF164" i="150"/>
  <c r="BE27" i="150"/>
  <c r="CA145" i="150"/>
  <c r="BZ8" i="150"/>
  <c r="BR152" i="150"/>
  <c r="BQ15" i="150"/>
  <c r="CA142" i="150"/>
  <c r="BZ5" i="150"/>
  <c r="BK159" i="150"/>
  <c r="BJ22" i="150"/>
  <c r="BL158" i="150"/>
  <c r="BK21" i="150"/>
  <c r="BP154" i="150"/>
  <c r="BO17" i="150"/>
  <c r="BY148" i="150"/>
  <c r="BX11" i="150"/>
  <c r="CA146" i="150"/>
  <c r="BZ9" i="150"/>
  <c r="BD165" i="150"/>
  <c r="BC28" i="150"/>
  <c r="AP180" i="150"/>
  <c r="AO43" i="150"/>
  <c r="BC166" i="150"/>
  <c r="BB29" i="150"/>
  <c r="BK160" i="150"/>
  <c r="BJ23" i="150"/>
  <c r="BQ153" i="150"/>
  <c r="BP16" i="150"/>
  <c r="BA168" i="150"/>
  <c r="AZ31" i="150"/>
  <c r="BM157" i="150"/>
  <c r="BL20" i="150"/>
  <c r="BS151" i="150"/>
  <c r="BR14" i="150"/>
  <c r="BI161" i="150"/>
  <c r="BH24" i="150"/>
  <c r="BG163" i="150"/>
  <c r="BF26" i="150"/>
  <c r="AX171" i="150"/>
  <c r="AW34" i="150"/>
  <c r="AU174" i="150"/>
  <c r="AT37" i="150"/>
  <c r="CB143" i="150"/>
  <c r="CA6" i="150"/>
  <c r="AY170" i="150"/>
  <c r="AX33" i="150"/>
  <c r="AQ178" i="150"/>
  <c r="AP41" i="150"/>
  <c r="BB167" i="150"/>
  <c r="BA30" i="150"/>
  <c r="AW172" i="150"/>
  <c r="AV35" i="150"/>
  <c r="BY149" i="150"/>
  <c r="BX12" i="150"/>
  <c r="AZ169" i="150"/>
  <c r="AY32" i="150"/>
  <c r="CA144" i="150"/>
  <c r="BZ7" i="150"/>
  <c r="AV173" i="150"/>
  <c r="AU36" i="150"/>
  <c r="AT175" i="150"/>
  <c r="AS38" i="150"/>
  <c r="BO155" i="150"/>
  <c r="BN18" i="150"/>
  <c r="AS176" i="150"/>
  <c r="AR39" i="150"/>
  <c r="AP179" i="150"/>
  <c r="AO42" i="150"/>
  <c r="AR177" i="150"/>
  <c r="AQ40" i="150"/>
  <c r="BA169" i="150" l="1"/>
  <c r="AZ32" i="150"/>
  <c r="AY171" i="150"/>
  <c r="AX34" i="150"/>
  <c r="BO156" i="150"/>
  <c r="BN19" i="150"/>
  <c r="AS177" i="150"/>
  <c r="AR40" i="150"/>
  <c r="AU175" i="150"/>
  <c r="AT38" i="150"/>
  <c r="BZ149" i="150"/>
  <c r="BY12" i="150"/>
  <c r="AZ170" i="150"/>
  <c r="AY33" i="150"/>
  <c r="BH163" i="150"/>
  <c r="BG26" i="150"/>
  <c r="BB168" i="150"/>
  <c r="BA31" i="150"/>
  <c r="AQ180" i="150"/>
  <c r="AP43" i="150"/>
  <c r="BQ154" i="150"/>
  <c r="BP17" i="150"/>
  <c r="BS152" i="150"/>
  <c r="BR15" i="150"/>
  <c r="BH25" i="150"/>
  <c r="BI162" i="150"/>
  <c r="BP155" i="150"/>
  <c r="BO18" i="150"/>
  <c r="AQ41" i="150"/>
  <c r="AR178" i="150"/>
  <c r="CB142" i="150"/>
  <c r="CA5" i="150"/>
  <c r="BZ148" i="150"/>
  <c r="BY11" i="150"/>
  <c r="AQ179" i="150"/>
  <c r="AP42" i="150"/>
  <c r="AW173" i="150"/>
  <c r="AV36" i="150"/>
  <c r="AX172" i="150"/>
  <c r="AW35" i="150"/>
  <c r="CC143" i="150"/>
  <c r="CB6" i="150"/>
  <c r="BJ161" i="150"/>
  <c r="BI24" i="150"/>
  <c r="BR153" i="150"/>
  <c r="BQ16" i="150"/>
  <c r="BE165" i="150"/>
  <c r="BD28" i="150"/>
  <c r="BM158" i="150"/>
  <c r="BL21" i="150"/>
  <c r="CB145" i="150"/>
  <c r="CA8" i="150"/>
  <c r="BU150" i="150"/>
  <c r="BT13" i="150"/>
  <c r="BN157" i="150"/>
  <c r="BM20" i="150"/>
  <c r="BD166" i="150"/>
  <c r="BC29" i="150"/>
  <c r="AT176" i="150"/>
  <c r="AS39" i="150"/>
  <c r="CB144" i="150"/>
  <c r="CA7" i="150"/>
  <c r="BC167" i="150"/>
  <c r="BB30" i="150"/>
  <c r="AV174" i="150"/>
  <c r="AU37" i="150"/>
  <c r="BT151" i="150"/>
  <c r="BS14" i="150"/>
  <c r="BL160" i="150"/>
  <c r="BK23" i="150"/>
  <c r="CB146" i="150"/>
  <c r="CA9" i="150"/>
  <c r="BL159" i="150"/>
  <c r="BK22" i="150"/>
  <c r="BG164" i="150"/>
  <c r="BF27" i="150"/>
  <c r="BZ147" i="150"/>
  <c r="BY10" i="150"/>
  <c r="CC146" i="150" l="1"/>
  <c r="CB9" i="150"/>
  <c r="BD167" i="150"/>
  <c r="BC30" i="150"/>
  <c r="BO157" i="150"/>
  <c r="BN20" i="150"/>
  <c r="BF165" i="150"/>
  <c r="BE28" i="150"/>
  <c r="AY172" i="150"/>
  <c r="AX35" i="150"/>
  <c r="CC142" i="150"/>
  <c r="CB5" i="150"/>
  <c r="BT152" i="150"/>
  <c r="BS15" i="150"/>
  <c r="BI163" i="150"/>
  <c r="BH26" i="150"/>
  <c r="AT177" i="150"/>
  <c r="AS40" i="150"/>
  <c r="CA147" i="150"/>
  <c r="BZ10" i="150"/>
  <c r="BM160" i="150"/>
  <c r="BL23" i="150"/>
  <c r="CC144" i="150"/>
  <c r="CB7" i="150"/>
  <c r="BV150" i="150"/>
  <c r="BU13" i="150"/>
  <c r="BS153" i="150"/>
  <c r="BR16" i="150"/>
  <c r="AX173" i="150"/>
  <c r="AW36" i="150"/>
  <c r="BR154" i="150"/>
  <c r="BQ17" i="150"/>
  <c r="BA170" i="150"/>
  <c r="AZ33" i="150"/>
  <c r="BP156" i="150"/>
  <c r="BO19" i="150"/>
  <c r="AS178" i="150"/>
  <c r="AR41" i="150"/>
  <c r="BH164" i="150"/>
  <c r="BG27" i="150"/>
  <c r="BU151" i="150"/>
  <c r="BT14" i="150"/>
  <c r="AU176" i="150"/>
  <c r="AT39" i="150"/>
  <c r="CC145" i="150"/>
  <c r="CB8" i="150"/>
  <c r="BK161" i="150"/>
  <c r="BJ24" i="150"/>
  <c r="AR179" i="150"/>
  <c r="AQ42" i="150"/>
  <c r="BQ155" i="150"/>
  <c r="BP18" i="150"/>
  <c r="AR180" i="150"/>
  <c r="AQ43" i="150"/>
  <c r="CA149" i="150"/>
  <c r="BZ12" i="150"/>
  <c r="AZ171" i="150"/>
  <c r="AY34" i="150"/>
  <c r="BM159" i="150"/>
  <c r="BL22" i="150"/>
  <c r="AW174" i="150"/>
  <c r="AV37" i="150"/>
  <c r="BE166" i="150"/>
  <c r="BD29" i="150"/>
  <c r="BN158" i="150"/>
  <c r="BM21" i="150"/>
  <c r="CD143" i="150"/>
  <c r="CC6" i="150"/>
  <c r="CA148" i="150"/>
  <c r="BZ11" i="150"/>
  <c r="BC168" i="150"/>
  <c r="BB31" i="150"/>
  <c r="AV175" i="150"/>
  <c r="AU38" i="150"/>
  <c r="BB169" i="150"/>
  <c r="BA32" i="150"/>
  <c r="BJ162" i="150"/>
  <c r="BI25" i="150"/>
  <c r="BS154" i="150" l="1"/>
  <c r="BR17" i="150"/>
  <c r="BD168" i="150"/>
  <c r="BC31" i="150"/>
  <c r="BJ163" i="150"/>
  <c r="BI26" i="150"/>
  <c r="BK162" i="150"/>
  <c r="BJ25" i="150"/>
  <c r="CB148" i="150"/>
  <c r="CA11" i="150"/>
  <c r="AX174" i="150"/>
  <c r="AW37" i="150"/>
  <c r="AS180" i="150"/>
  <c r="AR43" i="150"/>
  <c r="CD145" i="150"/>
  <c r="CC8" i="150"/>
  <c r="AT178" i="150"/>
  <c r="AS41" i="150"/>
  <c r="AY173" i="150"/>
  <c r="AX36" i="150"/>
  <c r="BN160" i="150"/>
  <c r="BM23" i="150"/>
  <c r="BU152" i="150"/>
  <c r="BT15" i="150"/>
  <c r="BP157" i="150"/>
  <c r="BO20" i="150"/>
  <c r="BL161" i="150"/>
  <c r="BK24" i="150"/>
  <c r="BF166" i="150"/>
  <c r="BE29" i="150"/>
  <c r="BI164" i="150"/>
  <c r="BH27" i="150"/>
  <c r="BC169" i="150"/>
  <c r="BB32" i="150"/>
  <c r="CE143" i="150"/>
  <c r="CD6" i="150"/>
  <c r="BN159" i="150"/>
  <c r="BM22" i="150"/>
  <c r="BR155" i="150"/>
  <c r="BQ18" i="150"/>
  <c r="AV176" i="150"/>
  <c r="AU39" i="150"/>
  <c r="BQ156" i="150"/>
  <c r="BP19" i="150"/>
  <c r="BT153" i="150"/>
  <c r="BS16" i="150"/>
  <c r="CB147" i="150"/>
  <c r="CA10" i="150"/>
  <c r="CD142" i="150"/>
  <c r="CC5" i="150"/>
  <c r="BE167" i="150"/>
  <c r="BD30" i="150"/>
  <c r="CD144" i="150"/>
  <c r="CC7" i="150"/>
  <c r="BG165" i="150"/>
  <c r="BF28" i="150"/>
  <c r="AW175" i="150"/>
  <c r="AV38" i="150"/>
  <c r="BO158" i="150"/>
  <c r="BN21" i="150"/>
  <c r="BA171" i="150"/>
  <c r="AZ34" i="150"/>
  <c r="AS179" i="150"/>
  <c r="AR42" i="150"/>
  <c r="BV151" i="150"/>
  <c r="BU14" i="150"/>
  <c r="BB170" i="150"/>
  <c r="BA33" i="150"/>
  <c r="BW150" i="150"/>
  <c r="BV13" i="150"/>
  <c r="AU177" i="150"/>
  <c r="AT40" i="150"/>
  <c r="AZ172" i="150"/>
  <c r="AY35" i="150"/>
  <c r="CD146" i="150"/>
  <c r="CC9" i="150"/>
  <c r="CB149" i="150"/>
  <c r="CA12" i="150"/>
  <c r="AT179" i="150" l="1"/>
  <c r="AS42" i="150"/>
  <c r="BH165" i="150"/>
  <c r="BG28" i="150"/>
  <c r="CC147" i="150"/>
  <c r="CB10" i="150"/>
  <c r="BS155" i="150"/>
  <c r="BR18" i="150"/>
  <c r="BJ164" i="150"/>
  <c r="BI27" i="150"/>
  <c r="BV152" i="150"/>
  <c r="BU15" i="150"/>
  <c r="CE145" i="150"/>
  <c r="CD8" i="150"/>
  <c r="BL162" i="150"/>
  <c r="BK25" i="150"/>
  <c r="AV177" i="150"/>
  <c r="AU40" i="150"/>
  <c r="BU153" i="150"/>
  <c r="BT16" i="150"/>
  <c r="BK163" i="150"/>
  <c r="BJ26" i="150"/>
  <c r="BX150" i="150"/>
  <c r="BW13" i="150"/>
  <c r="BO159" i="150"/>
  <c r="BN22" i="150"/>
  <c r="CE146" i="150"/>
  <c r="CD9" i="150"/>
  <c r="BP158" i="150"/>
  <c r="BO21" i="150"/>
  <c r="BF167" i="150"/>
  <c r="BE30" i="150"/>
  <c r="BR156" i="150"/>
  <c r="BQ19" i="150"/>
  <c r="CF143" i="150"/>
  <c r="CE6" i="150"/>
  <c r="BM161" i="150"/>
  <c r="BL24" i="150"/>
  <c r="AZ173" i="150"/>
  <c r="AY36" i="150"/>
  <c r="AY174" i="150"/>
  <c r="AX37" i="150"/>
  <c r="BE168" i="150"/>
  <c r="BD31" i="150"/>
  <c r="CC149" i="150"/>
  <c r="CB12" i="150"/>
  <c r="AT180" i="150"/>
  <c r="AS43" i="150"/>
  <c r="CE144" i="150"/>
  <c r="CD7" i="150"/>
  <c r="BO160" i="150"/>
  <c r="BN23" i="150"/>
  <c r="BW151" i="150"/>
  <c r="BV14" i="150"/>
  <c r="AX175" i="150"/>
  <c r="AW38" i="150"/>
  <c r="AW176" i="150"/>
  <c r="AV39" i="150"/>
  <c r="BD169" i="150"/>
  <c r="BC32" i="150"/>
  <c r="BQ157" i="150"/>
  <c r="BP20" i="150"/>
  <c r="AU178" i="150"/>
  <c r="AT41" i="150"/>
  <c r="CC148" i="150"/>
  <c r="CB11" i="150"/>
  <c r="BT154" i="150"/>
  <c r="BS17" i="150"/>
  <c r="BB171" i="150"/>
  <c r="BA34" i="150"/>
  <c r="BG166" i="150"/>
  <c r="BF29" i="150"/>
  <c r="BC170" i="150"/>
  <c r="BB33" i="150"/>
  <c r="BA172" i="150"/>
  <c r="AZ35" i="150"/>
  <c r="CE142" i="150"/>
  <c r="CD5" i="150"/>
  <c r="BT155" i="150" l="1"/>
  <c r="BS18" i="150"/>
  <c r="BM162" i="150"/>
  <c r="BL25" i="150"/>
  <c r="CF142" i="150"/>
  <c r="CE5" i="150"/>
  <c r="BC171" i="150"/>
  <c r="BB34" i="150"/>
  <c r="BR157" i="150"/>
  <c r="BQ20" i="150"/>
  <c r="BX151" i="150"/>
  <c r="BW14" i="150"/>
  <c r="CD149" i="150"/>
  <c r="CC12" i="150"/>
  <c r="BN161" i="150"/>
  <c r="BM24" i="150"/>
  <c r="BQ158" i="150"/>
  <c r="BP21" i="150"/>
  <c r="BL163" i="150"/>
  <c r="BK26" i="150"/>
  <c r="CF145" i="150"/>
  <c r="CE8" i="150"/>
  <c r="CD147" i="150"/>
  <c r="CC10" i="150"/>
  <c r="AY175" i="150"/>
  <c r="AX38" i="150"/>
  <c r="AV178" i="150"/>
  <c r="AU41" i="150"/>
  <c r="AU180" i="150"/>
  <c r="AT43" i="150"/>
  <c r="BB172" i="150"/>
  <c r="BA35" i="150"/>
  <c r="BU154" i="150"/>
  <c r="BT17" i="150"/>
  <c r="BE169" i="150"/>
  <c r="BD32" i="150"/>
  <c r="BP160" i="150"/>
  <c r="BO23" i="150"/>
  <c r="BF168" i="150"/>
  <c r="BE31" i="150"/>
  <c r="CG143" i="150"/>
  <c r="CF6" i="150"/>
  <c r="CF146" i="150"/>
  <c r="CE9" i="150"/>
  <c r="BV153" i="150"/>
  <c r="BU16" i="150"/>
  <c r="BW152" i="150"/>
  <c r="BV15" i="150"/>
  <c r="BI165" i="150"/>
  <c r="BH28" i="150"/>
  <c r="BG167" i="150"/>
  <c r="BF30" i="150"/>
  <c r="BH166" i="150"/>
  <c r="BG29" i="150"/>
  <c r="BA173" i="150"/>
  <c r="AZ36" i="150"/>
  <c r="BD170" i="150"/>
  <c r="BC33" i="150"/>
  <c r="CD148" i="150"/>
  <c r="CC11" i="150"/>
  <c r="AX176" i="150"/>
  <c r="AW39" i="150"/>
  <c r="CF144" i="150"/>
  <c r="CE7" i="150"/>
  <c r="AZ174" i="150"/>
  <c r="AY37" i="150"/>
  <c r="BS156" i="150"/>
  <c r="BR19" i="150"/>
  <c r="BP159" i="150"/>
  <c r="BO22" i="150"/>
  <c r="AW177" i="150"/>
  <c r="AV40" i="150"/>
  <c r="BK164" i="150"/>
  <c r="BJ27" i="150"/>
  <c r="AU179" i="150"/>
  <c r="AT42" i="150"/>
  <c r="BY150" i="150"/>
  <c r="BX13" i="150"/>
  <c r="AX177" i="150" l="1"/>
  <c r="AW40" i="150"/>
  <c r="CG144" i="150"/>
  <c r="CF7" i="150"/>
  <c r="BD171" i="150"/>
  <c r="BC34" i="150"/>
  <c r="BO161" i="150"/>
  <c r="BN24" i="150"/>
  <c r="BZ150" i="150"/>
  <c r="BY13" i="150"/>
  <c r="BQ159" i="150"/>
  <c r="BP22" i="150"/>
  <c r="AY176" i="150"/>
  <c r="AX39" i="150"/>
  <c r="BI166" i="150"/>
  <c r="BH29" i="150"/>
  <c r="BW153" i="150"/>
  <c r="BV16" i="150"/>
  <c r="BQ160" i="150"/>
  <c r="BP23" i="150"/>
  <c r="AV180" i="150"/>
  <c r="AU43" i="150"/>
  <c r="CG145" i="150"/>
  <c r="CF8" i="150"/>
  <c r="CE149" i="150"/>
  <c r="CD12" i="150"/>
  <c r="CG142" i="150"/>
  <c r="CF5" i="150"/>
  <c r="CE147" i="150"/>
  <c r="CD10" i="150"/>
  <c r="BB173" i="150"/>
  <c r="BA36" i="150"/>
  <c r="AV179" i="150"/>
  <c r="AU42" i="150"/>
  <c r="BT156" i="150"/>
  <c r="BS19" i="150"/>
  <c r="CE148" i="150"/>
  <c r="CD11" i="150"/>
  <c r="BH167" i="150"/>
  <c r="BG30" i="150"/>
  <c r="CF9" i="150"/>
  <c r="CG146" i="150"/>
  <c r="BF169" i="150"/>
  <c r="BE32" i="150"/>
  <c r="AW178" i="150"/>
  <c r="AV41" i="150"/>
  <c r="BM163" i="150"/>
  <c r="BL26" i="150"/>
  <c r="BY151" i="150"/>
  <c r="BX14" i="150"/>
  <c r="BN162" i="150"/>
  <c r="BM25" i="150"/>
  <c r="BC172" i="150"/>
  <c r="BB35" i="150"/>
  <c r="BX152" i="150"/>
  <c r="BW15" i="150"/>
  <c r="BL164" i="150"/>
  <c r="BK27" i="150"/>
  <c r="BA174" i="150"/>
  <c r="AZ37" i="150"/>
  <c r="BE170" i="150"/>
  <c r="BD33" i="150"/>
  <c r="BJ165" i="150"/>
  <c r="BI28" i="150"/>
  <c r="CH143" i="150"/>
  <c r="CG6" i="150"/>
  <c r="BV154" i="150"/>
  <c r="BU17" i="150"/>
  <c r="AZ175" i="150"/>
  <c r="AY38" i="150"/>
  <c r="BR158" i="150"/>
  <c r="BQ21" i="150"/>
  <c r="BS157" i="150"/>
  <c r="BR20" i="150"/>
  <c r="BU155" i="150"/>
  <c r="BT18" i="150"/>
  <c r="BG168" i="150"/>
  <c r="BF31" i="150"/>
  <c r="CF148" i="150" l="1"/>
  <c r="CE11" i="150"/>
  <c r="BS158" i="150"/>
  <c r="BR21" i="150"/>
  <c r="BK165" i="150"/>
  <c r="BJ28" i="150"/>
  <c r="BY152" i="150"/>
  <c r="BX15" i="150"/>
  <c r="BN163" i="150"/>
  <c r="BM26" i="150"/>
  <c r="BI167" i="150"/>
  <c r="BH30" i="150"/>
  <c r="BC173" i="150"/>
  <c r="BB36" i="150"/>
  <c r="CH145" i="150"/>
  <c r="CG8" i="150"/>
  <c r="BJ166" i="150"/>
  <c r="BI29" i="150"/>
  <c r="BP161" i="150"/>
  <c r="BO24" i="150"/>
  <c r="AW180" i="150"/>
  <c r="AV43" i="150"/>
  <c r="BA175" i="150"/>
  <c r="AZ38" i="150"/>
  <c r="BE171" i="150"/>
  <c r="BD34" i="150"/>
  <c r="BD172" i="150"/>
  <c r="BC35" i="150"/>
  <c r="BV155" i="150"/>
  <c r="BU18" i="150"/>
  <c r="BW154" i="150"/>
  <c r="BV17" i="150"/>
  <c r="BB174" i="150"/>
  <c r="BA37" i="150"/>
  <c r="BO162" i="150"/>
  <c r="BN25" i="150"/>
  <c r="BG169" i="150"/>
  <c r="BF32" i="150"/>
  <c r="BU156" i="150"/>
  <c r="BT19" i="150"/>
  <c r="CH142" i="150"/>
  <c r="CG5" i="150"/>
  <c r="BR160" i="150"/>
  <c r="BQ23" i="150"/>
  <c r="BR159" i="150"/>
  <c r="BQ22" i="150"/>
  <c r="CH144" i="150"/>
  <c r="CG7" i="150"/>
  <c r="AZ176" i="150"/>
  <c r="AY39" i="150"/>
  <c r="BH168" i="150"/>
  <c r="BG31" i="150"/>
  <c r="BF170" i="150"/>
  <c r="BE33" i="150"/>
  <c r="AX178" i="150"/>
  <c r="AW41" i="150"/>
  <c r="BT157" i="150"/>
  <c r="BS20" i="150"/>
  <c r="CI143" i="150"/>
  <c r="CH6" i="150"/>
  <c r="BM164" i="150"/>
  <c r="BL27" i="150"/>
  <c r="BZ151" i="150"/>
  <c r="BY14" i="150"/>
  <c r="AW179" i="150"/>
  <c r="AV42" i="150"/>
  <c r="CF149" i="150"/>
  <c r="CE12" i="150"/>
  <c r="BX153" i="150"/>
  <c r="BW16" i="150"/>
  <c r="CA150" i="150"/>
  <c r="BZ13" i="150"/>
  <c r="AY177" i="150"/>
  <c r="AX40" i="150"/>
  <c r="CF147" i="150"/>
  <c r="CE10" i="150"/>
  <c r="CG9" i="150"/>
  <c r="CH146" i="150"/>
  <c r="F9" i="141"/>
  <c r="F10" i="141"/>
  <c r="F11" i="141"/>
  <c r="F12" i="141"/>
  <c r="F13" i="141"/>
  <c r="F14" i="141"/>
  <c r="F15" i="141"/>
  <c r="F16" i="141"/>
  <c r="F17" i="141"/>
  <c r="F18" i="141"/>
  <c r="F19" i="141"/>
  <c r="F20" i="141"/>
  <c r="F21" i="141"/>
  <c r="F22" i="141"/>
  <c r="F23" i="141"/>
  <c r="F24" i="141"/>
  <c r="F25" i="141"/>
  <c r="F26" i="141"/>
  <c r="F27" i="141"/>
  <c r="B27" i="141"/>
  <c r="A27" i="141"/>
  <c r="B26" i="141"/>
  <c r="A26" i="141"/>
  <c r="B25" i="141"/>
  <c r="A25" i="141"/>
  <c r="B24" i="141"/>
  <c r="A24" i="141"/>
  <c r="B23" i="141"/>
  <c r="A23" i="141"/>
  <c r="B22" i="141"/>
  <c r="A22" i="141"/>
  <c r="B21" i="141"/>
  <c r="A21" i="141"/>
  <c r="B20" i="141"/>
  <c r="A20" i="141"/>
  <c r="B19" i="141"/>
  <c r="A19" i="141"/>
  <c r="B18" i="141"/>
  <c r="A18" i="141"/>
  <c r="B17" i="141"/>
  <c r="A17" i="141"/>
  <c r="B16" i="141"/>
  <c r="A16" i="141"/>
  <c r="B15" i="141"/>
  <c r="A15" i="141"/>
  <c r="B14" i="141"/>
  <c r="A14" i="141"/>
  <c r="B13" i="141"/>
  <c r="A13" i="141"/>
  <c r="B12" i="141"/>
  <c r="A12" i="141"/>
  <c r="B11" i="141"/>
  <c r="A11" i="141"/>
  <c r="B10" i="141"/>
  <c r="A10" i="141"/>
  <c r="B9" i="141"/>
  <c r="A9" i="141"/>
  <c r="A8" i="141"/>
  <c r="B8" i="141"/>
  <c r="E9" i="112"/>
  <c r="D6" i="112"/>
  <c r="C6" i="112"/>
  <c r="G1652" i="112"/>
  <c r="G1651" i="112"/>
  <c r="G1640" i="112"/>
  <c r="G1641" i="112"/>
  <c r="G1642" i="112"/>
  <c r="G1643" i="112"/>
  <c r="G1644" i="112"/>
  <c r="G1645" i="112"/>
  <c r="G1646" i="112"/>
  <c r="G1647" i="112"/>
  <c r="G1648" i="112"/>
  <c r="G1649" i="112"/>
  <c r="CB150" i="150" l="1"/>
  <c r="CA13" i="150"/>
  <c r="CA151" i="150"/>
  <c r="BZ14" i="150"/>
  <c r="CI144" i="150"/>
  <c r="CH7" i="150"/>
  <c r="BV156" i="150"/>
  <c r="BU19" i="150"/>
  <c r="BX154" i="150"/>
  <c r="BW17" i="150"/>
  <c r="BB175" i="150"/>
  <c r="BA38" i="150"/>
  <c r="CI145" i="150"/>
  <c r="CH8" i="150"/>
  <c r="BZ152" i="150"/>
  <c r="BY15" i="150"/>
  <c r="AY178" i="150"/>
  <c r="AX41" i="150"/>
  <c r="BG170" i="150"/>
  <c r="BF33" i="150"/>
  <c r="BW155" i="150"/>
  <c r="BV18" i="150"/>
  <c r="CI146" i="150"/>
  <c r="CH9" i="150"/>
  <c r="BY153" i="150"/>
  <c r="BX16" i="150"/>
  <c r="BH169" i="150"/>
  <c r="BG32" i="150"/>
  <c r="CG147" i="150"/>
  <c r="CF10" i="150"/>
  <c r="CG149" i="150"/>
  <c r="CF12" i="150"/>
  <c r="CJ143" i="150"/>
  <c r="CI6" i="150"/>
  <c r="BI168" i="150"/>
  <c r="BH31" i="150"/>
  <c r="BS160" i="150"/>
  <c r="BR23" i="150"/>
  <c r="BP162" i="150"/>
  <c r="BO25" i="150"/>
  <c r="BE172" i="150"/>
  <c r="BD35" i="150"/>
  <c r="BQ161" i="150"/>
  <c r="BP24" i="150"/>
  <c r="BJ167" i="150"/>
  <c r="BI30" i="150"/>
  <c r="BT158" i="150"/>
  <c r="BS21" i="150"/>
  <c r="AX180" i="150"/>
  <c r="AW43" i="150"/>
  <c r="BN164" i="150"/>
  <c r="BM27" i="150"/>
  <c r="BL165" i="150"/>
  <c r="BK28" i="150"/>
  <c r="AX179" i="150"/>
  <c r="AW42" i="150"/>
  <c r="BA176" i="150"/>
  <c r="AZ39" i="150"/>
  <c r="CI142" i="150"/>
  <c r="CH5" i="150"/>
  <c r="BF171" i="150"/>
  <c r="BE34" i="150"/>
  <c r="BK166" i="150"/>
  <c r="BJ29" i="150"/>
  <c r="BO163" i="150"/>
  <c r="BN26" i="150"/>
  <c r="CG148" i="150"/>
  <c r="CF11" i="150"/>
  <c r="BS159" i="150"/>
  <c r="BR22" i="150"/>
  <c r="BD173" i="150"/>
  <c r="BC36" i="150"/>
  <c r="AZ177" i="150"/>
  <c r="AY40" i="150"/>
  <c r="BU157" i="150"/>
  <c r="BT20" i="150"/>
  <c r="BC174" i="150"/>
  <c r="BB37" i="150"/>
  <c r="C11" i="113"/>
  <c r="BL166" i="150" l="1"/>
  <c r="BK29" i="150"/>
  <c r="CJ146" i="150"/>
  <c r="CI9" i="150"/>
  <c r="BG171" i="150"/>
  <c r="BF34" i="150"/>
  <c r="BX155" i="150"/>
  <c r="BW18" i="150"/>
  <c r="CJ144" i="150"/>
  <c r="CI7" i="150"/>
  <c r="BU158" i="150"/>
  <c r="BT21" i="150"/>
  <c r="BM165" i="150"/>
  <c r="BL28" i="150"/>
  <c r="AY179" i="150"/>
  <c r="AX42" i="150"/>
  <c r="CH149" i="150"/>
  <c r="CG12" i="150"/>
  <c r="BT159" i="150"/>
  <c r="BS22" i="150"/>
  <c r="BK167" i="150"/>
  <c r="BJ30" i="150"/>
  <c r="CH148" i="150"/>
  <c r="CG11" i="150"/>
  <c r="CJ142" i="150"/>
  <c r="CI5" i="150"/>
  <c r="BO164" i="150"/>
  <c r="BN27" i="150"/>
  <c r="BR161" i="150"/>
  <c r="BQ24" i="150"/>
  <c r="BJ168" i="150"/>
  <c r="BI31" i="150"/>
  <c r="BI169" i="150"/>
  <c r="BH32" i="150"/>
  <c r="BH170" i="150"/>
  <c r="BG33" i="150"/>
  <c r="BC175" i="150"/>
  <c r="BB38" i="150"/>
  <c r="CB151" i="150"/>
  <c r="CA14" i="150"/>
  <c r="BE173" i="150"/>
  <c r="BD36" i="150"/>
  <c r="CA152" i="150"/>
  <c r="BZ15" i="150"/>
  <c r="CH147" i="150"/>
  <c r="CG10" i="150"/>
  <c r="BQ162" i="150"/>
  <c r="BP25" i="150"/>
  <c r="CJ145" i="150"/>
  <c r="CI8" i="150"/>
  <c r="BP163" i="150"/>
  <c r="BO26" i="150"/>
  <c r="AY180" i="150"/>
  <c r="AX43" i="150"/>
  <c r="CK143" i="150"/>
  <c r="CJ6" i="150"/>
  <c r="AZ178" i="150"/>
  <c r="AY41" i="150"/>
  <c r="BY154" i="150"/>
  <c r="BX17" i="150"/>
  <c r="CC150" i="150"/>
  <c r="CB13" i="150"/>
  <c r="BW156" i="150"/>
  <c r="BV19" i="150"/>
  <c r="BD174" i="150"/>
  <c r="BC37" i="150"/>
  <c r="BT160" i="150"/>
  <c r="BS23" i="150"/>
  <c r="BV157" i="150"/>
  <c r="BU20" i="150"/>
  <c r="BA177" i="150"/>
  <c r="AZ40" i="150"/>
  <c r="BB176" i="150"/>
  <c r="BA39" i="150"/>
  <c r="BF172" i="150"/>
  <c r="BE35" i="150"/>
  <c r="BZ153" i="150"/>
  <c r="BY16" i="150"/>
  <c r="C8" i="91"/>
  <c r="C9" i="91"/>
  <c r="C10" i="91"/>
  <c r="C11" i="91"/>
  <c r="C12" i="91"/>
  <c r="C13" i="91"/>
  <c r="C14" i="91"/>
  <c r="C15" i="91"/>
  <c r="C16" i="91"/>
  <c r="C17" i="91"/>
  <c r="C18" i="91"/>
  <c r="C19" i="91"/>
  <c r="C20" i="91"/>
  <c r="C21" i="91"/>
  <c r="C22" i="91"/>
  <c r="C23" i="91"/>
  <c r="C24" i="91"/>
  <c r="C25" i="91"/>
  <c r="C26" i="91"/>
  <c r="B8" i="91"/>
  <c r="B9" i="91"/>
  <c r="B10" i="91"/>
  <c r="B11" i="91"/>
  <c r="B12" i="91"/>
  <c r="B13" i="91"/>
  <c r="B14" i="91"/>
  <c r="B15" i="91"/>
  <c r="B16" i="91"/>
  <c r="B17" i="91"/>
  <c r="B18" i="91"/>
  <c r="B19" i="91"/>
  <c r="B20" i="91"/>
  <c r="B21" i="91"/>
  <c r="B22" i="91"/>
  <c r="B23" i="91"/>
  <c r="B24" i="91"/>
  <c r="B25" i="91"/>
  <c r="B26" i="91"/>
  <c r="I513" i="90"/>
  <c r="BX156" i="150" l="1"/>
  <c r="BW19" i="150"/>
  <c r="AZ179" i="150"/>
  <c r="AY42" i="150"/>
  <c r="CD150" i="150"/>
  <c r="CC13" i="150"/>
  <c r="BS161" i="150"/>
  <c r="BR24" i="150"/>
  <c r="BN165" i="150"/>
  <c r="BM28" i="150"/>
  <c r="BH171" i="150"/>
  <c r="BG34" i="150"/>
  <c r="BR162" i="150"/>
  <c r="BQ25" i="150"/>
  <c r="BB177" i="150"/>
  <c r="BA40" i="150"/>
  <c r="CC151" i="150"/>
  <c r="CB14" i="150"/>
  <c r="CA153" i="150"/>
  <c r="BZ16" i="150"/>
  <c r="AZ180" i="150"/>
  <c r="AY43" i="150"/>
  <c r="BG172" i="150"/>
  <c r="BF35" i="150"/>
  <c r="BU160" i="150"/>
  <c r="BT23" i="150"/>
  <c r="BZ154" i="150"/>
  <c r="BY17" i="150"/>
  <c r="BQ163" i="150"/>
  <c r="BP26" i="150"/>
  <c r="CB152" i="150"/>
  <c r="CA15" i="150"/>
  <c r="BI170" i="150"/>
  <c r="BH33" i="150"/>
  <c r="BP164" i="150"/>
  <c r="BO27" i="150"/>
  <c r="BU159" i="150"/>
  <c r="BT22" i="150"/>
  <c r="BV158" i="150"/>
  <c r="BU21" i="150"/>
  <c r="CK146" i="150"/>
  <c r="CJ9" i="150"/>
  <c r="BY155" i="150"/>
  <c r="BX18" i="150"/>
  <c r="BD175" i="150"/>
  <c r="BC38" i="150"/>
  <c r="CL143" i="150"/>
  <c r="CK6" i="150"/>
  <c r="CI148" i="150"/>
  <c r="CH11" i="150"/>
  <c r="BW157" i="150"/>
  <c r="BV20" i="150"/>
  <c r="BL167" i="150"/>
  <c r="BK30" i="150"/>
  <c r="BE174" i="150"/>
  <c r="BD37" i="150"/>
  <c r="BA178" i="150"/>
  <c r="AZ41" i="150"/>
  <c r="BF173" i="150"/>
  <c r="BE36" i="150"/>
  <c r="BJ169" i="150"/>
  <c r="BI32" i="150"/>
  <c r="CK142" i="150"/>
  <c r="CJ5" i="150"/>
  <c r="CI149" i="150"/>
  <c r="CH12" i="150"/>
  <c r="CK144" i="150"/>
  <c r="CJ7" i="150"/>
  <c r="BM166" i="150"/>
  <c r="BL29" i="150"/>
  <c r="BK168" i="150"/>
  <c r="BJ31" i="150"/>
  <c r="CI147" i="150"/>
  <c r="CH10" i="150"/>
  <c r="BC176" i="150"/>
  <c r="BB39" i="150"/>
  <c r="CK145" i="150"/>
  <c r="CJ8" i="150"/>
  <c r="G9" i="94"/>
  <c r="G10" i="94"/>
  <c r="G11" i="94"/>
  <c r="G12" i="94"/>
  <c r="G13" i="94"/>
  <c r="G14" i="94"/>
  <c r="G15" i="94"/>
  <c r="G16" i="94"/>
  <c r="G17" i="94"/>
  <c r="G18" i="94"/>
  <c r="G19" i="94"/>
  <c r="G20" i="94"/>
  <c r="G21" i="94"/>
  <c r="G22" i="94"/>
  <c r="G23" i="94"/>
  <c r="G24" i="94"/>
  <c r="G25" i="94"/>
  <c r="G26" i="94"/>
  <c r="G27" i="94"/>
  <c r="G73" i="94"/>
  <c r="J57" i="94"/>
  <c r="J58" i="94"/>
  <c r="J59" i="94"/>
  <c r="J60" i="94"/>
  <c r="J61" i="94"/>
  <c r="J62" i="94"/>
  <c r="J63" i="94"/>
  <c r="J64" i="94"/>
  <c r="J65" i="94"/>
  <c r="J66" i="94"/>
  <c r="J67" i="94"/>
  <c r="J68" i="94"/>
  <c r="J69" i="94"/>
  <c r="J70" i="94"/>
  <c r="J71" i="94"/>
  <c r="J72" i="94"/>
  <c r="J73" i="94"/>
  <c r="J74" i="94"/>
  <c r="J75" i="94"/>
  <c r="I57" i="94"/>
  <c r="I58" i="94"/>
  <c r="I59" i="94"/>
  <c r="I60" i="94"/>
  <c r="I61" i="94"/>
  <c r="I62" i="94"/>
  <c r="I63" i="94"/>
  <c r="I64" i="94"/>
  <c r="I65" i="94"/>
  <c r="I66" i="94"/>
  <c r="I67" i="94"/>
  <c r="I68" i="94"/>
  <c r="I69" i="94"/>
  <c r="I70" i="94"/>
  <c r="I71" i="94"/>
  <c r="I72" i="94"/>
  <c r="I73" i="94"/>
  <c r="I74" i="94"/>
  <c r="I75" i="94"/>
  <c r="G57" i="94"/>
  <c r="G58" i="94"/>
  <c r="G59" i="94"/>
  <c r="G60" i="94"/>
  <c r="G61" i="94"/>
  <c r="G62" i="94"/>
  <c r="G63" i="94"/>
  <c r="G64" i="94"/>
  <c r="G65" i="94"/>
  <c r="G66" i="94"/>
  <c r="G67" i="94"/>
  <c r="G68" i="94"/>
  <c r="G69" i="94"/>
  <c r="G70" i="94"/>
  <c r="G71" i="94"/>
  <c r="G72" i="94"/>
  <c r="G74" i="94"/>
  <c r="G75" i="94"/>
  <c r="E57" i="94"/>
  <c r="E58" i="94"/>
  <c r="E59" i="94"/>
  <c r="E60" i="94"/>
  <c r="E61" i="94"/>
  <c r="E62" i="94"/>
  <c r="E63" i="94"/>
  <c r="E64" i="94"/>
  <c r="E65" i="94"/>
  <c r="E66" i="94"/>
  <c r="E67" i="94"/>
  <c r="E68" i="94"/>
  <c r="E69" i="94"/>
  <c r="E70" i="94"/>
  <c r="E71" i="94"/>
  <c r="E72" i="94"/>
  <c r="E73" i="94"/>
  <c r="E74" i="94"/>
  <c r="E75" i="94"/>
  <c r="C59" i="94"/>
  <c r="C60" i="94"/>
  <c r="C61" i="94"/>
  <c r="C62" i="94"/>
  <c r="C63" i="94"/>
  <c r="C64" i="94"/>
  <c r="C65" i="94"/>
  <c r="C66" i="94"/>
  <c r="C67" i="94"/>
  <c r="C68" i="94"/>
  <c r="C69" i="94"/>
  <c r="C70" i="94"/>
  <c r="C71" i="94"/>
  <c r="C72" i="94"/>
  <c r="C73" i="94"/>
  <c r="C74" i="94"/>
  <c r="C75" i="94"/>
  <c r="B59" i="94"/>
  <c r="B60" i="94"/>
  <c r="B61" i="94"/>
  <c r="B62" i="94"/>
  <c r="B63" i="94"/>
  <c r="B64" i="94"/>
  <c r="B65" i="94"/>
  <c r="B66" i="94"/>
  <c r="B67" i="94"/>
  <c r="B68" i="94"/>
  <c r="B69" i="94"/>
  <c r="B70" i="94"/>
  <c r="B71" i="94"/>
  <c r="B72" i="94"/>
  <c r="B73" i="94"/>
  <c r="B74" i="94"/>
  <c r="B75" i="94"/>
  <c r="BF174" i="150" l="1"/>
  <c r="BE37" i="150"/>
  <c r="CC152" i="150"/>
  <c r="CB15" i="150"/>
  <c r="CL145" i="150"/>
  <c r="CK8" i="150"/>
  <c r="BN166" i="150"/>
  <c r="BM29" i="150"/>
  <c r="BK169" i="150"/>
  <c r="BJ32" i="150"/>
  <c r="BM167" i="150"/>
  <c r="BL30" i="150"/>
  <c r="BE175" i="150"/>
  <c r="BD38" i="150"/>
  <c r="BV159" i="150"/>
  <c r="BU22" i="150"/>
  <c r="BR163" i="150"/>
  <c r="BQ26" i="150"/>
  <c r="BA180" i="150"/>
  <c r="AZ43" i="150"/>
  <c r="BS162" i="150"/>
  <c r="BR25" i="150"/>
  <c r="CE150" i="150"/>
  <c r="CD13" i="150"/>
  <c r="BW158" i="150"/>
  <c r="BV21" i="150"/>
  <c r="BC177" i="150"/>
  <c r="BB40" i="150"/>
  <c r="BG173" i="150"/>
  <c r="BF36" i="150"/>
  <c r="BX157" i="150"/>
  <c r="BW20" i="150"/>
  <c r="CB153" i="150"/>
  <c r="CA16" i="150"/>
  <c r="BI171" i="150"/>
  <c r="BH34" i="150"/>
  <c r="BA179" i="150"/>
  <c r="AZ42" i="150"/>
  <c r="BL168" i="150"/>
  <c r="BK31" i="150"/>
  <c r="BH172" i="150"/>
  <c r="BG35" i="150"/>
  <c r="BD176" i="150"/>
  <c r="BC39" i="150"/>
  <c r="BZ155" i="150"/>
  <c r="BY18" i="150"/>
  <c r="CL142" i="150"/>
  <c r="CK5" i="150"/>
  <c r="CM143" i="150"/>
  <c r="CL6" i="150"/>
  <c r="CL144" i="150"/>
  <c r="CK7" i="150"/>
  <c r="BQ164" i="150"/>
  <c r="BP27" i="150"/>
  <c r="CJ147" i="150"/>
  <c r="CI10" i="150"/>
  <c r="CJ149" i="150"/>
  <c r="CI12" i="150"/>
  <c r="BB178" i="150"/>
  <c r="BA41" i="150"/>
  <c r="CJ148" i="150"/>
  <c r="CI11" i="150"/>
  <c r="CL146" i="150"/>
  <c r="CK9" i="150"/>
  <c r="BJ170" i="150"/>
  <c r="BI33" i="150"/>
  <c r="BV160" i="150"/>
  <c r="BU23" i="150"/>
  <c r="CD151" i="150"/>
  <c r="CC14" i="150"/>
  <c r="BO165" i="150"/>
  <c r="BN28" i="150"/>
  <c r="BY156" i="150"/>
  <c r="BX19" i="150"/>
  <c r="BT161" i="150"/>
  <c r="BS24" i="150"/>
  <c r="CA154" i="150"/>
  <c r="BZ17" i="150"/>
  <c r="K74" i="94"/>
  <c r="K73" i="94"/>
  <c r="L73" i="94" s="1"/>
  <c r="K69" i="94"/>
  <c r="L69" i="94" s="1"/>
  <c r="K68" i="94"/>
  <c r="N68" i="94" s="1"/>
  <c r="K66" i="94"/>
  <c r="L66" i="94" s="1"/>
  <c r="K71" i="94"/>
  <c r="L71" i="94" s="1"/>
  <c r="K72" i="94"/>
  <c r="K70" i="94"/>
  <c r="K75" i="94"/>
  <c r="L75" i="94" s="1"/>
  <c r="K67" i="94"/>
  <c r="L67" i="94" s="1"/>
  <c r="N72" i="94"/>
  <c r="L74" i="94"/>
  <c r="N69" i="94"/>
  <c r="L72" i="94"/>
  <c r="K63" i="94"/>
  <c r="L63" i="94" s="1"/>
  <c r="K65" i="94"/>
  <c r="L65" i="94" s="1"/>
  <c r="K62" i="94"/>
  <c r="L62" i="94" s="1"/>
  <c r="K64" i="94"/>
  <c r="L64" i="94" s="1"/>
  <c r="P62" i="94"/>
  <c r="K58" i="94"/>
  <c r="P58" i="94" s="1"/>
  <c r="K57" i="94"/>
  <c r="L57" i="94" s="1"/>
  <c r="K59" i="94"/>
  <c r="L59" i="94" s="1"/>
  <c r="N75" i="94"/>
  <c r="L68" i="94"/>
  <c r="N67" i="94"/>
  <c r="P66" i="94"/>
  <c r="N65" i="94"/>
  <c r="N74" i="94"/>
  <c r="P74" i="94"/>
  <c r="N71" i="94"/>
  <c r="N59" i="94"/>
  <c r="N66" i="94"/>
  <c r="N62" i="94"/>
  <c r="N58" i="94"/>
  <c r="P69" i="94"/>
  <c r="P68" i="94"/>
  <c r="N73" i="94"/>
  <c r="P73" i="94"/>
  <c r="P75" i="94"/>
  <c r="P67" i="94"/>
  <c r="P59" i="94"/>
  <c r="P65" i="94"/>
  <c r="P57" i="94"/>
  <c r="P72" i="94"/>
  <c r="P64" i="94"/>
  <c r="P71" i="94"/>
  <c r="P63" i="94"/>
  <c r="BP165" i="150" l="1"/>
  <c r="BO28" i="150"/>
  <c r="BO166" i="150"/>
  <c r="BN29" i="150"/>
  <c r="CK148" i="150"/>
  <c r="CJ11" i="150"/>
  <c r="BR164" i="150"/>
  <c r="BQ27" i="150"/>
  <c r="CA155" i="150"/>
  <c r="BZ18" i="150"/>
  <c r="BB179" i="150"/>
  <c r="BA42" i="150"/>
  <c r="BH173" i="150"/>
  <c r="BG36" i="150"/>
  <c r="BT162" i="150"/>
  <c r="BS25" i="150"/>
  <c r="BF175" i="150"/>
  <c r="BE38" i="150"/>
  <c r="CM145" i="150"/>
  <c r="CL8" i="150"/>
  <c r="BW159" i="150"/>
  <c r="BV22" i="150"/>
  <c r="CK147" i="150"/>
  <c r="CJ10" i="150"/>
  <c r="BY157" i="150"/>
  <c r="BX20" i="150"/>
  <c r="CE151" i="150"/>
  <c r="CD14" i="150"/>
  <c r="BW160" i="150"/>
  <c r="BV23" i="150"/>
  <c r="BJ171" i="150"/>
  <c r="BI34" i="150"/>
  <c r="BB180" i="150"/>
  <c r="BA43" i="150"/>
  <c r="BN167" i="150"/>
  <c r="BM30" i="150"/>
  <c r="CD152" i="150"/>
  <c r="CC15" i="150"/>
  <c r="CM142" i="150"/>
  <c r="CL5" i="150"/>
  <c r="BE176" i="150"/>
  <c r="BD39" i="150"/>
  <c r="BM168" i="150"/>
  <c r="BL31" i="150"/>
  <c r="BC178" i="150"/>
  <c r="BB41" i="150"/>
  <c r="BK170" i="150"/>
  <c r="BJ33" i="150"/>
  <c r="CN143" i="150"/>
  <c r="CM6" i="150"/>
  <c r="CC153" i="150"/>
  <c r="CB16" i="150"/>
  <c r="BX158" i="150"/>
  <c r="BW21" i="150"/>
  <c r="BS163" i="150"/>
  <c r="BR26" i="150"/>
  <c r="BL169" i="150"/>
  <c r="BK32" i="150"/>
  <c r="BG174" i="150"/>
  <c r="BF37" i="150"/>
  <c r="CM146" i="150"/>
  <c r="CL9" i="150"/>
  <c r="CF150" i="150"/>
  <c r="CE13" i="150"/>
  <c r="CB154" i="150"/>
  <c r="CA17" i="150"/>
  <c r="BU161" i="150"/>
  <c r="BT24" i="150"/>
  <c r="CM144" i="150"/>
  <c r="CL7" i="150"/>
  <c r="BD177" i="150"/>
  <c r="BC40" i="150"/>
  <c r="BZ156" i="150"/>
  <c r="BY19" i="150"/>
  <c r="CK149" i="150"/>
  <c r="CJ12" i="150"/>
  <c r="BI172" i="150"/>
  <c r="BH35" i="150"/>
  <c r="N70" i="94"/>
  <c r="L70" i="94"/>
  <c r="P70" i="94"/>
  <c r="N63" i="94"/>
  <c r="L58" i="94"/>
  <c r="N64" i="94"/>
  <c r="L12" i="94"/>
  <c r="H12" i="94" s="1"/>
  <c r="O12" i="94" s="1"/>
  <c r="P12" i="94"/>
  <c r="N12" i="94"/>
  <c r="K60" i="94"/>
  <c r="N13" i="94"/>
  <c r="K61" i="94"/>
  <c r="P13" i="94"/>
  <c r="N57" i="94"/>
  <c r="E7" i="112"/>
  <c r="CN142" i="150" l="1"/>
  <c r="CM5" i="150"/>
  <c r="CN146" i="150"/>
  <c r="CM9" i="150"/>
  <c r="BX159" i="150"/>
  <c r="BW22" i="150"/>
  <c r="BI173" i="150"/>
  <c r="BH36" i="150"/>
  <c r="CL148" i="150"/>
  <c r="CK11" i="150"/>
  <c r="CG150" i="150"/>
  <c r="CF13" i="150"/>
  <c r="BS164" i="150"/>
  <c r="BR27" i="150"/>
  <c r="BY158" i="150"/>
  <c r="BX21" i="150"/>
  <c r="BE177" i="150"/>
  <c r="BD40" i="150"/>
  <c r="CL147" i="150"/>
  <c r="CK10" i="150"/>
  <c r="CE152" i="150"/>
  <c r="CD15" i="150"/>
  <c r="CL149" i="150"/>
  <c r="CK12" i="150"/>
  <c r="BN168" i="150"/>
  <c r="BM31" i="150"/>
  <c r="CN145" i="150"/>
  <c r="CM8" i="150"/>
  <c r="BC179" i="150"/>
  <c r="BB42" i="150"/>
  <c r="BP166" i="150"/>
  <c r="BO29" i="150"/>
  <c r="BL170" i="150"/>
  <c r="BK33" i="150"/>
  <c r="CN144" i="150"/>
  <c r="CM7" i="150"/>
  <c r="BH174" i="150"/>
  <c r="BG37" i="150"/>
  <c r="BT163" i="150"/>
  <c r="BS26" i="150"/>
  <c r="BK171" i="150"/>
  <c r="BJ34" i="150"/>
  <c r="BJ172" i="150"/>
  <c r="BI35" i="150"/>
  <c r="BD178" i="150"/>
  <c r="BC41" i="150"/>
  <c r="CD153" i="150"/>
  <c r="CC16" i="150"/>
  <c r="BO167" i="150"/>
  <c r="BN30" i="150"/>
  <c r="CC154" i="150"/>
  <c r="CB17" i="150"/>
  <c r="CN6" i="150"/>
  <c r="CO143" i="150"/>
  <c r="BF176" i="150"/>
  <c r="BE39" i="150"/>
  <c r="BC180" i="150"/>
  <c r="BB43" i="150"/>
  <c r="BZ157" i="150"/>
  <c r="BY20" i="150"/>
  <c r="BG175" i="150"/>
  <c r="BF38" i="150"/>
  <c r="CB155" i="150"/>
  <c r="CA18" i="150"/>
  <c r="BQ165" i="150"/>
  <c r="BP28" i="150"/>
  <c r="BU162" i="150"/>
  <c r="BT25" i="150"/>
  <c r="BX160" i="150"/>
  <c r="BW23" i="150"/>
  <c r="BV161" i="150"/>
  <c r="BU24" i="150"/>
  <c r="CF151" i="150"/>
  <c r="CE14" i="150"/>
  <c r="CA156" i="150"/>
  <c r="BZ19" i="150"/>
  <c r="BM169" i="150"/>
  <c r="BL32" i="150"/>
  <c r="L61" i="94"/>
  <c r="P61" i="94"/>
  <c r="N61" i="94"/>
  <c r="P60" i="94"/>
  <c r="L60" i="94"/>
  <c r="N60" i="94"/>
  <c r="BG176" i="150" l="1"/>
  <c r="BF39" i="150"/>
  <c r="CM149" i="150"/>
  <c r="CL12" i="150"/>
  <c r="BH175" i="150"/>
  <c r="BG38" i="150"/>
  <c r="BD179" i="150"/>
  <c r="BC42" i="150"/>
  <c r="CF152" i="150"/>
  <c r="CE15" i="150"/>
  <c r="BT164" i="150"/>
  <c r="BS27" i="150"/>
  <c r="BY159" i="150"/>
  <c r="BX22" i="150"/>
  <c r="CE153" i="150"/>
  <c r="CD16" i="150"/>
  <c r="BW161" i="150"/>
  <c r="BV24" i="150"/>
  <c r="BU163" i="150"/>
  <c r="BT26" i="150"/>
  <c r="BE178" i="150"/>
  <c r="BD41" i="150"/>
  <c r="CA157" i="150"/>
  <c r="BZ20" i="150"/>
  <c r="CO145" i="150"/>
  <c r="CN8" i="150"/>
  <c r="CO146" i="150"/>
  <c r="CN9" i="150"/>
  <c r="BZ158" i="150"/>
  <c r="BY21" i="150"/>
  <c r="BN169" i="150"/>
  <c r="BM32" i="150"/>
  <c r="CO144" i="150"/>
  <c r="CN7" i="150"/>
  <c r="BJ173" i="150"/>
  <c r="BI36" i="150"/>
  <c r="BY160" i="150"/>
  <c r="BX23" i="150"/>
  <c r="CP143" i="150"/>
  <c r="CO6" i="150"/>
  <c r="BV162" i="150"/>
  <c r="BU25" i="150"/>
  <c r="BK172" i="150"/>
  <c r="BJ35" i="150"/>
  <c r="CM147" i="150"/>
  <c r="CL10" i="150"/>
  <c r="BR165" i="150"/>
  <c r="BQ28" i="150"/>
  <c r="BD180" i="150"/>
  <c r="BC43" i="150"/>
  <c r="BL171" i="150"/>
  <c r="BK34" i="150"/>
  <c r="BM170" i="150"/>
  <c r="BL33" i="150"/>
  <c r="BO168" i="150"/>
  <c r="BN31" i="150"/>
  <c r="BF177" i="150"/>
  <c r="BE40" i="150"/>
  <c r="CM148" i="150"/>
  <c r="CL11" i="150"/>
  <c r="CO142" i="150"/>
  <c r="CN5" i="150"/>
  <c r="CC155" i="150"/>
  <c r="CB18" i="150"/>
  <c r="BQ166" i="150"/>
  <c r="BP29" i="150"/>
  <c r="BI174" i="150"/>
  <c r="BH37" i="150"/>
  <c r="CB156" i="150"/>
  <c r="CA19" i="150"/>
  <c r="CD154" i="150"/>
  <c r="CC17" i="150"/>
  <c r="CH150" i="150"/>
  <c r="CG13" i="150"/>
  <c r="CG151" i="150"/>
  <c r="CF14" i="150"/>
  <c r="BP167" i="150"/>
  <c r="BO30" i="150"/>
  <c r="G1635" i="112"/>
  <c r="G1636" i="112"/>
  <c r="G1637" i="112"/>
  <c r="G1638" i="112"/>
  <c r="G1639" i="112"/>
  <c r="G47" i="112"/>
  <c r="G48" i="112"/>
  <c r="G49" i="112"/>
  <c r="G50" i="112"/>
  <c r="G51" i="112"/>
  <c r="G52" i="112"/>
  <c r="G53" i="112"/>
  <c r="G54" i="112"/>
  <c r="G55" i="112"/>
  <c r="G56" i="112"/>
  <c r="G57" i="112"/>
  <c r="G58" i="112"/>
  <c r="G59" i="112"/>
  <c r="G60" i="112"/>
  <c r="G61" i="112"/>
  <c r="G62" i="112"/>
  <c r="G63" i="112"/>
  <c r="G64" i="112"/>
  <c r="G65" i="112"/>
  <c r="G66" i="112"/>
  <c r="G67" i="112"/>
  <c r="G68" i="112"/>
  <c r="G69" i="112"/>
  <c r="G70" i="112"/>
  <c r="G71" i="112"/>
  <c r="G72" i="112"/>
  <c r="G73" i="112"/>
  <c r="G74" i="112"/>
  <c r="G75" i="112"/>
  <c r="G76" i="112"/>
  <c r="G77" i="112"/>
  <c r="G78" i="112"/>
  <c r="G79" i="112"/>
  <c r="G80" i="112"/>
  <c r="G81" i="112"/>
  <c r="G82" i="112"/>
  <c r="G83" i="112"/>
  <c r="G84" i="112"/>
  <c r="G85" i="112"/>
  <c r="G86" i="112"/>
  <c r="G87" i="112"/>
  <c r="G88" i="112"/>
  <c r="G89" i="112"/>
  <c r="G90" i="112"/>
  <c r="G91" i="112"/>
  <c r="G92" i="112"/>
  <c r="G93" i="112"/>
  <c r="G94" i="112"/>
  <c r="G95" i="112"/>
  <c r="G96" i="112"/>
  <c r="G97" i="112"/>
  <c r="G98" i="112"/>
  <c r="G99" i="112"/>
  <c r="G100" i="112"/>
  <c r="G101" i="112"/>
  <c r="G102" i="112"/>
  <c r="G103" i="112"/>
  <c r="G104" i="112"/>
  <c r="G105" i="112"/>
  <c r="G106" i="112"/>
  <c r="G107" i="112"/>
  <c r="G108" i="112"/>
  <c r="G109" i="112"/>
  <c r="G110" i="112"/>
  <c r="G111" i="112"/>
  <c r="G112" i="112"/>
  <c r="G113" i="112"/>
  <c r="G114" i="112"/>
  <c r="G115" i="112"/>
  <c r="G116" i="112"/>
  <c r="G117" i="112"/>
  <c r="G118" i="112"/>
  <c r="G119" i="112"/>
  <c r="G120" i="112"/>
  <c r="G121" i="112"/>
  <c r="G122" i="112"/>
  <c r="G123" i="112"/>
  <c r="G124" i="112"/>
  <c r="G125" i="112"/>
  <c r="G126" i="112"/>
  <c r="G127" i="112"/>
  <c r="G128" i="112"/>
  <c r="G129" i="112"/>
  <c r="G130" i="112"/>
  <c r="G131" i="112"/>
  <c r="G132" i="112"/>
  <c r="G133" i="112"/>
  <c r="G134" i="112"/>
  <c r="G135" i="112"/>
  <c r="G136" i="112"/>
  <c r="G137" i="112"/>
  <c r="G138" i="112"/>
  <c r="G139" i="112"/>
  <c r="G140" i="112"/>
  <c r="G141" i="112"/>
  <c r="G142" i="112"/>
  <c r="G143" i="112"/>
  <c r="G144" i="112"/>
  <c r="G145" i="112"/>
  <c r="G146" i="112"/>
  <c r="G147" i="112"/>
  <c r="G148" i="112"/>
  <c r="G149" i="112"/>
  <c r="G150" i="112"/>
  <c r="G151" i="112"/>
  <c r="G152" i="112"/>
  <c r="G153" i="112"/>
  <c r="G154" i="112"/>
  <c r="G155" i="112"/>
  <c r="G156" i="112"/>
  <c r="G157" i="112"/>
  <c r="G158" i="112"/>
  <c r="G159" i="112"/>
  <c r="G160" i="112"/>
  <c r="G161" i="112"/>
  <c r="G162" i="112"/>
  <c r="G163" i="112"/>
  <c r="G164" i="112"/>
  <c r="G165" i="112"/>
  <c r="G166" i="112"/>
  <c r="G167" i="112"/>
  <c r="G168" i="112"/>
  <c r="G169" i="112"/>
  <c r="G170" i="112"/>
  <c r="G171" i="112"/>
  <c r="G172" i="112"/>
  <c r="G173" i="112"/>
  <c r="G174" i="112"/>
  <c r="G175" i="112"/>
  <c r="G176" i="112"/>
  <c r="G177" i="112"/>
  <c r="G178" i="112"/>
  <c r="G179" i="112"/>
  <c r="G180" i="112"/>
  <c r="G181" i="112"/>
  <c r="G182" i="112"/>
  <c r="G183" i="112"/>
  <c r="G184" i="112"/>
  <c r="G185" i="112"/>
  <c r="G186" i="112"/>
  <c r="G187" i="112"/>
  <c r="G188" i="112"/>
  <c r="G189" i="112"/>
  <c r="G190" i="112"/>
  <c r="G191" i="112"/>
  <c r="G192" i="112"/>
  <c r="G193" i="112"/>
  <c r="G194" i="112"/>
  <c r="G195" i="112"/>
  <c r="G196" i="112"/>
  <c r="G197" i="112"/>
  <c r="G198" i="112"/>
  <c r="G199" i="112"/>
  <c r="G200" i="112"/>
  <c r="G201" i="112"/>
  <c r="G202" i="112"/>
  <c r="G203" i="112"/>
  <c r="G204" i="112"/>
  <c r="G205" i="112"/>
  <c r="G206" i="112"/>
  <c r="G207" i="112"/>
  <c r="G208" i="112"/>
  <c r="G209" i="112"/>
  <c r="G210" i="112"/>
  <c r="G211" i="112"/>
  <c r="G212" i="112"/>
  <c r="G213" i="112"/>
  <c r="G214" i="112"/>
  <c r="G215" i="112"/>
  <c r="G216" i="112"/>
  <c r="G217" i="112"/>
  <c r="G218" i="112"/>
  <c r="G219" i="112"/>
  <c r="G220" i="112"/>
  <c r="G221" i="112"/>
  <c r="G222" i="112"/>
  <c r="G223" i="112"/>
  <c r="G224" i="112"/>
  <c r="G225" i="112"/>
  <c r="G226" i="112"/>
  <c r="G227" i="112"/>
  <c r="G228" i="112"/>
  <c r="G229" i="112"/>
  <c r="G230" i="112"/>
  <c r="G231" i="112"/>
  <c r="G232" i="112"/>
  <c r="G233" i="112"/>
  <c r="G234" i="112"/>
  <c r="G235" i="112"/>
  <c r="G236" i="112"/>
  <c r="G237" i="112"/>
  <c r="G238" i="112"/>
  <c r="G239" i="112"/>
  <c r="G240" i="112"/>
  <c r="G241" i="112"/>
  <c r="G242" i="112"/>
  <c r="G243" i="112"/>
  <c r="G244" i="112"/>
  <c r="G245" i="112"/>
  <c r="G246" i="112"/>
  <c r="G247" i="112"/>
  <c r="G248" i="112"/>
  <c r="G249" i="112"/>
  <c r="G250" i="112"/>
  <c r="G251" i="112"/>
  <c r="G252" i="112"/>
  <c r="G253" i="112"/>
  <c r="G254" i="112"/>
  <c r="G255" i="112"/>
  <c r="G256" i="112"/>
  <c r="G257" i="112"/>
  <c r="G258" i="112"/>
  <c r="G259" i="112"/>
  <c r="G260" i="112"/>
  <c r="G261" i="112"/>
  <c r="G262" i="112"/>
  <c r="G263" i="112"/>
  <c r="G264" i="112"/>
  <c r="G265" i="112"/>
  <c r="G266" i="112"/>
  <c r="G267" i="112"/>
  <c r="G268" i="112"/>
  <c r="G269" i="112"/>
  <c r="G270" i="112"/>
  <c r="G271" i="112"/>
  <c r="G272" i="112"/>
  <c r="G273" i="112"/>
  <c r="G274" i="112"/>
  <c r="G275" i="112"/>
  <c r="G276" i="112"/>
  <c r="G277" i="112"/>
  <c r="G278" i="112"/>
  <c r="G279" i="112"/>
  <c r="G280" i="112"/>
  <c r="G281" i="112"/>
  <c r="G282" i="112"/>
  <c r="G283" i="112"/>
  <c r="G284" i="112"/>
  <c r="G285" i="112"/>
  <c r="G286" i="112"/>
  <c r="G287" i="112"/>
  <c r="G288" i="112"/>
  <c r="G289" i="112"/>
  <c r="G290" i="112"/>
  <c r="G291" i="112"/>
  <c r="G292" i="112"/>
  <c r="G293" i="112"/>
  <c r="G294" i="112"/>
  <c r="G295" i="112"/>
  <c r="G296" i="112"/>
  <c r="G297" i="112"/>
  <c r="G298" i="112"/>
  <c r="G299" i="112"/>
  <c r="G300" i="112"/>
  <c r="G301" i="112"/>
  <c r="G302" i="112"/>
  <c r="G303" i="112"/>
  <c r="G304" i="112"/>
  <c r="G305" i="112"/>
  <c r="G306" i="112"/>
  <c r="G307" i="112"/>
  <c r="G308" i="112"/>
  <c r="G309" i="112"/>
  <c r="G310" i="112"/>
  <c r="G311" i="112"/>
  <c r="G312" i="112"/>
  <c r="G313" i="112"/>
  <c r="G314" i="112"/>
  <c r="G315" i="112"/>
  <c r="G316" i="112"/>
  <c r="G317" i="112"/>
  <c r="G318" i="112"/>
  <c r="G319" i="112"/>
  <c r="G320" i="112"/>
  <c r="G321" i="112"/>
  <c r="G322" i="112"/>
  <c r="G323" i="112"/>
  <c r="G324" i="112"/>
  <c r="G325" i="112"/>
  <c r="G326" i="112"/>
  <c r="G327" i="112"/>
  <c r="G328" i="112"/>
  <c r="G329" i="112"/>
  <c r="G330" i="112"/>
  <c r="G331" i="112"/>
  <c r="G332" i="112"/>
  <c r="G333" i="112"/>
  <c r="G334" i="112"/>
  <c r="G335" i="112"/>
  <c r="G336" i="112"/>
  <c r="G337" i="112"/>
  <c r="G338" i="112"/>
  <c r="G339" i="112"/>
  <c r="G340" i="112"/>
  <c r="G341" i="112"/>
  <c r="G342" i="112"/>
  <c r="G343" i="112"/>
  <c r="G344" i="112"/>
  <c r="G345" i="112"/>
  <c r="G346" i="112"/>
  <c r="G347" i="112"/>
  <c r="G348" i="112"/>
  <c r="G349" i="112"/>
  <c r="G350" i="112"/>
  <c r="G351" i="112"/>
  <c r="G352" i="112"/>
  <c r="G353" i="112"/>
  <c r="G354" i="112"/>
  <c r="G355" i="112"/>
  <c r="G356" i="112"/>
  <c r="G357" i="112"/>
  <c r="G358" i="112"/>
  <c r="G359" i="112"/>
  <c r="G360" i="112"/>
  <c r="G361" i="112"/>
  <c r="G362" i="112"/>
  <c r="G363" i="112"/>
  <c r="G364" i="112"/>
  <c r="G365" i="112"/>
  <c r="G366" i="112"/>
  <c r="G367" i="112"/>
  <c r="G368" i="112"/>
  <c r="G369" i="112"/>
  <c r="G370" i="112"/>
  <c r="G371" i="112"/>
  <c r="G372" i="112"/>
  <c r="G373" i="112"/>
  <c r="G374" i="112"/>
  <c r="G375" i="112"/>
  <c r="G376" i="112"/>
  <c r="G377" i="112"/>
  <c r="G378" i="112"/>
  <c r="G379" i="112"/>
  <c r="G380" i="112"/>
  <c r="G381" i="112"/>
  <c r="G382" i="112"/>
  <c r="G383" i="112"/>
  <c r="G384" i="112"/>
  <c r="G385" i="112"/>
  <c r="G386" i="112"/>
  <c r="G387" i="112"/>
  <c r="G388" i="112"/>
  <c r="G389" i="112"/>
  <c r="G390" i="112"/>
  <c r="G391" i="112"/>
  <c r="G392" i="112"/>
  <c r="G393" i="112"/>
  <c r="G394" i="112"/>
  <c r="G395" i="112"/>
  <c r="G396" i="112"/>
  <c r="G397" i="112"/>
  <c r="G398" i="112"/>
  <c r="G399" i="112"/>
  <c r="G400" i="112"/>
  <c r="G401" i="112"/>
  <c r="G402" i="112"/>
  <c r="G403" i="112"/>
  <c r="G404" i="112"/>
  <c r="G405" i="112"/>
  <c r="G406" i="112"/>
  <c r="G407" i="112"/>
  <c r="G408" i="112"/>
  <c r="G409" i="112"/>
  <c r="G410" i="112"/>
  <c r="G411" i="112"/>
  <c r="G412" i="112"/>
  <c r="G413" i="112"/>
  <c r="G414" i="112"/>
  <c r="G415" i="112"/>
  <c r="G416" i="112"/>
  <c r="G417" i="112"/>
  <c r="G418" i="112"/>
  <c r="G419" i="112"/>
  <c r="G420" i="112"/>
  <c r="G421" i="112"/>
  <c r="G422" i="112"/>
  <c r="G423" i="112"/>
  <c r="G424" i="112"/>
  <c r="G425" i="112"/>
  <c r="G426" i="112"/>
  <c r="G427" i="112"/>
  <c r="G428" i="112"/>
  <c r="G429" i="112"/>
  <c r="G430" i="112"/>
  <c r="G431" i="112"/>
  <c r="G432" i="112"/>
  <c r="G433" i="112"/>
  <c r="G434" i="112"/>
  <c r="G435" i="112"/>
  <c r="G436" i="112"/>
  <c r="G437" i="112"/>
  <c r="G438" i="112"/>
  <c r="G439" i="112"/>
  <c r="G440" i="112"/>
  <c r="G441" i="112"/>
  <c r="G442" i="112"/>
  <c r="G443" i="112"/>
  <c r="G444" i="112"/>
  <c r="G445" i="112"/>
  <c r="G446" i="112"/>
  <c r="G447" i="112"/>
  <c r="G448" i="112"/>
  <c r="G449" i="112"/>
  <c r="G450" i="112"/>
  <c r="G451" i="112"/>
  <c r="G452" i="112"/>
  <c r="G453" i="112"/>
  <c r="G454" i="112"/>
  <c r="G455" i="112"/>
  <c r="G456" i="112"/>
  <c r="G457" i="112"/>
  <c r="G458" i="112"/>
  <c r="G459" i="112"/>
  <c r="G460" i="112"/>
  <c r="G461" i="112"/>
  <c r="G462" i="112"/>
  <c r="G463" i="112"/>
  <c r="G464" i="112"/>
  <c r="G465" i="112"/>
  <c r="G466" i="112"/>
  <c r="G467" i="112"/>
  <c r="G468" i="112"/>
  <c r="G469" i="112"/>
  <c r="G470" i="112"/>
  <c r="G471" i="112"/>
  <c r="G472" i="112"/>
  <c r="G473" i="112"/>
  <c r="G474" i="112"/>
  <c r="G475" i="112"/>
  <c r="G476" i="112"/>
  <c r="G477" i="112"/>
  <c r="G478" i="112"/>
  <c r="G479" i="112"/>
  <c r="G480" i="112"/>
  <c r="G481" i="112"/>
  <c r="G482" i="112"/>
  <c r="G483" i="112"/>
  <c r="G484" i="112"/>
  <c r="G485" i="112"/>
  <c r="G486" i="112"/>
  <c r="G487" i="112"/>
  <c r="G488" i="112"/>
  <c r="G489" i="112"/>
  <c r="G490" i="112"/>
  <c r="G491" i="112"/>
  <c r="G492" i="112"/>
  <c r="G493" i="112"/>
  <c r="G494" i="112"/>
  <c r="G495" i="112"/>
  <c r="G496" i="112"/>
  <c r="G497" i="112"/>
  <c r="G498" i="112"/>
  <c r="G499" i="112"/>
  <c r="G500" i="112"/>
  <c r="G501" i="112"/>
  <c r="G502" i="112"/>
  <c r="G503" i="112"/>
  <c r="G504" i="112"/>
  <c r="G505" i="112"/>
  <c r="G506" i="112"/>
  <c r="G507" i="112"/>
  <c r="G508" i="112"/>
  <c r="G509" i="112"/>
  <c r="G510" i="112"/>
  <c r="G511" i="112"/>
  <c r="G512" i="112"/>
  <c r="G513" i="112"/>
  <c r="G514" i="112"/>
  <c r="G515" i="112"/>
  <c r="G516" i="112"/>
  <c r="G517" i="112"/>
  <c r="G518" i="112"/>
  <c r="G519" i="112"/>
  <c r="G520" i="112"/>
  <c r="G521" i="112"/>
  <c r="G522" i="112"/>
  <c r="G523" i="112"/>
  <c r="G524" i="112"/>
  <c r="G525" i="112"/>
  <c r="G526" i="112"/>
  <c r="G527" i="112"/>
  <c r="G528" i="112"/>
  <c r="G529" i="112"/>
  <c r="G530" i="112"/>
  <c r="G531" i="112"/>
  <c r="G532" i="112"/>
  <c r="G533" i="112"/>
  <c r="G534" i="112"/>
  <c r="G535" i="112"/>
  <c r="G536" i="112"/>
  <c r="G537" i="112"/>
  <c r="G538" i="112"/>
  <c r="G539" i="112"/>
  <c r="G540" i="112"/>
  <c r="G541" i="112"/>
  <c r="G542" i="112"/>
  <c r="G543" i="112"/>
  <c r="G544" i="112"/>
  <c r="G545" i="112"/>
  <c r="G546" i="112"/>
  <c r="G547" i="112"/>
  <c r="G548" i="112"/>
  <c r="G549" i="112"/>
  <c r="G550" i="112"/>
  <c r="G551" i="112"/>
  <c r="G552" i="112"/>
  <c r="G553" i="112"/>
  <c r="G554" i="112"/>
  <c r="G555" i="112"/>
  <c r="G556" i="112"/>
  <c r="G557" i="112"/>
  <c r="G558" i="112"/>
  <c r="G559" i="112"/>
  <c r="G560" i="112"/>
  <c r="G561" i="112"/>
  <c r="G562" i="112"/>
  <c r="G563" i="112"/>
  <c r="G564" i="112"/>
  <c r="G565" i="112"/>
  <c r="G566" i="112"/>
  <c r="G567" i="112"/>
  <c r="G568" i="112"/>
  <c r="G569" i="112"/>
  <c r="G570" i="112"/>
  <c r="G571" i="112"/>
  <c r="G572" i="112"/>
  <c r="G573" i="112"/>
  <c r="G574" i="112"/>
  <c r="G575" i="112"/>
  <c r="G576" i="112"/>
  <c r="G577" i="112"/>
  <c r="G578" i="112"/>
  <c r="G579" i="112"/>
  <c r="G580" i="112"/>
  <c r="G581" i="112"/>
  <c r="G582" i="112"/>
  <c r="G583" i="112"/>
  <c r="G584" i="112"/>
  <c r="G585" i="112"/>
  <c r="G586" i="112"/>
  <c r="G587" i="112"/>
  <c r="G588" i="112"/>
  <c r="G589" i="112"/>
  <c r="G590" i="112"/>
  <c r="G591" i="112"/>
  <c r="G592" i="112"/>
  <c r="G593" i="112"/>
  <c r="G594" i="112"/>
  <c r="G595" i="112"/>
  <c r="G596" i="112"/>
  <c r="G597" i="112"/>
  <c r="G598" i="112"/>
  <c r="G599" i="112"/>
  <c r="G600" i="112"/>
  <c r="G601" i="112"/>
  <c r="G602" i="112"/>
  <c r="G603" i="112"/>
  <c r="G604" i="112"/>
  <c r="G605" i="112"/>
  <c r="G606" i="112"/>
  <c r="G607" i="112"/>
  <c r="G608" i="112"/>
  <c r="G609" i="112"/>
  <c r="G610" i="112"/>
  <c r="G611" i="112"/>
  <c r="G612" i="112"/>
  <c r="G613" i="112"/>
  <c r="G614" i="112"/>
  <c r="G615" i="112"/>
  <c r="G616" i="112"/>
  <c r="G617" i="112"/>
  <c r="G618" i="112"/>
  <c r="G619" i="112"/>
  <c r="G620" i="112"/>
  <c r="G621" i="112"/>
  <c r="G622" i="112"/>
  <c r="G623" i="112"/>
  <c r="G624" i="112"/>
  <c r="G625" i="112"/>
  <c r="G626" i="112"/>
  <c r="G627" i="112"/>
  <c r="G628" i="112"/>
  <c r="G629" i="112"/>
  <c r="G630" i="112"/>
  <c r="G631" i="112"/>
  <c r="G632" i="112"/>
  <c r="G633" i="112"/>
  <c r="G634" i="112"/>
  <c r="G635" i="112"/>
  <c r="G636" i="112"/>
  <c r="G637" i="112"/>
  <c r="G638" i="112"/>
  <c r="G639" i="112"/>
  <c r="G640" i="112"/>
  <c r="G641" i="112"/>
  <c r="G642" i="112"/>
  <c r="G643" i="112"/>
  <c r="G644" i="112"/>
  <c r="G645" i="112"/>
  <c r="G646" i="112"/>
  <c r="G647" i="112"/>
  <c r="G648" i="112"/>
  <c r="G649" i="112"/>
  <c r="G650" i="112"/>
  <c r="G651" i="112"/>
  <c r="G652" i="112"/>
  <c r="G653" i="112"/>
  <c r="G654" i="112"/>
  <c r="G655" i="112"/>
  <c r="G656" i="112"/>
  <c r="G657" i="112"/>
  <c r="G658" i="112"/>
  <c r="G659" i="112"/>
  <c r="G660" i="112"/>
  <c r="G661" i="112"/>
  <c r="G662" i="112"/>
  <c r="G663" i="112"/>
  <c r="G664" i="112"/>
  <c r="G665" i="112"/>
  <c r="G666" i="112"/>
  <c r="G667" i="112"/>
  <c r="G668" i="112"/>
  <c r="G669" i="112"/>
  <c r="G670" i="112"/>
  <c r="G671" i="112"/>
  <c r="G672" i="112"/>
  <c r="G673" i="112"/>
  <c r="G674" i="112"/>
  <c r="G675" i="112"/>
  <c r="G676" i="112"/>
  <c r="G677" i="112"/>
  <c r="G678" i="112"/>
  <c r="G679" i="112"/>
  <c r="G680" i="112"/>
  <c r="G681" i="112"/>
  <c r="G682" i="112"/>
  <c r="G683" i="112"/>
  <c r="G684" i="112"/>
  <c r="G685" i="112"/>
  <c r="G686" i="112"/>
  <c r="G687" i="112"/>
  <c r="G688" i="112"/>
  <c r="G689" i="112"/>
  <c r="G690" i="112"/>
  <c r="G691" i="112"/>
  <c r="G692" i="112"/>
  <c r="G693" i="112"/>
  <c r="G694" i="112"/>
  <c r="G695" i="112"/>
  <c r="G696" i="112"/>
  <c r="G697" i="112"/>
  <c r="G698" i="112"/>
  <c r="G699" i="112"/>
  <c r="G700" i="112"/>
  <c r="G701" i="112"/>
  <c r="G702" i="112"/>
  <c r="G703" i="112"/>
  <c r="G704" i="112"/>
  <c r="G705" i="112"/>
  <c r="G706" i="112"/>
  <c r="G707" i="112"/>
  <c r="G708" i="112"/>
  <c r="G709" i="112"/>
  <c r="G710" i="112"/>
  <c r="G711" i="112"/>
  <c r="G712" i="112"/>
  <c r="G713" i="112"/>
  <c r="G714" i="112"/>
  <c r="G715" i="112"/>
  <c r="G716" i="112"/>
  <c r="G717" i="112"/>
  <c r="G718" i="112"/>
  <c r="G719" i="112"/>
  <c r="G720" i="112"/>
  <c r="G721" i="112"/>
  <c r="G722" i="112"/>
  <c r="G723" i="112"/>
  <c r="G724" i="112"/>
  <c r="G725" i="112"/>
  <c r="G726" i="112"/>
  <c r="G727" i="112"/>
  <c r="G728" i="112"/>
  <c r="G729" i="112"/>
  <c r="G730" i="112"/>
  <c r="G731" i="112"/>
  <c r="G732" i="112"/>
  <c r="G733" i="112"/>
  <c r="G734" i="112"/>
  <c r="G735" i="112"/>
  <c r="G736" i="112"/>
  <c r="G737" i="112"/>
  <c r="G738" i="112"/>
  <c r="G739" i="112"/>
  <c r="G740" i="112"/>
  <c r="G741" i="112"/>
  <c r="G742" i="112"/>
  <c r="G743" i="112"/>
  <c r="G744" i="112"/>
  <c r="G745" i="112"/>
  <c r="G746" i="112"/>
  <c r="G747" i="112"/>
  <c r="G748" i="112"/>
  <c r="G749" i="112"/>
  <c r="G750" i="112"/>
  <c r="G751" i="112"/>
  <c r="G752" i="112"/>
  <c r="G753" i="112"/>
  <c r="G754" i="112"/>
  <c r="G755" i="112"/>
  <c r="G756" i="112"/>
  <c r="G757" i="112"/>
  <c r="G758" i="112"/>
  <c r="G759" i="112"/>
  <c r="G760" i="112"/>
  <c r="G761" i="112"/>
  <c r="G762" i="112"/>
  <c r="G763" i="112"/>
  <c r="G764" i="112"/>
  <c r="G765" i="112"/>
  <c r="G766" i="112"/>
  <c r="G767" i="112"/>
  <c r="G768" i="112"/>
  <c r="G769" i="112"/>
  <c r="G770" i="112"/>
  <c r="G771" i="112"/>
  <c r="G772" i="112"/>
  <c r="G773" i="112"/>
  <c r="G774" i="112"/>
  <c r="G775" i="112"/>
  <c r="G776" i="112"/>
  <c r="G777" i="112"/>
  <c r="G778" i="112"/>
  <c r="G779" i="112"/>
  <c r="G780" i="112"/>
  <c r="G781" i="112"/>
  <c r="G782" i="112"/>
  <c r="G783" i="112"/>
  <c r="G784" i="112"/>
  <c r="G785" i="112"/>
  <c r="G786" i="112"/>
  <c r="G787" i="112"/>
  <c r="G788" i="112"/>
  <c r="G789" i="112"/>
  <c r="G790" i="112"/>
  <c r="G791" i="112"/>
  <c r="G792" i="112"/>
  <c r="G793" i="112"/>
  <c r="G794" i="112"/>
  <c r="G795" i="112"/>
  <c r="G796" i="112"/>
  <c r="G797" i="112"/>
  <c r="G798" i="112"/>
  <c r="G799" i="112"/>
  <c r="G800" i="112"/>
  <c r="G801" i="112"/>
  <c r="G802" i="112"/>
  <c r="G803" i="112"/>
  <c r="G804" i="112"/>
  <c r="G805" i="112"/>
  <c r="G806" i="112"/>
  <c r="G807" i="112"/>
  <c r="G808" i="112"/>
  <c r="G809" i="112"/>
  <c r="G810" i="112"/>
  <c r="G811" i="112"/>
  <c r="G812" i="112"/>
  <c r="G813" i="112"/>
  <c r="G814" i="112"/>
  <c r="G815" i="112"/>
  <c r="G816" i="112"/>
  <c r="G817" i="112"/>
  <c r="G818" i="112"/>
  <c r="G819" i="112"/>
  <c r="G820" i="112"/>
  <c r="G821" i="112"/>
  <c r="G822" i="112"/>
  <c r="G823" i="112"/>
  <c r="G824" i="112"/>
  <c r="G825" i="112"/>
  <c r="G826" i="112"/>
  <c r="G827" i="112"/>
  <c r="G828" i="112"/>
  <c r="G829" i="112"/>
  <c r="G830" i="112"/>
  <c r="G831" i="112"/>
  <c r="G832" i="112"/>
  <c r="G833" i="112"/>
  <c r="G834" i="112"/>
  <c r="G835" i="112"/>
  <c r="G836" i="112"/>
  <c r="G837" i="112"/>
  <c r="G838" i="112"/>
  <c r="G839" i="112"/>
  <c r="G840" i="112"/>
  <c r="G841" i="112"/>
  <c r="G842" i="112"/>
  <c r="G843" i="112"/>
  <c r="G844" i="112"/>
  <c r="G845" i="112"/>
  <c r="G846" i="112"/>
  <c r="G847" i="112"/>
  <c r="G848" i="112"/>
  <c r="G849" i="112"/>
  <c r="G850" i="112"/>
  <c r="G851" i="112"/>
  <c r="G852" i="112"/>
  <c r="G853" i="112"/>
  <c r="G854" i="112"/>
  <c r="G855" i="112"/>
  <c r="G856" i="112"/>
  <c r="G857" i="112"/>
  <c r="G858" i="112"/>
  <c r="G859" i="112"/>
  <c r="G860" i="112"/>
  <c r="G861" i="112"/>
  <c r="G862" i="112"/>
  <c r="G863" i="112"/>
  <c r="G864" i="112"/>
  <c r="G865" i="112"/>
  <c r="G866" i="112"/>
  <c r="G867" i="112"/>
  <c r="G868" i="112"/>
  <c r="G869" i="112"/>
  <c r="G870" i="112"/>
  <c r="G871" i="112"/>
  <c r="G872" i="112"/>
  <c r="G873" i="112"/>
  <c r="G874" i="112"/>
  <c r="G875" i="112"/>
  <c r="G876" i="112"/>
  <c r="G877" i="112"/>
  <c r="G878" i="112"/>
  <c r="G879" i="112"/>
  <c r="G880" i="112"/>
  <c r="G881" i="112"/>
  <c r="G882" i="112"/>
  <c r="G883" i="112"/>
  <c r="G884" i="112"/>
  <c r="G885" i="112"/>
  <c r="G886" i="112"/>
  <c r="G887" i="112"/>
  <c r="G888" i="112"/>
  <c r="G889" i="112"/>
  <c r="G890" i="112"/>
  <c r="G891" i="112"/>
  <c r="G892" i="112"/>
  <c r="G893" i="112"/>
  <c r="G894" i="112"/>
  <c r="G895" i="112"/>
  <c r="G896" i="112"/>
  <c r="G897" i="112"/>
  <c r="G898" i="112"/>
  <c r="G899" i="112"/>
  <c r="G900" i="112"/>
  <c r="G901" i="112"/>
  <c r="G902" i="112"/>
  <c r="G903" i="112"/>
  <c r="G904" i="112"/>
  <c r="G905" i="112"/>
  <c r="G906" i="112"/>
  <c r="G907" i="112"/>
  <c r="G908" i="112"/>
  <c r="G909" i="112"/>
  <c r="G910" i="112"/>
  <c r="G911" i="112"/>
  <c r="G912" i="112"/>
  <c r="G913" i="112"/>
  <c r="G914" i="112"/>
  <c r="G915" i="112"/>
  <c r="G916" i="112"/>
  <c r="G917" i="112"/>
  <c r="G918" i="112"/>
  <c r="G919" i="112"/>
  <c r="G920" i="112"/>
  <c r="G921" i="112"/>
  <c r="G922" i="112"/>
  <c r="G923" i="112"/>
  <c r="G924" i="112"/>
  <c r="G925" i="112"/>
  <c r="G926" i="112"/>
  <c r="G927" i="112"/>
  <c r="G928" i="112"/>
  <c r="G929" i="112"/>
  <c r="G930" i="112"/>
  <c r="G931" i="112"/>
  <c r="G932" i="112"/>
  <c r="G933" i="112"/>
  <c r="G934" i="112"/>
  <c r="G935" i="112"/>
  <c r="G936" i="112"/>
  <c r="G937" i="112"/>
  <c r="G938" i="112"/>
  <c r="G939" i="112"/>
  <c r="G940" i="112"/>
  <c r="G941" i="112"/>
  <c r="G942" i="112"/>
  <c r="G943" i="112"/>
  <c r="G944" i="112"/>
  <c r="G945" i="112"/>
  <c r="G946" i="112"/>
  <c r="G947" i="112"/>
  <c r="G948" i="112"/>
  <c r="G949" i="112"/>
  <c r="G950" i="112"/>
  <c r="G951" i="112"/>
  <c r="G952" i="112"/>
  <c r="G953" i="112"/>
  <c r="G954" i="112"/>
  <c r="G955" i="112"/>
  <c r="G956" i="112"/>
  <c r="G957" i="112"/>
  <c r="G958" i="112"/>
  <c r="G959" i="112"/>
  <c r="G960" i="112"/>
  <c r="G961" i="112"/>
  <c r="G962" i="112"/>
  <c r="G963" i="112"/>
  <c r="G964" i="112"/>
  <c r="G965" i="112"/>
  <c r="G966" i="112"/>
  <c r="G967" i="112"/>
  <c r="G968" i="112"/>
  <c r="G969" i="112"/>
  <c r="G970" i="112"/>
  <c r="G971" i="112"/>
  <c r="G972" i="112"/>
  <c r="G973" i="112"/>
  <c r="G974" i="112"/>
  <c r="G975" i="112"/>
  <c r="G976" i="112"/>
  <c r="G977" i="112"/>
  <c r="G978" i="112"/>
  <c r="G979" i="112"/>
  <c r="G980" i="112"/>
  <c r="G981" i="112"/>
  <c r="G982" i="112"/>
  <c r="G983" i="112"/>
  <c r="G984" i="112"/>
  <c r="G985" i="112"/>
  <c r="G986" i="112"/>
  <c r="G987" i="112"/>
  <c r="G988" i="112"/>
  <c r="G989" i="112"/>
  <c r="G990" i="112"/>
  <c r="G991" i="112"/>
  <c r="G992" i="112"/>
  <c r="G993" i="112"/>
  <c r="G994" i="112"/>
  <c r="G995" i="112"/>
  <c r="G996" i="112"/>
  <c r="G997" i="112"/>
  <c r="G998" i="112"/>
  <c r="G999" i="112"/>
  <c r="G1000" i="112"/>
  <c r="G1001" i="112"/>
  <c r="G1002" i="112"/>
  <c r="G1003" i="112"/>
  <c r="G1004" i="112"/>
  <c r="G1005" i="112"/>
  <c r="G1006" i="112"/>
  <c r="G1007" i="112"/>
  <c r="G1008" i="112"/>
  <c r="G1009" i="112"/>
  <c r="G1010" i="112"/>
  <c r="G1011" i="112"/>
  <c r="G1012" i="112"/>
  <c r="G1013" i="112"/>
  <c r="G1014" i="112"/>
  <c r="G1015" i="112"/>
  <c r="G1016" i="112"/>
  <c r="G1017" i="112"/>
  <c r="G1018" i="112"/>
  <c r="G1019" i="112"/>
  <c r="G1020" i="112"/>
  <c r="G1021" i="112"/>
  <c r="G1022" i="112"/>
  <c r="G1023" i="112"/>
  <c r="G1024" i="112"/>
  <c r="G1025" i="112"/>
  <c r="G1026" i="112"/>
  <c r="G1027" i="112"/>
  <c r="G1028" i="112"/>
  <c r="G1029" i="112"/>
  <c r="G1030" i="112"/>
  <c r="G1031" i="112"/>
  <c r="G1032" i="112"/>
  <c r="G1033" i="112"/>
  <c r="G1034" i="112"/>
  <c r="G1035" i="112"/>
  <c r="G1036" i="112"/>
  <c r="G1037" i="112"/>
  <c r="G1038" i="112"/>
  <c r="G1039" i="112"/>
  <c r="G1040" i="112"/>
  <c r="G1041" i="112"/>
  <c r="G1042" i="112"/>
  <c r="G1043" i="112"/>
  <c r="G1044" i="112"/>
  <c r="G1045" i="112"/>
  <c r="G1046" i="112"/>
  <c r="G1047" i="112"/>
  <c r="G1048" i="112"/>
  <c r="G1049" i="112"/>
  <c r="G1050" i="112"/>
  <c r="G1051" i="112"/>
  <c r="G1052" i="112"/>
  <c r="G1053" i="112"/>
  <c r="G1054" i="112"/>
  <c r="G1055" i="112"/>
  <c r="G1056" i="112"/>
  <c r="G1057" i="112"/>
  <c r="G1058" i="112"/>
  <c r="G1059" i="112"/>
  <c r="G1060" i="112"/>
  <c r="G1061" i="112"/>
  <c r="G1062" i="112"/>
  <c r="G1063" i="112"/>
  <c r="G1064" i="112"/>
  <c r="G1065" i="112"/>
  <c r="G1066" i="112"/>
  <c r="G1067" i="112"/>
  <c r="G1068" i="112"/>
  <c r="G1069" i="112"/>
  <c r="G1070" i="112"/>
  <c r="G1071" i="112"/>
  <c r="G1072" i="112"/>
  <c r="G1073" i="112"/>
  <c r="G1074" i="112"/>
  <c r="G1075" i="112"/>
  <c r="G1076" i="112"/>
  <c r="G1077" i="112"/>
  <c r="G1078" i="112"/>
  <c r="G1079" i="112"/>
  <c r="G1080" i="112"/>
  <c r="G1081" i="112"/>
  <c r="G1082" i="112"/>
  <c r="G1083" i="112"/>
  <c r="G1084" i="112"/>
  <c r="G1085" i="112"/>
  <c r="G1086" i="112"/>
  <c r="G1087" i="112"/>
  <c r="G1088" i="112"/>
  <c r="G1089" i="112"/>
  <c r="G1090" i="112"/>
  <c r="G1091" i="112"/>
  <c r="G1092" i="112"/>
  <c r="G1093" i="112"/>
  <c r="G1094" i="112"/>
  <c r="G1095" i="112"/>
  <c r="G1096" i="112"/>
  <c r="G1097" i="112"/>
  <c r="G1098" i="112"/>
  <c r="G1099" i="112"/>
  <c r="G1100" i="112"/>
  <c r="G1101" i="112"/>
  <c r="G1102" i="112"/>
  <c r="G1103" i="112"/>
  <c r="G1104" i="112"/>
  <c r="G1105" i="112"/>
  <c r="G1106" i="112"/>
  <c r="G1107" i="112"/>
  <c r="G1108" i="112"/>
  <c r="G1109" i="112"/>
  <c r="G1110" i="112"/>
  <c r="G1111" i="112"/>
  <c r="G1112" i="112"/>
  <c r="G1113" i="112"/>
  <c r="G1114" i="112"/>
  <c r="G1115" i="112"/>
  <c r="G1116" i="112"/>
  <c r="G1117" i="112"/>
  <c r="G1118" i="112"/>
  <c r="G1119" i="112"/>
  <c r="G1120" i="112"/>
  <c r="G1121" i="112"/>
  <c r="G1122" i="112"/>
  <c r="G1123" i="112"/>
  <c r="G1124" i="112"/>
  <c r="G1125" i="112"/>
  <c r="G1126" i="112"/>
  <c r="G1127" i="112"/>
  <c r="G1128" i="112"/>
  <c r="G1129" i="112"/>
  <c r="G1130" i="112"/>
  <c r="G1131" i="112"/>
  <c r="G1132" i="112"/>
  <c r="G1133" i="112"/>
  <c r="G1134" i="112"/>
  <c r="G1135" i="112"/>
  <c r="G1136" i="112"/>
  <c r="G1137" i="112"/>
  <c r="G1138" i="112"/>
  <c r="G1139" i="112"/>
  <c r="G1140" i="112"/>
  <c r="G1141" i="112"/>
  <c r="G1142" i="112"/>
  <c r="G1143" i="112"/>
  <c r="G1144" i="112"/>
  <c r="G1145" i="112"/>
  <c r="G1146" i="112"/>
  <c r="G1147" i="112"/>
  <c r="G1148" i="112"/>
  <c r="G1149" i="112"/>
  <c r="G1150" i="112"/>
  <c r="G1151" i="112"/>
  <c r="G1152" i="112"/>
  <c r="G1153" i="112"/>
  <c r="G1154" i="112"/>
  <c r="G1155" i="112"/>
  <c r="G1156" i="112"/>
  <c r="G1157" i="112"/>
  <c r="G1158" i="112"/>
  <c r="G1159" i="112"/>
  <c r="G1160" i="112"/>
  <c r="G1161" i="112"/>
  <c r="G1162" i="112"/>
  <c r="G1163" i="112"/>
  <c r="G1164" i="112"/>
  <c r="G1165" i="112"/>
  <c r="G1166" i="112"/>
  <c r="G1167" i="112"/>
  <c r="G1168" i="112"/>
  <c r="G1169" i="112"/>
  <c r="G1170" i="112"/>
  <c r="G1171" i="112"/>
  <c r="G1172" i="112"/>
  <c r="G1173" i="112"/>
  <c r="G1174" i="112"/>
  <c r="G1175" i="112"/>
  <c r="G1176" i="112"/>
  <c r="G1177" i="112"/>
  <c r="G1178" i="112"/>
  <c r="G1179" i="112"/>
  <c r="G1180" i="112"/>
  <c r="G1181" i="112"/>
  <c r="G1182" i="112"/>
  <c r="G1183" i="112"/>
  <c r="G1184" i="112"/>
  <c r="G1185" i="112"/>
  <c r="G1186" i="112"/>
  <c r="G1187" i="112"/>
  <c r="G1188" i="112"/>
  <c r="G1189" i="112"/>
  <c r="G1190" i="112"/>
  <c r="G1191" i="112"/>
  <c r="G1192" i="112"/>
  <c r="G1193" i="112"/>
  <c r="G1194" i="112"/>
  <c r="G1195" i="112"/>
  <c r="G1196" i="112"/>
  <c r="G1197" i="112"/>
  <c r="G1198" i="112"/>
  <c r="G1199" i="112"/>
  <c r="G1200" i="112"/>
  <c r="G1201" i="112"/>
  <c r="G1202" i="112"/>
  <c r="G1203" i="112"/>
  <c r="G1204" i="112"/>
  <c r="G1205" i="112"/>
  <c r="G1206" i="112"/>
  <c r="G1207" i="112"/>
  <c r="G1208" i="112"/>
  <c r="G1209" i="112"/>
  <c r="G1210" i="112"/>
  <c r="G1211" i="112"/>
  <c r="G1212" i="112"/>
  <c r="G1213" i="112"/>
  <c r="G1214" i="112"/>
  <c r="G1215" i="112"/>
  <c r="G1216" i="112"/>
  <c r="G1217" i="112"/>
  <c r="G1218" i="112"/>
  <c r="G1219" i="112"/>
  <c r="G1220" i="112"/>
  <c r="G1221" i="112"/>
  <c r="G1222" i="112"/>
  <c r="G1223" i="112"/>
  <c r="G1224" i="112"/>
  <c r="G1225" i="112"/>
  <c r="G1226" i="112"/>
  <c r="G1227" i="112"/>
  <c r="G1228" i="112"/>
  <c r="G1229" i="112"/>
  <c r="G1230" i="112"/>
  <c r="G1231" i="112"/>
  <c r="G1232" i="112"/>
  <c r="G1233" i="112"/>
  <c r="G1234" i="112"/>
  <c r="G1235" i="112"/>
  <c r="G1236" i="112"/>
  <c r="G1237" i="112"/>
  <c r="G1238" i="112"/>
  <c r="G1239" i="112"/>
  <c r="G1240" i="112"/>
  <c r="G1241" i="112"/>
  <c r="G1242" i="112"/>
  <c r="G1243" i="112"/>
  <c r="G1244" i="112"/>
  <c r="G1245" i="112"/>
  <c r="G1246" i="112"/>
  <c r="G1247" i="112"/>
  <c r="G1248" i="112"/>
  <c r="G1249" i="112"/>
  <c r="G1250" i="112"/>
  <c r="G1251" i="112"/>
  <c r="G1252" i="112"/>
  <c r="G1253" i="112"/>
  <c r="G1254" i="112"/>
  <c r="G1255" i="112"/>
  <c r="G1256" i="112"/>
  <c r="G1257" i="112"/>
  <c r="G1258" i="112"/>
  <c r="G1259" i="112"/>
  <c r="G1260" i="112"/>
  <c r="G1261" i="112"/>
  <c r="G1262" i="112"/>
  <c r="G1263" i="112"/>
  <c r="G1264" i="112"/>
  <c r="G1265" i="112"/>
  <c r="G1266" i="112"/>
  <c r="G1267" i="112"/>
  <c r="G1268" i="112"/>
  <c r="G1269" i="112"/>
  <c r="G1270" i="112"/>
  <c r="G1271" i="112"/>
  <c r="G1272" i="112"/>
  <c r="G1273" i="112"/>
  <c r="G1274" i="112"/>
  <c r="G1275" i="112"/>
  <c r="G1276" i="112"/>
  <c r="G1277" i="112"/>
  <c r="G1278" i="112"/>
  <c r="G1279" i="112"/>
  <c r="G1280" i="112"/>
  <c r="G1281" i="112"/>
  <c r="G1282" i="112"/>
  <c r="G1283" i="112"/>
  <c r="G1284" i="112"/>
  <c r="G1285" i="112"/>
  <c r="G1286" i="112"/>
  <c r="G1287" i="112"/>
  <c r="G1288" i="112"/>
  <c r="G1289" i="112"/>
  <c r="G1290" i="112"/>
  <c r="G1291" i="112"/>
  <c r="G1292" i="112"/>
  <c r="G1293" i="112"/>
  <c r="G1294" i="112"/>
  <c r="G1295" i="112"/>
  <c r="G1296" i="112"/>
  <c r="G1297" i="112"/>
  <c r="G1298" i="112"/>
  <c r="G1299" i="112"/>
  <c r="G1300" i="112"/>
  <c r="G1301" i="112"/>
  <c r="G1302" i="112"/>
  <c r="G1303" i="112"/>
  <c r="G1304" i="112"/>
  <c r="G1305" i="112"/>
  <c r="G1306" i="112"/>
  <c r="G1307" i="112"/>
  <c r="G1308" i="112"/>
  <c r="G1309" i="112"/>
  <c r="G1310" i="112"/>
  <c r="G1311" i="112"/>
  <c r="G1312" i="112"/>
  <c r="G1313" i="112"/>
  <c r="G1314" i="112"/>
  <c r="G1315" i="112"/>
  <c r="G1316" i="112"/>
  <c r="G1317" i="112"/>
  <c r="G1318" i="112"/>
  <c r="G1319" i="112"/>
  <c r="G1320" i="112"/>
  <c r="G1321" i="112"/>
  <c r="G1322" i="112"/>
  <c r="G1323" i="112"/>
  <c r="G1324" i="112"/>
  <c r="G1325" i="112"/>
  <c r="G1326" i="112"/>
  <c r="G1327" i="112"/>
  <c r="G1328" i="112"/>
  <c r="G1329" i="112"/>
  <c r="G1330" i="112"/>
  <c r="G1331" i="112"/>
  <c r="G1332" i="112"/>
  <c r="G1333" i="112"/>
  <c r="G1334" i="112"/>
  <c r="G1335" i="112"/>
  <c r="G1336" i="112"/>
  <c r="G1337" i="112"/>
  <c r="G1338" i="112"/>
  <c r="G1339" i="112"/>
  <c r="G1340" i="112"/>
  <c r="G1341" i="112"/>
  <c r="G1342" i="112"/>
  <c r="G1343" i="112"/>
  <c r="G1344" i="112"/>
  <c r="G1345" i="112"/>
  <c r="G1346" i="112"/>
  <c r="G1347" i="112"/>
  <c r="G1348" i="112"/>
  <c r="G1349" i="112"/>
  <c r="G1350" i="112"/>
  <c r="G1351" i="112"/>
  <c r="G1352" i="112"/>
  <c r="G1353" i="112"/>
  <c r="G1354" i="112"/>
  <c r="G1355" i="112"/>
  <c r="G1356" i="112"/>
  <c r="G1357" i="112"/>
  <c r="G1358" i="112"/>
  <c r="G1359" i="112"/>
  <c r="G1360" i="112"/>
  <c r="G1361" i="112"/>
  <c r="G1362" i="112"/>
  <c r="G1363" i="112"/>
  <c r="G1364" i="112"/>
  <c r="G1365" i="112"/>
  <c r="G1366" i="112"/>
  <c r="G1367" i="112"/>
  <c r="G1368" i="112"/>
  <c r="G1369" i="112"/>
  <c r="G1370" i="112"/>
  <c r="G1371" i="112"/>
  <c r="G1372" i="112"/>
  <c r="G1373" i="112"/>
  <c r="G1374" i="112"/>
  <c r="G1375" i="112"/>
  <c r="G1376" i="112"/>
  <c r="G1377" i="112"/>
  <c r="G1378" i="112"/>
  <c r="G1379" i="112"/>
  <c r="G1380" i="112"/>
  <c r="G1381" i="112"/>
  <c r="G1382" i="112"/>
  <c r="G1383" i="112"/>
  <c r="G1384" i="112"/>
  <c r="G1385" i="112"/>
  <c r="G1386" i="112"/>
  <c r="G1387" i="112"/>
  <c r="G1388" i="112"/>
  <c r="G1389" i="112"/>
  <c r="G1390" i="112"/>
  <c r="G1391" i="112"/>
  <c r="G1392" i="112"/>
  <c r="G1393" i="112"/>
  <c r="G1394" i="112"/>
  <c r="G1395" i="112"/>
  <c r="G1396" i="112"/>
  <c r="G1397" i="112"/>
  <c r="G1398" i="112"/>
  <c r="G1399" i="112"/>
  <c r="G1400" i="112"/>
  <c r="G1401" i="112"/>
  <c r="G1402" i="112"/>
  <c r="G1403" i="112"/>
  <c r="G1404" i="112"/>
  <c r="G1405" i="112"/>
  <c r="G1406" i="112"/>
  <c r="G1407" i="112"/>
  <c r="G1408" i="112"/>
  <c r="G1409" i="112"/>
  <c r="G1410" i="112"/>
  <c r="G1411" i="112"/>
  <c r="G1412" i="112"/>
  <c r="G1413" i="112"/>
  <c r="G1414" i="112"/>
  <c r="G1415" i="112"/>
  <c r="G1416" i="112"/>
  <c r="G1417" i="112"/>
  <c r="G1418" i="112"/>
  <c r="G1419" i="112"/>
  <c r="G1420" i="112"/>
  <c r="G1421" i="112"/>
  <c r="G1422" i="112"/>
  <c r="G1423" i="112"/>
  <c r="G1424" i="112"/>
  <c r="G1425" i="112"/>
  <c r="G1426" i="112"/>
  <c r="G1427" i="112"/>
  <c r="G1428" i="112"/>
  <c r="G1429" i="112"/>
  <c r="G1430" i="112"/>
  <c r="G1431" i="112"/>
  <c r="G1432" i="112"/>
  <c r="G1433" i="112"/>
  <c r="G1434" i="112"/>
  <c r="G1435" i="112"/>
  <c r="G1436" i="112"/>
  <c r="G1437" i="112"/>
  <c r="G1438" i="112"/>
  <c r="G1439" i="112"/>
  <c r="G1440" i="112"/>
  <c r="G1441" i="112"/>
  <c r="G1442" i="112"/>
  <c r="G1443" i="112"/>
  <c r="G1444" i="112"/>
  <c r="G1445" i="112"/>
  <c r="G1446" i="112"/>
  <c r="G1447" i="112"/>
  <c r="G1448" i="112"/>
  <c r="G1449" i="112"/>
  <c r="G1450" i="112"/>
  <c r="G1451" i="112"/>
  <c r="G1452" i="112"/>
  <c r="G1453" i="112"/>
  <c r="G1454" i="112"/>
  <c r="G1455" i="112"/>
  <c r="G1456" i="112"/>
  <c r="G1457" i="112"/>
  <c r="G1458" i="112"/>
  <c r="G1459" i="112"/>
  <c r="G1460" i="112"/>
  <c r="G1461" i="112"/>
  <c r="G1462" i="112"/>
  <c r="G1463" i="112"/>
  <c r="G1464" i="112"/>
  <c r="G1465" i="112"/>
  <c r="G1466" i="112"/>
  <c r="G1467" i="112"/>
  <c r="G1468" i="112"/>
  <c r="G1469" i="112"/>
  <c r="G1470" i="112"/>
  <c r="G1471" i="112"/>
  <c r="G1472" i="112"/>
  <c r="G1473" i="112"/>
  <c r="G1474" i="112"/>
  <c r="G1475" i="112"/>
  <c r="G1476" i="112"/>
  <c r="G1477" i="112"/>
  <c r="G1478" i="112"/>
  <c r="G1479" i="112"/>
  <c r="G1480" i="112"/>
  <c r="G1481" i="112"/>
  <c r="G1482" i="112"/>
  <c r="G1483" i="112"/>
  <c r="G1484" i="112"/>
  <c r="G1485" i="112"/>
  <c r="G1486" i="112"/>
  <c r="G1487" i="112"/>
  <c r="G1488" i="112"/>
  <c r="G1489" i="112"/>
  <c r="G1490" i="112"/>
  <c r="G1491" i="112"/>
  <c r="G1492" i="112"/>
  <c r="G1493" i="112"/>
  <c r="G1494" i="112"/>
  <c r="G1495" i="112"/>
  <c r="G1496" i="112"/>
  <c r="G1497" i="112"/>
  <c r="G1498" i="112"/>
  <c r="G1499" i="112"/>
  <c r="G1500" i="112"/>
  <c r="G1501" i="112"/>
  <c r="G1502" i="112"/>
  <c r="G1503" i="112"/>
  <c r="G1504" i="112"/>
  <c r="G1505" i="112"/>
  <c r="G1506" i="112"/>
  <c r="G1507" i="112"/>
  <c r="G1508" i="112"/>
  <c r="G1509" i="112"/>
  <c r="G1510" i="112"/>
  <c r="G1511" i="112"/>
  <c r="G1512" i="112"/>
  <c r="G1513" i="112"/>
  <c r="G1514" i="112"/>
  <c r="G1515" i="112"/>
  <c r="G1516" i="112"/>
  <c r="G1517" i="112"/>
  <c r="G1518" i="112"/>
  <c r="G1519" i="112"/>
  <c r="G1520" i="112"/>
  <c r="G1521" i="112"/>
  <c r="G1522" i="112"/>
  <c r="G1523" i="112"/>
  <c r="G1524" i="112"/>
  <c r="G1525" i="112"/>
  <c r="G1526" i="112"/>
  <c r="G1527" i="112"/>
  <c r="G1528" i="112"/>
  <c r="G1529" i="112"/>
  <c r="G1530" i="112"/>
  <c r="G1531" i="112"/>
  <c r="G1532" i="112"/>
  <c r="G1533" i="112"/>
  <c r="G1534" i="112"/>
  <c r="G1535" i="112"/>
  <c r="G1536" i="112"/>
  <c r="G1537" i="112"/>
  <c r="G1538" i="112"/>
  <c r="G1539" i="112"/>
  <c r="G1540" i="112"/>
  <c r="G1541" i="112"/>
  <c r="G1542" i="112"/>
  <c r="G1543" i="112"/>
  <c r="G1544" i="112"/>
  <c r="G1545" i="112"/>
  <c r="G1546" i="112"/>
  <c r="G1547" i="112"/>
  <c r="G1548" i="112"/>
  <c r="G1549" i="112"/>
  <c r="G1550" i="112"/>
  <c r="G1551" i="112"/>
  <c r="G1552" i="112"/>
  <c r="G1553" i="112"/>
  <c r="G1554" i="112"/>
  <c r="G1555" i="112"/>
  <c r="G1556" i="112"/>
  <c r="G1557" i="112"/>
  <c r="G1558" i="112"/>
  <c r="G1559" i="112"/>
  <c r="G1560" i="112"/>
  <c r="G1561" i="112"/>
  <c r="G1562" i="112"/>
  <c r="G1563" i="112"/>
  <c r="G1564" i="112"/>
  <c r="G1565" i="112"/>
  <c r="G1566" i="112"/>
  <c r="G1567" i="112"/>
  <c r="G1568" i="112"/>
  <c r="G1569" i="112"/>
  <c r="G1570" i="112"/>
  <c r="G1571" i="112"/>
  <c r="G1572" i="112"/>
  <c r="G1573" i="112"/>
  <c r="G1574" i="112"/>
  <c r="G1575" i="112"/>
  <c r="G1576" i="112"/>
  <c r="G1577" i="112"/>
  <c r="G1578" i="112"/>
  <c r="G1579" i="112"/>
  <c r="G1580" i="112"/>
  <c r="G1581" i="112"/>
  <c r="G1582" i="112"/>
  <c r="G1583" i="112"/>
  <c r="G1584" i="112"/>
  <c r="G1585" i="112"/>
  <c r="G1586" i="112"/>
  <c r="G1587" i="112"/>
  <c r="G1588" i="112"/>
  <c r="G1589" i="112"/>
  <c r="G1590" i="112"/>
  <c r="G1591" i="112"/>
  <c r="G1592" i="112"/>
  <c r="G1593" i="112"/>
  <c r="G1594" i="112"/>
  <c r="G1595" i="112"/>
  <c r="G1596" i="112"/>
  <c r="G1597" i="112"/>
  <c r="G1598" i="112"/>
  <c r="G1599" i="112"/>
  <c r="G1600" i="112"/>
  <c r="G1601" i="112"/>
  <c r="G1602" i="112"/>
  <c r="G1603" i="112"/>
  <c r="G1604" i="112"/>
  <c r="G1605" i="112"/>
  <c r="G1606" i="112"/>
  <c r="G1607" i="112"/>
  <c r="G1608" i="112"/>
  <c r="G1609" i="112"/>
  <c r="G1610" i="112"/>
  <c r="G1611" i="112"/>
  <c r="G1612" i="112"/>
  <c r="G1613" i="112"/>
  <c r="G1614" i="112"/>
  <c r="G1615" i="112"/>
  <c r="G1616" i="112"/>
  <c r="G1617" i="112"/>
  <c r="G1618" i="112"/>
  <c r="G1619" i="112"/>
  <c r="G1620" i="112"/>
  <c r="G1621" i="112"/>
  <c r="G1622" i="112"/>
  <c r="G1623" i="112"/>
  <c r="G1624" i="112"/>
  <c r="G1625" i="112"/>
  <c r="G1626" i="112"/>
  <c r="G1627" i="112"/>
  <c r="G1628" i="112"/>
  <c r="G1629" i="112"/>
  <c r="G1630" i="112"/>
  <c r="G1631" i="112"/>
  <c r="G1632" i="112"/>
  <c r="G1633" i="112"/>
  <c r="G1634" i="112"/>
  <c r="G46" i="112"/>
  <c r="CE154" i="150" l="1"/>
  <c r="CD17" i="150"/>
  <c r="CD155" i="150"/>
  <c r="CC18" i="150"/>
  <c r="BE179" i="150"/>
  <c r="BD42" i="150"/>
  <c r="CQ143" i="150"/>
  <c r="CP6" i="150"/>
  <c r="BQ167" i="150"/>
  <c r="BP30" i="150"/>
  <c r="CC156" i="150"/>
  <c r="CB19" i="150"/>
  <c r="CP142" i="150"/>
  <c r="CO5" i="150"/>
  <c r="BN170" i="150"/>
  <c r="BM33" i="150"/>
  <c r="CN147" i="150"/>
  <c r="CM10" i="150"/>
  <c r="BZ160" i="150"/>
  <c r="BY23" i="150"/>
  <c r="CA158" i="150"/>
  <c r="BZ21" i="150"/>
  <c r="BF178" i="150"/>
  <c r="BE41" i="150"/>
  <c r="BZ159" i="150"/>
  <c r="BY22" i="150"/>
  <c r="BI175" i="150"/>
  <c r="BH38" i="150"/>
  <c r="BS165" i="150"/>
  <c r="BR28" i="150"/>
  <c r="BO169" i="150"/>
  <c r="BN32" i="150"/>
  <c r="CH151" i="150"/>
  <c r="CG14" i="150"/>
  <c r="BJ174" i="150"/>
  <c r="BI37" i="150"/>
  <c r="CN148" i="150"/>
  <c r="CM11" i="150"/>
  <c r="BM171" i="150"/>
  <c r="BL34" i="150"/>
  <c r="BL172" i="150"/>
  <c r="BK35" i="150"/>
  <c r="BK173" i="150"/>
  <c r="BJ36" i="150"/>
  <c r="CP146" i="150"/>
  <c r="CO9" i="150"/>
  <c r="BV163" i="150"/>
  <c r="BU26" i="150"/>
  <c r="BU164" i="150"/>
  <c r="BT27" i="150"/>
  <c r="CN149" i="150"/>
  <c r="CM12" i="150"/>
  <c r="BP168" i="150"/>
  <c r="BO31" i="150"/>
  <c r="CF153" i="150"/>
  <c r="CE16" i="150"/>
  <c r="CI150" i="150"/>
  <c r="CH13" i="150"/>
  <c r="BR166" i="150"/>
  <c r="BQ29" i="150"/>
  <c r="BG177" i="150"/>
  <c r="BF40" i="150"/>
  <c r="BE180" i="150"/>
  <c r="BD43" i="150"/>
  <c r="BW162" i="150"/>
  <c r="BV25" i="150"/>
  <c r="CP144" i="150"/>
  <c r="CO7" i="150"/>
  <c r="CP145" i="150"/>
  <c r="CO8" i="150"/>
  <c r="BX161" i="150"/>
  <c r="BW24" i="150"/>
  <c r="CG152" i="150"/>
  <c r="CF15" i="150"/>
  <c r="BH176" i="150"/>
  <c r="BG39" i="150"/>
  <c r="CB157" i="150"/>
  <c r="CA20" i="150"/>
  <c r="G18" i="141"/>
  <c r="H18" i="141" s="1"/>
  <c r="B113" i="94"/>
  <c r="C113" i="94"/>
  <c r="I113" i="94"/>
  <c r="J113" i="94"/>
  <c r="K113" i="94"/>
  <c r="L17" i="94"/>
  <c r="BG178" i="150" l="1"/>
  <c r="BF41" i="150"/>
  <c r="BO170" i="150"/>
  <c r="BN33" i="150"/>
  <c r="CR143" i="150"/>
  <c r="CQ6" i="150"/>
  <c r="BP169" i="150"/>
  <c r="BO32" i="150"/>
  <c r="CO148" i="150"/>
  <c r="CN11" i="150"/>
  <c r="BT165" i="150"/>
  <c r="BS28" i="150"/>
  <c r="CB158" i="150"/>
  <c r="CA21" i="150"/>
  <c r="CQ142" i="150"/>
  <c r="CP5" i="150"/>
  <c r="BF179" i="150"/>
  <c r="BE42" i="150"/>
  <c r="BN171" i="150"/>
  <c r="BM34" i="150"/>
  <c r="BH177" i="150"/>
  <c r="BG40" i="150"/>
  <c r="BY161" i="150"/>
  <c r="BX24" i="150"/>
  <c r="BI176" i="150"/>
  <c r="BH39" i="150"/>
  <c r="BL173" i="150"/>
  <c r="BK36" i="150"/>
  <c r="CA160" i="150"/>
  <c r="BZ23" i="150"/>
  <c r="CE155" i="150"/>
  <c r="CD18" i="150"/>
  <c r="CG153" i="150"/>
  <c r="CF16" i="150"/>
  <c r="CC157" i="150"/>
  <c r="CB20" i="150"/>
  <c r="CQ146" i="150"/>
  <c r="CP9" i="150"/>
  <c r="CQ144" i="150"/>
  <c r="CP7" i="150"/>
  <c r="CO149" i="150"/>
  <c r="CN12" i="150"/>
  <c r="BK174" i="150"/>
  <c r="BJ37" i="150"/>
  <c r="BJ175" i="150"/>
  <c r="BI38" i="150"/>
  <c r="CD156" i="150"/>
  <c r="CC19" i="150"/>
  <c r="BF180" i="150"/>
  <c r="BE43" i="150"/>
  <c r="CQ145" i="150"/>
  <c r="CP8" i="150"/>
  <c r="CJ150" i="150"/>
  <c r="CI13" i="150"/>
  <c r="BM172" i="150"/>
  <c r="BL35" i="150"/>
  <c r="CA159" i="150"/>
  <c r="BZ22" i="150"/>
  <c r="CO147" i="150"/>
  <c r="CN10" i="150"/>
  <c r="BR167" i="150"/>
  <c r="BQ30" i="150"/>
  <c r="CF154" i="150"/>
  <c r="CE17" i="150"/>
  <c r="BW163" i="150"/>
  <c r="BV26" i="150"/>
  <c r="BQ168" i="150"/>
  <c r="BP31" i="150"/>
  <c r="BS166" i="150"/>
  <c r="BR29" i="150"/>
  <c r="CH152" i="150"/>
  <c r="CG15" i="150"/>
  <c r="BX162" i="150"/>
  <c r="BW25" i="150"/>
  <c r="BV164" i="150"/>
  <c r="BU27" i="150"/>
  <c r="CI151" i="150"/>
  <c r="CH14" i="150"/>
  <c r="F7" i="112"/>
  <c r="L113" i="94"/>
  <c r="H65" i="94"/>
  <c r="O65" i="94" s="1"/>
  <c r="E113" i="94"/>
  <c r="G113" i="94" s="1"/>
  <c r="N113" i="94" s="1"/>
  <c r="H17" i="94"/>
  <c r="O17" i="94" s="1"/>
  <c r="P17" i="94"/>
  <c r="N17" i="94"/>
  <c r="CI152" i="150" l="1"/>
  <c r="CH15" i="150"/>
  <c r="BN172" i="150"/>
  <c r="BM35" i="150"/>
  <c r="CE156" i="150"/>
  <c r="CD19" i="150"/>
  <c r="CR144" i="150"/>
  <c r="CQ7" i="150"/>
  <c r="CF155" i="150"/>
  <c r="CE18" i="150"/>
  <c r="BZ161" i="150"/>
  <c r="BY24" i="150"/>
  <c r="CR142" i="150"/>
  <c r="CQ5" i="150"/>
  <c r="BQ169" i="150"/>
  <c r="BP32" i="150"/>
  <c r="BI177" i="150"/>
  <c r="BH40" i="150"/>
  <c r="CC158" i="150"/>
  <c r="CB21" i="150"/>
  <c r="CS143" i="150"/>
  <c r="CR6" i="150"/>
  <c r="BS167" i="150"/>
  <c r="BR30" i="150"/>
  <c r="CR146" i="150"/>
  <c r="CQ9" i="150"/>
  <c r="BW164" i="150"/>
  <c r="BV27" i="150"/>
  <c r="BR168" i="150"/>
  <c r="BQ31" i="150"/>
  <c r="CP147" i="150"/>
  <c r="CO10" i="150"/>
  <c r="CR145" i="150"/>
  <c r="CQ8" i="150"/>
  <c r="BL174" i="150"/>
  <c r="BK37" i="150"/>
  <c r="CD157" i="150"/>
  <c r="CC20" i="150"/>
  <c r="BM173" i="150"/>
  <c r="BL36" i="150"/>
  <c r="BO171" i="150"/>
  <c r="BN34" i="150"/>
  <c r="BU165" i="150"/>
  <c r="BT28" i="150"/>
  <c r="BP170" i="150"/>
  <c r="BO33" i="150"/>
  <c r="CG154" i="150"/>
  <c r="CF17" i="150"/>
  <c r="BT166" i="150"/>
  <c r="BS29" i="150"/>
  <c r="BK175" i="150"/>
  <c r="BJ38" i="150"/>
  <c r="CB159" i="150"/>
  <c r="CA22" i="150"/>
  <c r="CP149" i="150"/>
  <c r="CO12" i="150"/>
  <c r="CH153" i="150"/>
  <c r="CG16" i="150"/>
  <c r="BJ176" i="150"/>
  <c r="BI39" i="150"/>
  <c r="BG179" i="150"/>
  <c r="BF42" i="150"/>
  <c r="CP148" i="150"/>
  <c r="CO11" i="150"/>
  <c r="BH178" i="150"/>
  <c r="BG41" i="150"/>
  <c r="CJ151" i="150"/>
  <c r="CI14" i="150"/>
  <c r="CJ13" i="150"/>
  <c r="CK150" i="150"/>
  <c r="CB160" i="150"/>
  <c r="CA23" i="150"/>
  <c r="BY162" i="150"/>
  <c r="BX25" i="150"/>
  <c r="BX163" i="150"/>
  <c r="BW26" i="150"/>
  <c r="BG180" i="150"/>
  <c r="BF43" i="150"/>
  <c r="H113" i="94"/>
  <c r="O113" i="94" s="1"/>
  <c r="P113" i="94"/>
  <c r="G27" i="141"/>
  <c r="H27" i="141" s="1"/>
  <c r="G26" i="141"/>
  <c r="H26" i="141" s="1"/>
  <c r="G25" i="141"/>
  <c r="H25" i="141" s="1"/>
  <c r="G24" i="141"/>
  <c r="H24" i="141" s="1"/>
  <c r="G23" i="141"/>
  <c r="H23" i="141" s="1"/>
  <c r="G22" i="141"/>
  <c r="H22" i="141" s="1"/>
  <c r="G21" i="141"/>
  <c r="H21" i="141" s="1"/>
  <c r="G20" i="141"/>
  <c r="H20" i="141" s="1"/>
  <c r="G19" i="141"/>
  <c r="H19" i="141" s="1"/>
  <c r="G17" i="141"/>
  <c r="H17" i="141" s="1"/>
  <c r="G16" i="141"/>
  <c r="H16" i="141" s="1"/>
  <c r="G15" i="141"/>
  <c r="H15" i="141" s="1"/>
  <c r="G14" i="141"/>
  <c r="H14" i="141" s="1"/>
  <c r="G13" i="141"/>
  <c r="H13" i="141" s="1"/>
  <c r="G12" i="141"/>
  <c r="H12" i="141" s="1"/>
  <c r="G11" i="141"/>
  <c r="H11" i="141" s="1"/>
  <c r="G10" i="141"/>
  <c r="H10" i="141" s="1"/>
  <c r="G9" i="141"/>
  <c r="H9" i="141" s="1"/>
  <c r="F8" i="141"/>
  <c r="G8" i="141" s="1"/>
  <c r="H8" i="141" s="1"/>
  <c r="CS144" i="150" l="1"/>
  <c r="CR7" i="150"/>
  <c r="CP12" i="150"/>
  <c r="CQ149" i="150"/>
  <c r="BS168" i="150"/>
  <c r="BR31" i="150"/>
  <c r="CT143" i="150"/>
  <c r="CS6" i="150"/>
  <c r="CS142" i="150"/>
  <c r="CR5" i="150"/>
  <c r="CF156" i="150"/>
  <c r="CE19" i="150"/>
  <c r="BR169" i="150"/>
  <c r="BQ32" i="150"/>
  <c r="CC160" i="150"/>
  <c r="CB23" i="150"/>
  <c r="BT167" i="150"/>
  <c r="BS30" i="150"/>
  <c r="CC159" i="150"/>
  <c r="CB22" i="150"/>
  <c r="CK151" i="150"/>
  <c r="CJ14" i="150"/>
  <c r="BK176" i="150"/>
  <c r="BJ39" i="150"/>
  <c r="BL175" i="150"/>
  <c r="BK38" i="150"/>
  <c r="BV165" i="150"/>
  <c r="BU28" i="150"/>
  <c r="BM174" i="150"/>
  <c r="BL37" i="150"/>
  <c r="BX164" i="150"/>
  <c r="BW27" i="150"/>
  <c r="CD158" i="150"/>
  <c r="CC21" i="150"/>
  <c r="CA161" i="150"/>
  <c r="BZ24" i="150"/>
  <c r="BO172" i="150"/>
  <c r="BN35" i="150"/>
  <c r="CH154" i="150"/>
  <c r="CG17" i="150"/>
  <c r="BQ170" i="150"/>
  <c r="BP33" i="150"/>
  <c r="CQ147" i="150"/>
  <c r="CP10" i="150"/>
  <c r="BH179" i="150"/>
  <c r="BG42" i="150"/>
  <c r="BZ162" i="150"/>
  <c r="BY25" i="150"/>
  <c r="CI153" i="150"/>
  <c r="CH16" i="150"/>
  <c r="BP171" i="150"/>
  <c r="BO34" i="150"/>
  <c r="CS145" i="150"/>
  <c r="CR8" i="150"/>
  <c r="BJ177" i="150"/>
  <c r="BI40" i="150"/>
  <c r="CG155" i="150"/>
  <c r="CF18" i="150"/>
  <c r="CJ152" i="150"/>
  <c r="CI15" i="150"/>
  <c r="CQ148" i="150"/>
  <c r="CP11" i="150"/>
  <c r="BN173" i="150"/>
  <c r="BM36" i="150"/>
  <c r="BH180" i="150"/>
  <c r="BG43" i="150"/>
  <c r="CE157" i="150"/>
  <c r="CD20" i="150"/>
  <c r="CL150" i="150"/>
  <c r="CK13" i="150"/>
  <c r="BY163" i="150"/>
  <c r="BX26" i="150"/>
  <c r="BI178" i="150"/>
  <c r="BH41" i="150"/>
  <c r="BU166" i="150"/>
  <c r="BT29" i="150"/>
  <c r="CS146" i="150"/>
  <c r="CR9" i="150"/>
  <c r="H30" i="141"/>
  <c r="H29" i="141"/>
  <c r="BK177" i="150" l="1"/>
  <c r="BJ40" i="150"/>
  <c r="BZ25" i="150"/>
  <c r="CA162" i="150"/>
  <c r="CI154" i="150"/>
  <c r="CH17" i="150"/>
  <c r="BY164" i="150"/>
  <c r="BX27" i="150"/>
  <c r="BL176" i="150"/>
  <c r="BK39" i="150"/>
  <c r="CD160" i="150"/>
  <c r="CC23" i="150"/>
  <c r="CU143" i="150"/>
  <c r="CT6" i="150"/>
  <c r="CT146" i="150"/>
  <c r="CS9" i="150"/>
  <c r="CL151" i="150"/>
  <c r="CK14" i="150"/>
  <c r="BZ163" i="150"/>
  <c r="BY26" i="150"/>
  <c r="CM150" i="150"/>
  <c r="CL13" i="150"/>
  <c r="BP172" i="150"/>
  <c r="BO35" i="150"/>
  <c r="BU29" i="150"/>
  <c r="BV166" i="150"/>
  <c r="CK152" i="150"/>
  <c r="CJ15" i="150"/>
  <c r="BQ171" i="150"/>
  <c r="BP34" i="150"/>
  <c r="CR147" i="150"/>
  <c r="CQ10" i="150"/>
  <c r="CB161" i="150"/>
  <c r="CA24" i="150"/>
  <c r="BW165" i="150"/>
  <c r="BV28" i="150"/>
  <c r="CD159" i="150"/>
  <c r="CC22" i="150"/>
  <c r="CG156" i="150"/>
  <c r="CF19" i="150"/>
  <c r="BI179" i="150"/>
  <c r="BH42" i="150"/>
  <c r="BT168" i="150"/>
  <c r="BS31" i="150"/>
  <c r="CR149" i="150"/>
  <c r="CQ12" i="150"/>
  <c r="CT145" i="150"/>
  <c r="CS8" i="150"/>
  <c r="BS169" i="150"/>
  <c r="BR32" i="150"/>
  <c r="BJ178" i="150"/>
  <c r="BI41" i="150"/>
  <c r="CH155" i="150"/>
  <c r="CG18" i="150"/>
  <c r="BR170" i="150"/>
  <c r="BQ33" i="150"/>
  <c r="CE158" i="150"/>
  <c r="CD21" i="150"/>
  <c r="BU167" i="150"/>
  <c r="BT30" i="150"/>
  <c r="CT142" i="150"/>
  <c r="CS5" i="150"/>
  <c r="CT144" i="150"/>
  <c r="CS7" i="150"/>
  <c r="BO173" i="150"/>
  <c r="BN36" i="150"/>
  <c r="CR148" i="150"/>
  <c r="CQ11" i="150"/>
  <c r="BN174" i="150"/>
  <c r="BM37" i="150"/>
  <c r="CF157" i="150"/>
  <c r="CE20" i="150"/>
  <c r="BI180" i="150"/>
  <c r="BH43" i="150"/>
  <c r="CJ153" i="150"/>
  <c r="CI16" i="150"/>
  <c r="BL38" i="150"/>
  <c r="BM175" i="150"/>
  <c r="E28" i="91"/>
  <c r="F28" i="91"/>
  <c r="H512" i="90"/>
  <c r="H511" i="90"/>
  <c r="H510" i="90"/>
  <c r="H509" i="90"/>
  <c r="H508" i="90"/>
  <c r="H507" i="90"/>
  <c r="H506" i="90"/>
  <c r="H505" i="90"/>
  <c r="H504" i="90"/>
  <c r="H503" i="90"/>
  <c r="H502" i="90"/>
  <c r="H501" i="90"/>
  <c r="H500" i="90"/>
  <c r="H499" i="90"/>
  <c r="H498" i="90"/>
  <c r="H497" i="90"/>
  <c r="H496" i="90"/>
  <c r="H495" i="90"/>
  <c r="H494" i="90"/>
  <c r="H493" i="90"/>
  <c r="H492" i="90"/>
  <c r="H491" i="90"/>
  <c r="H490" i="90"/>
  <c r="H489" i="90"/>
  <c r="H488" i="90"/>
  <c r="H487" i="90"/>
  <c r="H486" i="90"/>
  <c r="H485" i="90"/>
  <c r="H484" i="90"/>
  <c r="H483" i="90"/>
  <c r="H482" i="90"/>
  <c r="H481" i="90"/>
  <c r="H480" i="90"/>
  <c r="H479" i="90"/>
  <c r="H478" i="90"/>
  <c r="H477" i="90"/>
  <c r="H476" i="90"/>
  <c r="H475" i="90"/>
  <c r="H474" i="90"/>
  <c r="H473" i="90"/>
  <c r="H472" i="90"/>
  <c r="H471" i="90"/>
  <c r="H470" i="90"/>
  <c r="H469" i="90"/>
  <c r="H468" i="90"/>
  <c r="H467" i="90"/>
  <c r="H466" i="90"/>
  <c r="H465" i="90"/>
  <c r="H464" i="90"/>
  <c r="H463" i="90"/>
  <c r="H462" i="90"/>
  <c r="H461" i="90"/>
  <c r="H460" i="90"/>
  <c r="H459" i="90"/>
  <c r="H458" i="90"/>
  <c r="H457" i="90"/>
  <c r="H456" i="90"/>
  <c r="H455" i="90"/>
  <c r="H454" i="90"/>
  <c r="H453" i="90"/>
  <c r="H452" i="90"/>
  <c r="H451" i="90"/>
  <c r="H450" i="90"/>
  <c r="H449" i="90"/>
  <c r="H448" i="90"/>
  <c r="H447" i="90"/>
  <c r="H446" i="90"/>
  <c r="H445" i="90"/>
  <c r="H444" i="90"/>
  <c r="H443" i="90"/>
  <c r="H442" i="90"/>
  <c r="H441" i="90"/>
  <c r="H440" i="90"/>
  <c r="H439" i="90"/>
  <c r="H438" i="90"/>
  <c r="H437" i="90"/>
  <c r="H436" i="90"/>
  <c r="H435" i="90"/>
  <c r="H434" i="90"/>
  <c r="H433" i="90"/>
  <c r="H432" i="90"/>
  <c r="H431" i="90"/>
  <c r="H430" i="90"/>
  <c r="H429" i="90"/>
  <c r="H428" i="90"/>
  <c r="H427" i="90"/>
  <c r="H426" i="90"/>
  <c r="H425" i="90"/>
  <c r="H424" i="90"/>
  <c r="H423" i="90"/>
  <c r="H422" i="90"/>
  <c r="H421" i="90"/>
  <c r="H420" i="90"/>
  <c r="H419" i="90"/>
  <c r="H418" i="90"/>
  <c r="H417" i="90"/>
  <c r="H416" i="90"/>
  <c r="H415" i="90"/>
  <c r="H414" i="90"/>
  <c r="H413" i="90"/>
  <c r="H412" i="90"/>
  <c r="H411" i="90"/>
  <c r="H410" i="90"/>
  <c r="H409" i="90"/>
  <c r="H408" i="90"/>
  <c r="H407" i="90"/>
  <c r="H406" i="90"/>
  <c r="H405" i="90"/>
  <c r="H404" i="90"/>
  <c r="H403" i="90"/>
  <c r="H402" i="90"/>
  <c r="H401" i="90"/>
  <c r="H400" i="90"/>
  <c r="H399" i="90"/>
  <c r="H398" i="90"/>
  <c r="H397" i="90"/>
  <c r="H396" i="90"/>
  <c r="H395" i="90"/>
  <c r="H394" i="90"/>
  <c r="H393" i="90"/>
  <c r="H392" i="90"/>
  <c r="H391" i="90"/>
  <c r="H390" i="90"/>
  <c r="H389" i="90"/>
  <c r="H388" i="90"/>
  <c r="H387" i="90"/>
  <c r="H386" i="90"/>
  <c r="H385" i="90"/>
  <c r="H384" i="90"/>
  <c r="H383" i="90"/>
  <c r="H382" i="90"/>
  <c r="H381" i="90"/>
  <c r="H380" i="90"/>
  <c r="H379" i="90"/>
  <c r="H378" i="90"/>
  <c r="H377" i="90"/>
  <c r="H376" i="90"/>
  <c r="H375" i="90"/>
  <c r="H374" i="90"/>
  <c r="H373" i="90"/>
  <c r="H372" i="90"/>
  <c r="H371" i="90"/>
  <c r="H370" i="90"/>
  <c r="H369" i="90"/>
  <c r="H368" i="90"/>
  <c r="H367" i="90"/>
  <c r="H366" i="90"/>
  <c r="H365" i="90"/>
  <c r="H364" i="90"/>
  <c r="H363" i="90"/>
  <c r="H362" i="90"/>
  <c r="I362" i="90" s="1"/>
  <c r="H361" i="90"/>
  <c r="H360" i="90"/>
  <c r="H359" i="90"/>
  <c r="H358" i="90"/>
  <c r="H357" i="90"/>
  <c r="H356" i="90"/>
  <c r="H355" i="90"/>
  <c r="H354" i="90"/>
  <c r="H353" i="90"/>
  <c r="H352" i="90"/>
  <c r="H351" i="90"/>
  <c r="H350" i="90"/>
  <c r="H349" i="90"/>
  <c r="H348" i="90"/>
  <c r="H347" i="90"/>
  <c r="H346" i="90"/>
  <c r="H345" i="90"/>
  <c r="H344" i="90"/>
  <c r="H343" i="90"/>
  <c r="H342" i="90"/>
  <c r="H341" i="90"/>
  <c r="H340" i="90"/>
  <c r="H339" i="90"/>
  <c r="H338" i="90"/>
  <c r="H337" i="90"/>
  <c r="H336" i="90"/>
  <c r="H335" i="90"/>
  <c r="H334" i="90"/>
  <c r="H333" i="90"/>
  <c r="H332" i="90"/>
  <c r="H331" i="90"/>
  <c r="H330" i="90"/>
  <c r="H329" i="90"/>
  <c r="H328" i="90"/>
  <c r="H327" i="90"/>
  <c r="H326" i="90"/>
  <c r="H325" i="90"/>
  <c r="H324" i="90"/>
  <c r="H323" i="90"/>
  <c r="H322" i="90"/>
  <c r="H321" i="90"/>
  <c r="H320" i="90"/>
  <c r="H319" i="90"/>
  <c r="H318" i="90"/>
  <c r="H317" i="90"/>
  <c r="H316" i="90"/>
  <c r="H315" i="90"/>
  <c r="H314" i="90"/>
  <c r="H313" i="90"/>
  <c r="H312" i="90"/>
  <c r="H311" i="90"/>
  <c r="H310" i="90"/>
  <c r="H309" i="90"/>
  <c r="H308" i="90"/>
  <c r="H307" i="90"/>
  <c r="H306" i="90"/>
  <c r="H305" i="90"/>
  <c r="H304" i="90"/>
  <c r="H303" i="90"/>
  <c r="H302" i="90"/>
  <c r="H301" i="90"/>
  <c r="H300" i="90"/>
  <c r="H299" i="90"/>
  <c r="H298" i="90"/>
  <c r="H297" i="90"/>
  <c r="H296" i="90"/>
  <c r="H295" i="90"/>
  <c r="H294" i="90"/>
  <c r="H293" i="90"/>
  <c r="H292" i="90"/>
  <c r="H291" i="90"/>
  <c r="H290" i="90"/>
  <c r="H289" i="90"/>
  <c r="H288" i="90"/>
  <c r="H287" i="90"/>
  <c r="H286" i="90"/>
  <c r="H285" i="90"/>
  <c r="H284" i="90"/>
  <c r="H283" i="90"/>
  <c r="H282" i="90"/>
  <c r="H281" i="90"/>
  <c r="H280" i="90"/>
  <c r="H279" i="90"/>
  <c r="H278" i="90"/>
  <c r="H277" i="90"/>
  <c r="H276" i="90"/>
  <c r="H275" i="90"/>
  <c r="H274" i="90"/>
  <c r="H273" i="90"/>
  <c r="H272" i="90"/>
  <c r="H271" i="90"/>
  <c r="H270" i="90"/>
  <c r="H269" i="90"/>
  <c r="H268" i="90"/>
  <c r="H267" i="90"/>
  <c r="H266" i="90"/>
  <c r="H265" i="90"/>
  <c r="H264" i="90"/>
  <c r="H263" i="90"/>
  <c r="H262" i="90"/>
  <c r="H261" i="90"/>
  <c r="H260" i="90"/>
  <c r="H259" i="90"/>
  <c r="H258" i="90"/>
  <c r="H257" i="90"/>
  <c r="H256" i="90"/>
  <c r="H255" i="90"/>
  <c r="H254" i="90"/>
  <c r="H253" i="90"/>
  <c r="H252" i="90"/>
  <c r="H251" i="90"/>
  <c r="H250" i="90"/>
  <c r="H249" i="90"/>
  <c r="H248" i="90"/>
  <c r="H247" i="90"/>
  <c r="H246" i="90"/>
  <c r="H245" i="90"/>
  <c r="H244" i="90"/>
  <c r="H243" i="90"/>
  <c r="H242" i="90"/>
  <c r="H241" i="90"/>
  <c r="H240" i="90"/>
  <c r="H239" i="90"/>
  <c r="H238" i="90"/>
  <c r="H237" i="90"/>
  <c r="H236" i="90"/>
  <c r="H235" i="90"/>
  <c r="H234" i="90"/>
  <c r="H233" i="90"/>
  <c r="H232" i="90"/>
  <c r="H231" i="90"/>
  <c r="H230" i="90"/>
  <c r="H229" i="90"/>
  <c r="H228" i="90"/>
  <c r="H227" i="90"/>
  <c r="H226" i="90"/>
  <c r="H225" i="90"/>
  <c r="H224" i="90"/>
  <c r="H223" i="90"/>
  <c r="H222" i="90"/>
  <c r="H221" i="90"/>
  <c r="H220" i="90"/>
  <c r="H219" i="90"/>
  <c r="H218" i="90"/>
  <c r="H217" i="90"/>
  <c r="H216" i="90"/>
  <c r="H215" i="90"/>
  <c r="H214" i="90"/>
  <c r="H213" i="90"/>
  <c r="H212" i="90"/>
  <c r="H211" i="90"/>
  <c r="H210" i="90"/>
  <c r="H209" i="90"/>
  <c r="H208" i="90"/>
  <c r="H207" i="90"/>
  <c r="H206" i="90"/>
  <c r="H205" i="90"/>
  <c r="H204" i="90"/>
  <c r="H203" i="90"/>
  <c r="H202" i="90"/>
  <c r="H201" i="90"/>
  <c r="H200" i="90"/>
  <c r="H199" i="90"/>
  <c r="H198" i="90"/>
  <c r="H197" i="90"/>
  <c r="H196" i="90"/>
  <c r="H195" i="90"/>
  <c r="H194" i="90"/>
  <c r="H193" i="90"/>
  <c r="H192" i="90"/>
  <c r="H191" i="90"/>
  <c r="H190" i="90"/>
  <c r="H189" i="90"/>
  <c r="H188" i="90"/>
  <c r="H187" i="90"/>
  <c r="H186" i="90"/>
  <c r="H185" i="90"/>
  <c r="H184" i="90"/>
  <c r="H183" i="90"/>
  <c r="H182" i="90"/>
  <c r="H181" i="90"/>
  <c r="H180" i="90"/>
  <c r="H179" i="90"/>
  <c r="H178" i="90"/>
  <c r="H177" i="90"/>
  <c r="H176" i="90"/>
  <c r="H175" i="90"/>
  <c r="H174" i="90"/>
  <c r="H173" i="90"/>
  <c r="H172" i="90"/>
  <c r="H171" i="90"/>
  <c r="H170" i="90"/>
  <c r="H169" i="90"/>
  <c r="H168" i="90"/>
  <c r="H167" i="90"/>
  <c r="H166" i="90"/>
  <c r="H165" i="90"/>
  <c r="H164" i="90"/>
  <c r="H163" i="90"/>
  <c r="H162" i="90"/>
  <c r="H161" i="90"/>
  <c r="H160" i="90"/>
  <c r="H159" i="90"/>
  <c r="H158" i="90"/>
  <c r="H157" i="90"/>
  <c r="H156" i="90"/>
  <c r="H155" i="90"/>
  <c r="H154" i="90"/>
  <c r="H153" i="90"/>
  <c r="H152" i="90"/>
  <c r="H151" i="90"/>
  <c r="H150" i="90"/>
  <c r="H149" i="90"/>
  <c r="H148" i="90"/>
  <c r="H147" i="90"/>
  <c r="H146" i="90"/>
  <c r="H145" i="90"/>
  <c r="H144" i="90"/>
  <c r="H143" i="90"/>
  <c r="H142" i="90"/>
  <c r="H141" i="90"/>
  <c r="H140" i="90"/>
  <c r="H139" i="90"/>
  <c r="H138" i="90"/>
  <c r="H137" i="90"/>
  <c r="H136" i="90"/>
  <c r="H135" i="90"/>
  <c r="H134" i="90"/>
  <c r="H133" i="90"/>
  <c r="H132" i="90"/>
  <c r="H131" i="90"/>
  <c r="H130" i="90"/>
  <c r="H129" i="90"/>
  <c r="H128" i="90"/>
  <c r="H127" i="90"/>
  <c r="H126" i="90"/>
  <c r="H125" i="90"/>
  <c r="H124" i="90"/>
  <c r="H123" i="90"/>
  <c r="H122" i="90"/>
  <c r="H121" i="90"/>
  <c r="H120" i="90"/>
  <c r="H119" i="90"/>
  <c r="H118" i="90"/>
  <c r="H117" i="90"/>
  <c r="H116" i="90"/>
  <c r="H115" i="90"/>
  <c r="H114" i="90"/>
  <c r="H113" i="90"/>
  <c r="H112" i="90"/>
  <c r="H111" i="90"/>
  <c r="H110" i="90"/>
  <c r="H109" i="90"/>
  <c r="H108" i="90"/>
  <c r="H107" i="90"/>
  <c r="H106" i="90"/>
  <c r="H105" i="90"/>
  <c r="H104" i="90"/>
  <c r="H103" i="90"/>
  <c r="H102" i="90"/>
  <c r="H101" i="90"/>
  <c r="H100" i="90"/>
  <c r="H99" i="90"/>
  <c r="H98" i="90"/>
  <c r="H97" i="90"/>
  <c r="H96" i="90"/>
  <c r="H95" i="90"/>
  <c r="H94" i="90"/>
  <c r="H93" i="90"/>
  <c r="H92" i="90"/>
  <c r="H91" i="90"/>
  <c r="H90" i="90"/>
  <c r="H89" i="90"/>
  <c r="H88" i="90"/>
  <c r="H87" i="90"/>
  <c r="H86" i="90"/>
  <c r="H85" i="90"/>
  <c r="H84" i="90"/>
  <c r="H83" i="90"/>
  <c r="H82" i="90"/>
  <c r="H81" i="90"/>
  <c r="H80" i="90"/>
  <c r="H79" i="90"/>
  <c r="H78" i="90"/>
  <c r="H77" i="90"/>
  <c r="H76" i="90"/>
  <c r="H75" i="90"/>
  <c r="H74" i="90"/>
  <c r="H73" i="90"/>
  <c r="H72" i="90"/>
  <c r="H71" i="90"/>
  <c r="H70" i="90"/>
  <c r="H69" i="90"/>
  <c r="H68" i="90"/>
  <c r="H67" i="90"/>
  <c r="H66" i="90"/>
  <c r="H65" i="90"/>
  <c r="H64" i="90"/>
  <c r="H63" i="90"/>
  <c r="E63" i="90" s="1"/>
  <c r="H62" i="90"/>
  <c r="I62" i="90" s="1"/>
  <c r="H61" i="90"/>
  <c r="H60" i="90"/>
  <c r="H59" i="90"/>
  <c r="H58" i="90"/>
  <c r="H57" i="90"/>
  <c r="H56" i="90"/>
  <c r="H55" i="90"/>
  <c r="H54" i="90"/>
  <c r="H53" i="90"/>
  <c r="H52" i="90"/>
  <c r="H51" i="90"/>
  <c r="H50" i="90"/>
  <c r="H49" i="90"/>
  <c r="H48" i="90"/>
  <c r="H47" i="90"/>
  <c r="H46" i="90"/>
  <c r="H45" i="90"/>
  <c r="H44" i="90"/>
  <c r="H43" i="90"/>
  <c r="H42" i="90"/>
  <c r="H41" i="90"/>
  <c r="H40" i="90"/>
  <c r="H39" i="90"/>
  <c r="H38" i="90"/>
  <c r="H37" i="90"/>
  <c r="H36" i="90"/>
  <c r="H35" i="90"/>
  <c r="H34" i="90"/>
  <c r="H33" i="90"/>
  <c r="H32" i="90"/>
  <c r="H31" i="90"/>
  <c r="H30" i="90"/>
  <c r="I30" i="90" s="1"/>
  <c r="H29" i="90"/>
  <c r="H28" i="90"/>
  <c r="H27" i="90"/>
  <c r="I27" i="90" s="1"/>
  <c r="H26" i="90"/>
  <c r="H25" i="90"/>
  <c r="H24" i="90"/>
  <c r="H23" i="90"/>
  <c r="H22" i="90"/>
  <c r="H21" i="90"/>
  <c r="H20" i="90"/>
  <c r="H19" i="90"/>
  <c r="H18" i="90"/>
  <c r="H17" i="90"/>
  <c r="H16" i="90"/>
  <c r="H15" i="90"/>
  <c r="H14" i="90"/>
  <c r="H13" i="90"/>
  <c r="H512" i="89"/>
  <c r="H511" i="89"/>
  <c r="H510" i="89"/>
  <c r="H509" i="89"/>
  <c r="H508" i="89"/>
  <c r="H507" i="89"/>
  <c r="H506" i="89"/>
  <c r="H505" i="89"/>
  <c r="H504" i="89"/>
  <c r="H503" i="89"/>
  <c r="H502" i="89"/>
  <c r="H501" i="89"/>
  <c r="H500" i="89"/>
  <c r="H499" i="89"/>
  <c r="H498" i="89"/>
  <c r="H497" i="89"/>
  <c r="H496" i="89"/>
  <c r="H495" i="89"/>
  <c r="H494" i="89"/>
  <c r="H493" i="89"/>
  <c r="H492" i="89"/>
  <c r="H491" i="89"/>
  <c r="H490" i="89"/>
  <c r="H489" i="89"/>
  <c r="H488" i="89"/>
  <c r="H487" i="89"/>
  <c r="H486" i="89"/>
  <c r="H485" i="89"/>
  <c r="H484" i="89"/>
  <c r="H483" i="89"/>
  <c r="H482" i="89"/>
  <c r="H481" i="89"/>
  <c r="H480" i="89"/>
  <c r="H479" i="89"/>
  <c r="H478" i="89"/>
  <c r="H477" i="89"/>
  <c r="H476" i="89"/>
  <c r="H475" i="89"/>
  <c r="H474" i="89"/>
  <c r="H473" i="89"/>
  <c r="H472" i="89"/>
  <c r="H471" i="89"/>
  <c r="H470" i="89"/>
  <c r="H469" i="89"/>
  <c r="H468" i="89"/>
  <c r="H467" i="89"/>
  <c r="H466" i="89"/>
  <c r="H465" i="89"/>
  <c r="H464" i="89"/>
  <c r="H463" i="89"/>
  <c r="H462" i="89"/>
  <c r="H461" i="89"/>
  <c r="H460" i="89"/>
  <c r="H459" i="89"/>
  <c r="H458" i="89"/>
  <c r="H457" i="89"/>
  <c r="H456" i="89"/>
  <c r="H455" i="89"/>
  <c r="H454" i="89"/>
  <c r="H453" i="89"/>
  <c r="H452" i="89"/>
  <c r="H451" i="89"/>
  <c r="H450" i="89"/>
  <c r="H449" i="89"/>
  <c r="H448" i="89"/>
  <c r="H447" i="89"/>
  <c r="H446" i="89"/>
  <c r="H445" i="89"/>
  <c r="H444" i="89"/>
  <c r="H443" i="89"/>
  <c r="H442" i="89"/>
  <c r="H441" i="89"/>
  <c r="H440" i="89"/>
  <c r="H439" i="89"/>
  <c r="H438" i="89"/>
  <c r="H437" i="89"/>
  <c r="H436" i="89"/>
  <c r="H435" i="89"/>
  <c r="H434" i="89"/>
  <c r="H433" i="89"/>
  <c r="H432" i="89"/>
  <c r="H431" i="89"/>
  <c r="H430" i="89"/>
  <c r="H429" i="89"/>
  <c r="H428" i="89"/>
  <c r="H427" i="89"/>
  <c r="H426" i="89"/>
  <c r="H425" i="89"/>
  <c r="H424" i="89"/>
  <c r="H423" i="89"/>
  <c r="H422" i="89"/>
  <c r="H421" i="89"/>
  <c r="H420" i="89"/>
  <c r="H419" i="89"/>
  <c r="H418" i="89"/>
  <c r="H417" i="89"/>
  <c r="H416" i="89"/>
  <c r="H415" i="89"/>
  <c r="H414" i="89"/>
  <c r="H413" i="89"/>
  <c r="H412" i="89"/>
  <c r="H411" i="89"/>
  <c r="H410" i="89"/>
  <c r="H409" i="89"/>
  <c r="H408" i="89"/>
  <c r="H407" i="89"/>
  <c r="H406" i="89"/>
  <c r="H405" i="89"/>
  <c r="H404" i="89"/>
  <c r="H403" i="89"/>
  <c r="H402" i="89"/>
  <c r="H401" i="89"/>
  <c r="H400" i="89"/>
  <c r="H399" i="89"/>
  <c r="H398" i="89"/>
  <c r="H397" i="89"/>
  <c r="H396" i="89"/>
  <c r="H395" i="89"/>
  <c r="H394" i="89"/>
  <c r="H393" i="89"/>
  <c r="H392" i="89"/>
  <c r="H391" i="89"/>
  <c r="H390" i="89"/>
  <c r="H389" i="89"/>
  <c r="H388" i="89"/>
  <c r="H387" i="89"/>
  <c r="H386" i="89"/>
  <c r="H385" i="89"/>
  <c r="H384" i="89"/>
  <c r="H383" i="89"/>
  <c r="H382" i="89"/>
  <c r="H381" i="89"/>
  <c r="H380" i="89"/>
  <c r="H379" i="89"/>
  <c r="H378" i="89"/>
  <c r="H377" i="89"/>
  <c r="H376" i="89"/>
  <c r="H375" i="89"/>
  <c r="H374" i="89"/>
  <c r="H373" i="89"/>
  <c r="H372" i="89"/>
  <c r="H371" i="89"/>
  <c r="H370" i="89"/>
  <c r="H369" i="89"/>
  <c r="H368" i="89"/>
  <c r="H367" i="89"/>
  <c r="H366" i="89"/>
  <c r="H365" i="89"/>
  <c r="H364" i="89"/>
  <c r="H363" i="89"/>
  <c r="H362" i="89"/>
  <c r="H361" i="89"/>
  <c r="H360" i="89"/>
  <c r="H359" i="89"/>
  <c r="H358" i="89"/>
  <c r="H357" i="89"/>
  <c r="H356" i="89"/>
  <c r="H355" i="89"/>
  <c r="H354" i="89"/>
  <c r="H353" i="89"/>
  <c r="H352" i="89"/>
  <c r="H351" i="89"/>
  <c r="H350" i="89"/>
  <c r="H349" i="89"/>
  <c r="H348" i="89"/>
  <c r="H347" i="89"/>
  <c r="H346" i="89"/>
  <c r="H345" i="89"/>
  <c r="H344" i="89"/>
  <c r="H343" i="89"/>
  <c r="H342" i="89"/>
  <c r="H341" i="89"/>
  <c r="H340" i="89"/>
  <c r="H339" i="89"/>
  <c r="H338" i="89"/>
  <c r="H337" i="89"/>
  <c r="H336" i="89"/>
  <c r="H335" i="89"/>
  <c r="H334" i="89"/>
  <c r="H333" i="89"/>
  <c r="H332" i="89"/>
  <c r="H331" i="89"/>
  <c r="H330" i="89"/>
  <c r="H329" i="89"/>
  <c r="H328" i="89"/>
  <c r="H327" i="89"/>
  <c r="H326" i="89"/>
  <c r="H325" i="89"/>
  <c r="H324" i="89"/>
  <c r="H323" i="89"/>
  <c r="H322" i="89"/>
  <c r="H321" i="89"/>
  <c r="H320" i="89"/>
  <c r="H319" i="89"/>
  <c r="H318" i="89"/>
  <c r="H317" i="89"/>
  <c r="H316" i="89"/>
  <c r="H315" i="89"/>
  <c r="H314" i="89"/>
  <c r="H313" i="89"/>
  <c r="H312" i="89"/>
  <c r="H311" i="89"/>
  <c r="H310" i="89"/>
  <c r="H309" i="89"/>
  <c r="H308" i="89"/>
  <c r="H307" i="89"/>
  <c r="H306" i="89"/>
  <c r="H305" i="89"/>
  <c r="H304" i="89"/>
  <c r="H303" i="89"/>
  <c r="H302" i="89"/>
  <c r="H301" i="89"/>
  <c r="H300" i="89"/>
  <c r="H299" i="89"/>
  <c r="H298" i="89"/>
  <c r="H297" i="89"/>
  <c r="H296" i="89"/>
  <c r="H295" i="89"/>
  <c r="H294" i="89"/>
  <c r="H293" i="89"/>
  <c r="H292" i="89"/>
  <c r="H291" i="89"/>
  <c r="H290" i="89"/>
  <c r="H289" i="89"/>
  <c r="H288" i="89"/>
  <c r="H287" i="89"/>
  <c r="H286" i="89"/>
  <c r="H285" i="89"/>
  <c r="H284" i="89"/>
  <c r="H283" i="89"/>
  <c r="H282" i="89"/>
  <c r="H281" i="89"/>
  <c r="H280" i="89"/>
  <c r="H279" i="89"/>
  <c r="H278" i="89"/>
  <c r="H277" i="89"/>
  <c r="H276" i="89"/>
  <c r="H275" i="89"/>
  <c r="H274" i="89"/>
  <c r="H273" i="89"/>
  <c r="H272" i="89"/>
  <c r="H271" i="89"/>
  <c r="H270" i="89"/>
  <c r="H269" i="89"/>
  <c r="H268" i="89"/>
  <c r="H267" i="89"/>
  <c r="H266" i="89"/>
  <c r="H265" i="89"/>
  <c r="H264" i="89"/>
  <c r="H263" i="89"/>
  <c r="H262" i="89"/>
  <c r="H261" i="89"/>
  <c r="H260" i="89"/>
  <c r="H259" i="89"/>
  <c r="H258" i="89"/>
  <c r="H257" i="89"/>
  <c r="H256" i="89"/>
  <c r="H255" i="89"/>
  <c r="H254" i="89"/>
  <c r="H253" i="89"/>
  <c r="H252" i="89"/>
  <c r="H251" i="89"/>
  <c r="H250" i="89"/>
  <c r="H249" i="89"/>
  <c r="H248" i="89"/>
  <c r="H247" i="89"/>
  <c r="H246" i="89"/>
  <c r="H245" i="89"/>
  <c r="H244" i="89"/>
  <c r="H243" i="89"/>
  <c r="H242" i="89"/>
  <c r="H241" i="89"/>
  <c r="H240" i="89"/>
  <c r="H239" i="89"/>
  <c r="H238" i="89"/>
  <c r="H237" i="89"/>
  <c r="H236" i="89"/>
  <c r="H235" i="89"/>
  <c r="H234" i="89"/>
  <c r="H233" i="89"/>
  <c r="H232" i="89"/>
  <c r="H231" i="89"/>
  <c r="H230" i="89"/>
  <c r="H229" i="89"/>
  <c r="H228" i="89"/>
  <c r="H227" i="89"/>
  <c r="H226" i="89"/>
  <c r="H225" i="89"/>
  <c r="H224" i="89"/>
  <c r="H223" i="89"/>
  <c r="H222" i="89"/>
  <c r="H221" i="89"/>
  <c r="H220" i="89"/>
  <c r="H219" i="89"/>
  <c r="H218" i="89"/>
  <c r="H217" i="89"/>
  <c r="H216" i="89"/>
  <c r="H215" i="89"/>
  <c r="H214" i="89"/>
  <c r="H213" i="89"/>
  <c r="H212" i="89"/>
  <c r="H211" i="89"/>
  <c r="H210" i="89"/>
  <c r="H209" i="89"/>
  <c r="H208" i="89"/>
  <c r="H207" i="89"/>
  <c r="H206" i="89"/>
  <c r="H205" i="89"/>
  <c r="H204" i="89"/>
  <c r="H203" i="89"/>
  <c r="H202" i="89"/>
  <c r="H201" i="89"/>
  <c r="H200" i="89"/>
  <c r="H199" i="89"/>
  <c r="H198" i="89"/>
  <c r="H197" i="89"/>
  <c r="H196" i="89"/>
  <c r="H195" i="89"/>
  <c r="H194" i="89"/>
  <c r="H193" i="89"/>
  <c r="H192" i="89"/>
  <c r="H191" i="89"/>
  <c r="H190" i="89"/>
  <c r="H189" i="89"/>
  <c r="H188" i="89"/>
  <c r="H187" i="89"/>
  <c r="H186" i="89"/>
  <c r="H185" i="89"/>
  <c r="H184" i="89"/>
  <c r="H183" i="89"/>
  <c r="H182" i="89"/>
  <c r="H181" i="89"/>
  <c r="H180" i="89"/>
  <c r="H179" i="89"/>
  <c r="H178" i="89"/>
  <c r="H177" i="89"/>
  <c r="H176" i="89"/>
  <c r="H175" i="89"/>
  <c r="H174" i="89"/>
  <c r="H173" i="89"/>
  <c r="H172" i="89"/>
  <c r="H171" i="89"/>
  <c r="H170" i="89"/>
  <c r="H169" i="89"/>
  <c r="H168" i="89"/>
  <c r="H167" i="89"/>
  <c r="H166" i="89"/>
  <c r="H165" i="89"/>
  <c r="H164" i="89"/>
  <c r="H163" i="89"/>
  <c r="H162" i="89"/>
  <c r="H161" i="89"/>
  <c r="H160" i="89"/>
  <c r="H159" i="89"/>
  <c r="H158" i="89"/>
  <c r="H157" i="89"/>
  <c r="H156" i="89"/>
  <c r="H155" i="89"/>
  <c r="H154" i="89"/>
  <c r="H153" i="89"/>
  <c r="H152" i="89"/>
  <c r="H151" i="89"/>
  <c r="H150" i="89"/>
  <c r="H149" i="89"/>
  <c r="H148" i="89"/>
  <c r="H147" i="89"/>
  <c r="H146" i="89"/>
  <c r="H145" i="89"/>
  <c r="H144" i="89"/>
  <c r="H143" i="89"/>
  <c r="H142" i="89"/>
  <c r="H141" i="89"/>
  <c r="H140" i="89"/>
  <c r="H139" i="89"/>
  <c r="H138" i="89"/>
  <c r="H137" i="89"/>
  <c r="H136" i="89"/>
  <c r="H135" i="89"/>
  <c r="H134" i="89"/>
  <c r="H133" i="89"/>
  <c r="H132" i="89"/>
  <c r="H131" i="89"/>
  <c r="H130" i="89"/>
  <c r="H129" i="89"/>
  <c r="H128" i="89"/>
  <c r="H127" i="89"/>
  <c r="H126" i="89"/>
  <c r="H125" i="89"/>
  <c r="H124" i="89"/>
  <c r="H123" i="89"/>
  <c r="H122" i="89"/>
  <c r="H121" i="89"/>
  <c r="H120" i="89"/>
  <c r="H119" i="89"/>
  <c r="H118" i="89"/>
  <c r="H117" i="89"/>
  <c r="H116" i="89"/>
  <c r="H115" i="89"/>
  <c r="H114" i="89"/>
  <c r="H113" i="89"/>
  <c r="H112" i="89"/>
  <c r="H111" i="89"/>
  <c r="H110" i="89"/>
  <c r="H109" i="89"/>
  <c r="H108" i="89"/>
  <c r="H107" i="89"/>
  <c r="H106" i="89"/>
  <c r="H105" i="89"/>
  <c r="H104" i="89"/>
  <c r="H103" i="89"/>
  <c r="H102" i="89"/>
  <c r="H101" i="89"/>
  <c r="H100" i="89"/>
  <c r="H99" i="89"/>
  <c r="H98" i="89"/>
  <c r="H97" i="89"/>
  <c r="H96" i="89"/>
  <c r="H95" i="89"/>
  <c r="H94" i="89"/>
  <c r="H93" i="89"/>
  <c r="H92" i="89"/>
  <c r="H91" i="89"/>
  <c r="H90" i="89"/>
  <c r="H89" i="89"/>
  <c r="H88" i="89"/>
  <c r="H87" i="89"/>
  <c r="H86" i="89"/>
  <c r="H85" i="89"/>
  <c r="H84" i="89"/>
  <c r="H83" i="89"/>
  <c r="H82" i="89"/>
  <c r="H81" i="89"/>
  <c r="H80" i="89"/>
  <c r="H79" i="89"/>
  <c r="H78" i="89"/>
  <c r="H77" i="89"/>
  <c r="H76" i="89"/>
  <c r="H75" i="89"/>
  <c r="H74" i="89"/>
  <c r="H73" i="89"/>
  <c r="H72" i="89"/>
  <c r="H71" i="89"/>
  <c r="H70" i="89"/>
  <c r="H69" i="89"/>
  <c r="H68" i="89"/>
  <c r="H67" i="89"/>
  <c r="H66" i="89"/>
  <c r="H65" i="89"/>
  <c r="H64" i="89"/>
  <c r="H63" i="89"/>
  <c r="H62" i="89"/>
  <c r="H61" i="89"/>
  <c r="H60" i="89"/>
  <c r="H59" i="89"/>
  <c r="H58" i="89"/>
  <c r="H57" i="89"/>
  <c r="H56" i="89"/>
  <c r="H55" i="89"/>
  <c r="H54" i="89"/>
  <c r="H53" i="89"/>
  <c r="H52" i="89"/>
  <c r="H51" i="89"/>
  <c r="H50" i="89"/>
  <c r="H49" i="89"/>
  <c r="H48" i="89"/>
  <c r="H47" i="89"/>
  <c r="H46" i="89"/>
  <c r="H45" i="89"/>
  <c r="H44" i="89"/>
  <c r="H43" i="89"/>
  <c r="H42" i="89"/>
  <c r="H41" i="89"/>
  <c r="H40" i="89"/>
  <c r="H39" i="89"/>
  <c r="H38" i="89"/>
  <c r="H37" i="89"/>
  <c r="H36" i="89"/>
  <c r="H35" i="89"/>
  <c r="H34" i="89"/>
  <c r="H33" i="89"/>
  <c r="H32" i="89"/>
  <c r="H31" i="89"/>
  <c r="H30" i="89"/>
  <c r="H29" i="89"/>
  <c r="H28" i="89"/>
  <c r="H27" i="89"/>
  <c r="H26" i="89"/>
  <c r="H25" i="89"/>
  <c r="H24" i="89"/>
  <c r="H23" i="89"/>
  <c r="H22" i="89"/>
  <c r="H21" i="89"/>
  <c r="H20" i="89"/>
  <c r="H19" i="89"/>
  <c r="H18" i="89"/>
  <c r="H17" i="89"/>
  <c r="H16" i="89"/>
  <c r="H15" i="89"/>
  <c r="H14" i="89"/>
  <c r="H13" i="89"/>
  <c r="I105" i="94"/>
  <c r="J105" i="94"/>
  <c r="K105" i="94"/>
  <c r="I106" i="94"/>
  <c r="J106" i="94"/>
  <c r="K106" i="94"/>
  <c r="J107" i="94"/>
  <c r="K107" i="94"/>
  <c r="I108" i="94"/>
  <c r="J108" i="94"/>
  <c r="K108" i="94"/>
  <c r="I109" i="94"/>
  <c r="J109" i="94"/>
  <c r="K109" i="94"/>
  <c r="I110" i="94"/>
  <c r="J110" i="94"/>
  <c r="K110" i="94"/>
  <c r="I111" i="94"/>
  <c r="J111" i="94"/>
  <c r="K111" i="94"/>
  <c r="J112" i="94"/>
  <c r="K112" i="94"/>
  <c r="I114" i="94"/>
  <c r="J114" i="94"/>
  <c r="K114" i="94"/>
  <c r="J115" i="94"/>
  <c r="K115" i="94"/>
  <c r="I116" i="94"/>
  <c r="K116" i="94"/>
  <c r="J117" i="94"/>
  <c r="K117" i="94"/>
  <c r="I118" i="94"/>
  <c r="J118" i="94"/>
  <c r="K118" i="94"/>
  <c r="J119" i="94"/>
  <c r="K119" i="94"/>
  <c r="J120" i="94"/>
  <c r="K120" i="94"/>
  <c r="J121" i="94"/>
  <c r="K121" i="94"/>
  <c r="I122" i="94"/>
  <c r="J122" i="94"/>
  <c r="K122" i="94"/>
  <c r="J123" i="94"/>
  <c r="K123" i="94"/>
  <c r="E107" i="94"/>
  <c r="G107" i="94" s="1"/>
  <c r="E108" i="94"/>
  <c r="G108" i="94" s="1"/>
  <c r="E109" i="94"/>
  <c r="G109" i="94" s="1"/>
  <c r="E110" i="94"/>
  <c r="G110" i="94" s="1"/>
  <c r="E115" i="94"/>
  <c r="G115" i="94" s="1"/>
  <c r="E116" i="94"/>
  <c r="G116" i="94" s="1"/>
  <c r="E118" i="94"/>
  <c r="G118" i="94" s="1"/>
  <c r="E120" i="94"/>
  <c r="G120" i="94" s="1"/>
  <c r="E121" i="94"/>
  <c r="G121" i="94" s="1"/>
  <c r="E123" i="94"/>
  <c r="G123" i="94" s="1"/>
  <c r="B57" i="94"/>
  <c r="B105" i="94" s="1"/>
  <c r="C57" i="94"/>
  <c r="C105" i="94" s="1"/>
  <c r="B58" i="94"/>
  <c r="B106" i="94" s="1"/>
  <c r="C58" i="94"/>
  <c r="C106" i="94" s="1"/>
  <c r="B107" i="94"/>
  <c r="C107" i="94"/>
  <c r="B108" i="94"/>
  <c r="C108" i="94"/>
  <c r="B109" i="94"/>
  <c r="C109" i="94"/>
  <c r="B110" i="94"/>
  <c r="C110" i="94"/>
  <c r="B111" i="94"/>
  <c r="C111" i="94"/>
  <c r="B112" i="94"/>
  <c r="C112" i="94"/>
  <c r="B114" i="94"/>
  <c r="C114" i="94"/>
  <c r="B115" i="94"/>
  <c r="C115" i="94"/>
  <c r="B116" i="94"/>
  <c r="C116" i="94"/>
  <c r="B117" i="94"/>
  <c r="C117" i="94"/>
  <c r="B118" i="94"/>
  <c r="C118" i="94"/>
  <c r="B119" i="94"/>
  <c r="C119" i="94"/>
  <c r="B120" i="94"/>
  <c r="C120" i="94"/>
  <c r="B121" i="94"/>
  <c r="C121" i="94"/>
  <c r="B122" i="94"/>
  <c r="C122" i="94"/>
  <c r="B123" i="94"/>
  <c r="C123" i="94"/>
  <c r="L27" i="94"/>
  <c r="P27" i="94"/>
  <c r="L26" i="94"/>
  <c r="N26" i="94"/>
  <c r="L25" i="94"/>
  <c r="L24" i="94"/>
  <c r="L23" i="94"/>
  <c r="P23" i="94"/>
  <c r="L22" i="94"/>
  <c r="N22" i="94"/>
  <c r="L21" i="94"/>
  <c r="N21" i="94"/>
  <c r="L20" i="94"/>
  <c r="P20" i="94"/>
  <c r="L19" i="94"/>
  <c r="P19" i="94"/>
  <c r="L18" i="94"/>
  <c r="N18" i="94"/>
  <c r="L16" i="94"/>
  <c r="P16" i="94"/>
  <c r="L15" i="94"/>
  <c r="N15" i="94"/>
  <c r="L14" i="94"/>
  <c r="L13" i="94"/>
  <c r="L11" i="94"/>
  <c r="N11" i="94"/>
  <c r="L10" i="94"/>
  <c r="L9" i="94"/>
  <c r="P9" i="94"/>
  <c r="L8" i="94"/>
  <c r="G8" i="94"/>
  <c r="N8" i="94" s="1"/>
  <c r="CU142" i="150" l="1"/>
  <c r="CT5" i="150"/>
  <c r="CS149" i="150"/>
  <c r="CR12" i="150"/>
  <c r="CG157" i="150"/>
  <c r="CF20" i="150"/>
  <c r="CU144" i="150"/>
  <c r="CT7" i="150"/>
  <c r="BS170" i="150"/>
  <c r="BR33" i="150"/>
  <c r="CU145" i="150"/>
  <c r="CT8" i="150"/>
  <c r="CH156" i="150"/>
  <c r="CG19" i="150"/>
  <c r="CS147" i="150"/>
  <c r="CR10" i="150"/>
  <c r="BQ172" i="150"/>
  <c r="BP35" i="150"/>
  <c r="CU146" i="150"/>
  <c r="CT9" i="150"/>
  <c r="BZ164" i="150"/>
  <c r="BY27" i="150"/>
  <c r="BO174" i="150"/>
  <c r="BN37" i="150"/>
  <c r="CI155" i="150"/>
  <c r="CH18" i="150"/>
  <c r="CJ154" i="150"/>
  <c r="CI17" i="150"/>
  <c r="BN175" i="150"/>
  <c r="BM38" i="150"/>
  <c r="CN150" i="150"/>
  <c r="CM13" i="150"/>
  <c r="CK153" i="150"/>
  <c r="CJ16" i="150"/>
  <c r="CS148" i="150"/>
  <c r="CR11" i="150"/>
  <c r="BV167" i="150"/>
  <c r="BU30" i="150"/>
  <c r="BK178" i="150"/>
  <c r="BJ41" i="150"/>
  <c r="BU168" i="150"/>
  <c r="BT31" i="150"/>
  <c r="BX165" i="150"/>
  <c r="BW28" i="150"/>
  <c r="CL152" i="150"/>
  <c r="CK15" i="150"/>
  <c r="CA163" i="150"/>
  <c r="BZ26" i="150"/>
  <c r="CE160" i="150"/>
  <c r="CD23" i="150"/>
  <c r="CV143" i="150"/>
  <c r="CU6" i="150"/>
  <c r="CB162" i="150"/>
  <c r="CA25" i="150"/>
  <c r="BR171" i="150"/>
  <c r="BQ34" i="150"/>
  <c r="BJ180" i="150"/>
  <c r="BI43" i="150"/>
  <c r="BP173" i="150"/>
  <c r="BO36" i="150"/>
  <c r="CF158" i="150"/>
  <c r="CE21" i="150"/>
  <c r="BT169" i="150"/>
  <c r="BS32" i="150"/>
  <c r="BJ179" i="150"/>
  <c r="BI42" i="150"/>
  <c r="CC161" i="150"/>
  <c r="CB24" i="150"/>
  <c r="CM151" i="150"/>
  <c r="CL14" i="150"/>
  <c r="BM176" i="150"/>
  <c r="BL39" i="150"/>
  <c r="BL177" i="150"/>
  <c r="BK40" i="150"/>
  <c r="CE159" i="150"/>
  <c r="CD22" i="150"/>
  <c r="BW166" i="150"/>
  <c r="BV29" i="150"/>
  <c r="E27" i="90"/>
  <c r="H75" i="94"/>
  <c r="O75" i="94" s="1"/>
  <c r="H67" i="94"/>
  <c r="O67" i="94" s="1"/>
  <c r="E106" i="94"/>
  <c r="G106" i="94" s="1"/>
  <c r="N106" i="94" s="1"/>
  <c r="I35" i="89"/>
  <c r="E35" i="89"/>
  <c r="I123" i="94"/>
  <c r="L123" i="94" s="1"/>
  <c r="H123" i="94" s="1"/>
  <c r="O123" i="94" s="1"/>
  <c r="H72" i="94"/>
  <c r="O72" i="94" s="1"/>
  <c r="I120" i="94"/>
  <c r="P120" i="94" s="1"/>
  <c r="H68" i="94"/>
  <c r="O68" i="94" s="1"/>
  <c r="H73" i="94"/>
  <c r="O73" i="94" s="1"/>
  <c r="H64" i="94"/>
  <c r="O64" i="94" s="1"/>
  <c r="L109" i="94"/>
  <c r="H109" i="94" s="1"/>
  <c r="O109" i="94" s="1"/>
  <c r="J116" i="94"/>
  <c r="N116" i="94" s="1"/>
  <c r="L106" i="94"/>
  <c r="L108" i="94"/>
  <c r="H108" i="94" s="1"/>
  <c r="O108" i="94" s="1"/>
  <c r="H69" i="94"/>
  <c r="O69" i="94" s="1"/>
  <c r="L111" i="94"/>
  <c r="H59" i="94"/>
  <c r="O59" i="94" s="1"/>
  <c r="L122" i="94"/>
  <c r="H60" i="94"/>
  <c r="O60" i="94" s="1"/>
  <c r="L105" i="94"/>
  <c r="H71" i="94"/>
  <c r="O71" i="94" s="1"/>
  <c r="L114" i="94"/>
  <c r="L118" i="94"/>
  <c r="H118" i="94" s="1"/>
  <c r="O118" i="94" s="1"/>
  <c r="L110" i="94"/>
  <c r="H110" i="94" s="1"/>
  <c r="O110" i="94" s="1"/>
  <c r="H62" i="94"/>
  <c r="O62" i="94" s="1"/>
  <c r="H14" i="94"/>
  <c r="O14" i="94" s="1"/>
  <c r="P110" i="94"/>
  <c r="H70" i="94"/>
  <c r="O70" i="94" s="1"/>
  <c r="I117" i="94"/>
  <c r="L117" i="94" s="1"/>
  <c r="P118" i="94"/>
  <c r="N109" i="94"/>
  <c r="I107" i="94"/>
  <c r="N107" i="94" s="1"/>
  <c r="N108" i="94"/>
  <c r="H63" i="94"/>
  <c r="O63" i="94" s="1"/>
  <c r="H61" i="94"/>
  <c r="O61" i="94" s="1"/>
  <c r="I119" i="94"/>
  <c r="L119" i="94" s="1"/>
  <c r="I121" i="94"/>
  <c r="L121" i="94" s="1"/>
  <c r="H121" i="94" s="1"/>
  <c r="O121" i="94" s="1"/>
  <c r="H57" i="94"/>
  <c r="O57" i="94" s="1"/>
  <c r="H25" i="94"/>
  <c r="O25" i="94" s="1"/>
  <c r="I115" i="94"/>
  <c r="N115" i="94" s="1"/>
  <c r="I112" i="94"/>
  <c r="L112" i="94" s="1"/>
  <c r="E122" i="94"/>
  <c r="G122" i="94" s="1"/>
  <c r="N122" i="94" s="1"/>
  <c r="E114" i="94"/>
  <c r="G114" i="94" s="1"/>
  <c r="N114" i="94" s="1"/>
  <c r="E111" i="94"/>
  <c r="G111" i="94" s="1"/>
  <c r="P111" i="94" s="1"/>
  <c r="E117" i="94"/>
  <c r="G117" i="94" s="1"/>
  <c r="E119" i="94"/>
  <c r="G119" i="94" s="1"/>
  <c r="E112" i="94"/>
  <c r="G112" i="94" s="1"/>
  <c r="E62" i="90"/>
  <c r="E30" i="90"/>
  <c r="I63" i="90"/>
  <c r="E362" i="90"/>
  <c r="P109" i="94"/>
  <c r="N110" i="94"/>
  <c r="P108" i="94"/>
  <c r="N118" i="94"/>
  <c r="P116" i="94"/>
  <c r="H74" i="94"/>
  <c r="O74" i="94" s="1"/>
  <c r="H66" i="94"/>
  <c r="O66" i="94" s="1"/>
  <c r="H58" i="94"/>
  <c r="O58" i="94" s="1"/>
  <c r="N14" i="94"/>
  <c r="P11" i="94"/>
  <c r="P15" i="94"/>
  <c r="N25" i="94"/>
  <c r="P18" i="94"/>
  <c r="H10" i="94"/>
  <c r="O10" i="94" s="1"/>
  <c r="P22" i="94"/>
  <c r="N10" i="94"/>
  <c r="P26" i="94"/>
  <c r="P8" i="94"/>
  <c r="H21" i="94"/>
  <c r="O21" i="94" s="1"/>
  <c r="H24" i="94"/>
  <c r="O24" i="94" s="1"/>
  <c r="H13" i="94"/>
  <c r="O13" i="94" s="1"/>
  <c r="H16" i="94"/>
  <c r="O16" i="94" s="1"/>
  <c r="H9" i="94"/>
  <c r="O9" i="94" s="1"/>
  <c r="P10" i="94"/>
  <c r="P14" i="94"/>
  <c r="N16" i="94"/>
  <c r="H19" i="94"/>
  <c r="O19" i="94" s="1"/>
  <c r="N20" i="94"/>
  <c r="P21" i="94"/>
  <c r="H23" i="94"/>
  <c r="O23" i="94" s="1"/>
  <c r="N24" i="94"/>
  <c r="P25" i="94"/>
  <c r="H27" i="94"/>
  <c r="O27" i="94" s="1"/>
  <c r="H20" i="94"/>
  <c r="O20" i="94" s="1"/>
  <c r="H8" i="94"/>
  <c r="O8" i="94" s="1"/>
  <c r="N9" i="94"/>
  <c r="H11" i="94"/>
  <c r="O11" i="94" s="1"/>
  <c r="H15" i="94"/>
  <c r="O15" i="94" s="1"/>
  <c r="H18" i="94"/>
  <c r="O18" i="94" s="1"/>
  <c r="N19" i="94"/>
  <c r="H22" i="94"/>
  <c r="O22" i="94" s="1"/>
  <c r="N23" i="94"/>
  <c r="P24" i="94"/>
  <c r="H26" i="94"/>
  <c r="O26" i="94" s="1"/>
  <c r="N27" i="94"/>
  <c r="C7" i="91"/>
  <c r="B7" i="91"/>
  <c r="C56" i="94"/>
  <c r="C104" i="94" s="1"/>
  <c r="B19" i="113"/>
  <c r="B18" i="113"/>
  <c r="D5" i="113"/>
  <c r="E5" i="113"/>
  <c r="F5" i="113" s="1"/>
  <c r="G5" i="113" s="1"/>
  <c r="H5" i="113" s="1"/>
  <c r="D43" i="112"/>
  <c r="B91" i="94"/>
  <c r="B139" i="94" s="1"/>
  <c r="B90" i="94"/>
  <c r="B138" i="94" s="1"/>
  <c r="B89" i="94"/>
  <c r="B137" i="94" s="1"/>
  <c r="B88" i="94"/>
  <c r="B136" i="94" s="1"/>
  <c r="B87" i="94"/>
  <c r="B135" i="94" s="1"/>
  <c r="B86" i="94"/>
  <c r="B134" i="94" s="1"/>
  <c r="B85" i="94"/>
  <c r="B133" i="94" s="1"/>
  <c r="B84" i="94"/>
  <c r="B132" i="94" s="1"/>
  <c r="B83" i="94"/>
  <c r="B131" i="94" s="1"/>
  <c r="B82" i="94"/>
  <c r="B130" i="94" s="1"/>
  <c r="B81" i="94"/>
  <c r="B129" i="94" s="1"/>
  <c r="B56" i="94"/>
  <c r="B104" i="94" s="1"/>
  <c r="B50" i="94"/>
  <c r="B98" i="94" s="1"/>
  <c r="E7" i="90"/>
  <c r="E56" i="94"/>
  <c r="E104" i="94" s="1"/>
  <c r="C19" i="113"/>
  <c r="E8" i="112"/>
  <c r="D513" i="90"/>
  <c r="C18" i="113"/>
  <c r="J30" i="94"/>
  <c r="K30" i="94"/>
  <c r="I30" i="94"/>
  <c r="D10" i="113"/>
  <c r="D11" i="113" s="1"/>
  <c r="D18" i="113"/>
  <c r="D19" i="113" s="1"/>
  <c r="I56" i="94"/>
  <c r="I104" i="94" s="1"/>
  <c r="K56" i="94"/>
  <c r="BU169" i="150" l="1"/>
  <c r="BT32" i="150"/>
  <c r="BS171" i="150"/>
  <c r="BR34" i="150"/>
  <c r="CB163" i="150"/>
  <c r="CA26" i="150"/>
  <c r="BL178" i="150"/>
  <c r="BK41" i="150"/>
  <c r="CO150" i="150"/>
  <c r="CN13" i="150"/>
  <c r="BP174" i="150"/>
  <c r="BO37" i="150"/>
  <c r="CT147" i="150"/>
  <c r="CS10" i="150"/>
  <c r="CV144" i="150"/>
  <c r="CU7" i="150"/>
  <c r="CG158" i="150"/>
  <c r="CF21" i="150"/>
  <c r="BO175" i="150"/>
  <c r="BN38" i="150"/>
  <c r="BX166" i="150"/>
  <c r="BW29" i="150"/>
  <c r="CM152" i="150"/>
  <c r="CL15" i="150"/>
  <c r="BW167" i="150"/>
  <c r="BV30" i="150"/>
  <c r="CF159" i="150"/>
  <c r="CE22" i="150"/>
  <c r="CD161" i="150"/>
  <c r="CC24" i="150"/>
  <c r="BQ173" i="150"/>
  <c r="BP36" i="150"/>
  <c r="CW143" i="150"/>
  <c r="CV6" i="150"/>
  <c r="BY165" i="150"/>
  <c r="BX28" i="150"/>
  <c r="CT148" i="150"/>
  <c r="CS11" i="150"/>
  <c r="CK154" i="150"/>
  <c r="CJ17" i="150"/>
  <c r="CV146" i="150"/>
  <c r="CU9" i="150"/>
  <c r="CV145" i="150"/>
  <c r="CU8" i="150"/>
  <c r="CT149" i="150"/>
  <c r="CS12" i="150"/>
  <c r="BN176" i="150"/>
  <c r="BM39" i="150"/>
  <c r="CH157" i="150"/>
  <c r="CG20" i="150"/>
  <c r="CN151" i="150"/>
  <c r="CM14" i="150"/>
  <c r="CA164" i="150"/>
  <c r="BZ27" i="150"/>
  <c r="BM177" i="150"/>
  <c r="BL40" i="150"/>
  <c r="BK179" i="150"/>
  <c r="BJ42" i="150"/>
  <c r="CF160" i="150"/>
  <c r="CE23" i="150"/>
  <c r="BV168" i="150"/>
  <c r="BU31" i="150"/>
  <c r="CL153" i="150"/>
  <c r="CK16" i="150"/>
  <c r="CJ155" i="150"/>
  <c r="CI18" i="150"/>
  <c r="BR172" i="150"/>
  <c r="BQ35" i="150"/>
  <c r="BS33" i="150"/>
  <c r="BT170" i="150"/>
  <c r="CV142" i="150"/>
  <c r="CU5" i="150"/>
  <c r="CC162" i="150"/>
  <c r="CB25" i="150"/>
  <c r="CI156" i="150"/>
  <c r="CH19" i="150"/>
  <c r="BK180" i="150"/>
  <c r="BJ43" i="150"/>
  <c r="E125" i="90"/>
  <c r="I125" i="90" s="1"/>
  <c r="E211" i="90"/>
  <c r="I211" i="90" s="1"/>
  <c r="E458" i="90"/>
  <c r="I458" i="90" s="1"/>
  <c r="E333" i="90"/>
  <c r="I333" i="90" s="1"/>
  <c r="E163" i="90"/>
  <c r="I163" i="90" s="1"/>
  <c r="E482" i="90"/>
  <c r="I482" i="90" s="1"/>
  <c r="E296" i="90"/>
  <c r="I296" i="90" s="1"/>
  <c r="E218" i="90"/>
  <c r="I218" i="90" s="1"/>
  <c r="E232" i="90"/>
  <c r="I232" i="90" s="1"/>
  <c r="E306" i="90"/>
  <c r="I306" i="90" s="1"/>
  <c r="E351" i="90"/>
  <c r="I351" i="90" s="1"/>
  <c r="E182" i="90"/>
  <c r="I182" i="90" s="1"/>
  <c r="E355" i="90"/>
  <c r="I355" i="90" s="1"/>
  <c r="E255" i="90"/>
  <c r="I255" i="90" s="1"/>
  <c r="E58" i="90"/>
  <c r="I58" i="90" s="1"/>
  <c r="E398" i="90"/>
  <c r="I398" i="90" s="1"/>
  <c r="E343" i="90"/>
  <c r="I343" i="90" s="1"/>
  <c r="E209" i="90"/>
  <c r="I209" i="90" s="1"/>
  <c r="E80" i="90"/>
  <c r="I80" i="90" s="1"/>
  <c r="P106" i="94"/>
  <c r="N111" i="94"/>
  <c r="E494" i="90"/>
  <c r="I494" i="90" s="1"/>
  <c r="E368" i="90"/>
  <c r="I368" i="90" s="1"/>
  <c r="E174" i="90"/>
  <c r="I174" i="90" s="1"/>
  <c r="H106" i="94"/>
  <c r="O106" i="94" s="1"/>
  <c r="L120" i="94"/>
  <c r="H120" i="94" s="1"/>
  <c r="O120" i="94" s="1"/>
  <c r="N120" i="94"/>
  <c r="P114" i="94"/>
  <c r="P123" i="94"/>
  <c r="P107" i="94"/>
  <c r="L107" i="94"/>
  <c r="H107" i="94" s="1"/>
  <c r="O107" i="94" s="1"/>
  <c r="E89" i="90"/>
  <c r="I89" i="90" s="1"/>
  <c r="E81" i="90"/>
  <c r="I81" i="90" s="1"/>
  <c r="E250" i="90"/>
  <c r="I250" i="90" s="1"/>
  <c r="E26" i="90"/>
  <c r="I26" i="90" s="1"/>
  <c r="E130" i="90"/>
  <c r="I130" i="90" s="1"/>
  <c r="E247" i="90"/>
  <c r="I247" i="90" s="1"/>
  <c r="E45" i="90"/>
  <c r="I45" i="90" s="1"/>
  <c r="E189" i="90"/>
  <c r="I189" i="90" s="1"/>
  <c r="E213" i="90"/>
  <c r="I213" i="90" s="1"/>
  <c r="E127" i="90"/>
  <c r="I127" i="90" s="1"/>
  <c r="E225" i="90"/>
  <c r="I225" i="90" s="1"/>
  <c r="E57" i="90"/>
  <c r="I57" i="90" s="1"/>
  <c r="E193" i="90"/>
  <c r="I193" i="90" s="1"/>
  <c r="H122" i="94"/>
  <c r="O122" i="94" s="1"/>
  <c r="P112" i="94"/>
  <c r="H111" i="94"/>
  <c r="O111" i="94" s="1"/>
  <c r="N123" i="94"/>
  <c r="N117" i="94"/>
  <c r="L116" i="94"/>
  <c r="H116" i="94" s="1"/>
  <c r="O116" i="94" s="1"/>
  <c r="N121" i="94"/>
  <c r="L115" i="94"/>
  <c r="H115" i="94" s="1"/>
  <c r="O115" i="94" s="1"/>
  <c r="P115" i="94"/>
  <c r="H119" i="94"/>
  <c r="O119" i="94" s="1"/>
  <c r="P121" i="94"/>
  <c r="P117" i="94"/>
  <c r="N119" i="94"/>
  <c r="H114" i="94"/>
  <c r="O114" i="94" s="1"/>
  <c r="H117" i="94"/>
  <c r="O117" i="94" s="1"/>
  <c r="P122" i="94"/>
  <c r="H112" i="94"/>
  <c r="O112" i="94" s="1"/>
  <c r="N112" i="94"/>
  <c r="E105" i="94"/>
  <c r="G105" i="94" s="1"/>
  <c r="P119" i="94"/>
  <c r="E480" i="90"/>
  <c r="I480" i="90" s="1"/>
  <c r="E346" i="90"/>
  <c r="I346" i="90" s="1"/>
  <c r="E430" i="90"/>
  <c r="I430" i="90" s="1"/>
  <c r="E288" i="90"/>
  <c r="I288" i="90" s="1"/>
  <c r="E93" i="90"/>
  <c r="I93" i="90" s="1"/>
  <c r="E52" i="90"/>
  <c r="I52" i="90" s="1"/>
  <c r="E134" i="90"/>
  <c r="I134" i="90" s="1"/>
  <c r="E22" i="90"/>
  <c r="I22" i="90" s="1"/>
  <c r="E150" i="90"/>
  <c r="I150" i="90" s="1"/>
  <c r="E472" i="90"/>
  <c r="I472" i="90" s="1"/>
  <c r="E408" i="90"/>
  <c r="I408" i="90" s="1"/>
  <c r="E466" i="90"/>
  <c r="I466" i="90" s="1"/>
  <c r="E402" i="90"/>
  <c r="I402" i="90" s="1"/>
  <c r="E338" i="90"/>
  <c r="I338" i="90" s="1"/>
  <c r="E468" i="90"/>
  <c r="I468" i="90" s="1"/>
  <c r="E404" i="90"/>
  <c r="I404" i="90" s="1"/>
  <c r="E360" i="90"/>
  <c r="I360" i="90" s="1"/>
  <c r="E240" i="90"/>
  <c r="I240" i="90" s="1"/>
  <c r="E485" i="90"/>
  <c r="I485" i="90" s="1"/>
  <c r="E478" i="90"/>
  <c r="I478" i="90" s="1"/>
  <c r="E414" i="90"/>
  <c r="I414" i="90" s="1"/>
  <c r="E340" i="90"/>
  <c r="I340" i="90" s="1"/>
  <c r="E470" i="90"/>
  <c r="I470" i="90" s="1"/>
  <c r="E406" i="90"/>
  <c r="I406" i="90" s="1"/>
  <c r="E326" i="90"/>
  <c r="I326" i="90" s="1"/>
  <c r="E260" i="90"/>
  <c r="I260" i="90" s="1"/>
  <c r="E203" i="90"/>
  <c r="I203" i="90" s="1"/>
  <c r="E129" i="90"/>
  <c r="I129" i="90" s="1"/>
  <c r="E97" i="90"/>
  <c r="I97" i="90" s="1"/>
  <c r="E87" i="90"/>
  <c r="I87" i="90" s="1"/>
  <c r="E222" i="90"/>
  <c r="I222" i="90" s="1"/>
  <c r="E44" i="90"/>
  <c r="I44" i="90" s="1"/>
  <c r="E151" i="90"/>
  <c r="I151" i="90" s="1"/>
  <c r="E238" i="90"/>
  <c r="I238" i="90" s="1"/>
  <c r="E173" i="90"/>
  <c r="I173" i="90" s="1"/>
  <c r="E206" i="90"/>
  <c r="I206" i="90" s="1"/>
  <c r="E14" i="90"/>
  <c r="I14" i="90" s="1"/>
  <c r="E176" i="90"/>
  <c r="I176" i="90" s="1"/>
  <c r="E48" i="90"/>
  <c r="I48" i="90" s="1"/>
  <c r="E143" i="90"/>
  <c r="I143" i="90" s="1"/>
  <c r="E153" i="90"/>
  <c r="I153" i="90" s="1"/>
  <c r="E152" i="90"/>
  <c r="I152" i="90" s="1"/>
  <c r="E65" i="90"/>
  <c r="I65" i="90" s="1"/>
  <c r="E416" i="90"/>
  <c r="I416" i="90" s="1"/>
  <c r="E476" i="90"/>
  <c r="I476" i="90" s="1"/>
  <c r="E366" i="90"/>
  <c r="I366" i="90" s="1"/>
  <c r="E223" i="90"/>
  <c r="I223" i="90" s="1"/>
  <c r="E239" i="90"/>
  <c r="I239" i="90" s="1"/>
  <c r="E158" i="90"/>
  <c r="I158" i="90" s="1"/>
  <c r="E464" i="90"/>
  <c r="I464" i="90" s="1"/>
  <c r="E400" i="90"/>
  <c r="I400" i="90" s="1"/>
  <c r="E394" i="90"/>
  <c r="I394" i="90" s="1"/>
  <c r="E330" i="90"/>
  <c r="I330" i="90" s="1"/>
  <c r="E460" i="90"/>
  <c r="I460" i="90" s="1"/>
  <c r="E396" i="90"/>
  <c r="I396" i="90" s="1"/>
  <c r="E328" i="90"/>
  <c r="I328" i="90" s="1"/>
  <c r="E310" i="90"/>
  <c r="I310" i="90" s="1"/>
  <c r="E294" i="90"/>
  <c r="I294" i="90" s="1"/>
  <c r="E278" i="90"/>
  <c r="I278" i="90" s="1"/>
  <c r="E220" i="90"/>
  <c r="I220" i="90" s="1"/>
  <c r="E251" i="90"/>
  <c r="I251" i="90" s="1"/>
  <c r="E316" i="90"/>
  <c r="I316" i="90" s="1"/>
  <c r="E300" i="90"/>
  <c r="I300" i="90" s="1"/>
  <c r="E284" i="90"/>
  <c r="I284" i="90" s="1"/>
  <c r="E244" i="90"/>
  <c r="I244" i="90" s="1"/>
  <c r="E212" i="90"/>
  <c r="I212" i="90" s="1"/>
  <c r="E55" i="90"/>
  <c r="I55" i="90" s="1"/>
  <c r="E36" i="90"/>
  <c r="I36" i="90" s="1"/>
  <c r="E166" i="90"/>
  <c r="I166" i="90" s="1"/>
  <c r="E66" i="90"/>
  <c r="I66" i="90" s="1"/>
  <c r="E242" i="90"/>
  <c r="I242" i="90" s="1"/>
  <c r="E40" i="90"/>
  <c r="I40" i="90" s="1"/>
  <c r="E180" i="90"/>
  <c r="I180" i="90" s="1"/>
  <c r="E145" i="90"/>
  <c r="I145" i="90" s="1"/>
  <c r="E144" i="90"/>
  <c r="I144" i="90" s="1"/>
  <c r="E105" i="90"/>
  <c r="I105" i="90" s="1"/>
  <c r="E474" i="90"/>
  <c r="I474" i="90" s="1"/>
  <c r="E412" i="90"/>
  <c r="I412" i="90" s="1"/>
  <c r="E332" i="90"/>
  <c r="I332" i="90" s="1"/>
  <c r="E236" i="90"/>
  <c r="I236" i="90" s="1"/>
  <c r="E267" i="90"/>
  <c r="I267" i="90" s="1"/>
  <c r="E304" i="90"/>
  <c r="I304" i="90" s="1"/>
  <c r="E136" i="90"/>
  <c r="I136" i="90" s="1"/>
  <c r="E71" i="90"/>
  <c r="I71" i="90" s="1"/>
  <c r="E190" i="90"/>
  <c r="I190" i="90" s="1"/>
  <c r="E160" i="90"/>
  <c r="I160" i="90" s="1"/>
  <c r="E456" i="90"/>
  <c r="I456" i="90" s="1"/>
  <c r="E392" i="90"/>
  <c r="I392" i="90" s="1"/>
  <c r="E450" i="90"/>
  <c r="I450" i="90" s="1"/>
  <c r="E386" i="90"/>
  <c r="I386" i="90" s="1"/>
  <c r="E322" i="90"/>
  <c r="I322" i="90" s="1"/>
  <c r="E452" i="90"/>
  <c r="I452" i="90" s="1"/>
  <c r="E388" i="90"/>
  <c r="I388" i="90" s="1"/>
  <c r="E486" i="90"/>
  <c r="I486" i="90" s="1"/>
  <c r="E422" i="90"/>
  <c r="I422" i="90" s="1"/>
  <c r="E224" i="90"/>
  <c r="I224" i="90" s="1"/>
  <c r="E336" i="90"/>
  <c r="I336" i="90" s="1"/>
  <c r="E290" i="90"/>
  <c r="I290" i="90" s="1"/>
  <c r="E348" i="90"/>
  <c r="I348" i="90" s="1"/>
  <c r="E264" i="90"/>
  <c r="I264" i="90" s="1"/>
  <c r="E119" i="90"/>
  <c r="I119" i="90" s="1"/>
  <c r="E149" i="90"/>
  <c r="I149" i="90" s="1"/>
  <c r="E28" i="90"/>
  <c r="I28" i="90" s="1"/>
  <c r="E226" i="90"/>
  <c r="I226" i="90" s="1"/>
  <c r="E159" i="90"/>
  <c r="I159" i="90" s="1"/>
  <c r="E111" i="90"/>
  <c r="I111" i="90" s="1"/>
  <c r="E274" i="90"/>
  <c r="I274" i="90" s="1"/>
  <c r="E32" i="90"/>
  <c r="I32" i="90" s="1"/>
  <c r="E175" i="90"/>
  <c r="I175" i="90" s="1"/>
  <c r="E137" i="90"/>
  <c r="I137" i="90" s="1"/>
  <c r="E82" i="90"/>
  <c r="I82" i="90" s="1"/>
  <c r="E169" i="90"/>
  <c r="I169" i="90" s="1"/>
  <c r="E50" i="90"/>
  <c r="I50" i="90" s="1"/>
  <c r="E410" i="90"/>
  <c r="I410" i="90" s="1"/>
  <c r="E358" i="90"/>
  <c r="I358" i="90" s="1"/>
  <c r="E342" i="90"/>
  <c r="I342" i="90" s="1"/>
  <c r="E86" i="90"/>
  <c r="I86" i="90" s="1"/>
  <c r="E512" i="90"/>
  <c r="I512" i="90" s="1"/>
  <c r="E448" i="90"/>
  <c r="I448" i="90" s="1"/>
  <c r="E384" i="90"/>
  <c r="I384" i="90" s="1"/>
  <c r="E442" i="90"/>
  <c r="I442" i="90" s="1"/>
  <c r="E378" i="90"/>
  <c r="I378" i="90" s="1"/>
  <c r="E508" i="90"/>
  <c r="I508" i="90" s="1"/>
  <c r="E444" i="90"/>
  <c r="I444" i="90" s="1"/>
  <c r="E380" i="90"/>
  <c r="I380" i="90" s="1"/>
  <c r="E350" i="90"/>
  <c r="I350" i="90" s="1"/>
  <c r="E268" i="90"/>
  <c r="I268" i="90" s="1"/>
  <c r="E204" i="90"/>
  <c r="I204" i="90" s="1"/>
  <c r="E235" i="90"/>
  <c r="I235" i="90" s="1"/>
  <c r="E462" i="90"/>
  <c r="I462" i="90" s="1"/>
  <c r="E312" i="90"/>
  <c r="I312" i="90" s="1"/>
  <c r="E280" i="90"/>
  <c r="I280" i="90" s="1"/>
  <c r="E228" i="90"/>
  <c r="I228" i="90" s="1"/>
  <c r="E168" i="90"/>
  <c r="I168" i="90" s="1"/>
  <c r="E73" i="90"/>
  <c r="I73" i="90" s="1"/>
  <c r="E142" i="90"/>
  <c r="I142" i="90" s="1"/>
  <c r="E216" i="90"/>
  <c r="I216" i="90" s="1"/>
  <c r="E20" i="90"/>
  <c r="I20" i="90" s="1"/>
  <c r="E117" i="90"/>
  <c r="I117" i="90" s="1"/>
  <c r="E133" i="90"/>
  <c r="I133" i="90" s="1"/>
  <c r="E200" i="90"/>
  <c r="I200" i="90" s="1"/>
  <c r="E54" i="90"/>
  <c r="I54" i="90" s="1"/>
  <c r="E210" i="90"/>
  <c r="I210" i="90" s="1"/>
  <c r="E219" i="90"/>
  <c r="I219" i="90" s="1"/>
  <c r="E24" i="90"/>
  <c r="I24" i="90" s="1"/>
  <c r="E507" i="90"/>
  <c r="I507" i="90" s="1"/>
  <c r="E499" i="90"/>
  <c r="I499" i="90" s="1"/>
  <c r="E491" i="90"/>
  <c r="I491" i="90" s="1"/>
  <c r="E483" i="90"/>
  <c r="I483" i="90" s="1"/>
  <c r="E475" i="90"/>
  <c r="I475" i="90" s="1"/>
  <c r="E467" i="90"/>
  <c r="I467" i="90" s="1"/>
  <c r="E459" i="90"/>
  <c r="I459" i="90" s="1"/>
  <c r="E451" i="90"/>
  <c r="I451" i="90" s="1"/>
  <c r="E443" i="90"/>
  <c r="I443" i="90" s="1"/>
  <c r="E435" i="90"/>
  <c r="I435" i="90" s="1"/>
  <c r="E427" i="90"/>
  <c r="I427" i="90" s="1"/>
  <c r="E419" i="90"/>
  <c r="I419" i="90" s="1"/>
  <c r="E411" i="90"/>
  <c r="I411" i="90" s="1"/>
  <c r="E403" i="90"/>
  <c r="I403" i="90" s="1"/>
  <c r="E395" i="90"/>
  <c r="I395" i="90" s="1"/>
  <c r="E387" i="90"/>
  <c r="I387" i="90" s="1"/>
  <c r="E379" i="90"/>
  <c r="I379" i="90" s="1"/>
  <c r="E371" i="90"/>
  <c r="I371" i="90" s="1"/>
  <c r="E477" i="90"/>
  <c r="I477" i="90" s="1"/>
  <c r="E469" i="90"/>
  <c r="I469" i="90" s="1"/>
  <c r="E461" i="90"/>
  <c r="I461" i="90" s="1"/>
  <c r="E453" i="90"/>
  <c r="I453" i="90" s="1"/>
  <c r="E445" i="90"/>
  <c r="I445" i="90" s="1"/>
  <c r="E437" i="90"/>
  <c r="I437" i="90" s="1"/>
  <c r="E429" i="90"/>
  <c r="I429" i="90" s="1"/>
  <c r="E421" i="90"/>
  <c r="I421" i="90" s="1"/>
  <c r="E413" i="90"/>
  <c r="I413" i="90" s="1"/>
  <c r="E405" i="90"/>
  <c r="I405" i="90" s="1"/>
  <c r="E397" i="90"/>
  <c r="I397" i="90" s="1"/>
  <c r="E389" i="90"/>
  <c r="I389" i="90" s="1"/>
  <c r="E381" i="90"/>
  <c r="I381" i="90" s="1"/>
  <c r="E373" i="90"/>
  <c r="I373" i="90" s="1"/>
  <c r="E365" i="90"/>
  <c r="I365" i="90" s="1"/>
  <c r="E357" i="90"/>
  <c r="I357" i="90" s="1"/>
  <c r="E349" i="90"/>
  <c r="I349" i="90" s="1"/>
  <c r="E341" i="90"/>
  <c r="I341" i="90" s="1"/>
  <c r="E325" i="90"/>
  <c r="I325" i="90" s="1"/>
  <c r="E506" i="90"/>
  <c r="I506" i="90" s="1"/>
  <c r="E498" i="90"/>
  <c r="I498" i="90" s="1"/>
  <c r="E490" i="90"/>
  <c r="I490" i="90" s="1"/>
  <c r="E511" i="90"/>
  <c r="I511" i="90" s="1"/>
  <c r="E503" i="90"/>
  <c r="I503" i="90" s="1"/>
  <c r="E495" i="90"/>
  <c r="I495" i="90" s="1"/>
  <c r="E487" i="90"/>
  <c r="I487" i="90" s="1"/>
  <c r="E479" i="90"/>
  <c r="I479" i="90" s="1"/>
  <c r="E471" i="90"/>
  <c r="I471" i="90" s="1"/>
  <c r="E463" i="90"/>
  <c r="I463" i="90" s="1"/>
  <c r="E455" i="90"/>
  <c r="I455" i="90" s="1"/>
  <c r="E447" i="90"/>
  <c r="I447" i="90" s="1"/>
  <c r="E439" i="90"/>
  <c r="I439" i="90" s="1"/>
  <c r="E431" i="90"/>
  <c r="I431" i="90" s="1"/>
  <c r="E423" i="90"/>
  <c r="I423" i="90" s="1"/>
  <c r="E415" i="90"/>
  <c r="I415" i="90" s="1"/>
  <c r="E407" i="90"/>
  <c r="I407" i="90" s="1"/>
  <c r="E399" i="90"/>
  <c r="I399" i="90" s="1"/>
  <c r="E391" i="90"/>
  <c r="I391" i="90" s="1"/>
  <c r="E383" i="90"/>
  <c r="I383" i="90" s="1"/>
  <c r="E375" i="90"/>
  <c r="I375" i="90" s="1"/>
  <c r="E367" i="90"/>
  <c r="I367" i="90" s="1"/>
  <c r="E359" i="90"/>
  <c r="I359" i="90" s="1"/>
  <c r="E329" i="90"/>
  <c r="I329" i="90" s="1"/>
  <c r="E269" i="90"/>
  <c r="I269" i="90" s="1"/>
  <c r="E253" i="90"/>
  <c r="I253" i="90" s="1"/>
  <c r="E237" i="90"/>
  <c r="I237" i="90" s="1"/>
  <c r="E221" i="90"/>
  <c r="I221" i="90" s="1"/>
  <c r="E205" i="90"/>
  <c r="I205" i="90" s="1"/>
  <c r="E505" i="90"/>
  <c r="I505" i="90" s="1"/>
  <c r="E473" i="90"/>
  <c r="I473" i="90" s="1"/>
  <c r="E441" i="90"/>
  <c r="I441" i="90" s="1"/>
  <c r="E409" i="90"/>
  <c r="I409" i="90" s="1"/>
  <c r="E377" i="90"/>
  <c r="I377" i="90" s="1"/>
  <c r="E337" i="90"/>
  <c r="I337" i="90" s="1"/>
  <c r="E319" i="90"/>
  <c r="I319" i="90" s="1"/>
  <c r="E315" i="90"/>
  <c r="I315" i="90" s="1"/>
  <c r="E311" i="90"/>
  <c r="I311" i="90" s="1"/>
  <c r="E307" i="90"/>
  <c r="I307" i="90" s="1"/>
  <c r="E303" i="90"/>
  <c r="I303" i="90" s="1"/>
  <c r="E299" i="90"/>
  <c r="I299" i="90" s="1"/>
  <c r="E295" i="90"/>
  <c r="I295" i="90" s="1"/>
  <c r="E291" i="90"/>
  <c r="I291" i="90" s="1"/>
  <c r="E287" i="90"/>
  <c r="I287" i="90" s="1"/>
  <c r="E283" i="90"/>
  <c r="I283" i="90" s="1"/>
  <c r="E279" i="90"/>
  <c r="I279" i="90" s="1"/>
  <c r="E275" i="90"/>
  <c r="I275" i="90" s="1"/>
  <c r="E262" i="90"/>
  <c r="I262" i="90" s="1"/>
  <c r="E259" i="90"/>
  <c r="I259" i="90" s="1"/>
  <c r="E246" i="90"/>
  <c r="I246" i="90" s="1"/>
  <c r="E243" i="90"/>
  <c r="I243" i="90" s="1"/>
  <c r="E230" i="90"/>
  <c r="I230" i="90" s="1"/>
  <c r="E227" i="90"/>
  <c r="I227" i="90" s="1"/>
  <c r="E214" i="90"/>
  <c r="I214" i="90" s="1"/>
  <c r="E345" i="90"/>
  <c r="I345" i="90" s="1"/>
  <c r="E323" i="90"/>
  <c r="I323" i="90" s="1"/>
  <c r="E265" i="90"/>
  <c r="I265" i="90" s="1"/>
  <c r="E249" i="90"/>
  <c r="I249" i="90" s="1"/>
  <c r="E233" i="90"/>
  <c r="I233" i="90" s="1"/>
  <c r="E217" i="90"/>
  <c r="I217" i="90" s="1"/>
  <c r="E201" i="90"/>
  <c r="I201" i="90" s="1"/>
  <c r="E185" i="90"/>
  <c r="I185" i="90" s="1"/>
  <c r="E497" i="90"/>
  <c r="I497" i="90" s="1"/>
  <c r="E465" i="90"/>
  <c r="I465" i="90" s="1"/>
  <c r="E433" i="90"/>
  <c r="I433" i="90" s="1"/>
  <c r="E401" i="90"/>
  <c r="I401" i="90" s="1"/>
  <c r="E369" i="90"/>
  <c r="I369" i="90" s="1"/>
  <c r="E353" i="90"/>
  <c r="I353" i="90" s="1"/>
  <c r="E327" i="90"/>
  <c r="I327" i="90" s="1"/>
  <c r="E363" i="90"/>
  <c r="I363" i="90" s="1"/>
  <c r="E335" i="90"/>
  <c r="I335" i="90" s="1"/>
  <c r="E331" i="90"/>
  <c r="I331" i="90" s="1"/>
  <c r="E261" i="90"/>
  <c r="I261" i="90" s="1"/>
  <c r="E245" i="90"/>
  <c r="I245" i="90" s="1"/>
  <c r="E489" i="90"/>
  <c r="I489" i="90" s="1"/>
  <c r="E457" i="90"/>
  <c r="I457" i="90" s="1"/>
  <c r="E425" i="90"/>
  <c r="I425" i="90" s="1"/>
  <c r="E393" i="90"/>
  <c r="I393" i="90" s="1"/>
  <c r="E339" i="90"/>
  <c r="I339" i="90" s="1"/>
  <c r="E317" i="90"/>
  <c r="I317" i="90" s="1"/>
  <c r="E313" i="90"/>
  <c r="I313" i="90" s="1"/>
  <c r="E309" i="90"/>
  <c r="I309" i="90" s="1"/>
  <c r="E305" i="90"/>
  <c r="I305" i="90" s="1"/>
  <c r="E301" i="90"/>
  <c r="I301" i="90" s="1"/>
  <c r="E297" i="90"/>
  <c r="I297" i="90" s="1"/>
  <c r="E293" i="90"/>
  <c r="I293" i="90" s="1"/>
  <c r="E289" i="90"/>
  <c r="I289" i="90" s="1"/>
  <c r="E285" i="90"/>
  <c r="I285" i="90" s="1"/>
  <c r="E281" i="90"/>
  <c r="I281" i="90" s="1"/>
  <c r="E277" i="90"/>
  <c r="I277" i="90" s="1"/>
  <c r="E181" i="90"/>
  <c r="I181" i="90" s="1"/>
  <c r="E347" i="90"/>
  <c r="I347" i="90" s="1"/>
  <c r="E321" i="90"/>
  <c r="I321" i="90" s="1"/>
  <c r="E273" i="90"/>
  <c r="I273" i="90" s="1"/>
  <c r="E257" i="90"/>
  <c r="I257" i="90" s="1"/>
  <c r="E241" i="90"/>
  <c r="I241" i="90" s="1"/>
  <c r="E234" i="90"/>
  <c r="I234" i="90" s="1"/>
  <c r="E198" i="90"/>
  <c r="I198" i="90" s="1"/>
  <c r="E164" i="90"/>
  <c r="I164" i="90" s="1"/>
  <c r="E154" i="90"/>
  <c r="I154" i="90" s="1"/>
  <c r="E132" i="90"/>
  <c r="I132" i="90" s="1"/>
  <c r="E116" i="90"/>
  <c r="I116" i="90" s="1"/>
  <c r="E100" i="90"/>
  <c r="I100" i="90" s="1"/>
  <c r="E76" i="90"/>
  <c r="I76" i="90" s="1"/>
  <c r="E481" i="90"/>
  <c r="I481" i="90" s="1"/>
  <c r="E171" i="90"/>
  <c r="I171" i="90" s="1"/>
  <c r="E139" i="90"/>
  <c r="I139" i="90" s="1"/>
  <c r="E67" i="90"/>
  <c r="I67" i="90" s="1"/>
  <c r="E64" i="90"/>
  <c r="I64" i="90" s="1"/>
  <c r="E61" i="90"/>
  <c r="I61" i="90" s="1"/>
  <c r="E47" i="90"/>
  <c r="I47" i="90" s="1"/>
  <c r="E39" i="90"/>
  <c r="I39" i="90" s="1"/>
  <c r="E31" i="90"/>
  <c r="I31" i="90" s="1"/>
  <c r="E23" i="90"/>
  <c r="I23" i="90" s="1"/>
  <c r="E15" i="90"/>
  <c r="I15" i="90" s="1"/>
  <c r="E33" i="90"/>
  <c r="I33" i="90" s="1"/>
  <c r="E361" i="90"/>
  <c r="I361" i="90" s="1"/>
  <c r="E202" i="90"/>
  <c r="I202" i="90" s="1"/>
  <c r="E197" i="90"/>
  <c r="I197" i="90" s="1"/>
  <c r="E156" i="90"/>
  <c r="I156" i="90" s="1"/>
  <c r="E146" i="90"/>
  <c r="I146" i="90" s="1"/>
  <c r="E122" i="90"/>
  <c r="I122" i="90" s="1"/>
  <c r="E106" i="90"/>
  <c r="I106" i="90" s="1"/>
  <c r="E90" i="90"/>
  <c r="I90" i="90" s="1"/>
  <c r="E84" i="90"/>
  <c r="I84" i="90" s="1"/>
  <c r="E49" i="90"/>
  <c r="I49" i="90" s="1"/>
  <c r="E155" i="90"/>
  <c r="I155" i="90" s="1"/>
  <c r="E83" i="90"/>
  <c r="I83" i="90" s="1"/>
  <c r="E43" i="90"/>
  <c r="I43" i="90" s="1"/>
  <c r="E19" i="90"/>
  <c r="I19" i="90" s="1"/>
  <c r="E449" i="90"/>
  <c r="I449" i="90" s="1"/>
  <c r="E263" i="90"/>
  <c r="I263" i="90" s="1"/>
  <c r="E183" i="90"/>
  <c r="I183" i="90" s="1"/>
  <c r="E131" i="90"/>
  <c r="I131" i="90" s="1"/>
  <c r="E128" i="90"/>
  <c r="I128" i="90" s="1"/>
  <c r="E118" i="90"/>
  <c r="I118" i="90" s="1"/>
  <c r="E115" i="90"/>
  <c r="I115" i="90" s="1"/>
  <c r="E112" i="90"/>
  <c r="I112" i="90" s="1"/>
  <c r="E102" i="90"/>
  <c r="I102" i="90" s="1"/>
  <c r="E99" i="90"/>
  <c r="I99" i="90" s="1"/>
  <c r="E96" i="90"/>
  <c r="I96" i="90" s="1"/>
  <c r="E75" i="90"/>
  <c r="I75" i="90" s="1"/>
  <c r="E72" i="90"/>
  <c r="I72" i="90" s="1"/>
  <c r="E69" i="90"/>
  <c r="I69" i="90" s="1"/>
  <c r="E41" i="90"/>
  <c r="I41" i="90" s="1"/>
  <c r="E25" i="90"/>
  <c r="I25" i="90" s="1"/>
  <c r="E17" i="90"/>
  <c r="I17" i="90" s="1"/>
  <c r="E231" i="90"/>
  <c r="I231" i="90" s="1"/>
  <c r="E170" i="90"/>
  <c r="I170" i="90" s="1"/>
  <c r="E148" i="90"/>
  <c r="I148" i="90" s="1"/>
  <c r="E138" i="90"/>
  <c r="I138" i="90" s="1"/>
  <c r="E124" i="90"/>
  <c r="I124" i="90" s="1"/>
  <c r="E108" i="90"/>
  <c r="I108" i="90" s="1"/>
  <c r="E92" i="90"/>
  <c r="I92" i="90" s="1"/>
  <c r="E60" i="90"/>
  <c r="I60" i="90" s="1"/>
  <c r="E417" i="90"/>
  <c r="I417" i="90" s="1"/>
  <c r="E77" i="90"/>
  <c r="I77" i="90" s="1"/>
  <c r="E51" i="90"/>
  <c r="I51" i="90" s="1"/>
  <c r="E35" i="90"/>
  <c r="I35" i="90" s="1"/>
  <c r="E195" i="90"/>
  <c r="I195" i="90" s="1"/>
  <c r="E172" i="90"/>
  <c r="I172" i="90" s="1"/>
  <c r="E162" i="90"/>
  <c r="I162" i="90" s="1"/>
  <c r="E140" i="90"/>
  <c r="I140" i="90" s="1"/>
  <c r="E114" i="90"/>
  <c r="I114" i="90" s="1"/>
  <c r="E98" i="90"/>
  <c r="I98" i="90" s="1"/>
  <c r="E68" i="90"/>
  <c r="I68" i="90" s="1"/>
  <c r="E385" i="90"/>
  <c r="I385" i="90" s="1"/>
  <c r="E266" i="90"/>
  <c r="I266" i="90" s="1"/>
  <c r="E229" i="90"/>
  <c r="I229" i="90" s="1"/>
  <c r="E186" i="90"/>
  <c r="I186" i="90" s="1"/>
  <c r="E147" i="90"/>
  <c r="I147" i="90" s="1"/>
  <c r="E126" i="90"/>
  <c r="I126" i="90" s="1"/>
  <c r="E123" i="90"/>
  <c r="I123" i="90" s="1"/>
  <c r="E120" i="90"/>
  <c r="I120" i="90" s="1"/>
  <c r="E110" i="90"/>
  <c r="I110" i="90" s="1"/>
  <c r="E107" i="90"/>
  <c r="I107" i="90" s="1"/>
  <c r="E104" i="90"/>
  <c r="I104" i="90" s="1"/>
  <c r="E94" i="90"/>
  <c r="I94" i="90" s="1"/>
  <c r="E91" i="90"/>
  <c r="I91" i="90" s="1"/>
  <c r="E88" i="90"/>
  <c r="I88" i="90" s="1"/>
  <c r="E85" i="90"/>
  <c r="I85" i="90" s="1"/>
  <c r="E59" i="90"/>
  <c r="I59" i="90" s="1"/>
  <c r="E56" i="90"/>
  <c r="I56" i="90" s="1"/>
  <c r="E29" i="90"/>
  <c r="I29" i="90" s="1"/>
  <c r="E53" i="90"/>
  <c r="I53" i="90" s="1"/>
  <c r="E37" i="90"/>
  <c r="I37" i="90" s="1"/>
  <c r="E21" i="90"/>
  <c r="I21" i="90" s="1"/>
  <c r="E13" i="90"/>
  <c r="I13" i="90" s="1"/>
  <c r="E504" i="90"/>
  <c r="I504" i="90" s="1"/>
  <c r="E440" i="90"/>
  <c r="I440" i="90" s="1"/>
  <c r="E376" i="90"/>
  <c r="I376" i="90" s="1"/>
  <c r="E434" i="90"/>
  <c r="I434" i="90" s="1"/>
  <c r="E370" i="90"/>
  <c r="I370" i="90" s="1"/>
  <c r="E500" i="90"/>
  <c r="I500" i="90" s="1"/>
  <c r="E436" i="90"/>
  <c r="I436" i="90" s="1"/>
  <c r="E372" i="90"/>
  <c r="I372" i="90" s="1"/>
  <c r="E272" i="90"/>
  <c r="I272" i="90" s="1"/>
  <c r="E208" i="90"/>
  <c r="I208" i="90" s="1"/>
  <c r="E510" i="90"/>
  <c r="I510" i="90" s="1"/>
  <c r="E446" i="90"/>
  <c r="I446" i="90" s="1"/>
  <c r="E382" i="90"/>
  <c r="I382" i="90" s="1"/>
  <c r="E344" i="90"/>
  <c r="I344" i="90" s="1"/>
  <c r="E502" i="90"/>
  <c r="I502" i="90" s="1"/>
  <c r="E438" i="90"/>
  <c r="I438" i="90" s="1"/>
  <c r="E374" i="90"/>
  <c r="I374" i="90" s="1"/>
  <c r="E248" i="90"/>
  <c r="I248" i="90" s="1"/>
  <c r="E161" i="90"/>
  <c r="I161" i="90" s="1"/>
  <c r="E113" i="90"/>
  <c r="I113" i="90" s="1"/>
  <c r="E184" i="90"/>
  <c r="I184" i="90" s="1"/>
  <c r="E135" i="90"/>
  <c r="I135" i="90" s="1"/>
  <c r="E270" i="90"/>
  <c r="I270" i="90" s="1"/>
  <c r="E78" i="90"/>
  <c r="I78" i="90" s="1"/>
  <c r="E187" i="90"/>
  <c r="I187" i="90" s="1"/>
  <c r="E101" i="90"/>
  <c r="I101" i="90" s="1"/>
  <c r="E207" i="90"/>
  <c r="I207" i="90" s="1"/>
  <c r="E493" i="90"/>
  <c r="I493" i="90" s="1"/>
  <c r="E95" i="90"/>
  <c r="I95" i="90" s="1"/>
  <c r="E46" i="90"/>
  <c r="I46" i="90" s="1"/>
  <c r="E16" i="90"/>
  <c r="I16" i="90" s="1"/>
  <c r="E70" i="90"/>
  <c r="I70" i="90" s="1"/>
  <c r="E426" i="90"/>
  <c r="I426" i="90" s="1"/>
  <c r="E492" i="90"/>
  <c r="I492" i="90" s="1"/>
  <c r="E364" i="90"/>
  <c r="I364" i="90" s="1"/>
  <c r="E318" i="90"/>
  <c r="I318" i="90" s="1"/>
  <c r="E286" i="90"/>
  <c r="I286" i="90" s="1"/>
  <c r="E188" i="90"/>
  <c r="I188" i="90" s="1"/>
  <c r="E352" i="90"/>
  <c r="I352" i="90" s="1"/>
  <c r="E334" i="90"/>
  <c r="I334" i="90" s="1"/>
  <c r="E308" i="90"/>
  <c r="I308" i="90" s="1"/>
  <c r="E292" i="90"/>
  <c r="I292" i="90" s="1"/>
  <c r="E276" i="90"/>
  <c r="I276" i="90" s="1"/>
  <c r="E324" i="90"/>
  <c r="I324" i="90" s="1"/>
  <c r="E271" i="90"/>
  <c r="I271" i="90" s="1"/>
  <c r="E179" i="90"/>
  <c r="I179" i="90" s="1"/>
  <c r="E178" i="90"/>
  <c r="I178" i="90" s="1"/>
  <c r="E38" i="90"/>
  <c r="I38" i="90" s="1"/>
  <c r="E165" i="90"/>
  <c r="I165" i="90" s="1"/>
  <c r="E191" i="90"/>
  <c r="I191" i="90" s="1"/>
  <c r="E74" i="90"/>
  <c r="I74" i="90" s="1"/>
  <c r="E254" i="90"/>
  <c r="I254" i="90" s="1"/>
  <c r="E18" i="90"/>
  <c r="I18" i="90" s="1"/>
  <c r="E496" i="90"/>
  <c r="I496" i="90" s="1"/>
  <c r="E432" i="90"/>
  <c r="I432" i="90" s="1"/>
  <c r="E428" i="90"/>
  <c r="I428" i="90" s="1"/>
  <c r="E302" i="90"/>
  <c r="I302" i="90" s="1"/>
  <c r="E252" i="90"/>
  <c r="I252" i="90" s="1"/>
  <c r="E488" i="90"/>
  <c r="I488" i="90" s="1"/>
  <c r="E424" i="90"/>
  <c r="I424" i="90" s="1"/>
  <c r="E418" i="90"/>
  <c r="I418" i="90" s="1"/>
  <c r="E354" i="90"/>
  <c r="I354" i="90" s="1"/>
  <c r="E484" i="90"/>
  <c r="I484" i="90" s="1"/>
  <c r="E420" i="90"/>
  <c r="I420" i="90" s="1"/>
  <c r="E356" i="90"/>
  <c r="I356" i="90" s="1"/>
  <c r="E454" i="90"/>
  <c r="I454" i="90" s="1"/>
  <c r="E390" i="90"/>
  <c r="I390" i="90" s="1"/>
  <c r="E256" i="90"/>
  <c r="I256" i="90" s="1"/>
  <c r="E192" i="90"/>
  <c r="I192" i="90" s="1"/>
  <c r="E314" i="90"/>
  <c r="I314" i="90" s="1"/>
  <c r="E298" i="90"/>
  <c r="I298" i="90" s="1"/>
  <c r="E282" i="90"/>
  <c r="I282" i="90" s="1"/>
  <c r="E509" i="90"/>
  <c r="I509" i="90" s="1"/>
  <c r="E501" i="90"/>
  <c r="I501" i="90" s="1"/>
  <c r="E103" i="90"/>
  <c r="I103" i="90" s="1"/>
  <c r="E258" i="90"/>
  <c r="I258" i="90" s="1"/>
  <c r="E167" i="90"/>
  <c r="I167" i="90" s="1"/>
  <c r="E109" i="90"/>
  <c r="I109" i="90" s="1"/>
  <c r="E196" i="90"/>
  <c r="I196" i="90" s="1"/>
  <c r="E141" i="90"/>
  <c r="I141" i="90" s="1"/>
  <c r="E320" i="90"/>
  <c r="I320" i="90" s="1"/>
  <c r="E177" i="90"/>
  <c r="I177" i="90" s="1"/>
  <c r="E194" i="90"/>
  <c r="I194" i="90" s="1"/>
  <c r="E157" i="90"/>
  <c r="I157" i="90" s="1"/>
  <c r="E79" i="90"/>
  <c r="I79" i="90" s="1"/>
  <c r="E42" i="90"/>
  <c r="I42" i="90" s="1"/>
  <c r="E34" i="90"/>
  <c r="I34" i="90" s="1"/>
  <c r="E121" i="90"/>
  <c r="I121" i="90" s="1"/>
  <c r="E199" i="90"/>
  <c r="I199" i="90" s="1"/>
  <c r="E215" i="90"/>
  <c r="I215" i="90" s="1"/>
  <c r="D513" i="89"/>
  <c r="K78" i="94"/>
  <c r="K77" i="94"/>
  <c r="K104" i="94"/>
  <c r="K29" i="94"/>
  <c r="J29" i="94"/>
  <c r="I29" i="94"/>
  <c r="J56" i="94"/>
  <c r="L56" i="94" s="1"/>
  <c r="E7" i="89"/>
  <c r="G104" i="94"/>
  <c r="G56" i="94"/>
  <c r="BY166" i="150" l="1"/>
  <c r="BX29" i="150"/>
  <c r="CW142" i="150"/>
  <c r="CV5" i="150"/>
  <c r="CM153" i="150"/>
  <c r="CL16" i="150"/>
  <c r="BN177" i="150"/>
  <c r="BM40" i="150"/>
  <c r="BO176" i="150"/>
  <c r="BN39" i="150"/>
  <c r="CL154" i="150"/>
  <c r="CK17" i="150"/>
  <c r="BR173" i="150"/>
  <c r="BQ36" i="150"/>
  <c r="CN152" i="150"/>
  <c r="CM15" i="150"/>
  <c r="CW144" i="150"/>
  <c r="CV7" i="150"/>
  <c r="BM178" i="150"/>
  <c r="BL41" i="150"/>
  <c r="BW168" i="150"/>
  <c r="BV31" i="150"/>
  <c r="BL180" i="150"/>
  <c r="BK43" i="150"/>
  <c r="CU148" i="150"/>
  <c r="CT11" i="150"/>
  <c r="CC163" i="150"/>
  <c r="CB26" i="150"/>
  <c r="BU170" i="150"/>
  <c r="BT33" i="150"/>
  <c r="CB164" i="150"/>
  <c r="CA27" i="150"/>
  <c r="CJ156" i="150"/>
  <c r="CI19" i="150"/>
  <c r="BS172" i="150"/>
  <c r="BR35" i="150"/>
  <c r="CG160" i="150"/>
  <c r="CF23" i="150"/>
  <c r="CO151" i="150"/>
  <c r="CN14" i="150"/>
  <c r="CW145" i="150"/>
  <c r="CV8" i="150"/>
  <c r="BZ165" i="150"/>
  <c r="BY28" i="150"/>
  <c r="CG159" i="150"/>
  <c r="CF22" i="150"/>
  <c r="BP175" i="150"/>
  <c r="BO38" i="150"/>
  <c r="BQ174" i="150"/>
  <c r="BP37" i="150"/>
  <c r="BT171" i="150"/>
  <c r="BS34" i="150"/>
  <c r="CU149" i="150"/>
  <c r="CT12" i="150"/>
  <c r="CE161" i="150"/>
  <c r="CD24" i="150"/>
  <c r="CD162" i="150"/>
  <c r="CC25" i="150"/>
  <c r="CK155" i="150"/>
  <c r="CJ18" i="150"/>
  <c r="BL179" i="150"/>
  <c r="BK42" i="150"/>
  <c r="CI157" i="150"/>
  <c r="CH20" i="150"/>
  <c r="CW146" i="150"/>
  <c r="CV9" i="150"/>
  <c r="CX143" i="150"/>
  <c r="CW6" i="150"/>
  <c r="BX167" i="150"/>
  <c r="BW30" i="150"/>
  <c r="CH158" i="150"/>
  <c r="CG21" i="150"/>
  <c r="CP150" i="150"/>
  <c r="CO13" i="150"/>
  <c r="BV169" i="150"/>
  <c r="BU32" i="150"/>
  <c r="CU147" i="150"/>
  <c r="CT10" i="150"/>
  <c r="E272" i="89"/>
  <c r="I272" i="89" s="1"/>
  <c r="E201" i="89"/>
  <c r="I201" i="89" s="1"/>
  <c r="E291" i="89"/>
  <c r="I291" i="89" s="1"/>
  <c r="E455" i="89"/>
  <c r="I455" i="89" s="1"/>
  <c r="E351" i="89"/>
  <c r="I351" i="89" s="1"/>
  <c r="E221" i="89"/>
  <c r="I221" i="89" s="1"/>
  <c r="E113" i="89"/>
  <c r="I113" i="89" s="1"/>
  <c r="E277" i="89"/>
  <c r="I277" i="89" s="1"/>
  <c r="E170" i="89"/>
  <c r="I170" i="89" s="1"/>
  <c r="E27" i="89"/>
  <c r="I27" i="89" s="1"/>
  <c r="E352" i="89"/>
  <c r="I352" i="89" s="1"/>
  <c r="E312" i="89"/>
  <c r="I312" i="89" s="1"/>
  <c r="E13" i="89"/>
  <c r="E21" i="89"/>
  <c r="E29" i="89"/>
  <c r="E37" i="89"/>
  <c r="E45" i="89"/>
  <c r="E53" i="89"/>
  <c r="I53" i="89" s="1"/>
  <c r="E61" i="89"/>
  <c r="I61" i="89" s="1"/>
  <c r="E69" i="89"/>
  <c r="I69" i="89" s="1"/>
  <c r="E77" i="89"/>
  <c r="I77" i="89" s="1"/>
  <c r="E85" i="89"/>
  <c r="E93" i="89"/>
  <c r="E101" i="89"/>
  <c r="I101" i="89" s="1"/>
  <c r="E109" i="89"/>
  <c r="E117" i="89"/>
  <c r="I117" i="89" s="1"/>
  <c r="E125" i="89"/>
  <c r="I125" i="89" s="1"/>
  <c r="E133" i="89"/>
  <c r="I133" i="89" s="1"/>
  <c r="E141" i="89"/>
  <c r="I141" i="89" s="1"/>
  <c r="E149" i="89"/>
  <c r="E157" i="89"/>
  <c r="E165" i="89"/>
  <c r="I165" i="89" s="1"/>
  <c r="E173" i="89"/>
  <c r="E181" i="89"/>
  <c r="I181" i="89" s="1"/>
  <c r="E189" i="89"/>
  <c r="I189" i="89" s="1"/>
  <c r="E197" i="89"/>
  <c r="I197" i="89" s="1"/>
  <c r="E205" i="89"/>
  <c r="I205" i="89" s="1"/>
  <c r="E213" i="89"/>
  <c r="E229" i="89"/>
  <c r="E237" i="89"/>
  <c r="I237" i="89" s="1"/>
  <c r="E245" i="89"/>
  <c r="E253" i="89"/>
  <c r="I253" i="89" s="1"/>
  <c r="E261" i="89"/>
  <c r="I261" i="89" s="1"/>
  <c r="E269" i="89"/>
  <c r="I269" i="89" s="1"/>
  <c r="E285" i="89"/>
  <c r="I285" i="89" s="1"/>
  <c r="E293" i="89"/>
  <c r="E301" i="89"/>
  <c r="E309" i="89"/>
  <c r="I309" i="89" s="1"/>
  <c r="E317" i="89"/>
  <c r="E325" i="89"/>
  <c r="I325" i="89" s="1"/>
  <c r="E333" i="89"/>
  <c r="I333" i="89" s="1"/>
  <c r="E341" i="89"/>
  <c r="I341" i="89" s="1"/>
  <c r="E349" i="89"/>
  <c r="I349" i="89" s="1"/>
  <c r="E357" i="89"/>
  <c r="E365" i="89"/>
  <c r="E373" i="89"/>
  <c r="I373" i="89" s="1"/>
  <c r="E381" i="89"/>
  <c r="E389" i="89"/>
  <c r="I389" i="89" s="1"/>
  <c r="E397" i="89"/>
  <c r="I397" i="89" s="1"/>
  <c r="E405" i="89"/>
  <c r="I405" i="89" s="1"/>
  <c r="E413" i="89"/>
  <c r="E421" i="89"/>
  <c r="E429" i="89"/>
  <c r="E437" i="89"/>
  <c r="I437" i="89" s="1"/>
  <c r="E445" i="89"/>
  <c r="E453" i="89"/>
  <c r="I453" i="89" s="1"/>
  <c r="E461" i="89"/>
  <c r="I461" i="89" s="1"/>
  <c r="E469" i="89"/>
  <c r="I469" i="89" s="1"/>
  <c r="E477" i="89"/>
  <c r="I477" i="89" s="1"/>
  <c r="E485" i="89"/>
  <c r="E493" i="89"/>
  <c r="E501" i="89"/>
  <c r="I501" i="89" s="1"/>
  <c r="E509" i="89"/>
  <c r="E52" i="89"/>
  <c r="I52" i="89" s="1"/>
  <c r="E100" i="89"/>
  <c r="I100" i="89" s="1"/>
  <c r="E156" i="89"/>
  <c r="I156" i="89" s="1"/>
  <c r="E212" i="89"/>
  <c r="I212" i="89" s="1"/>
  <c r="E260" i="89"/>
  <c r="E332" i="89"/>
  <c r="E396" i="89"/>
  <c r="E452" i="89"/>
  <c r="E508" i="89"/>
  <c r="I508" i="89" s="1"/>
  <c r="E14" i="89"/>
  <c r="I14" i="89" s="1"/>
  <c r="E22" i="89"/>
  <c r="I22" i="89" s="1"/>
  <c r="E30" i="89"/>
  <c r="I30" i="89" s="1"/>
  <c r="E38" i="89"/>
  <c r="E46" i="89"/>
  <c r="E54" i="89"/>
  <c r="I54" i="89" s="1"/>
  <c r="E62" i="89"/>
  <c r="E70" i="89"/>
  <c r="I70" i="89" s="1"/>
  <c r="E78" i="89"/>
  <c r="I78" i="89" s="1"/>
  <c r="E86" i="89"/>
  <c r="I86" i="89" s="1"/>
  <c r="E94" i="89"/>
  <c r="I94" i="89" s="1"/>
  <c r="E102" i="89"/>
  <c r="E110" i="89"/>
  <c r="E118" i="89"/>
  <c r="I118" i="89" s="1"/>
  <c r="E126" i="89"/>
  <c r="E134" i="89"/>
  <c r="E142" i="89"/>
  <c r="I142" i="89" s="1"/>
  <c r="E150" i="89"/>
  <c r="I150" i="89" s="1"/>
  <c r="E158" i="89"/>
  <c r="I158" i="89" s="1"/>
  <c r="E166" i="89"/>
  <c r="E174" i="89"/>
  <c r="E182" i="89"/>
  <c r="E190" i="89"/>
  <c r="E198" i="89"/>
  <c r="I198" i="89" s="1"/>
  <c r="E206" i="89"/>
  <c r="I206" i="89" s="1"/>
  <c r="E214" i="89"/>
  <c r="I214" i="89" s="1"/>
  <c r="E222" i="89"/>
  <c r="I222" i="89" s="1"/>
  <c r="E230" i="89"/>
  <c r="E238" i="89"/>
  <c r="E246" i="89"/>
  <c r="I246" i="89" s="1"/>
  <c r="E254" i="89"/>
  <c r="E262" i="89"/>
  <c r="I262" i="89" s="1"/>
  <c r="E270" i="89"/>
  <c r="I270" i="89" s="1"/>
  <c r="E278" i="89"/>
  <c r="I278" i="89" s="1"/>
  <c r="E286" i="89"/>
  <c r="I286" i="89" s="1"/>
  <c r="E294" i="89"/>
  <c r="E302" i="89"/>
  <c r="E310" i="89"/>
  <c r="I310" i="89" s="1"/>
  <c r="E318" i="89"/>
  <c r="E326" i="89"/>
  <c r="E334" i="89"/>
  <c r="I334" i="89" s="1"/>
  <c r="E342" i="89"/>
  <c r="I342" i="89" s="1"/>
  <c r="E350" i="89"/>
  <c r="I350" i="89" s="1"/>
  <c r="E358" i="89"/>
  <c r="E366" i="89"/>
  <c r="E374" i="89"/>
  <c r="I374" i="89" s="1"/>
  <c r="E382" i="89"/>
  <c r="E390" i="89"/>
  <c r="I390" i="89" s="1"/>
  <c r="E398" i="89"/>
  <c r="I398" i="89" s="1"/>
  <c r="E406" i="89"/>
  <c r="I406" i="89" s="1"/>
  <c r="E414" i="89"/>
  <c r="I414" i="89" s="1"/>
  <c r="E422" i="89"/>
  <c r="E430" i="89"/>
  <c r="E438" i="89"/>
  <c r="E446" i="89"/>
  <c r="E454" i="89"/>
  <c r="I454" i="89" s="1"/>
  <c r="E462" i="89"/>
  <c r="I462" i="89" s="1"/>
  <c r="E470" i="89"/>
  <c r="I470" i="89" s="1"/>
  <c r="E478" i="89"/>
  <c r="I478" i="89" s="1"/>
  <c r="E486" i="89"/>
  <c r="E494" i="89"/>
  <c r="E502" i="89"/>
  <c r="I502" i="89" s="1"/>
  <c r="E510" i="89"/>
  <c r="E44" i="89"/>
  <c r="I44" i="89" s="1"/>
  <c r="E108" i="89"/>
  <c r="I108" i="89" s="1"/>
  <c r="E180" i="89"/>
  <c r="I180" i="89" s="1"/>
  <c r="E244" i="89"/>
  <c r="I244" i="89" s="1"/>
  <c r="E292" i="89"/>
  <c r="E356" i="89"/>
  <c r="E412" i="89"/>
  <c r="I412" i="89" s="1"/>
  <c r="E468" i="89"/>
  <c r="E15" i="89"/>
  <c r="I15" i="89" s="1"/>
  <c r="E23" i="89"/>
  <c r="I23" i="89" s="1"/>
  <c r="E31" i="89"/>
  <c r="I31" i="89" s="1"/>
  <c r="E39" i="89"/>
  <c r="I39" i="89" s="1"/>
  <c r="E47" i="89"/>
  <c r="E55" i="89"/>
  <c r="E63" i="89"/>
  <c r="I63" i="89" s="1"/>
  <c r="E71" i="89"/>
  <c r="E79" i="89"/>
  <c r="I79" i="89" s="1"/>
  <c r="E87" i="89"/>
  <c r="I87" i="89" s="1"/>
  <c r="E95" i="89"/>
  <c r="I95" i="89" s="1"/>
  <c r="E103" i="89"/>
  <c r="E111" i="89"/>
  <c r="E119" i="89"/>
  <c r="E127" i="89"/>
  <c r="I127" i="89" s="1"/>
  <c r="E135" i="89"/>
  <c r="E143" i="89"/>
  <c r="I143" i="89" s="1"/>
  <c r="E151" i="89"/>
  <c r="I151" i="89" s="1"/>
  <c r="E159" i="89"/>
  <c r="I159" i="89" s="1"/>
  <c r="E167" i="89"/>
  <c r="I167" i="89" s="1"/>
  <c r="E175" i="89"/>
  <c r="E183" i="89"/>
  <c r="E191" i="89"/>
  <c r="I191" i="89" s="1"/>
  <c r="E199" i="89"/>
  <c r="E207" i="89"/>
  <c r="I207" i="89" s="1"/>
  <c r="E215" i="89"/>
  <c r="I215" i="89" s="1"/>
  <c r="E223" i="89"/>
  <c r="I223" i="89" s="1"/>
  <c r="E231" i="89"/>
  <c r="I231" i="89" s="1"/>
  <c r="E239" i="89"/>
  <c r="E247" i="89"/>
  <c r="E255" i="89"/>
  <c r="I255" i="89" s="1"/>
  <c r="E263" i="89"/>
  <c r="E271" i="89"/>
  <c r="I271" i="89" s="1"/>
  <c r="E279" i="89"/>
  <c r="I279" i="89" s="1"/>
  <c r="E287" i="89"/>
  <c r="I287" i="89" s="1"/>
  <c r="E295" i="89"/>
  <c r="I295" i="89" s="1"/>
  <c r="E303" i="89"/>
  <c r="E311" i="89"/>
  <c r="E319" i="89"/>
  <c r="I319" i="89" s="1"/>
  <c r="E327" i="89"/>
  <c r="E335" i="89"/>
  <c r="I335" i="89" s="1"/>
  <c r="E343" i="89"/>
  <c r="I343" i="89" s="1"/>
  <c r="E359" i="89"/>
  <c r="I359" i="89" s="1"/>
  <c r="E367" i="89"/>
  <c r="I367" i="89" s="1"/>
  <c r="E375" i="89"/>
  <c r="E383" i="89"/>
  <c r="E391" i="89"/>
  <c r="I391" i="89" s="1"/>
  <c r="E399" i="89"/>
  <c r="E407" i="89"/>
  <c r="I407" i="89" s="1"/>
  <c r="E415" i="89"/>
  <c r="I415" i="89" s="1"/>
  <c r="E423" i="89"/>
  <c r="I423" i="89" s="1"/>
  <c r="E431" i="89"/>
  <c r="I431" i="89" s="1"/>
  <c r="E439" i="89"/>
  <c r="E447" i="89"/>
  <c r="E463" i="89"/>
  <c r="I463" i="89" s="1"/>
  <c r="E471" i="89"/>
  <c r="E479" i="89"/>
  <c r="I479" i="89" s="1"/>
  <c r="E487" i="89"/>
  <c r="I487" i="89" s="1"/>
  <c r="E495" i="89"/>
  <c r="I495" i="89" s="1"/>
  <c r="E503" i="89"/>
  <c r="I503" i="89" s="1"/>
  <c r="E511" i="89"/>
  <c r="E496" i="89"/>
  <c r="E60" i="89"/>
  <c r="I60" i="89" s="1"/>
  <c r="E76" i="89"/>
  <c r="E92" i="89"/>
  <c r="I92" i="89" s="1"/>
  <c r="E148" i="89"/>
  <c r="I148" i="89" s="1"/>
  <c r="E188" i="89"/>
  <c r="I188" i="89" s="1"/>
  <c r="E220" i="89"/>
  <c r="I220" i="89" s="1"/>
  <c r="E276" i="89"/>
  <c r="E324" i="89"/>
  <c r="E380" i="89"/>
  <c r="I380" i="89" s="1"/>
  <c r="E444" i="89"/>
  <c r="E500" i="89"/>
  <c r="I500" i="89" s="1"/>
  <c r="E16" i="89"/>
  <c r="I16" i="89" s="1"/>
  <c r="E24" i="89"/>
  <c r="I24" i="89" s="1"/>
  <c r="E32" i="89"/>
  <c r="I32" i="89" s="1"/>
  <c r="E40" i="89"/>
  <c r="E48" i="89"/>
  <c r="E56" i="89"/>
  <c r="E64" i="89"/>
  <c r="E72" i="89"/>
  <c r="I72" i="89" s="1"/>
  <c r="E80" i="89"/>
  <c r="I80" i="89" s="1"/>
  <c r="E88" i="89"/>
  <c r="I88" i="89" s="1"/>
  <c r="E96" i="89"/>
  <c r="I96" i="89" s="1"/>
  <c r="E104" i="89"/>
  <c r="E112" i="89"/>
  <c r="E120" i="89"/>
  <c r="I120" i="89" s="1"/>
  <c r="E128" i="89"/>
  <c r="E136" i="89"/>
  <c r="I136" i="89" s="1"/>
  <c r="E144" i="89"/>
  <c r="I144" i="89" s="1"/>
  <c r="E152" i="89"/>
  <c r="I152" i="89" s="1"/>
  <c r="E160" i="89"/>
  <c r="I160" i="89" s="1"/>
  <c r="E168" i="89"/>
  <c r="E176" i="89"/>
  <c r="E184" i="89"/>
  <c r="I184" i="89" s="1"/>
  <c r="E192" i="89"/>
  <c r="E200" i="89"/>
  <c r="E208" i="89"/>
  <c r="I208" i="89" s="1"/>
  <c r="E216" i="89"/>
  <c r="I216" i="89" s="1"/>
  <c r="E224" i="89"/>
  <c r="I224" i="89" s="1"/>
  <c r="E232" i="89"/>
  <c r="E240" i="89"/>
  <c r="E248" i="89"/>
  <c r="I248" i="89" s="1"/>
  <c r="E256" i="89"/>
  <c r="E264" i="89"/>
  <c r="I264" i="89" s="1"/>
  <c r="E280" i="89"/>
  <c r="I280" i="89" s="1"/>
  <c r="E288" i="89"/>
  <c r="I288" i="89" s="1"/>
  <c r="E296" i="89"/>
  <c r="I296" i="89" s="1"/>
  <c r="E304" i="89"/>
  <c r="E320" i="89"/>
  <c r="E328" i="89"/>
  <c r="E336" i="89"/>
  <c r="E344" i="89"/>
  <c r="I344" i="89" s="1"/>
  <c r="E360" i="89"/>
  <c r="I360" i="89" s="1"/>
  <c r="E368" i="89"/>
  <c r="I368" i="89" s="1"/>
  <c r="E376" i="89"/>
  <c r="I376" i="89" s="1"/>
  <c r="E384" i="89"/>
  <c r="E392" i="89"/>
  <c r="E400" i="89"/>
  <c r="I400" i="89" s="1"/>
  <c r="E408" i="89"/>
  <c r="E416" i="89"/>
  <c r="I416" i="89" s="1"/>
  <c r="E424" i="89"/>
  <c r="I424" i="89" s="1"/>
  <c r="E432" i="89"/>
  <c r="I432" i="89" s="1"/>
  <c r="E440" i="89"/>
  <c r="I440" i="89" s="1"/>
  <c r="E448" i="89"/>
  <c r="E456" i="89"/>
  <c r="E464" i="89"/>
  <c r="I464" i="89" s="1"/>
  <c r="E472" i="89"/>
  <c r="E480" i="89"/>
  <c r="I480" i="89" s="1"/>
  <c r="E488" i="89"/>
  <c r="I488" i="89" s="1"/>
  <c r="E504" i="89"/>
  <c r="I504" i="89" s="1"/>
  <c r="E68" i="89"/>
  <c r="I68" i="89" s="1"/>
  <c r="E116" i="89"/>
  <c r="E164" i="89"/>
  <c r="E236" i="89"/>
  <c r="I236" i="89" s="1"/>
  <c r="E308" i="89"/>
  <c r="E364" i="89"/>
  <c r="I364" i="89" s="1"/>
  <c r="E420" i="89"/>
  <c r="I420" i="89" s="1"/>
  <c r="E484" i="89"/>
  <c r="I484" i="89" s="1"/>
  <c r="E17" i="89"/>
  <c r="I17" i="89" s="1"/>
  <c r="E25" i="89"/>
  <c r="E33" i="89"/>
  <c r="E41" i="89"/>
  <c r="I41" i="89" s="1"/>
  <c r="E49" i="89"/>
  <c r="E57" i="89"/>
  <c r="I57" i="89" s="1"/>
  <c r="E65" i="89"/>
  <c r="I65" i="89" s="1"/>
  <c r="E73" i="89"/>
  <c r="I73" i="89" s="1"/>
  <c r="E81" i="89"/>
  <c r="I81" i="89" s="1"/>
  <c r="E89" i="89"/>
  <c r="E97" i="89"/>
  <c r="E105" i="89"/>
  <c r="I105" i="89" s="1"/>
  <c r="E121" i="89"/>
  <c r="E129" i="89"/>
  <c r="I129" i="89" s="1"/>
  <c r="E137" i="89"/>
  <c r="I137" i="89" s="1"/>
  <c r="E145" i="89"/>
  <c r="I145" i="89" s="1"/>
  <c r="E153" i="89"/>
  <c r="I153" i="89" s="1"/>
  <c r="E161" i="89"/>
  <c r="E169" i="89"/>
  <c r="E177" i="89"/>
  <c r="I177" i="89" s="1"/>
  <c r="E185" i="89"/>
  <c r="E193" i="89"/>
  <c r="I193" i="89" s="1"/>
  <c r="E209" i="89"/>
  <c r="I209" i="89" s="1"/>
  <c r="E217" i="89"/>
  <c r="I217" i="89" s="1"/>
  <c r="E225" i="89"/>
  <c r="I225" i="89" s="1"/>
  <c r="E233" i="89"/>
  <c r="E241" i="89"/>
  <c r="I241" i="89" s="1"/>
  <c r="E249" i="89"/>
  <c r="I249" i="89" s="1"/>
  <c r="E257" i="89"/>
  <c r="E265" i="89"/>
  <c r="I265" i="89" s="1"/>
  <c r="E273" i="89"/>
  <c r="I273" i="89" s="1"/>
  <c r="E281" i="89"/>
  <c r="I281" i="89" s="1"/>
  <c r="E289" i="89"/>
  <c r="I289" i="89" s="1"/>
  <c r="E297" i="89"/>
  <c r="E305" i="89"/>
  <c r="I305" i="89" s="1"/>
  <c r="E313" i="89"/>
  <c r="I313" i="89" s="1"/>
  <c r="E321" i="89"/>
  <c r="E329" i="89"/>
  <c r="I329" i="89" s="1"/>
  <c r="E337" i="89"/>
  <c r="I337" i="89" s="1"/>
  <c r="E345" i="89"/>
  <c r="I345" i="89" s="1"/>
  <c r="E353" i="89"/>
  <c r="I353" i="89" s="1"/>
  <c r="E361" i="89"/>
  <c r="E369" i="89"/>
  <c r="I369" i="89" s="1"/>
  <c r="E377" i="89"/>
  <c r="I377" i="89" s="1"/>
  <c r="E385" i="89"/>
  <c r="E393" i="89"/>
  <c r="I393" i="89" s="1"/>
  <c r="E401" i="89"/>
  <c r="I401" i="89" s="1"/>
  <c r="E409" i="89"/>
  <c r="I409" i="89" s="1"/>
  <c r="E417" i="89"/>
  <c r="I417" i="89" s="1"/>
  <c r="E425" i="89"/>
  <c r="E433" i="89"/>
  <c r="E441" i="89"/>
  <c r="I441" i="89" s="1"/>
  <c r="E449" i="89"/>
  <c r="I449" i="89" s="1"/>
  <c r="E457" i="89"/>
  <c r="I457" i="89" s="1"/>
  <c r="E465" i="89"/>
  <c r="I465" i="89" s="1"/>
  <c r="E473" i="89"/>
  <c r="I473" i="89" s="1"/>
  <c r="E481" i="89"/>
  <c r="I481" i="89" s="1"/>
  <c r="E489" i="89"/>
  <c r="E497" i="89"/>
  <c r="I497" i="89" s="1"/>
  <c r="E505" i="89"/>
  <c r="I505" i="89" s="1"/>
  <c r="E36" i="89"/>
  <c r="E124" i="89"/>
  <c r="I124" i="89" s="1"/>
  <c r="E196" i="89"/>
  <c r="I196" i="89" s="1"/>
  <c r="E252" i="89"/>
  <c r="I252" i="89" s="1"/>
  <c r="E300" i="89"/>
  <c r="I300" i="89" s="1"/>
  <c r="E348" i="89"/>
  <c r="E404" i="89"/>
  <c r="I404" i="89" s="1"/>
  <c r="E460" i="89"/>
  <c r="I460" i="89" s="1"/>
  <c r="E18" i="89"/>
  <c r="E26" i="89"/>
  <c r="I26" i="89" s="1"/>
  <c r="E34" i="89"/>
  <c r="I34" i="89" s="1"/>
  <c r="E42" i="89"/>
  <c r="I42" i="89" s="1"/>
  <c r="E50" i="89"/>
  <c r="I50" i="89" s="1"/>
  <c r="E58" i="89"/>
  <c r="E66" i="89"/>
  <c r="I66" i="89" s="1"/>
  <c r="E74" i="89"/>
  <c r="I74" i="89" s="1"/>
  <c r="E82" i="89"/>
  <c r="E90" i="89"/>
  <c r="I90" i="89" s="1"/>
  <c r="E98" i="89"/>
  <c r="I98" i="89" s="1"/>
  <c r="E106" i="89"/>
  <c r="I106" i="89" s="1"/>
  <c r="E114" i="89"/>
  <c r="I114" i="89" s="1"/>
  <c r="E122" i="89"/>
  <c r="E130" i="89"/>
  <c r="I130" i="89" s="1"/>
  <c r="E138" i="89"/>
  <c r="I138" i="89" s="1"/>
  <c r="E146" i="89"/>
  <c r="E154" i="89"/>
  <c r="I154" i="89" s="1"/>
  <c r="E162" i="89"/>
  <c r="I162" i="89" s="1"/>
  <c r="E178" i="89"/>
  <c r="I178" i="89" s="1"/>
  <c r="E186" i="89"/>
  <c r="I186" i="89" s="1"/>
  <c r="E194" i="89"/>
  <c r="E202" i="89"/>
  <c r="I202" i="89" s="1"/>
  <c r="E210" i="89"/>
  <c r="I210" i="89" s="1"/>
  <c r="E218" i="89"/>
  <c r="E226" i="89"/>
  <c r="I226" i="89" s="1"/>
  <c r="E234" i="89"/>
  <c r="I234" i="89" s="1"/>
  <c r="E242" i="89"/>
  <c r="I242" i="89" s="1"/>
  <c r="E250" i="89"/>
  <c r="I250" i="89" s="1"/>
  <c r="E258" i="89"/>
  <c r="E266" i="89"/>
  <c r="I266" i="89" s="1"/>
  <c r="E274" i="89"/>
  <c r="I274" i="89" s="1"/>
  <c r="E282" i="89"/>
  <c r="E290" i="89"/>
  <c r="I290" i="89" s="1"/>
  <c r="E298" i="89"/>
  <c r="I298" i="89" s="1"/>
  <c r="E306" i="89"/>
  <c r="I306" i="89" s="1"/>
  <c r="E314" i="89"/>
  <c r="I314" i="89" s="1"/>
  <c r="E322" i="89"/>
  <c r="E330" i="89"/>
  <c r="I330" i="89" s="1"/>
  <c r="E338" i="89"/>
  <c r="I338" i="89" s="1"/>
  <c r="E346" i="89"/>
  <c r="E354" i="89"/>
  <c r="I354" i="89" s="1"/>
  <c r="E362" i="89"/>
  <c r="I362" i="89" s="1"/>
  <c r="E370" i="89"/>
  <c r="I370" i="89" s="1"/>
  <c r="E378" i="89"/>
  <c r="I378" i="89" s="1"/>
  <c r="E386" i="89"/>
  <c r="E394" i="89"/>
  <c r="I394" i="89" s="1"/>
  <c r="E402" i="89"/>
  <c r="I402" i="89" s="1"/>
  <c r="E410" i="89"/>
  <c r="E418" i="89"/>
  <c r="I418" i="89" s="1"/>
  <c r="E426" i="89"/>
  <c r="I426" i="89" s="1"/>
  <c r="E434" i="89"/>
  <c r="I434" i="89" s="1"/>
  <c r="E442" i="89"/>
  <c r="I442" i="89" s="1"/>
  <c r="E450" i="89"/>
  <c r="E458" i="89"/>
  <c r="E466" i="89"/>
  <c r="I466" i="89" s="1"/>
  <c r="E474" i="89"/>
  <c r="E482" i="89"/>
  <c r="I482" i="89" s="1"/>
  <c r="E490" i="89"/>
  <c r="I490" i="89" s="1"/>
  <c r="E498" i="89"/>
  <c r="I498" i="89" s="1"/>
  <c r="E506" i="89"/>
  <c r="I506" i="89" s="1"/>
  <c r="E28" i="89"/>
  <c r="E132" i="89"/>
  <c r="I132" i="89" s="1"/>
  <c r="E204" i="89"/>
  <c r="I204" i="89" s="1"/>
  <c r="E268" i="89"/>
  <c r="E316" i="89"/>
  <c r="I316" i="89" s="1"/>
  <c r="E372" i="89"/>
  <c r="I372" i="89" s="1"/>
  <c r="E436" i="89"/>
  <c r="I436" i="89" s="1"/>
  <c r="E492" i="89"/>
  <c r="I492" i="89" s="1"/>
  <c r="E19" i="89"/>
  <c r="E43" i="89"/>
  <c r="I43" i="89" s="1"/>
  <c r="E51" i="89"/>
  <c r="I51" i="89" s="1"/>
  <c r="E59" i="89"/>
  <c r="E67" i="89"/>
  <c r="I67" i="89" s="1"/>
  <c r="E75" i="89"/>
  <c r="I75" i="89" s="1"/>
  <c r="E83" i="89"/>
  <c r="I83" i="89" s="1"/>
  <c r="E91" i="89"/>
  <c r="I91" i="89" s="1"/>
  <c r="E99" i="89"/>
  <c r="E107" i="89"/>
  <c r="E115" i="89"/>
  <c r="E123" i="89"/>
  <c r="E131" i="89"/>
  <c r="I131" i="89" s="1"/>
  <c r="E139" i="89"/>
  <c r="I139" i="89" s="1"/>
  <c r="E147" i="89"/>
  <c r="I147" i="89" s="1"/>
  <c r="E155" i="89"/>
  <c r="I155" i="89" s="1"/>
  <c r="E163" i="89"/>
  <c r="E171" i="89"/>
  <c r="I171" i="89" s="1"/>
  <c r="E179" i="89"/>
  <c r="I179" i="89" s="1"/>
  <c r="E187" i="89"/>
  <c r="E195" i="89"/>
  <c r="I195" i="89" s="1"/>
  <c r="E203" i="89"/>
  <c r="I203" i="89" s="1"/>
  <c r="E211" i="89"/>
  <c r="I211" i="89" s="1"/>
  <c r="E219" i="89"/>
  <c r="I219" i="89" s="1"/>
  <c r="E227" i="89"/>
  <c r="E235" i="89"/>
  <c r="I235" i="89" s="1"/>
  <c r="E243" i="89"/>
  <c r="I243" i="89" s="1"/>
  <c r="E251" i="89"/>
  <c r="E259" i="89"/>
  <c r="I259" i="89" s="1"/>
  <c r="E267" i="89"/>
  <c r="I267" i="89" s="1"/>
  <c r="E275" i="89"/>
  <c r="I275" i="89" s="1"/>
  <c r="E283" i="89"/>
  <c r="I283" i="89" s="1"/>
  <c r="E299" i="89"/>
  <c r="E307" i="89"/>
  <c r="I307" i="89" s="1"/>
  <c r="E315" i="89"/>
  <c r="I315" i="89" s="1"/>
  <c r="E323" i="89"/>
  <c r="I323" i="89" s="1"/>
  <c r="E331" i="89"/>
  <c r="I331" i="89" s="1"/>
  <c r="E339" i="89"/>
  <c r="I339" i="89" s="1"/>
  <c r="E347" i="89"/>
  <c r="I347" i="89" s="1"/>
  <c r="E355" i="89"/>
  <c r="I355" i="89" s="1"/>
  <c r="E363" i="89"/>
  <c r="E371" i="89"/>
  <c r="E379" i="89"/>
  <c r="I379" i="89" s="1"/>
  <c r="E387" i="89"/>
  <c r="I387" i="89" s="1"/>
  <c r="E395" i="89"/>
  <c r="I395" i="89" s="1"/>
  <c r="E403" i="89"/>
  <c r="I403" i="89" s="1"/>
  <c r="E411" i="89"/>
  <c r="I411" i="89" s="1"/>
  <c r="E419" i="89"/>
  <c r="I419" i="89" s="1"/>
  <c r="E427" i="89"/>
  <c r="E435" i="89"/>
  <c r="I435" i="89" s="1"/>
  <c r="E443" i="89"/>
  <c r="I443" i="89" s="1"/>
  <c r="E451" i="89"/>
  <c r="E459" i="89"/>
  <c r="I459" i="89" s="1"/>
  <c r="E467" i="89"/>
  <c r="I467" i="89" s="1"/>
  <c r="E475" i="89"/>
  <c r="I475" i="89" s="1"/>
  <c r="E483" i="89"/>
  <c r="I483" i="89" s="1"/>
  <c r="E491" i="89"/>
  <c r="E499" i="89"/>
  <c r="I499" i="89" s="1"/>
  <c r="E507" i="89"/>
  <c r="I507" i="89" s="1"/>
  <c r="E20" i="89"/>
  <c r="E84" i="89"/>
  <c r="I84" i="89" s="1"/>
  <c r="E140" i="89"/>
  <c r="I140" i="89" s="1"/>
  <c r="E172" i="89"/>
  <c r="I172" i="89" s="1"/>
  <c r="E228" i="89"/>
  <c r="I228" i="89" s="1"/>
  <c r="E284" i="89"/>
  <c r="E340" i="89"/>
  <c r="I340" i="89" s="1"/>
  <c r="E388" i="89"/>
  <c r="I388" i="89" s="1"/>
  <c r="E428" i="89"/>
  <c r="E476" i="89"/>
  <c r="I476" i="89" s="1"/>
  <c r="H105" i="94"/>
  <c r="O105" i="94" s="1"/>
  <c r="P105" i="94"/>
  <c r="N105" i="94"/>
  <c r="I491" i="89"/>
  <c r="I509" i="89"/>
  <c r="I493" i="89"/>
  <c r="I485" i="89"/>
  <c r="I445" i="89"/>
  <c r="I429" i="89"/>
  <c r="I421" i="89"/>
  <c r="I413" i="89"/>
  <c r="I381" i="89"/>
  <c r="I511" i="89"/>
  <c r="I471" i="89"/>
  <c r="I425" i="89"/>
  <c r="I213" i="89"/>
  <c r="I447" i="89"/>
  <c r="I383" i="89"/>
  <c r="I230" i="89"/>
  <c r="I173" i="89"/>
  <c r="I157" i="89"/>
  <c r="I149" i="89"/>
  <c r="I109" i="89"/>
  <c r="I451" i="89"/>
  <c r="I433" i="89"/>
  <c r="I111" i="89"/>
  <c r="I365" i="89"/>
  <c r="I361" i="89"/>
  <c r="I357" i="89"/>
  <c r="I321" i="89"/>
  <c r="I317" i="89"/>
  <c r="I301" i="89"/>
  <c r="I297" i="89"/>
  <c r="I293" i="89"/>
  <c r="I257" i="89"/>
  <c r="I245" i="89"/>
  <c r="I233" i="89"/>
  <c r="I185" i="89"/>
  <c r="I135" i="89"/>
  <c r="I119" i="89"/>
  <c r="I103" i="89"/>
  <c r="I71" i="89"/>
  <c r="I55" i="89"/>
  <c r="I47" i="89"/>
  <c r="I489" i="89"/>
  <c r="I427" i="89"/>
  <c r="I134" i="89"/>
  <c r="I126" i="89"/>
  <c r="I110" i="89"/>
  <c r="I49" i="89"/>
  <c r="I20" i="89"/>
  <c r="I93" i="89"/>
  <c r="I385" i="89"/>
  <c r="I303" i="89"/>
  <c r="I251" i="89"/>
  <c r="I174" i="89"/>
  <c r="I166" i="89"/>
  <c r="I85" i="89"/>
  <c r="I36" i="89"/>
  <c r="I37" i="89"/>
  <c r="I229" i="89"/>
  <c r="I45" i="89"/>
  <c r="I29" i="89"/>
  <c r="I13" i="89"/>
  <c r="I399" i="89"/>
  <c r="I175" i="89"/>
  <c r="I371" i="89"/>
  <c r="I239" i="89"/>
  <c r="I187" i="89"/>
  <c r="I169" i="89"/>
  <c r="I161" i="89"/>
  <c r="I121" i="89"/>
  <c r="I263" i="89"/>
  <c r="I116" i="89"/>
  <c r="I97" i="89"/>
  <c r="I299" i="89"/>
  <c r="I247" i="89"/>
  <c r="I439" i="89"/>
  <c r="I375" i="89"/>
  <c r="I327" i="89"/>
  <c r="I311" i="89"/>
  <c r="I194" i="89"/>
  <c r="I190" i="89"/>
  <c r="I164" i="89"/>
  <c r="I76" i="89"/>
  <c r="I28" i="89"/>
  <c r="I363" i="89"/>
  <c r="I89" i="89"/>
  <c r="I21" i="89"/>
  <c r="I46" i="89"/>
  <c r="I33" i="89"/>
  <c r="I107" i="89"/>
  <c r="I18" i="89"/>
  <c r="I58" i="89"/>
  <c r="I25" i="89"/>
  <c r="I408" i="89"/>
  <c r="I332" i="89"/>
  <c r="I348" i="89"/>
  <c r="I122" i="89"/>
  <c r="I396" i="89"/>
  <c r="I294" i="89"/>
  <c r="I326" i="89"/>
  <c r="I358" i="89"/>
  <c r="I256" i="89"/>
  <c r="I200" i="89"/>
  <c r="I40" i="89"/>
  <c r="I99" i="89"/>
  <c r="I448" i="89"/>
  <c r="I446" i="89"/>
  <c r="E512" i="89"/>
  <c r="I512" i="89" s="1"/>
  <c r="I192" i="89"/>
  <c r="I115" i="89"/>
  <c r="I168" i="89"/>
  <c r="I102" i="89"/>
  <c r="I56" i="89"/>
  <c r="I292" i="89"/>
  <c r="I304" i="89"/>
  <c r="I320" i="89"/>
  <c r="I336" i="89"/>
  <c r="I128" i="89"/>
  <c r="I494" i="89"/>
  <c r="I62" i="89"/>
  <c r="I276" i="89"/>
  <c r="I422" i="89"/>
  <c r="I123" i="89"/>
  <c r="I199" i="89"/>
  <c r="I268" i="89"/>
  <c r="I38" i="89"/>
  <c r="I182" i="89"/>
  <c r="I218" i="89"/>
  <c r="I146" i="89"/>
  <c r="I282" i="89"/>
  <c r="I346" i="89"/>
  <c r="I386" i="89"/>
  <c r="I450" i="89"/>
  <c r="I328" i="89"/>
  <c r="I392" i="89"/>
  <c r="I410" i="89"/>
  <c r="I64" i="89"/>
  <c r="I104" i="89"/>
  <c r="I227" i="89"/>
  <c r="I452" i="89"/>
  <c r="I112" i="89"/>
  <c r="I284" i="89"/>
  <c r="I48" i="89"/>
  <c r="I486" i="89"/>
  <c r="I82" i="89"/>
  <c r="I183" i="89"/>
  <c r="I240" i="89"/>
  <c r="I308" i="89"/>
  <c r="I324" i="89"/>
  <c r="I356" i="89"/>
  <c r="I176" i="89"/>
  <c r="I510" i="89"/>
  <c r="I238" i="89"/>
  <c r="I254" i="89"/>
  <c r="I302" i="89"/>
  <c r="I318" i="89"/>
  <c r="I366" i="89"/>
  <c r="I438" i="89"/>
  <c r="I468" i="89"/>
  <c r="I458" i="89"/>
  <c r="I472" i="89"/>
  <c r="I19" i="89"/>
  <c r="I163" i="89"/>
  <c r="I444" i="89"/>
  <c r="I260" i="89"/>
  <c r="I384" i="89"/>
  <c r="I430" i="89"/>
  <c r="I382" i="89"/>
  <c r="I428" i="89"/>
  <c r="I59" i="89"/>
  <c r="I232" i="89"/>
  <c r="I474" i="89"/>
  <c r="I258" i="89"/>
  <c r="I456" i="89"/>
  <c r="I322" i="89"/>
  <c r="I496" i="89"/>
  <c r="D7" i="90"/>
  <c r="F7" i="90" s="1"/>
  <c r="F10" i="113" s="1"/>
  <c r="J10" i="113" s="1"/>
  <c r="N56" i="94"/>
  <c r="P56" i="94"/>
  <c r="H56" i="94"/>
  <c r="K125" i="94"/>
  <c r="K126" i="94"/>
  <c r="I77" i="94"/>
  <c r="G30" i="94"/>
  <c r="G29" i="94"/>
  <c r="I78" i="94"/>
  <c r="J78" i="94"/>
  <c r="J77" i="94"/>
  <c r="J104" i="94"/>
  <c r="P104" i="94" s="1"/>
  <c r="L29" i="94"/>
  <c r="L30" i="94"/>
  <c r="BY167" i="150" l="1"/>
  <c r="BX30" i="150"/>
  <c r="BX168" i="150"/>
  <c r="BW31" i="150"/>
  <c r="CI158" i="150"/>
  <c r="CH21" i="150"/>
  <c r="CJ157" i="150"/>
  <c r="CI20" i="150"/>
  <c r="CF161" i="150"/>
  <c r="CE24" i="150"/>
  <c r="BQ175" i="150"/>
  <c r="BP38" i="150"/>
  <c r="CP151" i="150"/>
  <c r="CO14" i="150"/>
  <c r="CC164" i="150"/>
  <c r="CB27" i="150"/>
  <c r="BM180" i="150"/>
  <c r="BL43" i="150"/>
  <c r="CO152" i="150"/>
  <c r="CN15" i="150"/>
  <c r="BO177" i="150"/>
  <c r="BN40" i="150"/>
  <c r="CH159" i="150"/>
  <c r="CG22" i="150"/>
  <c r="CV147" i="150"/>
  <c r="CU10" i="150"/>
  <c r="BM179" i="150"/>
  <c r="BL42" i="150"/>
  <c r="CN153" i="150"/>
  <c r="CM16" i="150"/>
  <c r="CH160" i="150"/>
  <c r="CG23" i="150"/>
  <c r="BW169" i="150"/>
  <c r="BV32" i="150"/>
  <c r="CY143" i="150"/>
  <c r="CX6" i="150"/>
  <c r="CL155" i="150"/>
  <c r="CK18" i="150"/>
  <c r="BU171" i="150"/>
  <c r="BT34" i="150"/>
  <c r="CA165" i="150"/>
  <c r="BZ28" i="150"/>
  <c r="BT172" i="150"/>
  <c r="BS35" i="150"/>
  <c r="CD163" i="150"/>
  <c r="CC26" i="150"/>
  <c r="BN178" i="150"/>
  <c r="BM41" i="150"/>
  <c r="CM154" i="150"/>
  <c r="CL17" i="150"/>
  <c r="CX142" i="150"/>
  <c r="CW5" i="150"/>
  <c r="CV149" i="150"/>
  <c r="CU12" i="150"/>
  <c r="BV170" i="150"/>
  <c r="BU33" i="150"/>
  <c r="CQ150" i="150"/>
  <c r="CP13" i="150"/>
  <c r="CX146" i="150"/>
  <c r="CW9" i="150"/>
  <c r="CE162" i="150"/>
  <c r="CD25" i="150"/>
  <c r="BR174" i="150"/>
  <c r="BQ37" i="150"/>
  <c r="CX145" i="150"/>
  <c r="CW8" i="150"/>
  <c r="CK156" i="150"/>
  <c r="CJ19" i="150"/>
  <c r="CV148" i="150"/>
  <c r="CU11" i="150"/>
  <c r="CX144" i="150"/>
  <c r="CW7" i="150"/>
  <c r="BP176" i="150"/>
  <c r="BO39" i="150"/>
  <c r="BZ166" i="150"/>
  <c r="BY29" i="150"/>
  <c r="BS173" i="150"/>
  <c r="BR36" i="150"/>
  <c r="H10" i="113"/>
  <c r="F19" i="113"/>
  <c r="F11" i="113"/>
  <c r="F18" i="113"/>
  <c r="G126" i="94"/>
  <c r="L78" i="94"/>
  <c r="I513" i="89"/>
  <c r="D7" i="89" s="1"/>
  <c r="F7" i="89" s="1"/>
  <c r="E10" i="113" s="1"/>
  <c r="I10" i="113" s="1"/>
  <c r="N29" i="94"/>
  <c r="N30" i="94"/>
  <c r="L77" i="94"/>
  <c r="I126" i="94"/>
  <c r="H29" i="94"/>
  <c r="H30" i="94"/>
  <c r="G78" i="94"/>
  <c r="P30" i="94"/>
  <c r="P29" i="94"/>
  <c r="I125" i="94"/>
  <c r="N104" i="94"/>
  <c r="J125" i="94"/>
  <c r="J126" i="94"/>
  <c r="L104" i="94"/>
  <c r="G125" i="94"/>
  <c r="O56" i="94"/>
  <c r="G77" i="94"/>
  <c r="CY144" i="150" l="1"/>
  <c r="CX7" i="150"/>
  <c r="CI159" i="150"/>
  <c r="CH22" i="150"/>
  <c r="CD164" i="150"/>
  <c r="CC27" i="150"/>
  <c r="CK157" i="150"/>
  <c r="CJ20" i="150"/>
  <c r="BS174" i="150"/>
  <c r="BR37" i="150"/>
  <c r="CW148" i="150"/>
  <c r="CV11" i="150"/>
  <c r="BW170" i="150"/>
  <c r="BV33" i="150"/>
  <c r="BT173" i="150"/>
  <c r="BS36" i="150"/>
  <c r="CM155" i="150"/>
  <c r="CL18" i="150"/>
  <c r="BP177" i="150"/>
  <c r="BO40" i="150"/>
  <c r="CX5" i="150"/>
  <c r="CY142" i="150"/>
  <c r="BU172" i="150"/>
  <c r="BT35" i="150"/>
  <c r="CZ143" i="150"/>
  <c r="CY6" i="150"/>
  <c r="BN179" i="150"/>
  <c r="BM42" i="150"/>
  <c r="CP152" i="150"/>
  <c r="CO15" i="150"/>
  <c r="BR175" i="150"/>
  <c r="BQ38" i="150"/>
  <c r="BY168" i="150"/>
  <c r="BX31" i="150"/>
  <c r="BV171" i="150"/>
  <c r="BU34" i="150"/>
  <c r="CW149" i="150"/>
  <c r="CV12" i="150"/>
  <c r="CO153" i="150"/>
  <c r="CN16" i="150"/>
  <c r="BO178" i="150"/>
  <c r="BN41" i="150"/>
  <c r="CF162" i="150"/>
  <c r="CE25" i="150"/>
  <c r="CJ158" i="150"/>
  <c r="CI21" i="150"/>
  <c r="CA166" i="150"/>
  <c r="BZ29" i="150"/>
  <c r="CL156" i="150"/>
  <c r="CK19" i="150"/>
  <c r="BQ176" i="150"/>
  <c r="BP39" i="150"/>
  <c r="CY145" i="150"/>
  <c r="CX8" i="150"/>
  <c r="CR150" i="150"/>
  <c r="CQ13" i="150"/>
  <c r="CN154" i="150"/>
  <c r="CM17" i="150"/>
  <c r="CB165" i="150"/>
  <c r="CA28" i="150"/>
  <c r="BX169" i="150"/>
  <c r="BW32" i="150"/>
  <c r="CW147" i="150"/>
  <c r="CV10" i="150"/>
  <c r="BN180" i="150"/>
  <c r="BM43" i="150"/>
  <c r="CG161" i="150"/>
  <c r="CF24" i="150"/>
  <c r="BZ167" i="150"/>
  <c r="BY30" i="150"/>
  <c r="CI160" i="150"/>
  <c r="CH23" i="150"/>
  <c r="CE163" i="150"/>
  <c r="CD26" i="150"/>
  <c r="CQ151" i="150"/>
  <c r="CP14" i="150"/>
  <c r="CY146" i="150"/>
  <c r="CX9" i="150"/>
  <c r="H11" i="113"/>
  <c r="J11" i="113"/>
  <c r="J12" i="113" s="1"/>
  <c r="H18" i="113"/>
  <c r="J18" i="113"/>
  <c r="H19" i="113"/>
  <c r="J19" i="113"/>
  <c r="P126" i="94"/>
  <c r="P78" i="94"/>
  <c r="H12" i="113"/>
  <c r="N77" i="94"/>
  <c r="G10" i="113"/>
  <c r="E11" i="113"/>
  <c r="E19" i="113"/>
  <c r="E18" i="113"/>
  <c r="P77" i="94"/>
  <c r="N126" i="94"/>
  <c r="N125" i="94"/>
  <c r="H77" i="94"/>
  <c r="H78" i="94"/>
  <c r="N78" i="94"/>
  <c r="P125" i="94"/>
  <c r="O78" i="94"/>
  <c r="O77" i="94"/>
  <c r="L125" i="94"/>
  <c r="L126" i="94"/>
  <c r="H104" i="94"/>
  <c r="O30" i="94"/>
  <c r="O29" i="94"/>
  <c r="F8" i="112"/>
  <c r="G8" i="112" s="1"/>
  <c r="F9" i="112"/>
  <c r="G9" i="112" s="1"/>
  <c r="G7" i="112"/>
  <c r="CX147" i="150" l="1"/>
  <c r="CW10" i="150"/>
  <c r="CS150" i="150"/>
  <c r="CR13" i="150"/>
  <c r="CB166" i="150"/>
  <c r="CA29" i="150"/>
  <c r="CP153" i="150"/>
  <c r="CO16" i="150"/>
  <c r="BS175" i="150"/>
  <c r="BR38" i="150"/>
  <c r="BV172" i="150"/>
  <c r="BU35" i="150"/>
  <c r="BU173" i="150"/>
  <c r="BT36" i="150"/>
  <c r="CL157" i="150"/>
  <c r="CK20" i="150"/>
  <c r="CZ145" i="150"/>
  <c r="CY8" i="150"/>
  <c r="CZ142" i="150"/>
  <c r="CY5" i="150"/>
  <c r="CZ146" i="150"/>
  <c r="CY9" i="150"/>
  <c r="CK158" i="150"/>
  <c r="CJ21" i="150"/>
  <c r="CX149" i="150"/>
  <c r="CW12" i="150"/>
  <c r="CR151" i="150"/>
  <c r="CQ14" i="150"/>
  <c r="CH161" i="150"/>
  <c r="CG24" i="150"/>
  <c r="CC165" i="150"/>
  <c r="CB28" i="150"/>
  <c r="BR176" i="150"/>
  <c r="BQ39" i="150"/>
  <c r="CG162" i="150"/>
  <c r="CF25" i="150"/>
  <c r="BW171" i="150"/>
  <c r="BV34" i="150"/>
  <c r="BO179" i="150"/>
  <c r="BN42" i="150"/>
  <c r="BQ177" i="150"/>
  <c r="BP40" i="150"/>
  <c r="CX148" i="150"/>
  <c r="CW11" i="150"/>
  <c r="CJ159" i="150"/>
  <c r="CI22" i="150"/>
  <c r="CQ152" i="150"/>
  <c r="CP15" i="150"/>
  <c r="CJ160" i="150"/>
  <c r="CI23" i="150"/>
  <c r="BY169" i="150"/>
  <c r="BX32" i="150"/>
  <c r="BX170" i="150"/>
  <c r="BW33" i="150"/>
  <c r="BO180" i="150"/>
  <c r="BN43" i="150"/>
  <c r="CM156" i="150"/>
  <c r="CL19" i="150"/>
  <c r="BP178" i="150"/>
  <c r="BO41" i="150"/>
  <c r="BZ168" i="150"/>
  <c r="BY31" i="150"/>
  <c r="DA143" i="150"/>
  <c r="CZ6" i="150"/>
  <c r="CN155" i="150"/>
  <c r="CM18" i="150"/>
  <c r="BT174" i="150"/>
  <c r="BS37" i="150"/>
  <c r="CZ144" i="150"/>
  <c r="CY7" i="150"/>
  <c r="CA167" i="150"/>
  <c r="BZ30" i="150"/>
  <c r="CE164" i="150"/>
  <c r="CD27" i="150"/>
  <c r="CF163" i="150"/>
  <c r="CE26" i="150"/>
  <c r="CO154" i="150"/>
  <c r="CN17" i="150"/>
  <c r="G19" i="113"/>
  <c r="I19" i="113"/>
  <c r="G11" i="113"/>
  <c r="G12" i="113" s="1"/>
  <c r="I11" i="113"/>
  <c r="I12" i="113" s="1"/>
  <c r="G18" i="113"/>
  <c r="I18" i="113"/>
  <c r="J20" i="113"/>
  <c r="H20" i="113"/>
  <c r="H125" i="94"/>
  <c r="H126" i="94"/>
  <c r="O104" i="94"/>
  <c r="CB167" i="150" l="1"/>
  <c r="CA30" i="150"/>
  <c r="CD165" i="150"/>
  <c r="CC28" i="150"/>
  <c r="CL158" i="150"/>
  <c r="CK21" i="150"/>
  <c r="CM157" i="150"/>
  <c r="CL20" i="150"/>
  <c r="CQ153" i="150"/>
  <c r="CP16" i="150"/>
  <c r="BP179" i="150"/>
  <c r="BO42" i="150"/>
  <c r="CA168" i="150"/>
  <c r="BZ31" i="150"/>
  <c r="CK159" i="150"/>
  <c r="CJ22" i="150"/>
  <c r="CI161" i="150"/>
  <c r="CH24" i="150"/>
  <c r="DA146" i="150"/>
  <c r="CZ9" i="150"/>
  <c r="BV173" i="150"/>
  <c r="BU36" i="150"/>
  <c r="CC166" i="150"/>
  <c r="CB29" i="150"/>
  <c r="DA144" i="150"/>
  <c r="CZ7" i="150"/>
  <c r="BX171" i="150"/>
  <c r="BW34" i="150"/>
  <c r="CG163" i="150"/>
  <c r="CF26" i="150"/>
  <c r="CH162" i="150"/>
  <c r="CG25" i="150"/>
  <c r="DA142" i="150"/>
  <c r="CZ5" i="150"/>
  <c r="BW172" i="150"/>
  <c r="BV35" i="150"/>
  <c r="CT150" i="150"/>
  <c r="CS13" i="150"/>
  <c r="DB143" i="150"/>
  <c r="DA6" i="150"/>
  <c r="BZ169" i="150"/>
  <c r="BY32" i="150"/>
  <c r="BP180" i="150"/>
  <c r="BO43" i="150"/>
  <c r="CP154" i="150"/>
  <c r="CO17" i="150"/>
  <c r="BU174" i="150"/>
  <c r="BT37" i="150"/>
  <c r="CY148" i="150"/>
  <c r="CX11" i="150"/>
  <c r="CO155" i="150"/>
  <c r="CN18" i="150"/>
  <c r="CK160" i="150"/>
  <c r="CJ23" i="150"/>
  <c r="BS176" i="150"/>
  <c r="BR39" i="150"/>
  <c r="DA145" i="150"/>
  <c r="CZ8" i="150"/>
  <c r="BT175" i="150"/>
  <c r="BS38" i="150"/>
  <c r="CY147" i="150"/>
  <c r="CX10" i="150"/>
  <c r="CR152" i="150"/>
  <c r="CQ15" i="150"/>
  <c r="BY170" i="150"/>
  <c r="BX33" i="150"/>
  <c r="BQ178" i="150"/>
  <c r="BP41" i="150"/>
  <c r="CS151" i="150"/>
  <c r="CR14" i="150"/>
  <c r="CF164" i="150"/>
  <c r="CE27" i="150"/>
  <c r="CN156" i="150"/>
  <c r="CM19" i="150"/>
  <c r="BR177" i="150"/>
  <c r="BQ40" i="150"/>
  <c r="CY149" i="150"/>
  <c r="CX12" i="150"/>
  <c r="I20" i="113"/>
  <c r="G20" i="113"/>
  <c r="O125" i="94"/>
  <c r="O126" i="94"/>
  <c r="DC143" i="150" l="1"/>
  <c r="DB6" i="150"/>
  <c r="CZ147" i="150"/>
  <c r="CY10" i="150"/>
  <c r="BW173" i="150"/>
  <c r="BV36" i="150"/>
  <c r="CB168" i="150"/>
  <c r="CA31" i="150"/>
  <c r="CM158" i="150"/>
  <c r="CL21" i="150"/>
  <c r="CN157" i="150"/>
  <c r="CM20" i="150"/>
  <c r="CZ149" i="150"/>
  <c r="CY12" i="150"/>
  <c r="BT176" i="150"/>
  <c r="BS39" i="150"/>
  <c r="CD166" i="150"/>
  <c r="CC29" i="150"/>
  <c r="CT151" i="150"/>
  <c r="CS14" i="150"/>
  <c r="CU150" i="150"/>
  <c r="CT13" i="150"/>
  <c r="BS177" i="150"/>
  <c r="BR40" i="150"/>
  <c r="BQ180" i="150"/>
  <c r="BP43" i="150"/>
  <c r="DB146" i="150"/>
  <c r="DA9" i="150"/>
  <c r="CE165" i="150"/>
  <c r="CD28" i="150"/>
  <c r="CG164" i="150"/>
  <c r="CF27" i="150"/>
  <c r="CI162" i="150"/>
  <c r="CH25" i="150"/>
  <c r="CH163" i="150"/>
  <c r="CG26" i="150"/>
  <c r="BR178" i="150"/>
  <c r="BQ41" i="150"/>
  <c r="BX172" i="150"/>
  <c r="BW35" i="150"/>
  <c r="BV174" i="150"/>
  <c r="BU37" i="150"/>
  <c r="CL160" i="150"/>
  <c r="CK23" i="150"/>
  <c r="BU175" i="150"/>
  <c r="BT38" i="150"/>
  <c r="BY171" i="150"/>
  <c r="BX34" i="150"/>
  <c r="BZ170" i="150"/>
  <c r="BY33" i="150"/>
  <c r="DB145" i="150"/>
  <c r="DA8" i="150"/>
  <c r="CA169" i="150"/>
  <c r="BZ32" i="150"/>
  <c r="DA7" i="150"/>
  <c r="DB144" i="150"/>
  <c r="CJ161" i="150"/>
  <c r="CI24" i="150"/>
  <c r="CR153" i="150"/>
  <c r="CQ16" i="150"/>
  <c r="CC167" i="150"/>
  <c r="CB30" i="150"/>
  <c r="CS152" i="150"/>
  <c r="CR15" i="150"/>
  <c r="CL159" i="150"/>
  <c r="CK22" i="150"/>
  <c r="CQ154" i="150"/>
  <c r="CP17" i="150"/>
  <c r="CP155" i="150"/>
  <c r="CO18" i="150"/>
  <c r="BQ179" i="150"/>
  <c r="BP42" i="150"/>
  <c r="CO156" i="150"/>
  <c r="CN19" i="150"/>
  <c r="CZ148" i="150"/>
  <c r="CY11" i="150"/>
  <c r="DB142" i="150"/>
  <c r="DA5" i="150"/>
  <c r="CT152" i="150" l="1"/>
  <c r="CS15" i="150"/>
  <c r="BZ171" i="150"/>
  <c r="BY34" i="150"/>
  <c r="BY172" i="150"/>
  <c r="BX35" i="150"/>
  <c r="CH164" i="150"/>
  <c r="CG27" i="150"/>
  <c r="BT177" i="150"/>
  <c r="BS40" i="150"/>
  <c r="BU176" i="150"/>
  <c r="BT39" i="150"/>
  <c r="CC168" i="150"/>
  <c r="CB31" i="150"/>
  <c r="DC144" i="150"/>
  <c r="DB7" i="150"/>
  <c r="CB169" i="150"/>
  <c r="CA32" i="150"/>
  <c r="BS178" i="150"/>
  <c r="BR41" i="150"/>
  <c r="CF165" i="150"/>
  <c r="CE28" i="150"/>
  <c r="CV150" i="150"/>
  <c r="CU13" i="150"/>
  <c r="DA149" i="150"/>
  <c r="CZ12" i="150"/>
  <c r="BX173" i="150"/>
  <c r="BW36" i="150"/>
  <c r="BV175" i="150"/>
  <c r="BU38" i="150"/>
  <c r="DA148" i="150"/>
  <c r="CZ11" i="150"/>
  <c r="CI163" i="150"/>
  <c r="CH26" i="150"/>
  <c r="CU151" i="150"/>
  <c r="CT14" i="150"/>
  <c r="CO157" i="150"/>
  <c r="CN20" i="150"/>
  <c r="DA147" i="150"/>
  <c r="CZ10" i="150"/>
  <c r="CD167" i="150"/>
  <c r="CC30" i="150"/>
  <c r="DC145" i="150"/>
  <c r="DB8" i="150"/>
  <c r="BR179" i="150"/>
  <c r="BQ42" i="150"/>
  <c r="CQ155" i="150"/>
  <c r="CP18" i="150"/>
  <c r="CS153" i="150"/>
  <c r="CR16" i="150"/>
  <c r="CM160" i="150"/>
  <c r="CL23" i="150"/>
  <c r="CK161" i="150"/>
  <c r="CJ24" i="150"/>
  <c r="CJ162" i="150"/>
  <c r="CI25" i="150"/>
  <c r="BR180" i="150"/>
  <c r="BQ43" i="150"/>
  <c r="CE166" i="150"/>
  <c r="CD29" i="150"/>
  <c r="CN158" i="150"/>
  <c r="CM21" i="150"/>
  <c r="DD143" i="150"/>
  <c r="DC6" i="150"/>
  <c r="DC142" i="150"/>
  <c r="DB5" i="150"/>
  <c r="CR154" i="150"/>
  <c r="CQ17" i="150"/>
  <c r="DC146" i="150"/>
  <c r="DB9" i="150"/>
  <c r="CP156" i="150"/>
  <c r="CO19" i="150"/>
  <c r="CM159" i="150"/>
  <c r="CL22" i="150"/>
  <c r="CA170" i="150"/>
  <c r="BZ33" i="150"/>
  <c r="BW174" i="150"/>
  <c r="BV37" i="150"/>
  <c r="CK162" i="150" l="1"/>
  <c r="CJ25" i="150"/>
  <c r="CR155" i="150"/>
  <c r="CQ18" i="150"/>
  <c r="DB147" i="150"/>
  <c r="DA10" i="150"/>
  <c r="DB148" i="150"/>
  <c r="DA11" i="150"/>
  <c r="CW150" i="150"/>
  <c r="CV13" i="150"/>
  <c r="DD144" i="150"/>
  <c r="DC7" i="150"/>
  <c r="CI164" i="150"/>
  <c r="CH27" i="150"/>
  <c r="BS179" i="150"/>
  <c r="BR42" i="150"/>
  <c r="CD168" i="150"/>
  <c r="CC31" i="150"/>
  <c r="BZ172" i="150"/>
  <c r="BY35" i="150"/>
  <c r="BW175" i="150"/>
  <c r="BV38" i="150"/>
  <c r="BT178" i="150"/>
  <c r="BS41" i="150"/>
  <c r="CA171" i="150"/>
  <c r="BZ34" i="150"/>
  <c r="CO158" i="150"/>
  <c r="CN21" i="150"/>
  <c r="CP157" i="150"/>
  <c r="CO20" i="150"/>
  <c r="CF166" i="150"/>
  <c r="CE29" i="150"/>
  <c r="DD145" i="150"/>
  <c r="DC8" i="150"/>
  <c r="CV151" i="150"/>
  <c r="CU14" i="150"/>
  <c r="BY173" i="150"/>
  <c r="BX36" i="150"/>
  <c r="BV176" i="150"/>
  <c r="BU39" i="150"/>
  <c r="CQ156" i="150"/>
  <c r="CP19" i="150"/>
  <c r="BX174" i="150"/>
  <c r="BW37" i="150"/>
  <c r="CL161" i="150"/>
  <c r="CK24" i="150"/>
  <c r="CB170" i="150"/>
  <c r="CA33" i="150"/>
  <c r="BS180" i="150"/>
  <c r="BR43" i="150"/>
  <c r="CT153" i="150"/>
  <c r="CS16" i="150"/>
  <c r="CJ163" i="150"/>
  <c r="CI26" i="150"/>
  <c r="DB149" i="150"/>
  <c r="DA12" i="150"/>
  <c r="CC169" i="150"/>
  <c r="CB32" i="150"/>
  <c r="BU177" i="150"/>
  <c r="BT40" i="150"/>
  <c r="CU152" i="150"/>
  <c r="CT15" i="150"/>
  <c r="DE143" i="150"/>
  <c r="DD6" i="150"/>
  <c r="DD146" i="150"/>
  <c r="DC9" i="150"/>
  <c r="CG165" i="150"/>
  <c r="CF28" i="150"/>
  <c r="CS154" i="150"/>
  <c r="CR17" i="150"/>
  <c r="CN160" i="150"/>
  <c r="CM23" i="150"/>
  <c r="CN159" i="150"/>
  <c r="CM22" i="150"/>
  <c r="DD142" i="150"/>
  <c r="DC5" i="150"/>
  <c r="CE167" i="150"/>
  <c r="CD30" i="150"/>
  <c r="DF143" i="150" l="1"/>
  <c r="DE6" i="150"/>
  <c r="DC149" i="150"/>
  <c r="DB12" i="150"/>
  <c r="CC170" i="150"/>
  <c r="CB33" i="150"/>
  <c r="BW176" i="150"/>
  <c r="BV39" i="150"/>
  <c r="CG166" i="150"/>
  <c r="CF29" i="150"/>
  <c r="BU178" i="150"/>
  <c r="BT41" i="150"/>
  <c r="BT179" i="150"/>
  <c r="BS42" i="150"/>
  <c r="DC148" i="150"/>
  <c r="DB11" i="150"/>
  <c r="CF167" i="150"/>
  <c r="CE30" i="150"/>
  <c r="CK163" i="150"/>
  <c r="CJ26" i="150"/>
  <c r="CM161" i="150"/>
  <c r="CL24" i="150"/>
  <c r="BZ173" i="150"/>
  <c r="BY36" i="150"/>
  <c r="CQ157" i="150"/>
  <c r="CP20" i="150"/>
  <c r="BX175" i="150"/>
  <c r="BW38" i="150"/>
  <c r="CJ164" i="150"/>
  <c r="CI27" i="150"/>
  <c r="DC147" i="150"/>
  <c r="DB10" i="150"/>
  <c r="CO160" i="150"/>
  <c r="CN23" i="150"/>
  <c r="CV152" i="150"/>
  <c r="CU15" i="150"/>
  <c r="DE142" i="150"/>
  <c r="DD5" i="150"/>
  <c r="CW151" i="150"/>
  <c r="CV14" i="150"/>
  <c r="CO21" i="150"/>
  <c r="CP158" i="150"/>
  <c r="CA172" i="150"/>
  <c r="BZ35" i="150"/>
  <c r="DE144" i="150"/>
  <c r="DD7" i="150"/>
  <c r="CS155" i="150"/>
  <c r="CR18" i="150"/>
  <c r="BV177" i="150"/>
  <c r="BU40" i="150"/>
  <c r="CT154" i="150"/>
  <c r="CS17" i="150"/>
  <c r="CU153" i="150"/>
  <c r="CT16" i="150"/>
  <c r="CD169" i="150"/>
  <c r="CC32" i="150"/>
  <c r="CR156" i="150"/>
  <c r="CQ19" i="150"/>
  <c r="CB171" i="150"/>
  <c r="CA34" i="150"/>
  <c r="CE168" i="150"/>
  <c r="CD31" i="150"/>
  <c r="CX150" i="150"/>
  <c r="CW13" i="150"/>
  <c r="CL162" i="150"/>
  <c r="CK25" i="150"/>
  <c r="CH165" i="150"/>
  <c r="CG28" i="150"/>
  <c r="BY174" i="150"/>
  <c r="BX37" i="150"/>
  <c r="CO159" i="150"/>
  <c r="CN22" i="150"/>
  <c r="DE146" i="150"/>
  <c r="DD9" i="150"/>
  <c r="BT180" i="150"/>
  <c r="BS43" i="150"/>
  <c r="DE145" i="150"/>
  <c r="DD8" i="150"/>
  <c r="CY150" i="150" l="1"/>
  <c r="CX13" i="150"/>
  <c r="BX176" i="150"/>
  <c r="BW39" i="150"/>
  <c r="CF168" i="150"/>
  <c r="CE31" i="150"/>
  <c r="CN161" i="150"/>
  <c r="CM24" i="150"/>
  <c r="BU179" i="150"/>
  <c r="BT42" i="150"/>
  <c r="CD170" i="150"/>
  <c r="CC33" i="150"/>
  <c r="DD148" i="150"/>
  <c r="DC11" i="150"/>
  <c r="CK164" i="150"/>
  <c r="CJ27" i="150"/>
  <c r="CL163" i="150"/>
  <c r="CK26" i="150"/>
  <c r="BV178" i="150"/>
  <c r="BU41" i="150"/>
  <c r="DD149" i="150"/>
  <c r="DC12" i="150"/>
  <c r="CE169" i="150"/>
  <c r="CD32" i="150"/>
  <c r="DD147" i="150"/>
  <c r="DC10" i="150"/>
  <c r="DF142" i="150"/>
  <c r="DE5" i="150"/>
  <c r="CB172" i="150"/>
  <c r="CA35" i="150"/>
  <c r="CP159" i="150"/>
  <c r="CO22" i="150"/>
  <c r="CA173" i="150"/>
  <c r="BZ36" i="150"/>
  <c r="BZ174" i="150"/>
  <c r="BY37" i="150"/>
  <c r="CV153" i="150"/>
  <c r="CU16" i="150"/>
  <c r="BU180" i="150"/>
  <c r="BT43" i="150"/>
  <c r="CC171" i="150"/>
  <c r="CB34" i="150"/>
  <c r="BY175" i="150"/>
  <c r="BX38" i="150"/>
  <c r="DF146" i="150"/>
  <c r="DE9" i="150"/>
  <c r="CM162" i="150"/>
  <c r="CL25" i="150"/>
  <c r="CS156" i="150"/>
  <c r="CR19" i="150"/>
  <c r="BW177" i="150"/>
  <c r="BV40" i="150"/>
  <c r="CP160" i="150"/>
  <c r="CO23" i="150"/>
  <c r="CR157" i="150"/>
  <c r="CQ20" i="150"/>
  <c r="CG167" i="150"/>
  <c r="CF30" i="150"/>
  <c r="CH166" i="150"/>
  <c r="CG29" i="150"/>
  <c r="DG143" i="150"/>
  <c r="DF6" i="150"/>
  <c r="CT155" i="150"/>
  <c r="CS18" i="150"/>
  <c r="CX151" i="150"/>
  <c r="CW14" i="150"/>
  <c r="DF145" i="150"/>
  <c r="DE8" i="150"/>
  <c r="DF144" i="150"/>
  <c r="DE7" i="150"/>
  <c r="CI165" i="150"/>
  <c r="CH28" i="150"/>
  <c r="CU154" i="150"/>
  <c r="CT17" i="150"/>
  <c r="CW152" i="150"/>
  <c r="CV15" i="150"/>
  <c r="CQ158" i="150"/>
  <c r="CP21" i="150"/>
  <c r="CU155" i="150" l="1"/>
  <c r="CT18" i="150"/>
  <c r="CO161" i="150"/>
  <c r="CN24" i="150"/>
  <c r="BV180" i="150"/>
  <c r="BU43" i="150"/>
  <c r="CQ160" i="150"/>
  <c r="CP23" i="150"/>
  <c r="DG146" i="150"/>
  <c r="DF9" i="150"/>
  <c r="CW153" i="150"/>
  <c r="CV16" i="150"/>
  <c r="CC172" i="150"/>
  <c r="CB35" i="150"/>
  <c r="DE149" i="150"/>
  <c r="DD12" i="150"/>
  <c r="DE148" i="150"/>
  <c r="DD11" i="150"/>
  <c r="CG168" i="150"/>
  <c r="CF31" i="150"/>
  <c r="CS157" i="150"/>
  <c r="CR20" i="150"/>
  <c r="CJ165" i="150"/>
  <c r="CI28" i="150"/>
  <c r="CQ159" i="150"/>
  <c r="CP22" i="150"/>
  <c r="DG6" i="150"/>
  <c r="DH143" i="150"/>
  <c r="CX152" i="150"/>
  <c r="CW15" i="150"/>
  <c r="DG145" i="150"/>
  <c r="DF8" i="150"/>
  <c r="CI166" i="150"/>
  <c r="CH29" i="150"/>
  <c r="BX177" i="150"/>
  <c r="BW40" i="150"/>
  <c r="BZ175" i="150"/>
  <c r="BY38" i="150"/>
  <c r="CA174" i="150"/>
  <c r="BZ37" i="150"/>
  <c r="DG142" i="150"/>
  <c r="DF5" i="150"/>
  <c r="BW178" i="150"/>
  <c r="BV41" i="150"/>
  <c r="CE170" i="150"/>
  <c r="CD33" i="150"/>
  <c r="BY176" i="150"/>
  <c r="BX39" i="150"/>
  <c r="CN162" i="150"/>
  <c r="CM25" i="150"/>
  <c r="DG144" i="150"/>
  <c r="DF7" i="150"/>
  <c r="CL164" i="150"/>
  <c r="CK27" i="150"/>
  <c r="CY151" i="150"/>
  <c r="CX14" i="150"/>
  <c r="CT156" i="150"/>
  <c r="CS19" i="150"/>
  <c r="CA36" i="150"/>
  <c r="CB173" i="150"/>
  <c r="CM163" i="150"/>
  <c r="CL26" i="150"/>
  <c r="BV179" i="150"/>
  <c r="BU42" i="150"/>
  <c r="CZ150" i="150"/>
  <c r="CY13" i="150"/>
  <c r="CF169" i="150"/>
  <c r="CE32" i="150"/>
  <c r="CR158" i="150"/>
  <c r="CQ21" i="150"/>
  <c r="CV154" i="150"/>
  <c r="CU17" i="150"/>
  <c r="CH167" i="150"/>
  <c r="CG30" i="150"/>
  <c r="CD171" i="150"/>
  <c r="CC34" i="150"/>
  <c r="DE147" i="150"/>
  <c r="DD10" i="150"/>
  <c r="BW179" i="150" l="1"/>
  <c r="BV42" i="150"/>
  <c r="CZ151" i="150"/>
  <c r="CY14" i="150"/>
  <c r="BZ176" i="150"/>
  <c r="BY39" i="150"/>
  <c r="CB174" i="150"/>
  <c r="CA37" i="150"/>
  <c r="DH145" i="150"/>
  <c r="DG8" i="150"/>
  <c r="CK165" i="150"/>
  <c r="CJ28" i="150"/>
  <c r="DF149" i="150"/>
  <c r="DE12" i="150"/>
  <c r="CR160" i="150"/>
  <c r="CQ23" i="150"/>
  <c r="CW154" i="150"/>
  <c r="CV17" i="150"/>
  <c r="CS158" i="150"/>
  <c r="CR21" i="150"/>
  <c r="CM164" i="150"/>
  <c r="CL27" i="150"/>
  <c r="CF170" i="150"/>
  <c r="CE33" i="150"/>
  <c r="CA175" i="150"/>
  <c r="BZ38" i="150"/>
  <c r="CY152" i="150"/>
  <c r="CX15" i="150"/>
  <c r="CT157" i="150"/>
  <c r="CS20" i="150"/>
  <c r="CD172" i="150"/>
  <c r="CC35" i="150"/>
  <c r="BW180" i="150"/>
  <c r="BV43" i="150"/>
  <c r="CN163" i="150"/>
  <c r="CM26" i="150"/>
  <c r="CE171" i="150"/>
  <c r="CD34" i="150"/>
  <c r="BY177" i="150"/>
  <c r="BX40" i="150"/>
  <c r="CH168" i="150"/>
  <c r="CG31" i="150"/>
  <c r="CX153" i="150"/>
  <c r="CW16" i="150"/>
  <c r="CP161" i="150"/>
  <c r="CO24" i="150"/>
  <c r="DF147" i="150"/>
  <c r="DE10" i="150"/>
  <c r="DH144" i="150"/>
  <c r="DG7" i="150"/>
  <c r="CC173" i="150"/>
  <c r="CB36" i="150"/>
  <c r="DI143" i="150"/>
  <c r="DH6" i="150"/>
  <c r="CG169" i="150"/>
  <c r="CF32" i="150"/>
  <c r="BX178" i="150"/>
  <c r="BW41" i="150"/>
  <c r="DA150" i="150"/>
  <c r="CZ13" i="150"/>
  <c r="DH142" i="150"/>
  <c r="DG5" i="150"/>
  <c r="DF148" i="150"/>
  <c r="DE11" i="150"/>
  <c r="DH146" i="150"/>
  <c r="DG9" i="150"/>
  <c r="CV155" i="150"/>
  <c r="CU18" i="150"/>
  <c r="CI167" i="150"/>
  <c r="CH30" i="150"/>
  <c r="CU156" i="150"/>
  <c r="CT19" i="150"/>
  <c r="CO162" i="150"/>
  <c r="CN25" i="150"/>
  <c r="CJ166" i="150"/>
  <c r="CI29" i="150"/>
  <c r="CR159" i="150"/>
  <c r="CQ22" i="150"/>
  <c r="CC174" i="150" l="1"/>
  <c r="CB37" i="150"/>
  <c r="CH169" i="150"/>
  <c r="CG32" i="150"/>
  <c r="CQ161" i="150"/>
  <c r="CP24" i="150"/>
  <c r="CA176" i="150"/>
  <c r="BZ39" i="150"/>
  <c r="CS160" i="150"/>
  <c r="CR23" i="150"/>
  <c r="DJ143" i="150"/>
  <c r="DI6" i="150"/>
  <c r="CE172" i="150"/>
  <c r="CD35" i="150"/>
  <c r="DI142" i="150"/>
  <c r="DH5" i="150"/>
  <c r="CU157" i="150"/>
  <c r="CT20" i="150"/>
  <c r="CV18" i="150"/>
  <c r="CW155" i="150"/>
  <c r="CD173" i="150"/>
  <c r="CC36" i="150"/>
  <c r="CY153" i="150"/>
  <c r="CX16" i="150"/>
  <c r="CO163" i="150"/>
  <c r="CN26" i="150"/>
  <c r="CZ152" i="150"/>
  <c r="CY15" i="150"/>
  <c r="CT158" i="150"/>
  <c r="CS21" i="150"/>
  <c r="CL165" i="150"/>
  <c r="CK28" i="150"/>
  <c r="DA151" i="150"/>
  <c r="CZ14" i="150"/>
  <c r="DG147" i="150"/>
  <c r="DF10" i="150"/>
  <c r="CF171" i="150"/>
  <c r="CE34" i="150"/>
  <c r="CV156" i="150"/>
  <c r="CU19" i="150"/>
  <c r="CG170" i="150"/>
  <c r="CF33" i="150"/>
  <c r="CS159" i="150"/>
  <c r="CR22" i="150"/>
  <c r="DG149" i="150"/>
  <c r="DF12" i="150"/>
  <c r="CK166" i="150"/>
  <c r="CJ29" i="150"/>
  <c r="BY178" i="150"/>
  <c r="BX41" i="150"/>
  <c r="CI168" i="150"/>
  <c r="CH31" i="150"/>
  <c r="BX180" i="150"/>
  <c r="BW43" i="150"/>
  <c r="CB175" i="150"/>
  <c r="CA38" i="150"/>
  <c r="CX154" i="150"/>
  <c r="CW17" i="150"/>
  <c r="DI145" i="150"/>
  <c r="DH8" i="150"/>
  <c r="BX179" i="150"/>
  <c r="BW42" i="150"/>
  <c r="DG148" i="150"/>
  <c r="DF11" i="150"/>
  <c r="BZ177" i="150"/>
  <c r="BY40" i="150"/>
  <c r="CJ167" i="150"/>
  <c r="CI30" i="150"/>
  <c r="CM27" i="150"/>
  <c r="CN164" i="150"/>
  <c r="DB150" i="150"/>
  <c r="DA13" i="150"/>
  <c r="CP162" i="150"/>
  <c r="CO25" i="150"/>
  <c r="DI146" i="150"/>
  <c r="DH9" i="150"/>
  <c r="DI144" i="150"/>
  <c r="DH7" i="150"/>
  <c r="CB176" i="150" l="1"/>
  <c r="CA39" i="150"/>
  <c r="DC150" i="150"/>
  <c r="DB13" i="150"/>
  <c r="CM165" i="150"/>
  <c r="CL28" i="150"/>
  <c r="CG171" i="150"/>
  <c r="CF34" i="150"/>
  <c r="CR161" i="150"/>
  <c r="CQ24" i="150"/>
  <c r="CZ153" i="150"/>
  <c r="CY16" i="150"/>
  <c r="BY180" i="150"/>
  <c r="BX43" i="150"/>
  <c r="CC175" i="150"/>
  <c r="CB38" i="150"/>
  <c r="DH149" i="150"/>
  <c r="DG12" i="150"/>
  <c r="DH147" i="150"/>
  <c r="DG10" i="150"/>
  <c r="CI169" i="150"/>
  <c r="CH32" i="150"/>
  <c r="DH148" i="150"/>
  <c r="DG11" i="150"/>
  <c r="DJ142" i="150"/>
  <c r="DI5" i="150"/>
  <c r="CF172" i="150"/>
  <c r="CE35" i="150"/>
  <c r="CO164" i="150"/>
  <c r="CN27" i="150"/>
  <c r="DJ145" i="150"/>
  <c r="DI8" i="150"/>
  <c r="CT159" i="150"/>
  <c r="CS22" i="150"/>
  <c r="DA152" i="150"/>
  <c r="CZ15" i="150"/>
  <c r="DK143" i="150"/>
  <c r="DJ6" i="150"/>
  <c r="CX155" i="150"/>
  <c r="CW18" i="150"/>
  <c r="CW156" i="150"/>
  <c r="CV19" i="150"/>
  <c r="DJ144" i="150"/>
  <c r="DI7" i="150"/>
  <c r="CU158" i="150"/>
  <c r="CT21" i="150"/>
  <c r="CK167" i="150"/>
  <c r="CJ30" i="150"/>
  <c r="CY154" i="150"/>
  <c r="CX17" i="150"/>
  <c r="CH170" i="150"/>
  <c r="CG33" i="150"/>
  <c r="DB151" i="150"/>
  <c r="DA14" i="150"/>
  <c r="CP163" i="150"/>
  <c r="CO26" i="150"/>
  <c r="CV157" i="150"/>
  <c r="CU20" i="150"/>
  <c r="CT160" i="150"/>
  <c r="CS23" i="150"/>
  <c r="CD174" i="150"/>
  <c r="CC37" i="150"/>
  <c r="CL166" i="150"/>
  <c r="CK29" i="150"/>
  <c r="BY179" i="150"/>
  <c r="BX42" i="150"/>
  <c r="CD36" i="150"/>
  <c r="CE173" i="150"/>
  <c r="DJ146" i="150"/>
  <c r="DI9" i="150"/>
  <c r="CJ168" i="150"/>
  <c r="CI31" i="150"/>
  <c r="CQ162" i="150"/>
  <c r="CP25" i="150"/>
  <c r="CA177" i="150"/>
  <c r="BZ40" i="150"/>
  <c r="BZ178" i="150"/>
  <c r="BY41" i="150"/>
  <c r="CY155" i="150" l="1"/>
  <c r="CX18" i="150"/>
  <c r="DI148" i="150"/>
  <c r="DH11" i="150"/>
  <c r="CE174" i="150"/>
  <c r="CD37" i="150"/>
  <c r="CP164" i="150"/>
  <c r="CO27" i="150"/>
  <c r="CJ169" i="150"/>
  <c r="CI32" i="150"/>
  <c r="BZ180" i="150"/>
  <c r="BY43" i="150"/>
  <c r="CN165" i="150"/>
  <c r="CM28" i="150"/>
  <c r="CQ163" i="150"/>
  <c r="CP26" i="150"/>
  <c r="CK168" i="150"/>
  <c r="CJ31" i="150"/>
  <c r="CH171" i="150"/>
  <c r="CG34" i="150"/>
  <c r="CA178" i="150"/>
  <c r="BZ41" i="150"/>
  <c r="DC151" i="150"/>
  <c r="DB14" i="150"/>
  <c r="CB177" i="150"/>
  <c r="CA40" i="150"/>
  <c r="CU160" i="150"/>
  <c r="CT23" i="150"/>
  <c r="CI170" i="150"/>
  <c r="CH33" i="150"/>
  <c r="DK144" i="150"/>
  <c r="DJ7" i="150"/>
  <c r="DB152" i="150"/>
  <c r="DA15" i="150"/>
  <c r="CG172" i="150"/>
  <c r="CF35" i="150"/>
  <c r="DI147" i="150"/>
  <c r="DH10" i="150"/>
  <c r="DA153" i="150"/>
  <c r="CZ16" i="150"/>
  <c r="DD150" i="150"/>
  <c r="DC13" i="150"/>
  <c r="DK145" i="150"/>
  <c r="DJ8" i="150"/>
  <c r="DL143" i="150"/>
  <c r="DK6" i="150"/>
  <c r="CL167" i="150"/>
  <c r="CK30" i="150"/>
  <c r="DK146" i="150"/>
  <c r="DJ9" i="150"/>
  <c r="BZ179" i="150"/>
  <c r="BY42" i="150"/>
  <c r="CZ154" i="150"/>
  <c r="CY17" i="150"/>
  <c r="CX156" i="150"/>
  <c r="CW19" i="150"/>
  <c r="CU159" i="150"/>
  <c r="CT22" i="150"/>
  <c r="DK142" i="150"/>
  <c r="DJ5" i="150"/>
  <c r="DI149" i="150"/>
  <c r="DH12" i="150"/>
  <c r="CS161" i="150"/>
  <c r="CR24" i="150"/>
  <c r="CC176" i="150"/>
  <c r="CB39" i="150"/>
  <c r="CM166" i="150"/>
  <c r="CL29" i="150"/>
  <c r="CD175" i="150"/>
  <c r="CC38" i="150"/>
  <c r="CV158" i="150"/>
  <c r="CU21" i="150"/>
  <c r="CF173" i="150"/>
  <c r="CE36" i="150"/>
  <c r="CR162" i="150"/>
  <c r="CQ25" i="150"/>
  <c r="CW157" i="150"/>
  <c r="CV20" i="150"/>
  <c r="CT161" i="150" l="1"/>
  <c r="CS24" i="150"/>
  <c r="CY156" i="150"/>
  <c r="CX19" i="150"/>
  <c r="CM167" i="150"/>
  <c r="CL30" i="150"/>
  <c r="DB153" i="150"/>
  <c r="DA16" i="150"/>
  <c r="DL144" i="150"/>
  <c r="DK7" i="150"/>
  <c r="DD151" i="150"/>
  <c r="DC14" i="150"/>
  <c r="CR163" i="150"/>
  <c r="CQ26" i="150"/>
  <c r="CQ164" i="150"/>
  <c r="CP27" i="150"/>
  <c r="CE175" i="150"/>
  <c r="CD38" i="150"/>
  <c r="CJ170" i="150"/>
  <c r="CI33" i="150"/>
  <c r="CB178" i="150"/>
  <c r="CA41" i="150"/>
  <c r="CO165" i="150"/>
  <c r="CN28" i="150"/>
  <c r="CF174" i="150"/>
  <c r="CE37" i="150"/>
  <c r="CW158" i="150"/>
  <c r="CV21" i="150"/>
  <c r="CX157" i="150"/>
  <c r="CW20" i="150"/>
  <c r="DJ147" i="150"/>
  <c r="DI10" i="150"/>
  <c r="CN166" i="150"/>
  <c r="CM29" i="150"/>
  <c r="DL142" i="150"/>
  <c r="DK5" i="150"/>
  <c r="CA179" i="150"/>
  <c r="BZ42" i="150"/>
  <c r="DL145" i="150"/>
  <c r="DK8" i="150"/>
  <c r="CH172" i="150"/>
  <c r="CG35" i="150"/>
  <c r="CV160" i="150"/>
  <c r="CU23" i="150"/>
  <c r="CI171" i="150"/>
  <c r="CH34" i="150"/>
  <c r="CA180" i="150"/>
  <c r="BZ43" i="150"/>
  <c r="DJ148" i="150"/>
  <c r="DI11" i="150"/>
  <c r="DJ149" i="150"/>
  <c r="DI12" i="150"/>
  <c r="DA154" i="150"/>
  <c r="CZ17" i="150"/>
  <c r="CS162" i="150"/>
  <c r="CR25" i="150"/>
  <c r="CD176" i="150"/>
  <c r="CC39" i="150"/>
  <c r="DL146" i="150"/>
  <c r="DK9" i="150"/>
  <c r="DE150" i="150"/>
  <c r="DD13" i="150"/>
  <c r="DC152" i="150"/>
  <c r="DB15" i="150"/>
  <c r="CC177" i="150"/>
  <c r="CB40" i="150"/>
  <c r="CL168" i="150"/>
  <c r="CK31" i="150"/>
  <c r="CK169" i="150"/>
  <c r="CJ32" i="150"/>
  <c r="CZ155" i="150"/>
  <c r="CY18" i="150"/>
  <c r="DM143" i="150"/>
  <c r="DL6" i="150"/>
  <c r="CG173" i="150"/>
  <c r="CF36" i="150"/>
  <c r="CV159" i="150"/>
  <c r="CU22" i="150"/>
  <c r="DC15" i="150" l="1"/>
  <c r="DD152" i="150"/>
  <c r="CT162" i="150"/>
  <c r="CS25" i="150"/>
  <c r="CB180" i="150"/>
  <c r="CA43" i="150"/>
  <c r="DM145" i="150"/>
  <c r="DL8" i="150"/>
  <c r="DK147" i="150"/>
  <c r="DJ10" i="150"/>
  <c r="CP165" i="150"/>
  <c r="CO28" i="150"/>
  <c r="CR164" i="150"/>
  <c r="CQ27" i="150"/>
  <c r="DC153" i="150"/>
  <c r="DB16" i="150"/>
  <c r="DA155" i="150"/>
  <c r="CZ18" i="150"/>
  <c r="DB154" i="150"/>
  <c r="DA17" i="150"/>
  <c r="CB179" i="150"/>
  <c r="CA42" i="150"/>
  <c r="CY157" i="150"/>
  <c r="CX20" i="150"/>
  <c r="CC178" i="150"/>
  <c r="CB41" i="150"/>
  <c r="CS163" i="150"/>
  <c r="CR26" i="150"/>
  <c r="CN167" i="150"/>
  <c r="CM30" i="150"/>
  <c r="DF150" i="150"/>
  <c r="DE13" i="150"/>
  <c r="CJ171" i="150"/>
  <c r="CI34" i="150"/>
  <c r="DM146" i="150"/>
  <c r="DL9" i="150"/>
  <c r="DM142" i="150"/>
  <c r="DL5" i="150"/>
  <c r="CX158" i="150"/>
  <c r="CW21" i="150"/>
  <c r="CK170" i="150"/>
  <c r="CJ33" i="150"/>
  <c r="DE151" i="150"/>
  <c r="DD14" i="150"/>
  <c r="CZ156" i="150"/>
  <c r="CY19" i="150"/>
  <c r="CM168" i="150"/>
  <c r="CL31" i="150"/>
  <c r="CW159" i="150"/>
  <c r="CV22" i="150"/>
  <c r="CW160" i="150"/>
  <c r="CV23" i="150"/>
  <c r="CD177" i="150"/>
  <c r="CC40" i="150"/>
  <c r="DK148" i="150"/>
  <c r="DJ11" i="150"/>
  <c r="CO166" i="150"/>
  <c r="CN29" i="150"/>
  <c r="CG174" i="150"/>
  <c r="CF37" i="150"/>
  <c r="DM144" i="150"/>
  <c r="DL7" i="150"/>
  <c r="CU161" i="150"/>
  <c r="CT24" i="150"/>
  <c r="CL169" i="150"/>
  <c r="CK32" i="150"/>
  <c r="CH173" i="150"/>
  <c r="CG36" i="150"/>
  <c r="DK149" i="150"/>
  <c r="DJ12" i="150"/>
  <c r="DN143" i="150"/>
  <c r="DM6" i="150"/>
  <c r="CE176" i="150"/>
  <c r="CD39" i="150"/>
  <c r="CI172" i="150"/>
  <c r="CH35" i="150"/>
  <c r="CF175" i="150"/>
  <c r="CE38" i="150"/>
  <c r="CV161" i="150" l="1"/>
  <c r="CU24" i="150"/>
  <c r="CZ157" i="150"/>
  <c r="CY20" i="150"/>
  <c r="DD153" i="150"/>
  <c r="DC16" i="150"/>
  <c r="DN145" i="150"/>
  <c r="DM8" i="150"/>
  <c r="CY158" i="150"/>
  <c r="CX21" i="150"/>
  <c r="CO167" i="150"/>
  <c r="CN30" i="150"/>
  <c r="CN168" i="150"/>
  <c r="CM31" i="150"/>
  <c r="DL149" i="150"/>
  <c r="DK12" i="150"/>
  <c r="DA156" i="150"/>
  <c r="CZ19" i="150"/>
  <c r="CS164" i="150"/>
  <c r="CR27" i="150"/>
  <c r="DN146" i="150"/>
  <c r="DM9" i="150"/>
  <c r="CU162" i="150"/>
  <c r="CT25" i="150"/>
  <c r="DL148" i="150"/>
  <c r="DK11" i="150"/>
  <c r="CG175" i="150"/>
  <c r="CF38" i="150"/>
  <c r="CE177" i="150"/>
  <c r="CD40" i="150"/>
  <c r="CC179" i="150"/>
  <c r="CB42" i="150"/>
  <c r="CJ172" i="150"/>
  <c r="CI35" i="150"/>
  <c r="CH174" i="150"/>
  <c r="CG37" i="150"/>
  <c r="DF151" i="150"/>
  <c r="DE14" i="150"/>
  <c r="DC154" i="150"/>
  <c r="DB17" i="150"/>
  <c r="CQ165" i="150"/>
  <c r="CP28" i="150"/>
  <c r="CM169" i="150"/>
  <c r="CL32" i="150"/>
  <c r="CX159" i="150"/>
  <c r="CW22" i="150"/>
  <c r="CL170" i="150"/>
  <c r="CK33" i="150"/>
  <c r="CK171" i="150"/>
  <c r="CJ34" i="150"/>
  <c r="CD178" i="150"/>
  <c r="CC41" i="150"/>
  <c r="DB155" i="150"/>
  <c r="DA18" i="150"/>
  <c r="DL147" i="150"/>
  <c r="DK10" i="150"/>
  <c r="DO143" i="150"/>
  <c r="DN6" i="150"/>
  <c r="DG150" i="150"/>
  <c r="DF13" i="150"/>
  <c r="DN144" i="150"/>
  <c r="DM7" i="150"/>
  <c r="DN142" i="150"/>
  <c r="DM5" i="150"/>
  <c r="CC180" i="150"/>
  <c r="CB43" i="150"/>
  <c r="CI173" i="150"/>
  <c r="CH36" i="150"/>
  <c r="CX160" i="150"/>
  <c r="CW23" i="150"/>
  <c r="CT163" i="150"/>
  <c r="CS26" i="150"/>
  <c r="CF176" i="150"/>
  <c r="CE39" i="150"/>
  <c r="CP166" i="150"/>
  <c r="CO29" i="150"/>
  <c r="DE152" i="150"/>
  <c r="DD15" i="150"/>
  <c r="DM147" i="150" l="1"/>
  <c r="DL10" i="150"/>
  <c r="DM149" i="150"/>
  <c r="DL12" i="150"/>
  <c r="DO145" i="150"/>
  <c r="DN8" i="150"/>
  <c r="DD154" i="150"/>
  <c r="DC17" i="150"/>
  <c r="CY160" i="150"/>
  <c r="CX23" i="150"/>
  <c r="CF177" i="150"/>
  <c r="CE40" i="150"/>
  <c r="CU163" i="150"/>
  <c r="CT26" i="150"/>
  <c r="CD179" i="150"/>
  <c r="CC42" i="150"/>
  <c r="DF152" i="150"/>
  <c r="DE15" i="150"/>
  <c r="CY159" i="150"/>
  <c r="CX22" i="150"/>
  <c r="CO168" i="150"/>
  <c r="CN31" i="150"/>
  <c r="CQ166" i="150"/>
  <c r="CP29" i="150"/>
  <c r="DH150" i="150"/>
  <c r="DG13" i="150"/>
  <c r="CE178" i="150"/>
  <c r="CD41" i="150"/>
  <c r="CN169" i="150"/>
  <c r="CM32" i="150"/>
  <c r="CI174" i="150"/>
  <c r="CH37" i="150"/>
  <c r="CH175" i="150"/>
  <c r="CG38" i="150"/>
  <c r="CT164" i="150"/>
  <c r="CS27" i="150"/>
  <c r="CP167" i="150"/>
  <c r="CO30" i="150"/>
  <c r="DA157" i="150"/>
  <c r="CZ20" i="150"/>
  <c r="CV162" i="150"/>
  <c r="CU25" i="150"/>
  <c r="DO144" i="150"/>
  <c r="DN7" i="150"/>
  <c r="DO146" i="150"/>
  <c r="DN9" i="150"/>
  <c r="CM170" i="150"/>
  <c r="CL33" i="150"/>
  <c r="DG151" i="150"/>
  <c r="DF14" i="150"/>
  <c r="CD180" i="150"/>
  <c r="CC43" i="150"/>
  <c r="CL171" i="150"/>
  <c r="CK34" i="150"/>
  <c r="CR165" i="150"/>
  <c r="CQ28" i="150"/>
  <c r="CK172" i="150"/>
  <c r="CJ35" i="150"/>
  <c r="DM148" i="150"/>
  <c r="DL11" i="150"/>
  <c r="DB156" i="150"/>
  <c r="DA19" i="150"/>
  <c r="CZ158" i="150"/>
  <c r="CY21" i="150"/>
  <c r="CW161" i="150"/>
  <c r="CV24" i="150"/>
  <c r="DO142" i="150"/>
  <c r="DN5" i="150"/>
  <c r="DC155" i="150"/>
  <c r="DB18" i="150"/>
  <c r="DE153" i="150"/>
  <c r="DD16" i="150"/>
  <c r="CJ173" i="150"/>
  <c r="CI36" i="150"/>
  <c r="CG176" i="150"/>
  <c r="CF39" i="150"/>
  <c r="DP143" i="150"/>
  <c r="DO6" i="150"/>
  <c r="CS165" i="150" l="1"/>
  <c r="CR28" i="150"/>
  <c r="CE179" i="150"/>
  <c r="CD42" i="150"/>
  <c r="DE154" i="150"/>
  <c r="DD17" i="150"/>
  <c r="DA158" i="150"/>
  <c r="CZ21" i="150"/>
  <c r="CP30" i="150"/>
  <c r="CQ167" i="150"/>
  <c r="DB157" i="150"/>
  <c r="DA20" i="150"/>
  <c r="CM171" i="150"/>
  <c r="CL34" i="150"/>
  <c r="CV163" i="150"/>
  <c r="CU26" i="150"/>
  <c r="CH176" i="150"/>
  <c r="CG39" i="150"/>
  <c r="DM11" i="150"/>
  <c r="DN148" i="150"/>
  <c r="CE180" i="150"/>
  <c r="CD43" i="150"/>
  <c r="DP144" i="150"/>
  <c r="DO7" i="150"/>
  <c r="CU164" i="150"/>
  <c r="CT27" i="150"/>
  <c r="CF178" i="150"/>
  <c r="CE41" i="150"/>
  <c r="CZ159" i="150"/>
  <c r="CY22" i="150"/>
  <c r="CG177" i="150"/>
  <c r="CF40" i="150"/>
  <c r="DN149" i="150"/>
  <c r="DM12" i="150"/>
  <c r="DF153" i="150"/>
  <c r="DE16" i="150"/>
  <c r="CR166" i="150"/>
  <c r="CQ29" i="150"/>
  <c r="DQ143" i="150"/>
  <c r="DP6" i="150"/>
  <c r="DP145" i="150"/>
  <c r="DO8" i="150"/>
  <c r="CJ174" i="150"/>
  <c r="CI37" i="150"/>
  <c r="DC156" i="150"/>
  <c r="DB19" i="150"/>
  <c r="CP168" i="150"/>
  <c r="CO31" i="150"/>
  <c r="CX161" i="150"/>
  <c r="CW24" i="150"/>
  <c r="DH151" i="150"/>
  <c r="DG14" i="150"/>
  <c r="CW162" i="150"/>
  <c r="CV25" i="150"/>
  <c r="CI175" i="150"/>
  <c r="CH38" i="150"/>
  <c r="DI150" i="150"/>
  <c r="DH13" i="150"/>
  <c r="DG152" i="150"/>
  <c r="DF15" i="150"/>
  <c r="CZ160" i="150"/>
  <c r="CY23" i="150"/>
  <c r="DN147" i="150"/>
  <c r="DM10" i="150"/>
  <c r="CN170" i="150"/>
  <c r="CM33" i="150"/>
  <c r="DD155" i="150"/>
  <c r="DC18" i="150"/>
  <c r="DP146" i="150"/>
  <c r="DO9" i="150"/>
  <c r="CO169" i="150"/>
  <c r="CN32" i="150"/>
  <c r="DP142" i="150"/>
  <c r="DO5" i="150"/>
  <c r="CK173" i="150"/>
  <c r="CJ36" i="150"/>
  <c r="CL172" i="150"/>
  <c r="CK35" i="150"/>
  <c r="DR143" i="150" l="1"/>
  <c r="DQ6" i="150"/>
  <c r="CW163" i="150"/>
  <c r="CV26" i="150"/>
  <c r="DB158" i="150"/>
  <c r="DA21" i="150"/>
  <c r="DO147" i="150"/>
  <c r="DN10" i="150"/>
  <c r="CS166" i="150"/>
  <c r="CR29" i="150"/>
  <c r="CQ168" i="150"/>
  <c r="CP31" i="150"/>
  <c r="DA160" i="150"/>
  <c r="CZ23" i="150"/>
  <c r="CF180" i="150"/>
  <c r="CE43" i="150"/>
  <c r="DH152" i="150"/>
  <c r="DG15" i="150"/>
  <c r="DC157" i="150"/>
  <c r="DB20" i="150"/>
  <c r="CJ175" i="150"/>
  <c r="CI38" i="150"/>
  <c r="CX162" i="150"/>
  <c r="CW25" i="150"/>
  <c r="DF154" i="150"/>
  <c r="DE17" i="150"/>
  <c r="CL173" i="150"/>
  <c r="CK36" i="150"/>
  <c r="DI151" i="150"/>
  <c r="DH14" i="150"/>
  <c r="DG153" i="150"/>
  <c r="DF16" i="150"/>
  <c r="CG178" i="150"/>
  <c r="CF41" i="150"/>
  <c r="CF179" i="150"/>
  <c r="CE42" i="150"/>
  <c r="DO148" i="150"/>
  <c r="DN11" i="150"/>
  <c r="CH177" i="150"/>
  <c r="CG40" i="150"/>
  <c r="DQ146" i="150"/>
  <c r="DP9" i="150"/>
  <c r="DA159" i="150"/>
  <c r="CZ22" i="150"/>
  <c r="DJ150" i="150"/>
  <c r="DI13" i="150"/>
  <c r="DQ145" i="150"/>
  <c r="DP8" i="150"/>
  <c r="DO149" i="150"/>
  <c r="DN12" i="150"/>
  <c r="CV164" i="150"/>
  <c r="CU27" i="150"/>
  <c r="CI176" i="150"/>
  <c r="CH39" i="150"/>
  <c r="CT165" i="150"/>
  <c r="CS28" i="150"/>
  <c r="CP169" i="150"/>
  <c r="CO32" i="150"/>
  <c r="DQ144" i="150"/>
  <c r="DP7" i="150"/>
  <c r="CM172" i="150"/>
  <c r="CL35" i="150"/>
  <c r="DD156" i="150"/>
  <c r="DC19" i="150"/>
  <c r="CN171" i="150"/>
  <c r="CM34" i="150"/>
  <c r="DE155" i="150"/>
  <c r="DD18" i="150"/>
  <c r="CK174" i="150"/>
  <c r="CJ37" i="150"/>
  <c r="DQ142" i="150"/>
  <c r="DP5" i="150"/>
  <c r="CO170" i="150"/>
  <c r="CN33" i="150"/>
  <c r="CY161" i="150"/>
  <c r="CX24" i="150"/>
  <c r="CR167" i="150"/>
  <c r="CQ30" i="150"/>
  <c r="DE156" i="150" l="1"/>
  <c r="DD19" i="150"/>
  <c r="CU165" i="150"/>
  <c r="CT28" i="150"/>
  <c r="DR145" i="150"/>
  <c r="DQ8" i="150"/>
  <c r="CI177" i="150"/>
  <c r="CH40" i="150"/>
  <c r="DH153" i="150"/>
  <c r="DG16" i="150"/>
  <c r="CY162" i="150"/>
  <c r="CX25" i="150"/>
  <c r="CG180" i="150"/>
  <c r="CF43" i="150"/>
  <c r="DP147" i="150"/>
  <c r="DO10" i="150"/>
  <c r="CJ176" i="150"/>
  <c r="CI39" i="150"/>
  <c r="DK150" i="150"/>
  <c r="DJ13" i="150"/>
  <c r="DP148" i="150"/>
  <c r="DO11" i="150"/>
  <c r="DJ151" i="150"/>
  <c r="DI14" i="150"/>
  <c r="CK175" i="150"/>
  <c r="CJ38" i="150"/>
  <c r="DB160" i="150"/>
  <c r="DA23" i="150"/>
  <c r="DC158" i="150"/>
  <c r="DB21" i="150"/>
  <c r="CS167" i="150"/>
  <c r="CR30" i="150"/>
  <c r="CW164" i="150"/>
  <c r="CV27" i="150"/>
  <c r="CM173" i="150"/>
  <c r="CL36" i="150"/>
  <c r="DD157" i="150"/>
  <c r="DC20" i="150"/>
  <c r="CR168" i="150"/>
  <c r="CQ31" i="150"/>
  <c r="CX163" i="150"/>
  <c r="CW26" i="150"/>
  <c r="DR144" i="150"/>
  <c r="DQ7" i="150"/>
  <c r="CL174" i="150"/>
  <c r="CK37" i="150"/>
  <c r="CZ161" i="150"/>
  <c r="CY24" i="150"/>
  <c r="CG179" i="150"/>
  <c r="CF42" i="150"/>
  <c r="DP149" i="150"/>
  <c r="DO12" i="150"/>
  <c r="CH178" i="150"/>
  <c r="CG41" i="150"/>
  <c r="DG154" i="150"/>
  <c r="DF17" i="150"/>
  <c r="DI152" i="150"/>
  <c r="DH15" i="150"/>
  <c r="CT166" i="150"/>
  <c r="CS29" i="150"/>
  <c r="DS143" i="150"/>
  <c r="DR6" i="150"/>
  <c r="DR142" i="150"/>
  <c r="DQ5" i="150"/>
  <c r="CN172" i="150"/>
  <c r="CM35" i="150"/>
  <c r="DF155" i="150"/>
  <c r="DE18" i="150"/>
  <c r="DB159" i="150"/>
  <c r="DA22" i="150"/>
  <c r="CP170" i="150"/>
  <c r="CO33" i="150"/>
  <c r="CO171" i="150"/>
  <c r="CN34" i="150"/>
  <c r="CQ169" i="150"/>
  <c r="CP32" i="150"/>
  <c r="DR146" i="150"/>
  <c r="DQ9" i="150"/>
  <c r="DH154" i="150" l="1"/>
  <c r="DG17" i="150"/>
  <c r="DQ147" i="150"/>
  <c r="DP10" i="150"/>
  <c r="CI178" i="150"/>
  <c r="CH41" i="150"/>
  <c r="DQ148" i="150"/>
  <c r="DP11" i="150"/>
  <c r="CH180" i="150"/>
  <c r="CG43" i="150"/>
  <c r="DS145" i="150"/>
  <c r="DR8" i="150"/>
  <c r="DA161" i="150"/>
  <c r="CZ24" i="150"/>
  <c r="DS142" i="150"/>
  <c r="DR5" i="150"/>
  <c r="CT167" i="150"/>
  <c r="CS30" i="150"/>
  <c r="DC159" i="150"/>
  <c r="DB22" i="150"/>
  <c r="CM174" i="150"/>
  <c r="CL37" i="150"/>
  <c r="CR169" i="150"/>
  <c r="CQ32" i="150"/>
  <c r="CU166" i="150"/>
  <c r="CT29" i="150"/>
  <c r="DQ149" i="150"/>
  <c r="DP12" i="150"/>
  <c r="DS144" i="150"/>
  <c r="DR7" i="150"/>
  <c r="CN173" i="150"/>
  <c r="CM36" i="150"/>
  <c r="DC160" i="150"/>
  <c r="DB23" i="150"/>
  <c r="DL150" i="150"/>
  <c r="DK13" i="150"/>
  <c r="CZ162" i="150"/>
  <c r="CY25" i="150"/>
  <c r="CV165" i="150"/>
  <c r="CU28" i="150"/>
  <c r="CQ170" i="150"/>
  <c r="CP33" i="150"/>
  <c r="DK151" i="150"/>
  <c r="DJ14" i="150"/>
  <c r="DT143" i="150"/>
  <c r="DS6" i="150"/>
  <c r="CJ177" i="150"/>
  <c r="CI40" i="150"/>
  <c r="DE157" i="150"/>
  <c r="DD20" i="150"/>
  <c r="CP171" i="150"/>
  <c r="CO34" i="150"/>
  <c r="DJ152" i="150"/>
  <c r="DI15" i="150"/>
  <c r="CY163" i="150"/>
  <c r="CX26" i="150"/>
  <c r="CX164" i="150"/>
  <c r="CW27" i="150"/>
  <c r="CL175" i="150"/>
  <c r="CK38" i="150"/>
  <c r="CK176" i="150"/>
  <c r="CJ39" i="150"/>
  <c r="DI153" i="150"/>
  <c r="DH16" i="150"/>
  <c r="DF156" i="150"/>
  <c r="DE19" i="150"/>
  <c r="CS168" i="150"/>
  <c r="CR31" i="150"/>
  <c r="DS146" i="150"/>
  <c r="DR9" i="150"/>
  <c r="DD158" i="150"/>
  <c r="DC21" i="150"/>
  <c r="DG155" i="150"/>
  <c r="DF18" i="150"/>
  <c r="CO172" i="150"/>
  <c r="CN35" i="150"/>
  <c r="CH179" i="150"/>
  <c r="CG42" i="150"/>
  <c r="CZ163" i="150" l="1"/>
  <c r="CY26" i="150"/>
  <c r="CK177" i="150"/>
  <c r="CJ40" i="150"/>
  <c r="CW165" i="150"/>
  <c r="CV28" i="150"/>
  <c r="CO173" i="150"/>
  <c r="CN36" i="150"/>
  <c r="CS169" i="150"/>
  <c r="CR32" i="150"/>
  <c r="DT142" i="150"/>
  <c r="DS5" i="150"/>
  <c r="DR148" i="150"/>
  <c r="DQ11" i="150"/>
  <c r="CI179" i="150"/>
  <c r="CH42" i="150"/>
  <c r="DU143" i="150"/>
  <c r="DT6" i="150"/>
  <c r="DA162" i="150"/>
  <c r="CZ25" i="150"/>
  <c r="DT144" i="150"/>
  <c r="DS7" i="150"/>
  <c r="CN174" i="150"/>
  <c r="CM37" i="150"/>
  <c r="DB161" i="150"/>
  <c r="DA24" i="150"/>
  <c r="CJ178" i="150"/>
  <c r="CI41" i="150"/>
  <c r="DJ153" i="150"/>
  <c r="DI16" i="150"/>
  <c r="DT146" i="150"/>
  <c r="DS9" i="150"/>
  <c r="CQ171" i="150"/>
  <c r="CP34" i="150"/>
  <c r="DQ12" i="150"/>
  <c r="DR149" i="150"/>
  <c r="DD159" i="150"/>
  <c r="DC22" i="150"/>
  <c r="DT145" i="150"/>
  <c r="DS8" i="150"/>
  <c r="DR147" i="150"/>
  <c r="DQ10" i="150"/>
  <c r="CL176" i="150"/>
  <c r="CK39" i="150"/>
  <c r="CT168" i="150"/>
  <c r="CS31" i="150"/>
  <c r="DE158" i="150"/>
  <c r="DD21" i="150"/>
  <c r="DK152" i="150"/>
  <c r="DJ15" i="150"/>
  <c r="CP172" i="150"/>
  <c r="CO35" i="150"/>
  <c r="DL151" i="150"/>
  <c r="DK14" i="150"/>
  <c r="CY164" i="150"/>
  <c r="CX27" i="150"/>
  <c r="DD160" i="150"/>
  <c r="DC23" i="150"/>
  <c r="CV166" i="150"/>
  <c r="CU29" i="150"/>
  <c r="CU167" i="150"/>
  <c r="CT30" i="150"/>
  <c r="CI180" i="150"/>
  <c r="CH43" i="150"/>
  <c r="DI154" i="150"/>
  <c r="DH17" i="150"/>
  <c r="CM175" i="150"/>
  <c r="CL38" i="150"/>
  <c r="DM150" i="150"/>
  <c r="DL13" i="150"/>
  <c r="DH155" i="150"/>
  <c r="DG18" i="150"/>
  <c r="DG156" i="150"/>
  <c r="DF19" i="150"/>
  <c r="DF157" i="150"/>
  <c r="DE20" i="150"/>
  <c r="CR170" i="150"/>
  <c r="CQ33" i="150"/>
  <c r="CP173" i="150" l="1"/>
  <c r="CO36" i="150"/>
  <c r="DF158" i="150"/>
  <c r="DE21" i="150"/>
  <c r="DI155" i="150"/>
  <c r="DH18" i="150"/>
  <c r="DU145" i="150"/>
  <c r="DT8" i="150"/>
  <c r="DN150" i="150"/>
  <c r="DM13" i="150"/>
  <c r="DK153" i="150"/>
  <c r="DJ16" i="150"/>
  <c r="CO174" i="150"/>
  <c r="CN37" i="150"/>
  <c r="DM151" i="150"/>
  <c r="DL14" i="150"/>
  <c r="DS148" i="150"/>
  <c r="DR11" i="150"/>
  <c r="CW166" i="150"/>
  <c r="CV29" i="150"/>
  <c r="CQ172" i="150"/>
  <c r="CP35" i="150"/>
  <c r="CM176" i="150"/>
  <c r="CL39" i="150"/>
  <c r="CK178" i="150"/>
  <c r="CJ41" i="150"/>
  <c r="DB162" i="150"/>
  <c r="DA25" i="150"/>
  <c r="DU142" i="150"/>
  <c r="DT5" i="150"/>
  <c r="CL177" i="150"/>
  <c r="CK40" i="150"/>
  <c r="CZ164" i="150"/>
  <c r="CY27" i="150"/>
  <c r="CS170" i="150"/>
  <c r="CR33" i="150"/>
  <c r="DE159" i="150"/>
  <c r="DD22" i="150"/>
  <c r="DS149" i="150"/>
  <c r="DR12" i="150"/>
  <c r="CJ180" i="150"/>
  <c r="CI43" i="150"/>
  <c r="DT9" i="150"/>
  <c r="DU146" i="150"/>
  <c r="CU168" i="150"/>
  <c r="CT31" i="150"/>
  <c r="CX165" i="150"/>
  <c r="CW28" i="150"/>
  <c r="DG157" i="150"/>
  <c r="DF20" i="150"/>
  <c r="DH156" i="150"/>
  <c r="DG19" i="150"/>
  <c r="DE160" i="150"/>
  <c r="DD23" i="150"/>
  <c r="DS147" i="150"/>
  <c r="DR10" i="150"/>
  <c r="CR171" i="150"/>
  <c r="CQ34" i="150"/>
  <c r="DC161" i="150"/>
  <c r="DB24" i="150"/>
  <c r="DV143" i="150"/>
  <c r="DU6" i="150"/>
  <c r="CT169" i="150"/>
  <c r="CS32" i="150"/>
  <c r="DA163" i="150"/>
  <c r="CZ26" i="150"/>
  <c r="CJ179" i="150"/>
  <c r="CI42" i="150"/>
  <c r="CV167" i="150"/>
  <c r="CU30" i="150"/>
  <c r="DU144" i="150"/>
  <c r="DT7" i="150"/>
  <c r="CN175" i="150"/>
  <c r="CM38" i="150"/>
  <c r="DJ154" i="150"/>
  <c r="DI17" i="150"/>
  <c r="DL152" i="150"/>
  <c r="DK15" i="150"/>
  <c r="CY165" i="150" l="1"/>
  <c r="CX28" i="150"/>
  <c r="DT149" i="150"/>
  <c r="DS12" i="150"/>
  <c r="CM177" i="150"/>
  <c r="CL40" i="150"/>
  <c r="CN176" i="150"/>
  <c r="CM39" i="150"/>
  <c r="DN151" i="150"/>
  <c r="DM14" i="150"/>
  <c r="DV145" i="150"/>
  <c r="DU8" i="150"/>
  <c r="DV144" i="150"/>
  <c r="DU7" i="150"/>
  <c r="DM152" i="150"/>
  <c r="DL15" i="150"/>
  <c r="CV168" i="150"/>
  <c r="CU31" i="150"/>
  <c r="CP174" i="150"/>
  <c r="CO37" i="150"/>
  <c r="CX166" i="150"/>
  <c r="CW29" i="150"/>
  <c r="DL153" i="150"/>
  <c r="DK16" i="150"/>
  <c r="DG158" i="150"/>
  <c r="DF21" i="150"/>
  <c r="CU169" i="150"/>
  <c r="CT32" i="150"/>
  <c r="DW143" i="150"/>
  <c r="DV6" i="150"/>
  <c r="CR172" i="150"/>
  <c r="CQ35" i="150"/>
  <c r="DK154" i="150"/>
  <c r="DJ17" i="150"/>
  <c r="DV146" i="150"/>
  <c r="DU9" i="150"/>
  <c r="DT147" i="150"/>
  <c r="DS10" i="150"/>
  <c r="CW167" i="150"/>
  <c r="CV30" i="150"/>
  <c r="DF159" i="150"/>
  <c r="DE22" i="150"/>
  <c r="DJ155" i="150"/>
  <c r="DI18" i="150"/>
  <c r="CK179" i="150"/>
  <c r="CJ42" i="150"/>
  <c r="DI156" i="150"/>
  <c r="DH19" i="150"/>
  <c r="CT170" i="150"/>
  <c r="CS33" i="150"/>
  <c r="CO175" i="150"/>
  <c r="CN38" i="150"/>
  <c r="CS171" i="150"/>
  <c r="CR34" i="150"/>
  <c r="DH157" i="150"/>
  <c r="DG20" i="150"/>
  <c r="CK180" i="150"/>
  <c r="CJ43" i="150"/>
  <c r="DA164" i="150"/>
  <c r="CZ27" i="150"/>
  <c r="CL178" i="150"/>
  <c r="CK41" i="150"/>
  <c r="DT148" i="150"/>
  <c r="DS11" i="150"/>
  <c r="DO150" i="150"/>
  <c r="DN13" i="150"/>
  <c r="CQ173" i="150"/>
  <c r="CP36" i="150"/>
  <c r="DF160" i="150"/>
  <c r="DE23" i="150"/>
  <c r="DV142" i="150"/>
  <c r="DU5" i="150"/>
  <c r="DD161" i="150"/>
  <c r="DC24" i="150"/>
  <c r="DC162" i="150"/>
  <c r="DB25" i="150"/>
  <c r="DB163" i="150"/>
  <c r="DA26" i="150"/>
  <c r="DW142" i="150" l="1"/>
  <c r="DV5" i="150"/>
  <c r="DU148" i="150"/>
  <c r="DT11" i="150"/>
  <c r="DI157" i="150"/>
  <c r="DH20" i="150"/>
  <c r="DJ156" i="150"/>
  <c r="DI19" i="150"/>
  <c r="CX167" i="150"/>
  <c r="CW30" i="150"/>
  <c r="CS172" i="150"/>
  <c r="CR35" i="150"/>
  <c r="DM153" i="150"/>
  <c r="DL16" i="150"/>
  <c r="DN152" i="150"/>
  <c r="DM15" i="150"/>
  <c r="CO176" i="150"/>
  <c r="CN39" i="150"/>
  <c r="DG160" i="150"/>
  <c r="DF23" i="150"/>
  <c r="DU147" i="150"/>
  <c r="DT10" i="150"/>
  <c r="CM178" i="150"/>
  <c r="CL41" i="150"/>
  <c r="CN177" i="150"/>
  <c r="CM40" i="150"/>
  <c r="DD162" i="150"/>
  <c r="DC25" i="150"/>
  <c r="DK155" i="150"/>
  <c r="DJ18" i="150"/>
  <c r="CV169" i="150"/>
  <c r="CU32" i="150"/>
  <c r="CQ174" i="150"/>
  <c r="CP37" i="150"/>
  <c r="DW145" i="150"/>
  <c r="DV8" i="150"/>
  <c r="DU149" i="150"/>
  <c r="DT12" i="150"/>
  <c r="CT171" i="150"/>
  <c r="CS34" i="150"/>
  <c r="DW144" i="150"/>
  <c r="DV7" i="150"/>
  <c r="DB164" i="150"/>
  <c r="DA27" i="150"/>
  <c r="DC163" i="150"/>
  <c r="DB26" i="150"/>
  <c r="DX143" i="150"/>
  <c r="DW6" i="150"/>
  <c r="CP175" i="150"/>
  <c r="CO38" i="150"/>
  <c r="DE161" i="150"/>
  <c r="DD24" i="150"/>
  <c r="CL180" i="150"/>
  <c r="CK43" i="150"/>
  <c r="DG159" i="150"/>
  <c r="DF22" i="150"/>
  <c r="DL154" i="150"/>
  <c r="DK17" i="150"/>
  <c r="DH158" i="150"/>
  <c r="DG21" i="150"/>
  <c r="CW168" i="150"/>
  <c r="CV31" i="150"/>
  <c r="DO151" i="150"/>
  <c r="DN14" i="150"/>
  <c r="CZ165" i="150"/>
  <c r="CY28" i="150"/>
  <c r="CL179" i="150"/>
  <c r="CK42" i="150"/>
  <c r="CY166" i="150"/>
  <c r="CX29" i="150"/>
  <c r="CR173" i="150"/>
  <c r="CQ36" i="150"/>
  <c r="DW146" i="150"/>
  <c r="DV9" i="150"/>
  <c r="DP150" i="150"/>
  <c r="DO13" i="150"/>
  <c r="CU170" i="150"/>
  <c r="CT33" i="150"/>
  <c r="CZ166" i="150" l="1"/>
  <c r="CY29" i="150"/>
  <c r="CS173" i="150"/>
  <c r="CR36" i="150"/>
  <c r="DH159" i="150"/>
  <c r="DG22" i="150"/>
  <c r="DY143" i="150"/>
  <c r="DX6" i="150"/>
  <c r="CW169" i="150"/>
  <c r="CV32" i="150"/>
  <c r="CN178" i="150"/>
  <c r="CM41" i="150"/>
  <c r="DO152" i="150"/>
  <c r="DN15" i="150"/>
  <c r="DK156" i="150"/>
  <c r="DJ19" i="150"/>
  <c r="DL155" i="150"/>
  <c r="DK18" i="150"/>
  <c r="DP151" i="150"/>
  <c r="DO14" i="150"/>
  <c r="CU171" i="150"/>
  <c r="CT34" i="150"/>
  <c r="DD163" i="150"/>
  <c r="DC26" i="150"/>
  <c r="DJ157" i="150"/>
  <c r="DI20" i="150"/>
  <c r="DF161" i="150"/>
  <c r="DE24" i="150"/>
  <c r="DE162" i="150"/>
  <c r="DD25" i="150"/>
  <c r="DH160" i="150"/>
  <c r="DG23" i="150"/>
  <c r="CT172" i="150"/>
  <c r="CS35" i="150"/>
  <c r="DV148" i="150"/>
  <c r="DU11" i="150"/>
  <c r="CM180" i="150"/>
  <c r="CL43" i="150"/>
  <c r="DN153" i="150"/>
  <c r="DM16" i="150"/>
  <c r="DQ150" i="150"/>
  <c r="DP13" i="150"/>
  <c r="DC164" i="150"/>
  <c r="DB27" i="150"/>
  <c r="CV170" i="150"/>
  <c r="CU33" i="150"/>
  <c r="DV149" i="150"/>
  <c r="DU12" i="150"/>
  <c r="CM179" i="150"/>
  <c r="CL42" i="150"/>
  <c r="DA165" i="150"/>
  <c r="CZ28" i="150"/>
  <c r="CQ175" i="150"/>
  <c r="CP38" i="150"/>
  <c r="CR174" i="150"/>
  <c r="CQ37" i="150"/>
  <c r="CO177" i="150"/>
  <c r="CN40" i="150"/>
  <c r="CP176" i="150"/>
  <c r="CO39" i="150"/>
  <c r="CY167" i="150"/>
  <c r="CX30" i="150"/>
  <c r="DX142" i="150"/>
  <c r="DW5" i="150"/>
  <c r="CX168" i="150"/>
  <c r="CW31" i="150"/>
  <c r="DV147" i="150"/>
  <c r="DU10" i="150"/>
  <c r="DI158" i="150"/>
  <c r="DH21" i="150"/>
  <c r="DX145" i="150"/>
  <c r="DW8" i="150"/>
  <c r="DX146" i="150"/>
  <c r="DW9" i="150"/>
  <c r="DM154" i="150"/>
  <c r="DL17" i="150"/>
  <c r="DX144" i="150"/>
  <c r="DW7" i="150"/>
  <c r="DY145" i="150" l="1"/>
  <c r="DX8" i="150"/>
  <c r="DW149" i="150"/>
  <c r="DV12" i="150"/>
  <c r="DI160" i="150"/>
  <c r="DH23" i="150"/>
  <c r="DE163" i="150"/>
  <c r="DD26" i="150"/>
  <c r="DL156" i="150"/>
  <c r="DK19" i="150"/>
  <c r="DZ143" i="150"/>
  <c r="DY6" i="150"/>
  <c r="CS174" i="150"/>
  <c r="CR37" i="150"/>
  <c r="DO153" i="150"/>
  <c r="DN16" i="150"/>
  <c r="CZ167" i="150"/>
  <c r="CY30" i="150"/>
  <c r="DF162" i="150"/>
  <c r="DE25" i="150"/>
  <c r="DY144" i="150"/>
  <c r="DX7" i="150"/>
  <c r="CN180" i="150"/>
  <c r="CM43" i="150"/>
  <c r="DB165" i="150"/>
  <c r="DA28" i="150"/>
  <c r="DG161" i="150"/>
  <c r="DF24" i="150"/>
  <c r="DQ151" i="150"/>
  <c r="DP14" i="150"/>
  <c r="CO178" i="150"/>
  <c r="CN41" i="150"/>
  <c r="CT173" i="150"/>
  <c r="CS36" i="150"/>
  <c r="DY142" i="150"/>
  <c r="DX5" i="150"/>
  <c r="CR175" i="150"/>
  <c r="CQ38" i="150"/>
  <c r="CV171" i="150"/>
  <c r="CU34" i="150"/>
  <c r="CQ176" i="150"/>
  <c r="CP39" i="150"/>
  <c r="DJ158" i="150"/>
  <c r="DI21" i="150"/>
  <c r="DP152" i="150"/>
  <c r="DO15" i="150"/>
  <c r="DW147" i="150"/>
  <c r="DV10" i="150"/>
  <c r="DD164" i="150"/>
  <c r="DC27" i="150"/>
  <c r="DY146" i="150"/>
  <c r="DX9" i="150"/>
  <c r="CY168" i="150"/>
  <c r="CX31" i="150"/>
  <c r="CP177" i="150"/>
  <c r="CO40" i="150"/>
  <c r="CN179" i="150"/>
  <c r="CM42" i="150"/>
  <c r="DR150" i="150"/>
  <c r="DQ13" i="150"/>
  <c r="CU172" i="150"/>
  <c r="CT35" i="150"/>
  <c r="DK157" i="150"/>
  <c r="DJ20" i="150"/>
  <c r="DM155" i="150"/>
  <c r="DL18" i="150"/>
  <c r="CX169" i="150"/>
  <c r="CW32" i="150"/>
  <c r="DA166" i="150"/>
  <c r="CZ29" i="150"/>
  <c r="CW170" i="150"/>
  <c r="CV33" i="150"/>
  <c r="DI159" i="150"/>
  <c r="DH22" i="150"/>
  <c r="DN154" i="150"/>
  <c r="DM17" i="150"/>
  <c r="DW148" i="150"/>
  <c r="DV11" i="150"/>
  <c r="CX170" i="150" l="1"/>
  <c r="CW33" i="150"/>
  <c r="DL157" i="150"/>
  <c r="DK20" i="150"/>
  <c r="CQ177" i="150"/>
  <c r="CP40" i="150"/>
  <c r="DX147" i="150"/>
  <c r="DW10" i="150"/>
  <c r="CW171" i="150"/>
  <c r="CV34" i="150"/>
  <c r="CP178" i="150"/>
  <c r="CO41" i="150"/>
  <c r="CO180" i="150"/>
  <c r="CN43" i="150"/>
  <c r="DP153" i="150"/>
  <c r="DO16" i="150"/>
  <c r="DF163" i="150"/>
  <c r="DE26" i="150"/>
  <c r="CS175" i="150"/>
  <c r="CR38" i="150"/>
  <c r="CZ168" i="150"/>
  <c r="CY31" i="150"/>
  <c r="DZ144" i="150"/>
  <c r="DY7" i="150"/>
  <c r="DZ146" i="150"/>
  <c r="DY9" i="150"/>
  <c r="DH161" i="150"/>
  <c r="DG24" i="150"/>
  <c r="DG162" i="150"/>
  <c r="DF25" i="150"/>
  <c r="EA143" i="150"/>
  <c r="DZ6" i="150"/>
  <c r="DX149" i="150"/>
  <c r="DW12" i="150"/>
  <c r="CV172" i="150"/>
  <c r="CU35" i="150"/>
  <c r="DJ160" i="150"/>
  <c r="DI23" i="150"/>
  <c r="DS150" i="150"/>
  <c r="DR13" i="150"/>
  <c r="DB166" i="150"/>
  <c r="DA29" i="150"/>
  <c r="DR151" i="150"/>
  <c r="DQ14" i="150"/>
  <c r="DO154" i="150"/>
  <c r="DN17" i="150"/>
  <c r="DK158" i="150"/>
  <c r="DJ21" i="150"/>
  <c r="DN155" i="150"/>
  <c r="DM18" i="150"/>
  <c r="DE164" i="150"/>
  <c r="DD27" i="150"/>
  <c r="CU173" i="150"/>
  <c r="CT36" i="150"/>
  <c r="DC165" i="150"/>
  <c r="DB28" i="150"/>
  <c r="DA167" i="150"/>
  <c r="CZ30" i="150"/>
  <c r="DM156" i="150"/>
  <c r="DL19" i="150"/>
  <c r="DZ145" i="150"/>
  <c r="DY8" i="150"/>
  <c r="DX148" i="150"/>
  <c r="DW11" i="150"/>
  <c r="DQ152" i="150"/>
  <c r="DP15" i="150"/>
  <c r="CT174" i="150"/>
  <c r="CS37" i="150"/>
  <c r="CY169" i="150"/>
  <c r="CX32" i="150"/>
  <c r="DZ142" i="150"/>
  <c r="DY5" i="150"/>
  <c r="DJ159" i="150"/>
  <c r="DI22" i="150"/>
  <c r="CO179" i="150"/>
  <c r="CN42" i="150"/>
  <c r="CR176" i="150"/>
  <c r="CQ39" i="150"/>
  <c r="EA142" i="150" l="1"/>
  <c r="DZ5" i="150"/>
  <c r="DY148" i="150"/>
  <c r="DX11" i="150"/>
  <c r="DD165" i="150"/>
  <c r="DC28" i="150"/>
  <c r="DL158" i="150"/>
  <c r="DK21" i="150"/>
  <c r="DT150" i="150"/>
  <c r="DS13" i="150"/>
  <c r="EB143" i="150"/>
  <c r="EA6" i="150"/>
  <c r="EA144" i="150"/>
  <c r="DZ7" i="150"/>
  <c r="DQ153" i="150"/>
  <c r="DP16" i="150"/>
  <c r="DY147" i="150"/>
  <c r="DX10" i="150"/>
  <c r="CS176" i="150"/>
  <c r="CR39" i="150"/>
  <c r="DK160" i="150"/>
  <c r="DJ23" i="150"/>
  <c r="EA145" i="150"/>
  <c r="DZ8" i="150"/>
  <c r="DA168" i="150"/>
  <c r="CZ31" i="150"/>
  <c r="CU174" i="150"/>
  <c r="CT37" i="150"/>
  <c r="CW172" i="150"/>
  <c r="CV35" i="150"/>
  <c r="CT175" i="150"/>
  <c r="CS38" i="150"/>
  <c r="CQ178" i="150"/>
  <c r="CP41" i="150"/>
  <c r="DM157" i="150"/>
  <c r="DL20" i="150"/>
  <c r="CV173" i="150"/>
  <c r="CU36" i="150"/>
  <c r="CP180" i="150"/>
  <c r="CO43" i="150"/>
  <c r="DN156" i="150"/>
  <c r="DM19" i="150"/>
  <c r="CZ169" i="150"/>
  <c r="CY32" i="150"/>
  <c r="DH162" i="150"/>
  <c r="DG25" i="150"/>
  <c r="CP179" i="150"/>
  <c r="CO42" i="150"/>
  <c r="DI161" i="150"/>
  <c r="DH24" i="150"/>
  <c r="DK159" i="150"/>
  <c r="DJ22" i="150"/>
  <c r="DB167" i="150"/>
  <c r="DA30" i="150"/>
  <c r="DC166" i="150"/>
  <c r="DB29" i="150"/>
  <c r="DY149" i="150"/>
  <c r="DX12" i="150"/>
  <c r="EA146" i="150"/>
  <c r="DZ9" i="150"/>
  <c r="DG163" i="150"/>
  <c r="DF26" i="150"/>
  <c r="CX171" i="150"/>
  <c r="CW34" i="150"/>
  <c r="CY170" i="150"/>
  <c r="CX33" i="150"/>
  <c r="DP154" i="150"/>
  <c r="DO17" i="150"/>
  <c r="CR177" i="150"/>
  <c r="CQ40" i="150"/>
  <c r="DF164" i="150"/>
  <c r="DE27" i="150"/>
  <c r="DS151" i="150"/>
  <c r="DR14" i="150"/>
  <c r="DR152" i="150"/>
  <c r="DQ15" i="150"/>
  <c r="DO155" i="150"/>
  <c r="DN18" i="150"/>
  <c r="DG164" i="150" l="1"/>
  <c r="DF27" i="150"/>
  <c r="CY171" i="150"/>
  <c r="CX34" i="150"/>
  <c r="DD166" i="150"/>
  <c r="DC29" i="150"/>
  <c r="CQ179" i="150"/>
  <c r="CP42" i="150"/>
  <c r="CQ180" i="150"/>
  <c r="CP43" i="150"/>
  <c r="CU175" i="150"/>
  <c r="CT38" i="150"/>
  <c r="EB145" i="150"/>
  <c r="EA8" i="150"/>
  <c r="DR153" i="150"/>
  <c r="DQ16" i="150"/>
  <c r="DM158" i="150"/>
  <c r="DL21" i="150"/>
  <c r="CS177" i="150"/>
  <c r="CR40" i="150"/>
  <c r="DC167" i="150"/>
  <c r="DB30" i="150"/>
  <c r="DI162" i="150"/>
  <c r="DH25" i="150"/>
  <c r="DE165" i="150"/>
  <c r="DD28" i="150"/>
  <c r="DH163" i="150"/>
  <c r="DG26" i="150"/>
  <c r="CW173" i="150"/>
  <c r="CV36" i="150"/>
  <c r="DS152" i="150"/>
  <c r="DR15" i="150"/>
  <c r="DQ154" i="150"/>
  <c r="DP17" i="150"/>
  <c r="EB146" i="150"/>
  <c r="EA9" i="150"/>
  <c r="DL159" i="150"/>
  <c r="DK22" i="150"/>
  <c r="DA169" i="150"/>
  <c r="CZ32" i="150"/>
  <c r="DN157" i="150"/>
  <c r="DM20" i="150"/>
  <c r="CV174" i="150"/>
  <c r="CU37" i="150"/>
  <c r="CT176" i="150"/>
  <c r="CS39" i="150"/>
  <c r="EC143" i="150"/>
  <c r="EB6" i="150"/>
  <c r="DZ148" i="150"/>
  <c r="DY11" i="150"/>
  <c r="DP155" i="150"/>
  <c r="DO18" i="150"/>
  <c r="EB144" i="150"/>
  <c r="EA7" i="150"/>
  <c r="CX172" i="150"/>
  <c r="CW35" i="150"/>
  <c r="DT151" i="150"/>
  <c r="DS14" i="150"/>
  <c r="CZ170" i="150"/>
  <c r="CY33" i="150"/>
  <c r="DZ149" i="150"/>
  <c r="DY12" i="150"/>
  <c r="DJ161" i="150"/>
  <c r="DI24" i="150"/>
  <c r="DO156" i="150"/>
  <c r="DN19" i="150"/>
  <c r="CR178" i="150"/>
  <c r="CQ41" i="150"/>
  <c r="DB168" i="150"/>
  <c r="DA31" i="150"/>
  <c r="DZ147" i="150"/>
  <c r="DY10" i="150"/>
  <c r="DU150" i="150"/>
  <c r="DT13" i="150"/>
  <c r="EB142" i="150"/>
  <c r="EA5" i="150"/>
  <c r="DL160" i="150"/>
  <c r="DK23" i="150"/>
  <c r="EC144" i="150" l="1"/>
  <c r="EB7" i="150"/>
  <c r="DK161" i="150"/>
  <c r="DJ24" i="150"/>
  <c r="CY172" i="150"/>
  <c r="CX35" i="150"/>
  <c r="ED143" i="150"/>
  <c r="EC6" i="150"/>
  <c r="DB169" i="150"/>
  <c r="DA32" i="150"/>
  <c r="DT152" i="150"/>
  <c r="DS15" i="150"/>
  <c r="DJ162" i="150"/>
  <c r="DI25" i="150"/>
  <c r="DS153" i="150"/>
  <c r="DR16" i="150"/>
  <c r="CR179" i="150"/>
  <c r="CQ42" i="150"/>
  <c r="EA147" i="150"/>
  <c r="DZ10" i="150"/>
  <c r="DC168" i="150"/>
  <c r="DB31" i="150"/>
  <c r="DM159" i="150"/>
  <c r="DL22" i="150"/>
  <c r="EC145" i="150"/>
  <c r="EB8" i="150"/>
  <c r="DQ155" i="150"/>
  <c r="DP18" i="150"/>
  <c r="DI163" i="150"/>
  <c r="DH26" i="150"/>
  <c r="CT177" i="150"/>
  <c r="CS40" i="150"/>
  <c r="CV175" i="150"/>
  <c r="CU38" i="150"/>
  <c r="CZ171" i="150"/>
  <c r="CY34" i="150"/>
  <c r="DM160" i="150"/>
  <c r="DL23" i="150"/>
  <c r="DE166" i="150"/>
  <c r="DD29" i="150"/>
  <c r="DA170" i="150"/>
  <c r="CZ33" i="150"/>
  <c r="EA149" i="150"/>
  <c r="DZ12" i="150"/>
  <c r="CX173" i="150"/>
  <c r="CW36" i="150"/>
  <c r="EC142" i="150"/>
  <c r="EB5" i="150"/>
  <c r="EC146" i="150"/>
  <c r="EB9" i="150"/>
  <c r="DV150" i="150"/>
  <c r="DU13" i="150"/>
  <c r="DU151" i="150"/>
  <c r="DT14" i="150"/>
  <c r="DO157" i="150"/>
  <c r="DN20" i="150"/>
  <c r="DR154" i="150"/>
  <c r="DQ17" i="150"/>
  <c r="DF165" i="150"/>
  <c r="DE28" i="150"/>
  <c r="DN158" i="150"/>
  <c r="DM21" i="150"/>
  <c r="CR180" i="150"/>
  <c r="CQ43" i="150"/>
  <c r="DH164" i="150"/>
  <c r="DG27" i="150"/>
  <c r="CU176" i="150"/>
  <c r="CT39" i="150"/>
  <c r="DD167" i="150"/>
  <c r="DC30" i="150"/>
  <c r="CS178" i="150"/>
  <c r="CR41" i="150"/>
  <c r="CW174" i="150"/>
  <c r="CV37" i="150"/>
  <c r="DP156" i="150"/>
  <c r="DO19" i="150"/>
  <c r="EA148" i="150"/>
  <c r="DZ11" i="150"/>
  <c r="ED142" i="150" l="1"/>
  <c r="EC5" i="150"/>
  <c r="CU177" i="150"/>
  <c r="CT40" i="150"/>
  <c r="DN159" i="150"/>
  <c r="DM22" i="150"/>
  <c r="DT153" i="150"/>
  <c r="DS16" i="150"/>
  <c r="EE143" i="150"/>
  <c r="ED6" i="150"/>
  <c r="DF166" i="150"/>
  <c r="DE29" i="150"/>
  <c r="DE167" i="150"/>
  <c r="DD30" i="150"/>
  <c r="CZ172" i="150"/>
  <c r="CY35" i="150"/>
  <c r="CT178" i="150"/>
  <c r="CS41" i="150"/>
  <c r="EB148" i="150"/>
  <c r="EA11" i="150"/>
  <c r="DN160" i="150"/>
  <c r="DM23" i="150"/>
  <c r="CV176" i="150"/>
  <c r="CU39" i="150"/>
  <c r="DA171" i="150"/>
  <c r="CZ34" i="150"/>
  <c r="DU152" i="150"/>
  <c r="DT15" i="150"/>
  <c r="DL161" i="150"/>
  <c r="DK24" i="150"/>
  <c r="DO158" i="150"/>
  <c r="DN21" i="150"/>
  <c r="DD168" i="150"/>
  <c r="DC31" i="150"/>
  <c r="DG165" i="150"/>
  <c r="DF28" i="150"/>
  <c r="DP157" i="150"/>
  <c r="DO20" i="150"/>
  <c r="DV151" i="150"/>
  <c r="DU14" i="150"/>
  <c r="DJ163" i="150"/>
  <c r="DI26" i="150"/>
  <c r="DW150" i="150"/>
  <c r="DV13" i="150"/>
  <c r="DR155" i="150"/>
  <c r="DQ18" i="150"/>
  <c r="CX174" i="150"/>
  <c r="CW37" i="150"/>
  <c r="DS154" i="150"/>
  <c r="DR17" i="150"/>
  <c r="DB170" i="150"/>
  <c r="DA33" i="150"/>
  <c r="CW175" i="150"/>
  <c r="CV38" i="150"/>
  <c r="ED145" i="150"/>
  <c r="EC8" i="150"/>
  <c r="CS179" i="150"/>
  <c r="CR42" i="150"/>
  <c r="DC169" i="150"/>
  <c r="DB32" i="150"/>
  <c r="ED144" i="150"/>
  <c r="EC7" i="150"/>
  <c r="CS180" i="150"/>
  <c r="CR43" i="150"/>
  <c r="CY173" i="150"/>
  <c r="CX36" i="150"/>
  <c r="DK162" i="150"/>
  <c r="DJ25" i="150"/>
  <c r="DQ156" i="150"/>
  <c r="DP19" i="150"/>
  <c r="EB149" i="150"/>
  <c r="EA12" i="150"/>
  <c r="EB147" i="150"/>
  <c r="EA10" i="150"/>
  <c r="DI164" i="150"/>
  <c r="DH27" i="150"/>
  <c r="ED146" i="150"/>
  <c r="EC9" i="150"/>
  <c r="EE144" i="150" l="1"/>
  <c r="ED7" i="150"/>
  <c r="CX175" i="150"/>
  <c r="CW38" i="150"/>
  <c r="EC149" i="150"/>
  <c r="EB12" i="150"/>
  <c r="CT180" i="150"/>
  <c r="CS43" i="150"/>
  <c r="EE145" i="150"/>
  <c r="ED8" i="150"/>
  <c r="CY174" i="150"/>
  <c r="CX37" i="150"/>
  <c r="DW151" i="150"/>
  <c r="DV14" i="150"/>
  <c r="DP158" i="150"/>
  <c r="DO21" i="150"/>
  <c r="CW176" i="150"/>
  <c r="CV39" i="150"/>
  <c r="DA172" i="150"/>
  <c r="CZ35" i="150"/>
  <c r="DU153" i="150"/>
  <c r="DT16" i="150"/>
  <c r="DO160" i="150"/>
  <c r="DN23" i="150"/>
  <c r="EE146" i="150"/>
  <c r="ED9" i="150"/>
  <c r="DQ157" i="150"/>
  <c r="DP20" i="150"/>
  <c r="DR156" i="150"/>
  <c r="DQ19" i="150"/>
  <c r="DM161" i="150"/>
  <c r="DL24" i="150"/>
  <c r="DJ164" i="150"/>
  <c r="DI27" i="150"/>
  <c r="DL162" i="150"/>
  <c r="DK25" i="150"/>
  <c r="DD169" i="150"/>
  <c r="DC32" i="150"/>
  <c r="DC170" i="150"/>
  <c r="DB33" i="150"/>
  <c r="DX150" i="150"/>
  <c r="DW13" i="150"/>
  <c r="DH165" i="150"/>
  <c r="DG28" i="150"/>
  <c r="DV152" i="150"/>
  <c r="DU15" i="150"/>
  <c r="EC148" i="150"/>
  <c r="EB11" i="150"/>
  <c r="DG166" i="150"/>
  <c r="DF29" i="150"/>
  <c r="CV177" i="150"/>
  <c r="CU40" i="150"/>
  <c r="DF167" i="150"/>
  <c r="DE30" i="150"/>
  <c r="DO159" i="150"/>
  <c r="DN22" i="150"/>
  <c r="EC147" i="150"/>
  <c r="EB10" i="150"/>
  <c r="CZ173" i="150"/>
  <c r="CY36" i="150"/>
  <c r="CT179" i="150"/>
  <c r="CS42" i="150"/>
  <c r="DT154" i="150"/>
  <c r="DS17" i="150"/>
  <c r="DK163" i="150"/>
  <c r="DJ26" i="150"/>
  <c r="DE168" i="150"/>
  <c r="DD31" i="150"/>
  <c r="DB171" i="150"/>
  <c r="DA34" i="150"/>
  <c r="CU178" i="150"/>
  <c r="CT41" i="150"/>
  <c r="EF143" i="150"/>
  <c r="EE6" i="150"/>
  <c r="EE142" i="150"/>
  <c r="ED5" i="150"/>
  <c r="DS155" i="150"/>
  <c r="DR18" i="150"/>
  <c r="DU154" i="150" l="1"/>
  <c r="DT17" i="150"/>
  <c r="ED148" i="150"/>
  <c r="EC11" i="150"/>
  <c r="DD170" i="150"/>
  <c r="DC33" i="150"/>
  <c r="DN161" i="150"/>
  <c r="DM24" i="150"/>
  <c r="DP160" i="150"/>
  <c r="DO23" i="150"/>
  <c r="DQ158" i="150"/>
  <c r="DP21" i="150"/>
  <c r="CU180" i="150"/>
  <c r="CT43" i="150"/>
  <c r="DP159" i="150"/>
  <c r="DO22" i="150"/>
  <c r="CU179" i="150"/>
  <c r="CT42" i="150"/>
  <c r="ED149" i="150"/>
  <c r="EC12" i="150"/>
  <c r="DC171" i="150"/>
  <c r="DB34" i="150"/>
  <c r="DE169" i="150"/>
  <c r="DD32" i="150"/>
  <c r="CW177" i="150"/>
  <c r="CV40" i="150"/>
  <c r="DR157" i="150"/>
  <c r="DQ20" i="150"/>
  <c r="DB172" i="150"/>
  <c r="DA35" i="150"/>
  <c r="CZ174" i="150"/>
  <c r="CY37" i="150"/>
  <c r="CY175" i="150"/>
  <c r="CX38" i="150"/>
  <c r="DG167" i="150"/>
  <c r="DF30" i="150"/>
  <c r="DV153" i="150"/>
  <c r="DU16" i="150"/>
  <c r="DA173" i="150"/>
  <c r="CZ36" i="150"/>
  <c r="DT155" i="150"/>
  <c r="DS18" i="150"/>
  <c r="DS156" i="150"/>
  <c r="DR19" i="150"/>
  <c r="EF142" i="150"/>
  <c r="EE5" i="150"/>
  <c r="DI165" i="150"/>
  <c r="DH28" i="150"/>
  <c r="DL163" i="150"/>
  <c r="DK26" i="150"/>
  <c r="ED147" i="150"/>
  <c r="EC10" i="150"/>
  <c r="DY150" i="150"/>
  <c r="DX13" i="150"/>
  <c r="DK164" i="150"/>
  <c r="DJ27" i="150"/>
  <c r="EF146" i="150"/>
  <c r="EE9" i="150"/>
  <c r="CX176" i="150"/>
  <c r="CW39" i="150"/>
  <c r="EF145" i="150"/>
  <c r="EE8" i="150"/>
  <c r="EF144" i="150"/>
  <c r="EE7" i="150"/>
  <c r="CV178" i="150"/>
  <c r="CU41" i="150"/>
  <c r="DW152" i="150"/>
  <c r="DV15" i="150"/>
  <c r="DX151" i="150"/>
  <c r="DW14" i="150"/>
  <c r="DF168" i="150"/>
  <c r="DE31" i="150"/>
  <c r="DM162" i="150"/>
  <c r="DL25" i="150"/>
  <c r="EG143" i="150"/>
  <c r="EF6" i="150"/>
  <c r="DH166" i="150"/>
  <c r="DG29" i="150"/>
  <c r="DL164" i="150" l="1"/>
  <c r="DK27" i="150"/>
  <c r="DF169" i="150"/>
  <c r="DE32" i="150"/>
  <c r="DQ159" i="150"/>
  <c r="DP22" i="150"/>
  <c r="DO161" i="150"/>
  <c r="DN24" i="150"/>
  <c r="DJ165" i="150"/>
  <c r="DI28" i="150"/>
  <c r="EG145" i="150"/>
  <c r="EF8" i="150"/>
  <c r="DC172" i="150"/>
  <c r="DB35" i="150"/>
  <c r="EE147" i="150"/>
  <c r="ED10" i="150"/>
  <c r="ED12" i="150"/>
  <c r="EE149" i="150"/>
  <c r="EE148" i="150"/>
  <c r="ED11" i="150"/>
  <c r="DG168" i="150"/>
  <c r="DF31" i="150"/>
  <c r="DA174" i="150"/>
  <c r="CZ37" i="150"/>
  <c r="DY151" i="150"/>
  <c r="DX14" i="150"/>
  <c r="EG142" i="150"/>
  <c r="EF5" i="150"/>
  <c r="DE170" i="150"/>
  <c r="DD33" i="150"/>
  <c r="EH143" i="150"/>
  <c r="EG6" i="150"/>
  <c r="CY176" i="150"/>
  <c r="CX39" i="150"/>
  <c r="DH167" i="150"/>
  <c r="DG30" i="150"/>
  <c r="DS157" i="150"/>
  <c r="DR20" i="150"/>
  <c r="DR158" i="150"/>
  <c r="DQ21" i="150"/>
  <c r="EG144" i="150"/>
  <c r="EF7" i="150"/>
  <c r="DD171" i="150"/>
  <c r="DC34" i="150"/>
  <c r="DN162" i="150"/>
  <c r="DM25" i="150"/>
  <c r="EG146" i="150"/>
  <c r="EF9" i="150"/>
  <c r="DU155" i="150"/>
  <c r="DT18" i="150"/>
  <c r="CZ175" i="150"/>
  <c r="CY38" i="150"/>
  <c r="CX177" i="150"/>
  <c r="CW40" i="150"/>
  <c r="CV179" i="150"/>
  <c r="CU42" i="150"/>
  <c r="DQ160" i="150"/>
  <c r="DP23" i="150"/>
  <c r="DV154" i="150"/>
  <c r="DU17" i="150"/>
  <c r="DB173" i="150"/>
  <c r="DA36" i="150"/>
  <c r="DI166" i="150"/>
  <c r="DH29" i="150"/>
  <c r="DZ150" i="150"/>
  <c r="DY13" i="150"/>
  <c r="DW153" i="150"/>
  <c r="DV16" i="150"/>
  <c r="CV180" i="150"/>
  <c r="CU43" i="150"/>
  <c r="DX152" i="150"/>
  <c r="DW15" i="150"/>
  <c r="DT156" i="150"/>
  <c r="DS19" i="150"/>
  <c r="CW178" i="150"/>
  <c r="CV41" i="150"/>
  <c r="DM163" i="150"/>
  <c r="DL26" i="150"/>
  <c r="DY152" i="150" l="1"/>
  <c r="DX15" i="150"/>
  <c r="DJ166" i="150"/>
  <c r="DI29" i="150"/>
  <c r="CW179" i="150"/>
  <c r="CV42" i="150"/>
  <c r="EH146" i="150"/>
  <c r="EG9" i="150"/>
  <c r="DS158" i="150"/>
  <c r="DR21" i="150"/>
  <c r="EI143" i="150"/>
  <c r="EH6" i="150"/>
  <c r="DB174" i="150"/>
  <c r="DA37" i="150"/>
  <c r="EF147" i="150"/>
  <c r="EE10" i="150"/>
  <c r="DP161" i="150"/>
  <c r="DO24" i="150"/>
  <c r="DC173" i="150"/>
  <c r="DB36" i="150"/>
  <c r="DR159" i="150"/>
  <c r="DQ22" i="150"/>
  <c r="DO162" i="150"/>
  <c r="DN25" i="150"/>
  <c r="DD172" i="150"/>
  <c r="DC35" i="150"/>
  <c r="CX178" i="150"/>
  <c r="CW41" i="150"/>
  <c r="DX153" i="150"/>
  <c r="DW16" i="150"/>
  <c r="DW154" i="150"/>
  <c r="DV17" i="150"/>
  <c r="DA175" i="150"/>
  <c r="CZ38" i="150"/>
  <c r="DE171" i="150"/>
  <c r="DD34" i="150"/>
  <c r="DI167" i="150"/>
  <c r="DH30" i="150"/>
  <c r="EH142" i="150"/>
  <c r="EG5" i="150"/>
  <c r="EF148" i="150"/>
  <c r="EE11" i="150"/>
  <c r="EH145" i="150"/>
  <c r="EG8" i="150"/>
  <c r="DG169" i="150"/>
  <c r="DF32" i="150"/>
  <c r="CW180" i="150"/>
  <c r="CV43" i="150"/>
  <c r="DF170" i="150"/>
  <c r="DE33" i="150"/>
  <c r="DH168" i="150"/>
  <c r="DG31" i="150"/>
  <c r="DU156" i="150"/>
  <c r="DT19" i="150"/>
  <c r="EA150" i="150"/>
  <c r="DZ13" i="150"/>
  <c r="DR160" i="150"/>
  <c r="DQ23" i="150"/>
  <c r="DV155" i="150"/>
  <c r="DU18" i="150"/>
  <c r="EH144" i="150"/>
  <c r="EG7" i="150"/>
  <c r="CZ176" i="150"/>
  <c r="CY39" i="150"/>
  <c r="DZ151" i="150"/>
  <c r="DY14" i="150"/>
  <c r="DK165" i="150"/>
  <c r="DJ28" i="150"/>
  <c r="DM164" i="150"/>
  <c r="DL27" i="150"/>
  <c r="DN163" i="150"/>
  <c r="DM26" i="150"/>
  <c r="CY177" i="150"/>
  <c r="CX40" i="150"/>
  <c r="DT157" i="150"/>
  <c r="DS20" i="150"/>
  <c r="EF149" i="150"/>
  <c r="EE12" i="150"/>
  <c r="DO163" i="150" l="1"/>
  <c r="DN26" i="150"/>
  <c r="DA176" i="150"/>
  <c r="CZ39" i="150"/>
  <c r="EB150" i="150"/>
  <c r="EA13" i="150"/>
  <c r="CX180" i="150"/>
  <c r="CW43" i="150"/>
  <c r="EI142" i="150"/>
  <c r="EH5" i="150"/>
  <c r="DX154" i="150"/>
  <c r="DW17" i="150"/>
  <c r="DP162" i="150"/>
  <c r="DO25" i="150"/>
  <c r="EG147" i="150"/>
  <c r="EF10" i="150"/>
  <c r="EI146" i="150"/>
  <c r="EH9" i="150"/>
  <c r="EG149" i="150"/>
  <c r="EF12" i="150"/>
  <c r="DN164" i="150"/>
  <c r="DM27" i="150"/>
  <c r="EI144" i="150"/>
  <c r="EH7" i="150"/>
  <c r="DV156" i="150"/>
  <c r="DU19" i="150"/>
  <c r="DH169" i="150"/>
  <c r="DG32" i="150"/>
  <c r="DJ167" i="150"/>
  <c r="DI30" i="150"/>
  <c r="DY153" i="150"/>
  <c r="DX16" i="150"/>
  <c r="DS159" i="150"/>
  <c r="DR22" i="150"/>
  <c r="DC174" i="150"/>
  <c r="DB37" i="150"/>
  <c r="CX179" i="150"/>
  <c r="CW42" i="150"/>
  <c r="DU157" i="150"/>
  <c r="DT20" i="150"/>
  <c r="DL165" i="150"/>
  <c r="DK28" i="150"/>
  <c r="DW155" i="150"/>
  <c r="DV18" i="150"/>
  <c r="DI168" i="150"/>
  <c r="DH31" i="150"/>
  <c r="EI145" i="150"/>
  <c r="EH8" i="150"/>
  <c r="DF171" i="150"/>
  <c r="DE34" i="150"/>
  <c r="CY178" i="150"/>
  <c r="CX41" i="150"/>
  <c r="DD173" i="150"/>
  <c r="DC36" i="150"/>
  <c r="EJ143" i="150"/>
  <c r="EI6" i="150"/>
  <c r="DK166" i="150"/>
  <c r="DJ29" i="150"/>
  <c r="CZ177" i="150"/>
  <c r="CY40" i="150"/>
  <c r="EA151" i="150"/>
  <c r="DZ14" i="150"/>
  <c r="DS160" i="150"/>
  <c r="DR23" i="150"/>
  <c r="DG170" i="150"/>
  <c r="DF33" i="150"/>
  <c r="EG148" i="150"/>
  <c r="EF11" i="150"/>
  <c r="DB175" i="150"/>
  <c r="DA38" i="150"/>
  <c r="DE172" i="150"/>
  <c r="DD35" i="150"/>
  <c r="DQ161" i="150"/>
  <c r="DP24" i="150"/>
  <c r="DT158" i="150"/>
  <c r="DS21" i="150"/>
  <c r="DZ152" i="150"/>
  <c r="DY15" i="150"/>
  <c r="DF172" i="150" l="1"/>
  <c r="DE35" i="150"/>
  <c r="DT160" i="150"/>
  <c r="DS23" i="150"/>
  <c r="CY180" i="150"/>
  <c r="CX43" i="150"/>
  <c r="EH147" i="150"/>
  <c r="EG10" i="150"/>
  <c r="EA152" i="150"/>
  <c r="DZ15" i="150"/>
  <c r="DC175" i="150"/>
  <c r="DB38" i="150"/>
  <c r="EB151" i="150"/>
  <c r="EA14" i="150"/>
  <c r="DE173" i="150"/>
  <c r="DD36" i="150"/>
  <c r="DJ168" i="150"/>
  <c r="DI31" i="150"/>
  <c r="CY179" i="150"/>
  <c r="CX42" i="150"/>
  <c r="DK167" i="150"/>
  <c r="DJ30" i="150"/>
  <c r="DO164" i="150"/>
  <c r="DN27" i="150"/>
  <c r="DQ162" i="150"/>
  <c r="DP25" i="150"/>
  <c r="EC150" i="150"/>
  <c r="EB13" i="150"/>
  <c r="EK143" i="150"/>
  <c r="EJ6" i="150"/>
  <c r="DV157" i="150"/>
  <c r="DU20" i="150"/>
  <c r="DU158" i="150"/>
  <c r="DT21" i="150"/>
  <c r="EH148" i="150"/>
  <c r="EG11" i="150"/>
  <c r="DA177" i="150"/>
  <c r="CZ40" i="150"/>
  <c r="CZ178" i="150"/>
  <c r="CY41" i="150"/>
  <c r="DX155" i="150"/>
  <c r="DW18" i="150"/>
  <c r="DD174" i="150"/>
  <c r="DC37" i="150"/>
  <c r="DI169" i="150"/>
  <c r="DH32" i="150"/>
  <c r="EH149" i="150"/>
  <c r="EG12" i="150"/>
  <c r="DY154" i="150"/>
  <c r="DX17" i="150"/>
  <c r="DB176" i="150"/>
  <c r="DA39" i="150"/>
  <c r="DZ153" i="150"/>
  <c r="DY16" i="150"/>
  <c r="EJ145" i="150"/>
  <c r="EI8" i="150"/>
  <c r="DR161" i="150"/>
  <c r="DQ24" i="150"/>
  <c r="DH170" i="150"/>
  <c r="DG33" i="150"/>
  <c r="DL166" i="150"/>
  <c r="DK29" i="150"/>
  <c r="DG171" i="150"/>
  <c r="DF34" i="150"/>
  <c r="DM165" i="150"/>
  <c r="DL28" i="150"/>
  <c r="DT159" i="150"/>
  <c r="DS22" i="150"/>
  <c r="DW156" i="150"/>
  <c r="DV19" i="150"/>
  <c r="EJ146" i="150"/>
  <c r="EI9" i="150"/>
  <c r="EJ142" i="150"/>
  <c r="EI5" i="150"/>
  <c r="DP163" i="150"/>
  <c r="DO26" i="150"/>
  <c r="EJ144" i="150"/>
  <c r="EI7" i="150"/>
  <c r="EK146" i="150" l="1"/>
  <c r="EJ9" i="150"/>
  <c r="DH171" i="150"/>
  <c r="DG34" i="150"/>
  <c r="EK145" i="150"/>
  <c r="EJ8" i="150"/>
  <c r="EI149" i="150"/>
  <c r="EH12" i="150"/>
  <c r="DA178" i="150"/>
  <c r="CZ41" i="150"/>
  <c r="DW157" i="150"/>
  <c r="DV20" i="150"/>
  <c r="DP164" i="150"/>
  <c r="DO27" i="150"/>
  <c r="DF173" i="150"/>
  <c r="DE36" i="150"/>
  <c r="EI147" i="150"/>
  <c r="EH10" i="150"/>
  <c r="DX156" i="150"/>
  <c r="DW19" i="150"/>
  <c r="DM166" i="150"/>
  <c r="DL29" i="150"/>
  <c r="DI32" i="150"/>
  <c r="DJ169" i="150"/>
  <c r="DB177" i="150"/>
  <c r="DA40" i="150"/>
  <c r="EL143" i="150"/>
  <c r="EK6" i="150"/>
  <c r="DL167" i="150"/>
  <c r="DK30" i="150"/>
  <c r="EC151" i="150"/>
  <c r="EB14" i="150"/>
  <c r="CZ180" i="150"/>
  <c r="CY43" i="150"/>
  <c r="EK144" i="150"/>
  <c r="EJ7" i="150"/>
  <c r="EA153" i="150"/>
  <c r="DZ16" i="150"/>
  <c r="DQ163" i="150"/>
  <c r="DP26" i="150"/>
  <c r="DC176" i="150"/>
  <c r="DB39" i="150"/>
  <c r="DE174" i="150"/>
  <c r="DD37" i="150"/>
  <c r="EI148" i="150"/>
  <c r="EH11" i="150"/>
  <c r="ED150" i="150"/>
  <c r="EC13" i="150"/>
  <c r="CZ179" i="150"/>
  <c r="CY42" i="150"/>
  <c r="DD175" i="150"/>
  <c r="DC38" i="150"/>
  <c r="DU160" i="150"/>
  <c r="DT23" i="150"/>
  <c r="DI170" i="150"/>
  <c r="DH33" i="150"/>
  <c r="EK142" i="150"/>
  <c r="EJ5" i="150"/>
  <c r="DN165" i="150"/>
  <c r="DM28" i="150"/>
  <c r="DS161" i="150"/>
  <c r="DR24" i="150"/>
  <c r="DZ154" i="150"/>
  <c r="DY17" i="150"/>
  <c r="DY155" i="150"/>
  <c r="DX18" i="150"/>
  <c r="DV158" i="150"/>
  <c r="DU21" i="150"/>
  <c r="DR162" i="150"/>
  <c r="DQ25" i="150"/>
  <c r="DK168" i="150"/>
  <c r="DJ31" i="150"/>
  <c r="EB152" i="150"/>
  <c r="EA15" i="150"/>
  <c r="DG172" i="150"/>
  <c r="DF35" i="150"/>
  <c r="DU159" i="150"/>
  <c r="DT22" i="150"/>
  <c r="DJ170" i="150" l="1"/>
  <c r="DI33" i="150"/>
  <c r="EJ149" i="150"/>
  <c r="EI12" i="150"/>
  <c r="ED151" i="150"/>
  <c r="EC14" i="150"/>
  <c r="DT161" i="150"/>
  <c r="DS24" i="150"/>
  <c r="DM167" i="150"/>
  <c r="DL30" i="150"/>
  <c r="DL168" i="150"/>
  <c r="DK31" i="150"/>
  <c r="DG173" i="150"/>
  <c r="DF36" i="150"/>
  <c r="DV160" i="150"/>
  <c r="DU23" i="150"/>
  <c r="EL145" i="150"/>
  <c r="EK8" i="150"/>
  <c r="EL144" i="150"/>
  <c r="EK7" i="150"/>
  <c r="DI171" i="150"/>
  <c r="DH34" i="150"/>
  <c r="EE150" i="150"/>
  <c r="ED13" i="150"/>
  <c r="DK169" i="150"/>
  <c r="DJ32" i="150"/>
  <c r="DV159" i="150"/>
  <c r="DU22" i="150"/>
  <c r="EB153" i="150"/>
  <c r="EA16" i="150"/>
  <c r="DQ164" i="150"/>
  <c r="DP27" i="150"/>
  <c r="DH172" i="150"/>
  <c r="DG35" i="150"/>
  <c r="DE175" i="150"/>
  <c r="DD38" i="150"/>
  <c r="EM143" i="150"/>
  <c r="EL6" i="150"/>
  <c r="DY156" i="150"/>
  <c r="DX19" i="150"/>
  <c r="DX157" i="150"/>
  <c r="DW20" i="150"/>
  <c r="DR163" i="150"/>
  <c r="DQ26" i="150"/>
  <c r="DV21" i="150"/>
  <c r="DW158" i="150"/>
  <c r="EC152" i="150"/>
  <c r="EB15" i="150"/>
  <c r="EL142" i="150"/>
  <c r="EK5" i="150"/>
  <c r="DD176" i="150"/>
  <c r="DC39" i="150"/>
  <c r="DA180" i="150"/>
  <c r="CZ43" i="150"/>
  <c r="DC177" i="150"/>
  <c r="DB40" i="150"/>
  <c r="EJ147" i="150"/>
  <c r="EI10" i="150"/>
  <c r="DB178" i="150"/>
  <c r="DA41" i="150"/>
  <c r="EL146" i="150"/>
  <c r="EK9" i="150"/>
  <c r="EA154" i="150"/>
  <c r="DZ17" i="150"/>
  <c r="DS162" i="150"/>
  <c r="DR25" i="150"/>
  <c r="EJ148" i="150"/>
  <c r="EI11" i="150"/>
  <c r="DN166" i="150"/>
  <c r="DM29" i="150"/>
  <c r="DO165" i="150"/>
  <c r="DN28" i="150"/>
  <c r="DF174" i="150"/>
  <c r="DE37" i="150"/>
  <c r="DZ155" i="150"/>
  <c r="DY18" i="150"/>
  <c r="DA179" i="150"/>
  <c r="CZ42" i="150"/>
  <c r="DP165" i="150" l="1"/>
  <c r="DO28" i="150"/>
  <c r="DR164" i="150"/>
  <c r="DQ27" i="150"/>
  <c r="EF150" i="150"/>
  <c r="EE13" i="150"/>
  <c r="DW160" i="150"/>
  <c r="DV23" i="150"/>
  <c r="DU161" i="150"/>
  <c r="DT24" i="150"/>
  <c r="DZ156" i="150"/>
  <c r="DY19" i="150"/>
  <c r="EM146" i="150"/>
  <c r="EL9" i="150"/>
  <c r="DH173" i="150"/>
  <c r="DG36" i="150"/>
  <c r="EE151" i="150"/>
  <c r="ED14" i="150"/>
  <c r="DD177" i="150"/>
  <c r="DC40" i="150"/>
  <c r="DB180" i="150"/>
  <c r="DA43" i="150"/>
  <c r="DX158" i="150"/>
  <c r="DW21" i="150"/>
  <c r="DO166" i="150"/>
  <c r="DN29" i="150"/>
  <c r="EC153" i="150"/>
  <c r="EB16" i="150"/>
  <c r="EA155" i="150"/>
  <c r="DZ18" i="150"/>
  <c r="EK148" i="150"/>
  <c r="EJ11" i="150"/>
  <c r="DC178" i="150"/>
  <c r="DB41" i="150"/>
  <c r="DE176" i="150"/>
  <c r="DD39" i="150"/>
  <c r="DS163" i="150"/>
  <c r="DR26" i="150"/>
  <c r="DF175" i="150"/>
  <c r="DE38" i="150"/>
  <c r="DW159" i="150"/>
  <c r="DV22" i="150"/>
  <c r="EM144" i="150"/>
  <c r="EL7" i="150"/>
  <c r="DM168" i="150"/>
  <c r="DL31" i="150"/>
  <c r="EK149" i="150"/>
  <c r="EJ12" i="150"/>
  <c r="EB154" i="150"/>
  <c r="EA17" i="150"/>
  <c r="ED152" i="150"/>
  <c r="EC15" i="150"/>
  <c r="DB179" i="150"/>
  <c r="DA42" i="150"/>
  <c r="EN143" i="150"/>
  <c r="EM6" i="150"/>
  <c r="DG174" i="150"/>
  <c r="DF37" i="150"/>
  <c r="EK147" i="150"/>
  <c r="EJ10" i="150"/>
  <c r="EM142" i="150"/>
  <c r="EL5" i="150"/>
  <c r="DY157" i="150"/>
  <c r="DX20" i="150"/>
  <c r="DI172" i="150"/>
  <c r="DH35" i="150"/>
  <c r="DL169" i="150"/>
  <c r="DK32" i="150"/>
  <c r="EM145" i="150"/>
  <c r="EL8" i="150"/>
  <c r="DN167" i="150"/>
  <c r="DM30" i="150"/>
  <c r="DK170" i="150"/>
  <c r="DJ33" i="150"/>
  <c r="DJ171" i="150"/>
  <c r="DI34" i="150"/>
  <c r="DT162" i="150"/>
  <c r="DS25" i="150"/>
  <c r="EO143" i="150" l="1"/>
  <c r="EN6" i="150"/>
  <c r="DI173" i="150"/>
  <c r="DH36" i="150"/>
  <c r="DU162" i="150"/>
  <c r="DT25" i="150"/>
  <c r="EN145" i="150"/>
  <c r="EM8" i="150"/>
  <c r="EN142" i="150"/>
  <c r="EM5" i="150"/>
  <c r="DC179" i="150"/>
  <c r="DB42" i="150"/>
  <c r="DN168" i="150"/>
  <c r="DM31" i="150"/>
  <c r="DT163" i="150"/>
  <c r="DS26" i="150"/>
  <c r="EB155" i="150"/>
  <c r="EA18" i="150"/>
  <c r="DC180" i="150"/>
  <c r="DB43" i="150"/>
  <c r="EN146" i="150"/>
  <c r="EM9" i="150"/>
  <c r="EG150" i="150"/>
  <c r="EF13" i="150"/>
  <c r="DX160" i="150"/>
  <c r="DW23" i="150"/>
  <c r="DO167" i="150"/>
  <c r="DN30" i="150"/>
  <c r="EL149" i="150"/>
  <c r="EK12" i="150"/>
  <c r="DM169" i="150"/>
  <c r="DL32" i="150"/>
  <c r="EN144" i="150"/>
  <c r="EM7" i="150"/>
  <c r="ED153" i="150"/>
  <c r="EC16" i="150"/>
  <c r="EA156" i="150"/>
  <c r="DZ19" i="150"/>
  <c r="DS164" i="150"/>
  <c r="DR27" i="150"/>
  <c r="EL148" i="150"/>
  <c r="EK11" i="150"/>
  <c r="DK171" i="150"/>
  <c r="DJ34" i="150"/>
  <c r="EE152" i="150"/>
  <c r="ED15" i="150"/>
  <c r="DF176" i="150"/>
  <c r="DE39" i="150"/>
  <c r="DE177" i="150"/>
  <c r="DD40" i="150"/>
  <c r="DZ157" i="150"/>
  <c r="DY20" i="150"/>
  <c r="DY158" i="150"/>
  <c r="DX21" i="150"/>
  <c r="DL170" i="150"/>
  <c r="DK33" i="150"/>
  <c r="DJ172" i="150"/>
  <c r="DI35" i="150"/>
  <c r="EC154" i="150"/>
  <c r="EB17" i="150"/>
  <c r="DX159" i="150"/>
  <c r="DW22" i="150"/>
  <c r="DD178" i="150"/>
  <c r="DC41" i="150"/>
  <c r="DP166" i="150"/>
  <c r="DO29" i="150"/>
  <c r="EF151" i="150"/>
  <c r="EE14" i="150"/>
  <c r="DV161" i="150"/>
  <c r="DU24" i="150"/>
  <c r="DQ165" i="150"/>
  <c r="DP28" i="150"/>
  <c r="DG175" i="150"/>
  <c r="DF38" i="150"/>
  <c r="EL147" i="150"/>
  <c r="EK10" i="150"/>
  <c r="DH174" i="150"/>
  <c r="DG37" i="150"/>
  <c r="DR165" i="150" l="1"/>
  <c r="DQ28" i="150"/>
  <c r="DE178" i="150"/>
  <c r="DD41" i="150"/>
  <c r="DM170" i="150"/>
  <c r="DL33" i="150"/>
  <c r="DG176" i="150"/>
  <c r="DF39" i="150"/>
  <c r="DT164" i="150"/>
  <c r="DS27" i="150"/>
  <c r="DN169" i="150"/>
  <c r="DM32" i="150"/>
  <c r="EH150" i="150"/>
  <c r="EG13" i="150"/>
  <c r="DU163" i="150"/>
  <c r="DT26" i="150"/>
  <c r="EO145" i="150"/>
  <c r="EN8" i="150"/>
  <c r="DY159" i="150"/>
  <c r="DX22" i="150"/>
  <c r="EF152" i="150"/>
  <c r="EE15" i="150"/>
  <c r="EM149" i="150"/>
  <c r="EL12" i="150"/>
  <c r="EO146" i="150"/>
  <c r="EN9" i="150"/>
  <c r="DO168" i="150"/>
  <c r="DN31" i="150"/>
  <c r="DV162" i="150"/>
  <c r="DU25" i="150"/>
  <c r="DW161" i="150"/>
  <c r="DV24" i="150"/>
  <c r="EB156" i="150"/>
  <c r="EA19" i="150"/>
  <c r="EA157" i="150"/>
  <c r="DZ20" i="150"/>
  <c r="DD180" i="150"/>
  <c r="DC43" i="150"/>
  <c r="DD179" i="150"/>
  <c r="DC42" i="150"/>
  <c r="DJ173" i="150"/>
  <c r="DI36" i="150"/>
  <c r="EE153" i="150"/>
  <c r="ED16" i="150"/>
  <c r="DZ158" i="150"/>
  <c r="DY21" i="150"/>
  <c r="EG151" i="150"/>
  <c r="EF14" i="150"/>
  <c r="DL171" i="150"/>
  <c r="DK34" i="150"/>
  <c r="DH175" i="150"/>
  <c r="DG38" i="150"/>
  <c r="DF177" i="150"/>
  <c r="DE40" i="150"/>
  <c r="EO144" i="150"/>
  <c r="EN7" i="150"/>
  <c r="DY160" i="150"/>
  <c r="DX23" i="150"/>
  <c r="EO142" i="150"/>
  <c r="EN5" i="150"/>
  <c r="EP143" i="150"/>
  <c r="EO6" i="150"/>
  <c r="DI174" i="150"/>
  <c r="DH37" i="150"/>
  <c r="EM147" i="150"/>
  <c r="EL10" i="150"/>
  <c r="ED154" i="150"/>
  <c r="EC17" i="150"/>
  <c r="DP167" i="150"/>
  <c r="DO30" i="150"/>
  <c r="DQ166" i="150"/>
  <c r="DP29" i="150"/>
  <c r="DK172" i="150"/>
  <c r="DJ35" i="150"/>
  <c r="EM148" i="150"/>
  <c r="EL11" i="150"/>
  <c r="EC155" i="150"/>
  <c r="EB18" i="150"/>
  <c r="DR166" i="150" l="1"/>
  <c r="DQ29" i="150"/>
  <c r="DJ174" i="150"/>
  <c r="DI37" i="150"/>
  <c r="EP144" i="150"/>
  <c r="EO7" i="150"/>
  <c r="EH151" i="150"/>
  <c r="EG14" i="150"/>
  <c r="DE179" i="150"/>
  <c r="DD42" i="150"/>
  <c r="DX161" i="150"/>
  <c r="DW24" i="150"/>
  <c r="EN149" i="150"/>
  <c r="EM12" i="150"/>
  <c r="DV163" i="150"/>
  <c r="DU26" i="150"/>
  <c r="DH176" i="150"/>
  <c r="DG39" i="150"/>
  <c r="DG177" i="150"/>
  <c r="DF40" i="150"/>
  <c r="EG152" i="150"/>
  <c r="EF15" i="150"/>
  <c r="DE180" i="150"/>
  <c r="DD43" i="150"/>
  <c r="DN170" i="150"/>
  <c r="DM33" i="150"/>
  <c r="EN148" i="150"/>
  <c r="EM11" i="150"/>
  <c r="EE154" i="150"/>
  <c r="ED17" i="150"/>
  <c r="EP142" i="150"/>
  <c r="EO5" i="150"/>
  <c r="DI175" i="150"/>
  <c r="DH38" i="150"/>
  <c r="EF153" i="150"/>
  <c r="EE16" i="150"/>
  <c r="EB157" i="150"/>
  <c r="EA20" i="150"/>
  <c r="DP168" i="150"/>
  <c r="DO31" i="150"/>
  <c r="DY22" i="150"/>
  <c r="DZ159" i="150"/>
  <c r="DO169" i="150"/>
  <c r="DN32" i="150"/>
  <c r="DF178" i="150"/>
  <c r="DE41" i="150"/>
  <c r="EQ143" i="150"/>
  <c r="EP6" i="150"/>
  <c r="EI150" i="150"/>
  <c r="EH13" i="150"/>
  <c r="ED155" i="150"/>
  <c r="EC18" i="150"/>
  <c r="DL172" i="150"/>
  <c r="DK35" i="150"/>
  <c r="EN147" i="150"/>
  <c r="EM10" i="150"/>
  <c r="DZ160" i="150"/>
  <c r="DY23" i="150"/>
  <c r="DM171" i="150"/>
  <c r="DL34" i="150"/>
  <c r="DK173" i="150"/>
  <c r="DJ36" i="150"/>
  <c r="EC156" i="150"/>
  <c r="EB19" i="150"/>
  <c r="EP146" i="150"/>
  <c r="EO9" i="150"/>
  <c r="EP145" i="150"/>
  <c r="EO8" i="150"/>
  <c r="DU164" i="150"/>
  <c r="DT27" i="150"/>
  <c r="DS165" i="150"/>
  <c r="DR28" i="150"/>
  <c r="DQ167" i="150"/>
  <c r="DP30" i="150"/>
  <c r="EA158" i="150"/>
  <c r="DZ21" i="150"/>
  <c r="DW162" i="150"/>
  <c r="DV25" i="150"/>
  <c r="EI151" i="150" l="1"/>
  <c r="EH14" i="150"/>
  <c r="DT165" i="150"/>
  <c r="DS28" i="150"/>
  <c r="EQ6" i="150"/>
  <c r="ER143" i="150"/>
  <c r="DM172" i="150"/>
  <c r="DL35" i="150"/>
  <c r="EC157" i="150"/>
  <c r="EB20" i="150"/>
  <c r="EF154" i="150"/>
  <c r="EE17" i="150"/>
  <c r="EH152" i="150"/>
  <c r="EG15" i="150"/>
  <c r="EO149" i="150"/>
  <c r="EN12" i="150"/>
  <c r="EQ144" i="150"/>
  <c r="EP7" i="150"/>
  <c r="EO147" i="150"/>
  <c r="EN10" i="150"/>
  <c r="DX162" i="150"/>
  <c r="DW25" i="150"/>
  <c r="DG178" i="150"/>
  <c r="DF41" i="150"/>
  <c r="EQ142" i="150"/>
  <c r="EP5" i="150"/>
  <c r="EB158" i="150"/>
  <c r="EA21" i="150"/>
  <c r="EQ145" i="150"/>
  <c r="EP8" i="150"/>
  <c r="DN171" i="150"/>
  <c r="DM34" i="150"/>
  <c r="EE155" i="150"/>
  <c r="ED18" i="150"/>
  <c r="DP169" i="150"/>
  <c r="DO32" i="150"/>
  <c r="EG153" i="150"/>
  <c r="EF16" i="150"/>
  <c r="EO148" i="150"/>
  <c r="EN11" i="150"/>
  <c r="DH177" i="150"/>
  <c r="DG40" i="150"/>
  <c r="DY161" i="150"/>
  <c r="DX24" i="150"/>
  <c r="DK174" i="150"/>
  <c r="DJ37" i="150"/>
  <c r="DW163" i="150"/>
  <c r="DV26" i="150"/>
  <c r="DQ168" i="150"/>
  <c r="DP31" i="150"/>
  <c r="DV164" i="150"/>
  <c r="DU27" i="150"/>
  <c r="DR167" i="150"/>
  <c r="DQ30" i="150"/>
  <c r="EJ150" i="150"/>
  <c r="EI13" i="150"/>
  <c r="DJ175" i="150"/>
  <c r="DI38" i="150"/>
  <c r="DO170" i="150"/>
  <c r="DN33" i="150"/>
  <c r="DI176" i="150"/>
  <c r="DH39" i="150"/>
  <c r="DF179" i="150"/>
  <c r="DE42" i="150"/>
  <c r="DS166" i="150"/>
  <c r="DR29" i="150"/>
  <c r="ED156" i="150"/>
  <c r="EC19" i="150"/>
  <c r="DF180" i="150"/>
  <c r="DE43" i="150"/>
  <c r="DL173" i="150"/>
  <c r="DK36" i="150"/>
  <c r="EQ146" i="150"/>
  <c r="EP9" i="150"/>
  <c r="EA160" i="150"/>
  <c r="DZ23" i="150"/>
  <c r="EA159" i="150"/>
  <c r="DZ22" i="150"/>
  <c r="DG179" i="150" l="1"/>
  <c r="DF42" i="150"/>
  <c r="DH178" i="150"/>
  <c r="DG41" i="150"/>
  <c r="DN172" i="150"/>
  <c r="DM35" i="150"/>
  <c r="DM173" i="150"/>
  <c r="DL36" i="150"/>
  <c r="DS167" i="150"/>
  <c r="DR30" i="150"/>
  <c r="ER145" i="150"/>
  <c r="EQ8" i="150"/>
  <c r="DY162" i="150"/>
  <c r="DX25" i="150"/>
  <c r="EI152" i="150"/>
  <c r="EH15" i="150"/>
  <c r="EP148" i="150"/>
  <c r="EO11" i="150"/>
  <c r="DL174" i="150"/>
  <c r="DK37" i="150"/>
  <c r="ES143" i="150"/>
  <c r="ER6" i="150"/>
  <c r="EP149" i="150"/>
  <c r="EO12" i="150"/>
  <c r="DW164" i="150"/>
  <c r="DV27" i="150"/>
  <c r="EC158" i="150"/>
  <c r="EB21" i="150"/>
  <c r="DU165" i="150"/>
  <c r="DT28" i="150"/>
  <c r="DO171" i="150"/>
  <c r="DN34" i="150"/>
  <c r="DJ176" i="150"/>
  <c r="DI39" i="150"/>
  <c r="EB160" i="150"/>
  <c r="EA23" i="150"/>
  <c r="DQ169" i="150"/>
  <c r="DP32" i="150"/>
  <c r="EK150" i="150"/>
  <c r="EJ13" i="150"/>
  <c r="DG180" i="150"/>
  <c r="DF43" i="150"/>
  <c r="DP170" i="150"/>
  <c r="DO33" i="150"/>
  <c r="EG154" i="150"/>
  <c r="EF17" i="150"/>
  <c r="ER146" i="150"/>
  <c r="EQ9" i="150"/>
  <c r="DR168" i="150"/>
  <c r="DQ31" i="150"/>
  <c r="EF155" i="150"/>
  <c r="EE18" i="150"/>
  <c r="ER142" i="150"/>
  <c r="EQ5" i="150"/>
  <c r="ER144" i="150"/>
  <c r="EQ7" i="150"/>
  <c r="ED157" i="150"/>
  <c r="EC20" i="150"/>
  <c r="EJ151" i="150"/>
  <c r="EI14" i="150"/>
  <c r="DX163" i="150"/>
  <c r="DW26" i="150"/>
  <c r="EB159" i="150"/>
  <c r="EA22" i="150"/>
  <c r="EH153" i="150"/>
  <c r="EG16" i="150"/>
  <c r="EE156" i="150"/>
  <c r="ED19" i="150"/>
  <c r="DZ161" i="150"/>
  <c r="DY24" i="150"/>
  <c r="EP147" i="150"/>
  <c r="EO10" i="150"/>
  <c r="DT166" i="150"/>
  <c r="DS29" i="150"/>
  <c r="DK175" i="150"/>
  <c r="DJ38" i="150"/>
  <c r="DI177" i="150"/>
  <c r="DH40" i="150"/>
  <c r="ES144" i="150" l="1"/>
  <c r="ER7" i="150"/>
  <c r="EQ147" i="150"/>
  <c r="EP10" i="150"/>
  <c r="EQ149" i="150"/>
  <c r="EP12" i="150"/>
  <c r="ES142" i="150"/>
  <c r="ER5" i="150"/>
  <c r="DQ32" i="150"/>
  <c r="DR169" i="150"/>
  <c r="DV165" i="150"/>
  <c r="DU28" i="150"/>
  <c r="ET143" i="150"/>
  <c r="ES6" i="150"/>
  <c r="DZ162" i="150"/>
  <c r="DY25" i="150"/>
  <c r="DO172" i="150"/>
  <c r="DN35" i="150"/>
  <c r="ES146" i="150"/>
  <c r="ER9" i="150"/>
  <c r="EJ152" i="150"/>
  <c r="EI15" i="150"/>
  <c r="DY163" i="150"/>
  <c r="DX26" i="150"/>
  <c r="EG155" i="150"/>
  <c r="EF18" i="150"/>
  <c r="ED158" i="150"/>
  <c r="EC21" i="150"/>
  <c r="DM174" i="150"/>
  <c r="DL37" i="150"/>
  <c r="ES145" i="150"/>
  <c r="ER8" i="150"/>
  <c r="DI178" i="150"/>
  <c r="DH41" i="150"/>
  <c r="EL150" i="150"/>
  <c r="EK13" i="150"/>
  <c r="EH154" i="150"/>
  <c r="EG17" i="150"/>
  <c r="EK151" i="150"/>
  <c r="EJ14" i="150"/>
  <c r="DP171" i="150"/>
  <c r="DO34" i="150"/>
  <c r="EA161" i="150"/>
  <c r="DZ24" i="150"/>
  <c r="DL175" i="150"/>
  <c r="DK38" i="150"/>
  <c r="DQ170" i="150"/>
  <c r="DP33" i="150"/>
  <c r="DU166" i="150"/>
  <c r="DT29" i="150"/>
  <c r="DS168" i="150"/>
  <c r="DR31" i="150"/>
  <c r="DH180" i="150"/>
  <c r="DG43" i="150"/>
  <c r="DX164" i="150"/>
  <c r="DW27" i="150"/>
  <c r="EQ148" i="150"/>
  <c r="EP11" i="150"/>
  <c r="DT167" i="150"/>
  <c r="DS30" i="150"/>
  <c r="DH179" i="150"/>
  <c r="DG42" i="150"/>
  <c r="EC159" i="150"/>
  <c r="EB22" i="150"/>
  <c r="DN173" i="150"/>
  <c r="DM36" i="150"/>
  <c r="DJ177" i="150"/>
  <c r="DI40" i="150"/>
  <c r="EF156" i="150"/>
  <c r="EE19" i="150"/>
  <c r="EC160" i="150"/>
  <c r="EB23" i="150"/>
  <c r="EI153" i="150"/>
  <c r="EH16" i="150"/>
  <c r="EE157" i="150"/>
  <c r="ED20" i="150"/>
  <c r="DK176" i="150"/>
  <c r="DJ39" i="150"/>
  <c r="DZ163" i="150" l="1"/>
  <c r="DY26" i="150"/>
  <c r="ED160" i="150"/>
  <c r="EC23" i="150"/>
  <c r="DY164" i="150"/>
  <c r="DX27" i="150"/>
  <c r="DL176" i="150"/>
  <c r="DK39" i="150"/>
  <c r="EI154" i="150"/>
  <c r="EH17" i="150"/>
  <c r="DN174" i="150"/>
  <c r="DM37" i="150"/>
  <c r="EK152" i="150"/>
  <c r="EJ15" i="150"/>
  <c r="EU143" i="150"/>
  <c r="ET6" i="150"/>
  <c r="ER149" i="150"/>
  <c r="EQ12" i="150"/>
  <c r="DR170" i="150"/>
  <c r="DQ33" i="150"/>
  <c r="EA162" i="150"/>
  <c r="DZ25" i="150"/>
  <c r="DM175" i="150"/>
  <c r="DL38" i="150"/>
  <c r="DT168" i="150"/>
  <c r="DS31" i="150"/>
  <c r="EE158" i="150"/>
  <c r="ED21" i="150"/>
  <c r="ET146" i="150"/>
  <c r="ES9" i="150"/>
  <c r="DW165" i="150"/>
  <c r="DV28" i="150"/>
  <c r="ER147" i="150"/>
  <c r="EQ10" i="150"/>
  <c r="ET145" i="150"/>
  <c r="ES8" i="150"/>
  <c r="DI179" i="150"/>
  <c r="DH42" i="150"/>
  <c r="EF157" i="150"/>
  <c r="EE20" i="150"/>
  <c r="ET142" i="150"/>
  <c r="ES5" i="150"/>
  <c r="EG156" i="150"/>
  <c r="EF19" i="150"/>
  <c r="DK177" i="150"/>
  <c r="DJ40" i="150"/>
  <c r="EM150" i="150"/>
  <c r="EL13" i="150"/>
  <c r="EQ11" i="150"/>
  <c r="ER148" i="150"/>
  <c r="DQ171" i="150"/>
  <c r="DP34" i="150"/>
  <c r="DJ178" i="150"/>
  <c r="DI41" i="150"/>
  <c r="EH155" i="150"/>
  <c r="EG18" i="150"/>
  <c r="DP172" i="150"/>
  <c r="DO35" i="150"/>
  <c r="ET144" i="150"/>
  <c r="ES7" i="150"/>
  <c r="ED159" i="150"/>
  <c r="EC22" i="150"/>
  <c r="EL151" i="150"/>
  <c r="EK14" i="150"/>
  <c r="DI180" i="150"/>
  <c r="DH43" i="150"/>
  <c r="DU167" i="150"/>
  <c r="DT30" i="150"/>
  <c r="EB161" i="150"/>
  <c r="EA24" i="150"/>
  <c r="EJ153" i="150"/>
  <c r="EI16" i="150"/>
  <c r="DO173" i="150"/>
  <c r="DN36" i="150"/>
  <c r="DV166" i="150"/>
  <c r="DU29" i="150"/>
  <c r="DS169" i="150"/>
  <c r="DR32" i="150"/>
  <c r="DX165" i="150" l="1"/>
  <c r="DW28" i="150"/>
  <c r="EK153" i="150"/>
  <c r="EJ16" i="150"/>
  <c r="DM176" i="150"/>
  <c r="DL39" i="150"/>
  <c r="DL177" i="150"/>
  <c r="DK40" i="150"/>
  <c r="EU146" i="150"/>
  <c r="ET9" i="150"/>
  <c r="EB162" i="150"/>
  <c r="EA25" i="150"/>
  <c r="EL152" i="150"/>
  <c r="EK15" i="150"/>
  <c r="DZ164" i="150"/>
  <c r="DY27" i="150"/>
  <c r="EG157" i="150"/>
  <c r="EF20" i="150"/>
  <c r="EC161" i="150"/>
  <c r="EB24" i="150"/>
  <c r="DJ179" i="150"/>
  <c r="DI42" i="150"/>
  <c r="EN150" i="150"/>
  <c r="EM13" i="150"/>
  <c r="DW166" i="150"/>
  <c r="DV29" i="150"/>
  <c r="DQ34" i="150"/>
  <c r="DR171" i="150"/>
  <c r="EH156" i="150"/>
  <c r="EG19" i="150"/>
  <c r="EU145" i="150"/>
  <c r="ET8" i="150"/>
  <c r="EF158" i="150"/>
  <c r="EE21" i="150"/>
  <c r="DS170" i="150"/>
  <c r="DR33" i="150"/>
  <c r="DO174" i="150"/>
  <c r="DN37" i="150"/>
  <c r="EE160" i="150"/>
  <c r="ED23" i="150"/>
  <c r="EI155" i="150"/>
  <c r="EH18" i="150"/>
  <c r="DK178" i="150"/>
  <c r="DJ41" i="150"/>
  <c r="DN175" i="150"/>
  <c r="DM38" i="150"/>
  <c r="EE159" i="150"/>
  <c r="ED22" i="150"/>
  <c r="DV167" i="150"/>
  <c r="DU30" i="150"/>
  <c r="DQ172" i="150"/>
  <c r="DP35" i="150"/>
  <c r="EU142" i="150"/>
  <c r="ET5" i="150"/>
  <c r="DU168" i="150"/>
  <c r="DT31" i="150"/>
  <c r="ES149" i="150"/>
  <c r="ER12" i="150"/>
  <c r="EJ154" i="150"/>
  <c r="EI17" i="150"/>
  <c r="EA163" i="150"/>
  <c r="DZ26" i="150"/>
  <c r="EM151" i="150"/>
  <c r="EL14" i="150"/>
  <c r="EV143" i="150"/>
  <c r="EU6" i="150"/>
  <c r="DT169" i="150"/>
  <c r="DS32" i="150"/>
  <c r="EU144" i="150"/>
  <c r="ET7" i="150"/>
  <c r="DP173" i="150"/>
  <c r="DO36" i="150"/>
  <c r="DJ180" i="150"/>
  <c r="DI43" i="150"/>
  <c r="ES147" i="150"/>
  <c r="ER10" i="150"/>
  <c r="ES148" i="150"/>
  <c r="ER11" i="150"/>
  <c r="EN151" i="150" l="1"/>
  <c r="EM14" i="150"/>
  <c r="DM177" i="150"/>
  <c r="DL40" i="150"/>
  <c r="DQ173" i="150"/>
  <c r="DP36" i="150"/>
  <c r="DV168" i="150"/>
  <c r="DU31" i="150"/>
  <c r="ET148" i="150"/>
  <c r="ES11" i="150"/>
  <c r="EV144" i="150"/>
  <c r="EU7" i="150"/>
  <c r="EB163" i="150"/>
  <c r="EA26" i="150"/>
  <c r="EV142" i="150"/>
  <c r="EU5" i="150"/>
  <c r="DO175" i="150"/>
  <c r="DN38" i="150"/>
  <c r="DP174" i="150"/>
  <c r="DO37" i="150"/>
  <c r="EI156" i="150"/>
  <c r="EH19" i="150"/>
  <c r="DK179" i="150"/>
  <c r="DJ42" i="150"/>
  <c r="EM152" i="150"/>
  <c r="EL15" i="150"/>
  <c r="DN176" i="150"/>
  <c r="DM39" i="150"/>
  <c r="EF160" i="150"/>
  <c r="EE23" i="150"/>
  <c r="EF159" i="150"/>
  <c r="EE22" i="150"/>
  <c r="ET147" i="150"/>
  <c r="ES10" i="150"/>
  <c r="DU169" i="150"/>
  <c r="DT32" i="150"/>
  <c r="EK154" i="150"/>
  <c r="EJ17" i="150"/>
  <c r="DR172" i="150"/>
  <c r="DQ35" i="150"/>
  <c r="DL178" i="150"/>
  <c r="DK41" i="150"/>
  <c r="DT170" i="150"/>
  <c r="DS33" i="150"/>
  <c r="ED161" i="150"/>
  <c r="EC24" i="150"/>
  <c r="EC162" i="150"/>
  <c r="EB25" i="150"/>
  <c r="EL153" i="150"/>
  <c r="EK16" i="150"/>
  <c r="EO150" i="150"/>
  <c r="EN13" i="150"/>
  <c r="DS171" i="150"/>
  <c r="DR34" i="150"/>
  <c r="EA164" i="150"/>
  <c r="DZ27" i="150"/>
  <c r="DK180" i="150"/>
  <c r="DJ43" i="150"/>
  <c r="EW143" i="150"/>
  <c r="EV6" i="150"/>
  <c r="DW167" i="150"/>
  <c r="DV30" i="150"/>
  <c r="EJ155" i="150"/>
  <c r="EI18" i="150"/>
  <c r="EG158" i="150"/>
  <c r="EF21" i="150"/>
  <c r="DX166" i="150"/>
  <c r="DW29" i="150"/>
  <c r="EH157" i="150"/>
  <c r="EG20" i="150"/>
  <c r="EV146" i="150"/>
  <c r="EU9" i="150"/>
  <c r="DY165" i="150"/>
  <c r="DX28" i="150"/>
  <c r="EV145" i="150"/>
  <c r="EU8" i="150"/>
  <c r="ET149" i="150"/>
  <c r="ES12" i="150"/>
  <c r="ED162" i="150" l="1"/>
  <c r="EC25" i="150"/>
  <c r="EW146" i="150"/>
  <c r="EV9" i="150"/>
  <c r="DS172" i="150"/>
  <c r="DR35" i="150"/>
  <c r="EI157" i="150"/>
  <c r="EH20" i="150"/>
  <c r="EE161" i="150"/>
  <c r="ED24" i="150"/>
  <c r="EG160" i="150"/>
  <c r="EF23" i="150"/>
  <c r="EJ156" i="150"/>
  <c r="EI19" i="150"/>
  <c r="EC163" i="150"/>
  <c r="EB26" i="150"/>
  <c r="DR173" i="150"/>
  <c r="DQ36" i="150"/>
  <c r="EG159" i="150"/>
  <c r="EF22" i="150"/>
  <c r="EL154" i="150"/>
  <c r="EK17" i="150"/>
  <c r="EW142" i="150"/>
  <c r="EV5" i="150"/>
  <c r="EW145" i="150"/>
  <c r="EV8" i="150"/>
  <c r="EX143" i="150"/>
  <c r="EW6" i="150"/>
  <c r="EP150" i="150"/>
  <c r="EO13" i="150"/>
  <c r="DU170" i="150"/>
  <c r="DT33" i="150"/>
  <c r="DV169" i="150"/>
  <c r="DU32" i="150"/>
  <c r="DO176" i="150"/>
  <c r="DN39" i="150"/>
  <c r="DQ174" i="150"/>
  <c r="DP37" i="150"/>
  <c r="EW144" i="150"/>
  <c r="EV7" i="150"/>
  <c r="DN177" i="150"/>
  <c r="DM40" i="150"/>
  <c r="EB164" i="150"/>
  <c r="EA27" i="150"/>
  <c r="DX167" i="150"/>
  <c r="DW30" i="150"/>
  <c r="DL179" i="150"/>
  <c r="DK42" i="150"/>
  <c r="EU149" i="150"/>
  <c r="ET12" i="150"/>
  <c r="DY166" i="150"/>
  <c r="DX29" i="150"/>
  <c r="DL180" i="150"/>
  <c r="DK43" i="150"/>
  <c r="DM178" i="150"/>
  <c r="DL41" i="150"/>
  <c r="EN152" i="150"/>
  <c r="EM15" i="150"/>
  <c r="EU148" i="150"/>
  <c r="ET11" i="150"/>
  <c r="EO151" i="150"/>
  <c r="EN14" i="150"/>
  <c r="EK155" i="150"/>
  <c r="EJ18" i="150"/>
  <c r="DW168" i="150"/>
  <c r="DV31" i="150"/>
  <c r="DT171" i="150"/>
  <c r="DS34" i="150"/>
  <c r="DZ165" i="150"/>
  <c r="DY28" i="150"/>
  <c r="EH158" i="150"/>
  <c r="EG21" i="150"/>
  <c r="EM153" i="150"/>
  <c r="EL16" i="150"/>
  <c r="EU147" i="150"/>
  <c r="ET10" i="150"/>
  <c r="DP175" i="150"/>
  <c r="DO38" i="150"/>
  <c r="EL155" i="150" l="1"/>
  <c r="EK18" i="150"/>
  <c r="DM179" i="150"/>
  <c r="DL42" i="150"/>
  <c r="EX144" i="150"/>
  <c r="EW7" i="150"/>
  <c r="EW5" i="150"/>
  <c r="EX142" i="150"/>
  <c r="ED163" i="150"/>
  <c r="EC26" i="150"/>
  <c r="EJ157" i="150"/>
  <c r="EI20" i="150"/>
  <c r="DN178" i="150"/>
  <c r="DM41" i="150"/>
  <c r="DV170" i="150"/>
  <c r="DU33" i="150"/>
  <c r="EP151" i="150"/>
  <c r="EO14" i="150"/>
  <c r="DM180" i="150"/>
  <c r="DL43" i="150"/>
  <c r="DY167" i="150"/>
  <c r="DX30" i="150"/>
  <c r="DR174" i="150"/>
  <c r="DQ37" i="150"/>
  <c r="EQ150" i="150"/>
  <c r="EP13" i="150"/>
  <c r="EM154" i="150"/>
  <c r="EL17" i="150"/>
  <c r="EK156" i="150"/>
  <c r="EJ19" i="150"/>
  <c r="DT172" i="150"/>
  <c r="DS35" i="150"/>
  <c r="DU171" i="150"/>
  <c r="DT34" i="150"/>
  <c r="DP176" i="150"/>
  <c r="DO39" i="150"/>
  <c r="EH159" i="150"/>
  <c r="EG22" i="150"/>
  <c r="EH160" i="150"/>
  <c r="EG23" i="150"/>
  <c r="EX146" i="150"/>
  <c r="EW9" i="150"/>
  <c r="DQ175" i="150"/>
  <c r="DP38" i="150"/>
  <c r="EC164" i="150"/>
  <c r="EB27" i="150"/>
  <c r="EA165" i="150"/>
  <c r="DZ28" i="150"/>
  <c r="EV147" i="150"/>
  <c r="EU10" i="150"/>
  <c r="DZ166" i="150"/>
  <c r="DY29" i="150"/>
  <c r="EN153" i="150"/>
  <c r="EM16" i="150"/>
  <c r="EV149" i="150"/>
  <c r="EU12" i="150"/>
  <c r="DW169" i="150"/>
  <c r="DV32" i="150"/>
  <c r="DS173" i="150"/>
  <c r="DR36" i="150"/>
  <c r="EF161" i="150"/>
  <c r="EE24" i="150"/>
  <c r="EE162" i="150"/>
  <c r="ED25" i="150"/>
  <c r="EI158" i="150"/>
  <c r="EH21" i="150"/>
  <c r="EV148" i="150"/>
  <c r="EU11" i="150"/>
  <c r="EY143" i="150"/>
  <c r="EX6" i="150"/>
  <c r="DX168" i="150"/>
  <c r="DW31" i="150"/>
  <c r="EO152" i="150"/>
  <c r="EN15" i="150"/>
  <c r="DO177" i="150"/>
  <c r="DN40" i="150"/>
  <c r="EX145" i="150"/>
  <c r="EW8" i="150"/>
  <c r="DS174" i="150" l="1"/>
  <c r="DR37" i="150"/>
  <c r="EY142" i="150"/>
  <c r="EX5" i="150"/>
  <c r="EB165" i="150"/>
  <c r="EA28" i="150"/>
  <c r="EO153" i="150"/>
  <c r="EN16" i="150"/>
  <c r="DO178" i="150"/>
  <c r="DN41" i="150"/>
  <c r="EY144" i="150"/>
  <c r="EX7" i="150"/>
  <c r="EF162" i="150"/>
  <c r="EE25" i="150"/>
  <c r="EI160" i="150"/>
  <c r="EH23" i="150"/>
  <c r="EY145" i="150"/>
  <c r="EX8" i="150"/>
  <c r="EI159" i="150"/>
  <c r="EH22" i="150"/>
  <c r="DR175" i="150"/>
  <c r="DQ38" i="150"/>
  <c r="DN180" i="150"/>
  <c r="DM43" i="150"/>
  <c r="DN179" i="150"/>
  <c r="DM42" i="150"/>
  <c r="EW149" i="150"/>
  <c r="EV12" i="150"/>
  <c r="DW170" i="150"/>
  <c r="DV33" i="150"/>
  <c r="EG161" i="150"/>
  <c r="EF24" i="150"/>
  <c r="ED164" i="150"/>
  <c r="EC27" i="150"/>
  <c r="DP177" i="150"/>
  <c r="DO40" i="150"/>
  <c r="DT173" i="150"/>
  <c r="DS36" i="150"/>
  <c r="DQ176" i="150"/>
  <c r="DP39" i="150"/>
  <c r="EM17" i="150"/>
  <c r="EN154" i="150"/>
  <c r="EK157" i="150"/>
  <c r="EJ20" i="150"/>
  <c r="DY168" i="150"/>
  <c r="DX31" i="150"/>
  <c r="DZ167" i="150"/>
  <c r="DY30" i="150"/>
  <c r="EP152" i="150"/>
  <c r="EO15" i="150"/>
  <c r="DX169" i="150"/>
  <c r="DW32" i="150"/>
  <c r="EY146" i="150"/>
  <c r="EX9" i="150"/>
  <c r="DV171" i="150"/>
  <c r="DU34" i="150"/>
  <c r="ER150" i="150"/>
  <c r="EQ13" i="150"/>
  <c r="EQ151" i="150"/>
  <c r="EP14" i="150"/>
  <c r="EE163" i="150"/>
  <c r="ED26" i="150"/>
  <c r="EM155" i="150"/>
  <c r="EL18" i="150"/>
  <c r="DU172" i="150"/>
  <c r="DT35" i="150"/>
  <c r="EZ143" i="150"/>
  <c r="EY6" i="150"/>
  <c r="EL156" i="150"/>
  <c r="EK19" i="150"/>
  <c r="EW148" i="150"/>
  <c r="EV11" i="150"/>
  <c r="EA166" i="150"/>
  <c r="DZ29" i="150"/>
  <c r="EJ158" i="150"/>
  <c r="EI21" i="150"/>
  <c r="EW147" i="150"/>
  <c r="EV10" i="150"/>
  <c r="DW171" i="150" l="1"/>
  <c r="DV34" i="150"/>
  <c r="DR176" i="150"/>
  <c r="DQ39" i="150"/>
  <c r="EH161" i="150"/>
  <c r="EG24" i="150"/>
  <c r="DO180" i="150"/>
  <c r="DN43" i="150"/>
  <c r="EJ160" i="150"/>
  <c r="EI23" i="150"/>
  <c r="EP153" i="150"/>
  <c r="EO16" i="150"/>
  <c r="EA167" i="150"/>
  <c r="DZ30" i="150"/>
  <c r="DU173" i="150"/>
  <c r="DT36" i="150"/>
  <c r="EC165" i="150"/>
  <c r="EB28" i="150"/>
  <c r="EX147" i="150"/>
  <c r="EW10" i="150"/>
  <c r="EZ146" i="150"/>
  <c r="EY9" i="150"/>
  <c r="EG162" i="150"/>
  <c r="EF25" i="150"/>
  <c r="EK158" i="150"/>
  <c r="EJ21" i="150"/>
  <c r="FA143" i="150"/>
  <c r="EZ6" i="150"/>
  <c r="ER151" i="150"/>
  <c r="EQ14" i="150"/>
  <c r="DY169" i="150"/>
  <c r="DX32" i="150"/>
  <c r="EL157" i="150"/>
  <c r="EK20" i="150"/>
  <c r="DQ177" i="150"/>
  <c r="DP40" i="150"/>
  <c r="EX149" i="150"/>
  <c r="EW12" i="150"/>
  <c r="EJ159" i="150"/>
  <c r="EI22" i="150"/>
  <c r="EZ144" i="150"/>
  <c r="EY7" i="150"/>
  <c r="EZ142" i="150"/>
  <c r="EY5" i="150"/>
  <c r="DS175" i="150"/>
  <c r="DR38" i="150"/>
  <c r="EX148" i="150"/>
  <c r="EW11" i="150"/>
  <c r="EM156" i="150"/>
  <c r="EL19" i="150"/>
  <c r="DZ168" i="150"/>
  <c r="DY31" i="150"/>
  <c r="DV172" i="150"/>
  <c r="DU35" i="150"/>
  <c r="EQ152" i="150"/>
  <c r="EP15" i="150"/>
  <c r="EE164" i="150"/>
  <c r="ED27" i="150"/>
  <c r="DO179" i="150"/>
  <c r="DN42" i="150"/>
  <c r="EZ145" i="150"/>
  <c r="EY8" i="150"/>
  <c r="DP178" i="150"/>
  <c r="DO41" i="150"/>
  <c r="DT174" i="150"/>
  <c r="DS37" i="150"/>
  <c r="EN155" i="150"/>
  <c r="EM18" i="150"/>
  <c r="EF163" i="150"/>
  <c r="EE26" i="150"/>
  <c r="DX170" i="150"/>
  <c r="DW33" i="150"/>
  <c r="EB166" i="150"/>
  <c r="EA29" i="150"/>
  <c r="ES150" i="150"/>
  <c r="ER13" i="150"/>
  <c r="EO154" i="150"/>
  <c r="EN17" i="150"/>
  <c r="DQ178" i="150" l="1"/>
  <c r="DP41" i="150"/>
  <c r="ER152" i="150"/>
  <c r="EQ15" i="150"/>
  <c r="EY148" i="150"/>
  <c r="EX11" i="150"/>
  <c r="EK159" i="150"/>
  <c r="EJ22" i="150"/>
  <c r="DZ169" i="150"/>
  <c r="DY32" i="150"/>
  <c r="EH162" i="150"/>
  <c r="EG25" i="150"/>
  <c r="DV173" i="150"/>
  <c r="DU36" i="150"/>
  <c r="DP180" i="150"/>
  <c r="DO43" i="150"/>
  <c r="EP154" i="150"/>
  <c r="EO17" i="150"/>
  <c r="DT175" i="150"/>
  <c r="DS38" i="150"/>
  <c r="EY149" i="150"/>
  <c r="EX12" i="150"/>
  <c r="ES151" i="150"/>
  <c r="ER14" i="150"/>
  <c r="EZ9" i="150"/>
  <c r="FA146" i="150"/>
  <c r="EB167" i="150"/>
  <c r="EA30" i="150"/>
  <c r="EI161" i="150"/>
  <c r="EH24" i="150"/>
  <c r="DY170" i="150"/>
  <c r="DX33" i="150"/>
  <c r="ET150" i="150"/>
  <c r="ES13" i="150"/>
  <c r="FA142" i="150"/>
  <c r="EZ5" i="150"/>
  <c r="FB143" i="150"/>
  <c r="FA6" i="150"/>
  <c r="EY147" i="150"/>
  <c r="EX10" i="150"/>
  <c r="DS176" i="150"/>
  <c r="DR39" i="150"/>
  <c r="EG163" i="150"/>
  <c r="EF26" i="150"/>
  <c r="EO155" i="150"/>
  <c r="EN18" i="150"/>
  <c r="EA168" i="150"/>
  <c r="DZ31" i="150"/>
  <c r="DR177" i="150"/>
  <c r="DQ40" i="150"/>
  <c r="EQ153" i="150"/>
  <c r="EP16" i="150"/>
  <c r="DW172" i="150"/>
  <c r="DV35" i="150"/>
  <c r="EC166" i="150"/>
  <c r="EB29" i="150"/>
  <c r="EN156" i="150"/>
  <c r="EM19" i="150"/>
  <c r="FA144" i="150"/>
  <c r="EZ7" i="150"/>
  <c r="EL158" i="150"/>
  <c r="EK21" i="150"/>
  <c r="ED165" i="150"/>
  <c r="EC28" i="150"/>
  <c r="EK160" i="150"/>
  <c r="EJ23" i="150"/>
  <c r="DX171" i="150"/>
  <c r="DW34" i="150"/>
  <c r="FA145" i="150"/>
  <c r="EZ8" i="150"/>
  <c r="DP179" i="150"/>
  <c r="DO42" i="150"/>
  <c r="DU174" i="150"/>
  <c r="DT37" i="150"/>
  <c r="EF164" i="150"/>
  <c r="EE27" i="150"/>
  <c r="EM157" i="150"/>
  <c r="EL20" i="150"/>
  <c r="ET151" i="150" l="1"/>
  <c r="ES14" i="150"/>
  <c r="EL159" i="150"/>
  <c r="EK22" i="150"/>
  <c r="DQ179" i="150"/>
  <c r="DP42" i="150"/>
  <c r="ED166" i="150"/>
  <c r="EC29" i="150"/>
  <c r="EZ147" i="150"/>
  <c r="EY10" i="150"/>
  <c r="EM158" i="150"/>
  <c r="EL21" i="150"/>
  <c r="EZ149" i="150"/>
  <c r="EY12" i="150"/>
  <c r="EG164" i="150"/>
  <c r="EF27" i="150"/>
  <c r="FA7" i="150"/>
  <c r="FB144" i="150"/>
  <c r="EH163" i="150"/>
  <c r="EG26" i="150"/>
  <c r="FB142" i="150"/>
  <c r="FA5" i="150"/>
  <c r="EC167" i="150"/>
  <c r="EB30" i="150"/>
  <c r="DU175" i="150"/>
  <c r="DT38" i="150"/>
  <c r="EI162" i="150"/>
  <c r="EH25" i="150"/>
  <c r="ES152" i="150"/>
  <c r="ER15" i="150"/>
  <c r="EE165" i="150"/>
  <c r="ED28" i="150"/>
  <c r="EB168" i="150"/>
  <c r="EA31" i="150"/>
  <c r="EP155" i="150"/>
  <c r="EO18" i="150"/>
  <c r="EZ148" i="150"/>
  <c r="EY11" i="150"/>
  <c r="DY171" i="150"/>
  <c r="DX34" i="150"/>
  <c r="ER153" i="150"/>
  <c r="EQ16" i="150"/>
  <c r="DQ180" i="150"/>
  <c r="DP43" i="150"/>
  <c r="EN157" i="150"/>
  <c r="EM20" i="150"/>
  <c r="DX172" i="150"/>
  <c r="DW35" i="150"/>
  <c r="EJ161" i="150"/>
  <c r="EI24" i="150"/>
  <c r="EL160" i="150"/>
  <c r="EK23" i="150"/>
  <c r="DS177" i="150"/>
  <c r="DR40" i="150"/>
  <c r="DT176" i="150"/>
  <c r="DS39" i="150"/>
  <c r="EU150" i="150"/>
  <c r="ET13" i="150"/>
  <c r="EQ154" i="150"/>
  <c r="EP17" i="150"/>
  <c r="EA169" i="150"/>
  <c r="DZ32" i="150"/>
  <c r="DR178" i="150"/>
  <c r="DQ41" i="150"/>
  <c r="DZ170" i="150"/>
  <c r="DY33" i="150"/>
  <c r="FB145" i="150"/>
  <c r="FA8" i="150"/>
  <c r="FC143" i="150"/>
  <c r="FB6" i="150"/>
  <c r="DW173" i="150"/>
  <c r="DV36" i="150"/>
  <c r="DV174" i="150"/>
  <c r="DU37" i="150"/>
  <c r="EO156" i="150"/>
  <c r="EN19" i="150"/>
  <c r="FB146" i="150"/>
  <c r="FA9" i="150"/>
  <c r="DX173" i="150" l="1"/>
  <c r="DW36" i="150"/>
  <c r="DS178" i="150"/>
  <c r="DR41" i="150"/>
  <c r="DU176" i="150"/>
  <c r="DT39" i="150"/>
  <c r="DY172" i="150"/>
  <c r="DX35" i="150"/>
  <c r="DZ171" i="150"/>
  <c r="DY34" i="150"/>
  <c r="EF165" i="150"/>
  <c r="EE28" i="150"/>
  <c r="ED167" i="150"/>
  <c r="EC30" i="150"/>
  <c r="EH164" i="150"/>
  <c r="EG27" i="150"/>
  <c r="EE166" i="150"/>
  <c r="ED29" i="150"/>
  <c r="FD143" i="150"/>
  <c r="FC6" i="150"/>
  <c r="EB169" i="150"/>
  <c r="EA32" i="150"/>
  <c r="DT177" i="150"/>
  <c r="DS40" i="150"/>
  <c r="EO157" i="150"/>
  <c r="EN20" i="150"/>
  <c r="FA148" i="150"/>
  <c r="EZ11" i="150"/>
  <c r="ET152" i="150"/>
  <c r="ES15" i="150"/>
  <c r="FC142" i="150"/>
  <c r="FB5" i="150"/>
  <c r="FA149" i="150"/>
  <c r="EZ12" i="150"/>
  <c r="DR179" i="150"/>
  <c r="DQ42" i="150"/>
  <c r="FC146" i="150"/>
  <c r="FB9" i="150"/>
  <c r="EP156" i="150"/>
  <c r="EO19" i="150"/>
  <c r="FC145" i="150"/>
  <c r="FB8" i="150"/>
  <c r="ER154" i="150"/>
  <c r="EQ17" i="150"/>
  <c r="EM160" i="150"/>
  <c r="EL23" i="150"/>
  <c r="DR180" i="150"/>
  <c r="DQ43" i="150"/>
  <c r="EQ155" i="150"/>
  <c r="EP18" i="150"/>
  <c r="EJ162" i="150"/>
  <c r="EI25" i="150"/>
  <c r="EI163" i="150"/>
  <c r="EH26" i="150"/>
  <c r="EN158" i="150"/>
  <c r="EM21" i="150"/>
  <c r="EM159" i="150"/>
  <c r="EL22" i="150"/>
  <c r="EA170" i="150"/>
  <c r="DZ33" i="150"/>
  <c r="EV150" i="150"/>
  <c r="EU13" i="150"/>
  <c r="EK161" i="150"/>
  <c r="EJ24" i="150"/>
  <c r="ES153" i="150"/>
  <c r="ER16" i="150"/>
  <c r="EC168" i="150"/>
  <c r="EB31" i="150"/>
  <c r="DV175" i="150"/>
  <c r="DU38" i="150"/>
  <c r="FA147" i="150"/>
  <c r="EZ10" i="150"/>
  <c r="EU151" i="150"/>
  <c r="ET14" i="150"/>
  <c r="DW174" i="150"/>
  <c r="DV37" i="150"/>
  <c r="FC144" i="150"/>
  <c r="FB7" i="150"/>
  <c r="EO158" i="150" l="1"/>
  <c r="EN21" i="150"/>
  <c r="DU177" i="150"/>
  <c r="DT40" i="150"/>
  <c r="EN160" i="150"/>
  <c r="EM23" i="150"/>
  <c r="EC169" i="150"/>
  <c r="EB32" i="150"/>
  <c r="EE167" i="150"/>
  <c r="ED30" i="150"/>
  <c r="DV176" i="150"/>
  <c r="DU39" i="150"/>
  <c r="EI164" i="150"/>
  <c r="EH27" i="150"/>
  <c r="FD144" i="150"/>
  <c r="FC7" i="150"/>
  <c r="DS180" i="150"/>
  <c r="DR43" i="150"/>
  <c r="EJ163" i="150"/>
  <c r="EI26" i="150"/>
  <c r="ES154" i="150"/>
  <c r="ER17" i="150"/>
  <c r="DT178" i="150"/>
  <c r="DS41" i="150"/>
  <c r="FB147" i="150"/>
  <c r="FA10" i="150"/>
  <c r="FD142" i="150"/>
  <c r="FC5" i="150"/>
  <c r="DW175" i="150"/>
  <c r="DV38" i="150"/>
  <c r="EU152" i="150"/>
  <c r="ET15" i="150"/>
  <c r="EB170" i="150"/>
  <c r="EA33" i="150"/>
  <c r="EK162" i="150"/>
  <c r="EJ25" i="150"/>
  <c r="FB148" i="150"/>
  <c r="FA11" i="150"/>
  <c r="FE143" i="150"/>
  <c r="FD6" i="150"/>
  <c r="EG165" i="150"/>
  <c r="EF28" i="150"/>
  <c r="DZ172" i="150"/>
  <c r="DY35" i="150"/>
  <c r="DX174" i="150"/>
  <c r="DW37" i="150"/>
  <c r="EV151" i="150"/>
  <c r="EU14" i="150"/>
  <c r="EN159" i="150"/>
  <c r="EM22" i="150"/>
  <c r="FD145" i="150"/>
  <c r="FC8" i="150"/>
  <c r="FB149" i="150"/>
  <c r="FA12" i="150"/>
  <c r="EP157" i="150"/>
  <c r="EO20" i="150"/>
  <c r="EF166" i="150"/>
  <c r="EE29" i="150"/>
  <c r="EA171" i="150"/>
  <c r="DZ34" i="150"/>
  <c r="DY173" i="150"/>
  <c r="DX36" i="150"/>
  <c r="EL161" i="150"/>
  <c r="EK24" i="150"/>
  <c r="EQ156" i="150"/>
  <c r="EP19" i="150"/>
  <c r="EW150" i="150"/>
  <c r="EV13" i="150"/>
  <c r="FD146" i="150"/>
  <c r="FC9" i="150"/>
  <c r="ED168" i="150"/>
  <c r="EC31" i="150"/>
  <c r="DS179" i="150"/>
  <c r="DR42" i="150"/>
  <c r="ET153" i="150"/>
  <c r="ES16" i="150"/>
  <c r="ER155" i="150"/>
  <c r="EQ18" i="150"/>
  <c r="EM161" i="150" l="1"/>
  <c r="EL24" i="150"/>
  <c r="EQ157" i="150"/>
  <c r="EP20" i="150"/>
  <c r="EW151" i="150"/>
  <c r="EV14" i="150"/>
  <c r="FF143" i="150"/>
  <c r="FE6" i="150"/>
  <c r="EV152" i="150"/>
  <c r="EU15" i="150"/>
  <c r="DU178" i="150"/>
  <c r="DT41" i="150"/>
  <c r="FE144" i="150"/>
  <c r="FD7" i="150"/>
  <c r="ED169" i="150"/>
  <c r="EC32" i="150"/>
  <c r="DZ173" i="150"/>
  <c r="DY36" i="150"/>
  <c r="FC149" i="150"/>
  <c r="FB12" i="150"/>
  <c r="DY174" i="150"/>
  <c r="DX37" i="150"/>
  <c r="FC148" i="150"/>
  <c r="FB11" i="150"/>
  <c r="DX175" i="150"/>
  <c r="DW38" i="150"/>
  <c r="ET154" i="150"/>
  <c r="ES17" i="150"/>
  <c r="EJ164" i="150"/>
  <c r="EI27" i="150"/>
  <c r="EO160" i="150"/>
  <c r="EN23" i="150"/>
  <c r="EE168" i="150"/>
  <c r="ED31" i="150"/>
  <c r="EB171" i="150"/>
  <c r="EA34" i="150"/>
  <c r="EL162" i="150"/>
  <c r="EK25" i="150"/>
  <c r="FE142" i="150"/>
  <c r="FD5" i="150"/>
  <c r="EK163" i="150"/>
  <c r="EJ26" i="150"/>
  <c r="DW176" i="150"/>
  <c r="DV39" i="150"/>
  <c r="DV177" i="150"/>
  <c r="DU40" i="150"/>
  <c r="ES155" i="150"/>
  <c r="ER18" i="150"/>
  <c r="EX150" i="150"/>
  <c r="EW13" i="150"/>
  <c r="FE145" i="150"/>
  <c r="FD8" i="150"/>
  <c r="EG166" i="150"/>
  <c r="EF29" i="150"/>
  <c r="EC170" i="150"/>
  <c r="EB33" i="150"/>
  <c r="DT180" i="150"/>
  <c r="DS43" i="150"/>
  <c r="EF167" i="150"/>
  <c r="EE30" i="150"/>
  <c r="EP158" i="150"/>
  <c r="EO21" i="150"/>
  <c r="FE146" i="150"/>
  <c r="FD9" i="150"/>
  <c r="EU153" i="150"/>
  <c r="ET16" i="150"/>
  <c r="EA172" i="150"/>
  <c r="DZ35" i="150"/>
  <c r="DT179" i="150"/>
  <c r="DS42" i="150"/>
  <c r="ER156" i="150"/>
  <c r="EQ19" i="150"/>
  <c r="EO159" i="150"/>
  <c r="EN22" i="150"/>
  <c r="EH165" i="150"/>
  <c r="EG28" i="150"/>
  <c r="FC147" i="150"/>
  <c r="FB10" i="150"/>
  <c r="ED170" i="150" l="1"/>
  <c r="EC33" i="150"/>
  <c r="ET155" i="150"/>
  <c r="ES18" i="150"/>
  <c r="FF142" i="150"/>
  <c r="FE5" i="150"/>
  <c r="EP160" i="150"/>
  <c r="EO23" i="150"/>
  <c r="FD148" i="150"/>
  <c r="FC11" i="150"/>
  <c r="EE169" i="150"/>
  <c r="ED32" i="150"/>
  <c r="FG143" i="150"/>
  <c r="FF6" i="150"/>
  <c r="EH166" i="150"/>
  <c r="EG29" i="150"/>
  <c r="DW177" i="150"/>
  <c r="DV40" i="150"/>
  <c r="EK164" i="150"/>
  <c r="EJ27" i="150"/>
  <c r="DZ174" i="150"/>
  <c r="DY37" i="150"/>
  <c r="FF144" i="150"/>
  <c r="FE7" i="150"/>
  <c r="EX151" i="150"/>
  <c r="EW14" i="150"/>
  <c r="ES156" i="150"/>
  <c r="ER19" i="150"/>
  <c r="DU179" i="150"/>
  <c r="DT42" i="150"/>
  <c r="EM162" i="150"/>
  <c r="EL25" i="150"/>
  <c r="FF146" i="150"/>
  <c r="FE9" i="150"/>
  <c r="EG167" i="150"/>
  <c r="EF30" i="150"/>
  <c r="EC171" i="150"/>
  <c r="EB34" i="150"/>
  <c r="EU154" i="150"/>
  <c r="ET17" i="150"/>
  <c r="FD149" i="150"/>
  <c r="FC12" i="150"/>
  <c r="DV178" i="150"/>
  <c r="DU41" i="150"/>
  <c r="ER157" i="150"/>
  <c r="EQ20" i="150"/>
  <c r="EQ158" i="150"/>
  <c r="EP21" i="150"/>
  <c r="EI165" i="150"/>
  <c r="EH28" i="150"/>
  <c r="FF145" i="150"/>
  <c r="FE8" i="150"/>
  <c r="EP159" i="150"/>
  <c r="EO22" i="150"/>
  <c r="EY150" i="150"/>
  <c r="EX13" i="150"/>
  <c r="EF168" i="150"/>
  <c r="EE31" i="150"/>
  <c r="EA173" i="150"/>
  <c r="DZ36" i="150"/>
  <c r="EW152" i="150"/>
  <c r="EV15" i="150"/>
  <c r="EN161" i="150"/>
  <c r="EM24" i="150"/>
  <c r="FD147" i="150"/>
  <c r="FC10" i="150"/>
  <c r="EB172" i="150"/>
  <c r="EA35" i="150"/>
  <c r="DX176" i="150"/>
  <c r="DW39" i="150"/>
  <c r="EU16" i="150"/>
  <c r="EV153" i="150"/>
  <c r="DU180" i="150"/>
  <c r="DT43" i="150"/>
  <c r="EL163" i="150"/>
  <c r="EK26" i="150"/>
  <c r="DY175" i="150"/>
  <c r="DX38" i="150"/>
  <c r="EV154" i="150" l="1"/>
  <c r="EU17" i="150"/>
  <c r="EQ160" i="150"/>
  <c r="EP23" i="150"/>
  <c r="FG144" i="150"/>
  <c r="FF7" i="150"/>
  <c r="EX152" i="150"/>
  <c r="EW15" i="150"/>
  <c r="EA174" i="150"/>
  <c r="DZ37" i="150"/>
  <c r="EO161" i="150"/>
  <c r="EN24" i="150"/>
  <c r="EN162" i="150"/>
  <c r="EM25" i="150"/>
  <c r="EQ159" i="150"/>
  <c r="EP22" i="150"/>
  <c r="ED171" i="150"/>
  <c r="EC34" i="150"/>
  <c r="FH143" i="150"/>
  <c r="FG6" i="150"/>
  <c r="EM163" i="150"/>
  <c r="EL26" i="150"/>
  <c r="EC172" i="150"/>
  <c r="EB35" i="150"/>
  <c r="EB173" i="150"/>
  <c r="EA36" i="150"/>
  <c r="FG145" i="150"/>
  <c r="FF8" i="150"/>
  <c r="DW178" i="150"/>
  <c r="DV41" i="150"/>
  <c r="EH167" i="150"/>
  <c r="EG30" i="150"/>
  <c r="ET156" i="150"/>
  <c r="ES19" i="150"/>
  <c r="EL164" i="150"/>
  <c r="EK27" i="150"/>
  <c r="EF169" i="150"/>
  <c r="EE32" i="150"/>
  <c r="EU155" i="150"/>
  <c r="ET18" i="150"/>
  <c r="EI166" i="150"/>
  <c r="EH29" i="150"/>
  <c r="DY176" i="150"/>
  <c r="DX39" i="150"/>
  <c r="DV179" i="150"/>
  <c r="DU42" i="150"/>
  <c r="EZ150" i="150"/>
  <c r="EY13" i="150"/>
  <c r="DZ175" i="150"/>
  <c r="DY38" i="150"/>
  <c r="DV180" i="150"/>
  <c r="DU43" i="150"/>
  <c r="EG168" i="150"/>
  <c r="EF31" i="150"/>
  <c r="EJ165" i="150"/>
  <c r="EI28" i="150"/>
  <c r="FE149" i="150"/>
  <c r="FD12" i="150"/>
  <c r="FG146" i="150"/>
  <c r="FF9" i="150"/>
  <c r="EY151" i="150"/>
  <c r="EX14" i="150"/>
  <c r="DX177" i="150"/>
  <c r="DW40" i="150"/>
  <c r="FD11" i="150"/>
  <c r="FE148" i="150"/>
  <c r="EE170" i="150"/>
  <c r="ED33" i="150"/>
  <c r="ER158" i="150"/>
  <c r="EQ21" i="150"/>
  <c r="EW153" i="150"/>
  <c r="EV16" i="150"/>
  <c r="ES157" i="150"/>
  <c r="ER20" i="150"/>
  <c r="FG142" i="150"/>
  <c r="FF5" i="150"/>
  <c r="FE147" i="150"/>
  <c r="FD10" i="150"/>
  <c r="EI167" i="150" l="1"/>
  <c r="EH30" i="150"/>
  <c r="ED172" i="150"/>
  <c r="EC35" i="150"/>
  <c r="ER159" i="150"/>
  <c r="EQ22" i="150"/>
  <c r="EY152" i="150"/>
  <c r="EX15" i="150"/>
  <c r="DY177" i="150"/>
  <c r="DX40" i="150"/>
  <c r="EH168" i="150"/>
  <c r="EG31" i="150"/>
  <c r="EG169" i="150"/>
  <c r="EF32" i="150"/>
  <c r="DX178" i="150"/>
  <c r="DW41" i="150"/>
  <c r="EN163" i="150"/>
  <c r="EM26" i="150"/>
  <c r="EO162" i="150"/>
  <c r="EN25" i="150"/>
  <c r="FH144" i="150"/>
  <c r="FG7" i="150"/>
  <c r="EX153" i="150"/>
  <c r="EW16" i="150"/>
  <c r="EV155" i="150"/>
  <c r="EU18" i="150"/>
  <c r="FF147" i="150"/>
  <c r="FE10" i="150"/>
  <c r="DW180" i="150"/>
  <c r="DV43" i="150"/>
  <c r="EM164" i="150"/>
  <c r="EL27" i="150"/>
  <c r="FH145" i="150"/>
  <c r="FG8" i="150"/>
  <c r="FI143" i="150"/>
  <c r="FH6" i="150"/>
  <c r="EP161" i="150"/>
  <c r="EO24" i="150"/>
  <c r="ER160" i="150"/>
  <c r="EQ23" i="150"/>
  <c r="EZ151" i="150"/>
  <c r="EY14" i="150"/>
  <c r="FA150" i="150"/>
  <c r="EZ13" i="150"/>
  <c r="ES158" i="150"/>
  <c r="ER21" i="150"/>
  <c r="EF170" i="150"/>
  <c r="EE33" i="150"/>
  <c r="ET157" i="150"/>
  <c r="ES20" i="150"/>
  <c r="EU156" i="150"/>
  <c r="ET19" i="150"/>
  <c r="EC173" i="150"/>
  <c r="EB36" i="150"/>
  <c r="EE171" i="150"/>
  <c r="ED34" i="150"/>
  <c r="EB174" i="150"/>
  <c r="EA37" i="150"/>
  <c r="EW154" i="150"/>
  <c r="EV17" i="150"/>
  <c r="EK165" i="150"/>
  <c r="EJ28" i="150"/>
  <c r="DW179" i="150"/>
  <c r="DV42" i="150"/>
  <c r="FH142" i="150"/>
  <c r="FG5" i="150"/>
  <c r="FH146" i="150"/>
  <c r="FG9" i="150"/>
  <c r="DZ176" i="150"/>
  <c r="DY39" i="150"/>
  <c r="FF149" i="150"/>
  <c r="FE12" i="150"/>
  <c r="EA175" i="150"/>
  <c r="DZ38" i="150"/>
  <c r="EJ166" i="150"/>
  <c r="EI29" i="150"/>
  <c r="FF148" i="150"/>
  <c r="FE11" i="150"/>
  <c r="EN164" i="150" l="1"/>
  <c r="EM27" i="150"/>
  <c r="EY153" i="150"/>
  <c r="EX16" i="150"/>
  <c r="DY178" i="150"/>
  <c r="DX41" i="150"/>
  <c r="EZ152" i="150"/>
  <c r="EY15" i="150"/>
  <c r="EG170" i="150"/>
  <c r="EF33" i="150"/>
  <c r="FG148" i="150"/>
  <c r="FF11" i="150"/>
  <c r="ET158" i="150"/>
  <c r="ES21" i="150"/>
  <c r="EQ161" i="150"/>
  <c r="EP24" i="150"/>
  <c r="DX180" i="150"/>
  <c r="DW43" i="150"/>
  <c r="FI144" i="150"/>
  <c r="FH7" i="150"/>
  <c r="EH169" i="150"/>
  <c r="EG32" i="150"/>
  <c r="ES159" i="150"/>
  <c r="ER22" i="150"/>
  <c r="ES160" i="150"/>
  <c r="ER23" i="150"/>
  <c r="EF171" i="150"/>
  <c r="EE34" i="150"/>
  <c r="EA176" i="150"/>
  <c r="DZ39" i="150"/>
  <c r="EX154" i="150"/>
  <c r="EW17" i="150"/>
  <c r="FJ143" i="150"/>
  <c r="FI6" i="150"/>
  <c r="FG147" i="150"/>
  <c r="FF10" i="150"/>
  <c r="EP162" i="150"/>
  <c r="EO25" i="150"/>
  <c r="EI168" i="150"/>
  <c r="EH31" i="150"/>
  <c r="EE172" i="150"/>
  <c r="ED35" i="150"/>
  <c r="EL165" i="150"/>
  <c r="EK28" i="150"/>
  <c r="DX179" i="150"/>
  <c r="DW42" i="150"/>
  <c r="EK166" i="150"/>
  <c r="EJ29" i="150"/>
  <c r="FB150" i="150"/>
  <c r="FA13" i="150"/>
  <c r="FA151" i="150"/>
  <c r="EZ14" i="150"/>
  <c r="EW155" i="150"/>
  <c r="EV18" i="150"/>
  <c r="EO163" i="150"/>
  <c r="EN26" i="150"/>
  <c r="DZ177" i="150"/>
  <c r="DY40" i="150"/>
  <c r="EJ167" i="150"/>
  <c r="EI30" i="150"/>
  <c r="FG149" i="150"/>
  <c r="FF12" i="150"/>
  <c r="ED173" i="150"/>
  <c r="EC36" i="150"/>
  <c r="FI146" i="150"/>
  <c r="FH9" i="150"/>
  <c r="EV156" i="150"/>
  <c r="EU19" i="150"/>
  <c r="EB175" i="150"/>
  <c r="EA38" i="150"/>
  <c r="FI142" i="150"/>
  <c r="FH5" i="150"/>
  <c r="EC174" i="150"/>
  <c r="EB37" i="150"/>
  <c r="EU157" i="150"/>
  <c r="ET20" i="150"/>
  <c r="FI145" i="150"/>
  <c r="FH8" i="150"/>
  <c r="EP163" i="150" l="1"/>
  <c r="EO26" i="150"/>
  <c r="FJ142" i="150"/>
  <c r="FI5" i="150"/>
  <c r="EJ168" i="150"/>
  <c r="EI31" i="150"/>
  <c r="EX155" i="150"/>
  <c r="EW18" i="150"/>
  <c r="EI169" i="150"/>
  <c r="EH32" i="150"/>
  <c r="EU158" i="150"/>
  <c r="ET21" i="150"/>
  <c r="DZ178" i="150"/>
  <c r="DY41" i="150"/>
  <c r="EY154" i="150"/>
  <c r="EX17" i="150"/>
  <c r="ET159" i="150"/>
  <c r="ES22" i="150"/>
  <c r="FJ145" i="150"/>
  <c r="FI8" i="150"/>
  <c r="DY179" i="150"/>
  <c r="DX42" i="150"/>
  <c r="EW156" i="150"/>
  <c r="EV19" i="150"/>
  <c r="FJ144" i="150"/>
  <c r="FI7" i="150"/>
  <c r="FH148" i="150"/>
  <c r="FG11" i="150"/>
  <c r="EZ153" i="150"/>
  <c r="EY16" i="150"/>
  <c r="EE173" i="150"/>
  <c r="ED36" i="150"/>
  <c r="ER161" i="150"/>
  <c r="EQ24" i="150"/>
  <c r="FH149" i="150"/>
  <c r="FG12" i="150"/>
  <c r="EB176" i="150"/>
  <c r="EA39" i="150"/>
  <c r="EK167" i="150"/>
  <c r="EJ30" i="150"/>
  <c r="EM165" i="150"/>
  <c r="EL28" i="150"/>
  <c r="FH147" i="150"/>
  <c r="FG10" i="150"/>
  <c r="EG171" i="150"/>
  <c r="EF34" i="150"/>
  <c r="EL166" i="150"/>
  <c r="EK29" i="150"/>
  <c r="ED174" i="150"/>
  <c r="EC37" i="150"/>
  <c r="EA177" i="150"/>
  <c r="DZ40" i="150"/>
  <c r="EF172" i="150"/>
  <c r="EE35" i="150"/>
  <c r="FK143" i="150"/>
  <c r="FJ6" i="150"/>
  <c r="ET160" i="150"/>
  <c r="ES23" i="150"/>
  <c r="DY180" i="150"/>
  <c r="DX43" i="150"/>
  <c r="EH170" i="150"/>
  <c r="EG33" i="150"/>
  <c r="EO164" i="150"/>
  <c r="EN27" i="150"/>
  <c r="FA152" i="150"/>
  <c r="EZ15" i="150"/>
  <c r="EC175" i="150"/>
  <c r="EB38" i="150"/>
  <c r="EQ162" i="150"/>
  <c r="EP25" i="150"/>
  <c r="EV157" i="150"/>
  <c r="EU20" i="150"/>
  <c r="FB151" i="150"/>
  <c r="FA14" i="150"/>
  <c r="FJ146" i="150"/>
  <c r="FI9" i="150"/>
  <c r="FC150" i="150"/>
  <c r="FB13" i="150"/>
  <c r="EP164" i="150" l="1"/>
  <c r="EO27" i="150"/>
  <c r="FL143" i="150"/>
  <c r="FK6" i="150"/>
  <c r="EM166" i="150"/>
  <c r="EL29" i="150"/>
  <c r="EL167" i="150"/>
  <c r="EK30" i="150"/>
  <c r="EF173" i="150"/>
  <c r="EE36" i="150"/>
  <c r="EX156" i="150"/>
  <c r="EW19" i="150"/>
  <c r="EZ154" i="150"/>
  <c r="EY17" i="150"/>
  <c r="EY155" i="150"/>
  <c r="EX18" i="150"/>
  <c r="EI170" i="150"/>
  <c r="EH33" i="150"/>
  <c r="EG172" i="150"/>
  <c r="EF35" i="150"/>
  <c r="EG34" i="150"/>
  <c r="EH171" i="150"/>
  <c r="EC176" i="150"/>
  <c r="EB39" i="150"/>
  <c r="FA153" i="150"/>
  <c r="EZ16" i="150"/>
  <c r="DZ179" i="150"/>
  <c r="DY42" i="150"/>
  <c r="EA178" i="150"/>
  <c r="DZ41" i="150"/>
  <c r="EK168" i="150"/>
  <c r="EJ31" i="150"/>
  <c r="FD150" i="150"/>
  <c r="FC13" i="150"/>
  <c r="FI147" i="150"/>
  <c r="FH10" i="150"/>
  <c r="FK145" i="150"/>
  <c r="FJ8" i="150"/>
  <c r="EV158" i="150"/>
  <c r="EU21" i="150"/>
  <c r="FK142" i="150"/>
  <c r="FJ5" i="150"/>
  <c r="EW157" i="150"/>
  <c r="EV20" i="150"/>
  <c r="ER162" i="150"/>
  <c r="EQ25" i="150"/>
  <c r="DZ180" i="150"/>
  <c r="DY43" i="150"/>
  <c r="ED175" i="150"/>
  <c r="EC38" i="150"/>
  <c r="FI149" i="150"/>
  <c r="FH12" i="150"/>
  <c r="EU160" i="150"/>
  <c r="ET23" i="150"/>
  <c r="FK144" i="150"/>
  <c r="FJ7" i="150"/>
  <c r="EU159" i="150"/>
  <c r="ET22" i="150"/>
  <c r="EJ169" i="150"/>
  <c r="EI32" i="150"/>
  <c r="EQ163" i="150"/>
  <c r="EP26" i="150"/>
  <c r="FK146" i="150"/>
  <c r="FJ9" i="150"/>
  <c r="EB177" i="150"/>
  <c r="EA40" i="150"/>
  <c r="FI148" i="150"/>
  <c r="FH11" i="150"/>
  <c r="FC151" i="150"/>
  <c r="FB14" i="150"/>
  <c r="FB152" i="150"/>
  <c r="FA15" i="150"/>
  <c r="EE174" i="150"/>
  <c r="ED37" i="150"/>
  <c r="EN165" i="150"/>
  <c r="EM28" i="150"/>
  <c r="ES161" i="150"/>
  <c r="ER24" i="150"/>
  <c r="FL146" i="150" l="1"/>
  <c r="FK9" i="150"/>
  <c r="EA180" i="150"/>
  <c r="DZ43" i="150"/>
  <c r="EW158" i="150"/>
  <c r="EV21" i="150"/>
  <c r="EL168" i="150"/>
  <c r="EK31" i="150"/>
  <c r="ED176" i="150"/>
  <c r="EC39" i="150"/>
  <c r="EZ155" i="150"/>
  <c r="EY18" i="150"/>
  <c r="EM167" i="150"/>
  <c r="EL30" i="150"/>
  <c r="ER163" i="150"/>
  <c r="EQ26" i="150"/>
  <c r="FA154" i="150"/>
  <c r="EZ17" i="150"/>
  <c r="EN166" i="150"/>
  <c r="EM29" i="150"/>
  <c r="ET161" i="150"/>
  <c r="ES24" i="150"/>
  <c r="ES162" i="150"/>
  <c r="ER25" i="150"/>
  <c r="EI171" i="150"/>
  <c r="EH34" i="150"/>
  <c r="EK169" i="150"/>
  <c r="EJ32" i="150"/>
  <c r="FJ149" i="150"/>
  <c r="FI12" i="150"/>
  <c r="EX157" i="150"/>
  <c r="EW20" i="150"/>
  <c r="FJ147" i="150"/>
  <c r="FI10" i="150"/>
  <c r="EA179" i="150"/>
  <c r="DZ42" i="150"/>
  <c r="EH172" i="150"/>
  <c r="EG35" i="150"/>
  <c r="EY156" i="150"/>
  <c r="EX19" i="150"/>
  <c r="FM143" i="150"/>
  <c r="FL6" i="150"/>
  <c r="EV160" i="150"/>
  <c r="EU23" i="150"/>
  <c r="FC152" i="150"/>
  <c r="FB15" i="150"/>
  <c r="FL145" i="150"/>
  <c r="FK8" i="150"/>
  <c r="EO165" i="150"/>
  <c r="EN28" i="150"/>
  <c r="EC177" i="150"/>
  <c r="EB40" i="150"/>
  <c r="EE175" i="150"/>
  <c r="ED38" i="150"/>
  <c r="FL142" i="150"/>
  <c r="FK5" i="150"/>
  <c r="FE150" i="150"/>
  <c r="FD13" i="150"/>
  <c r="FB153" i="150"/>
  <c r="FA16" i="150"/>
  <c r="EJ170" i="150"/>
  <c r="EI33" i="150"/>
  <c r="EG173" i="150"/>
  <c r="EF36" i="150"/>
  <c r="EQ164" i="150"/>
  <c r="EP27" i="150"/>
  <c r="FL144" i="150"/>
  <c r="FK7" i="150"/>
  <c r="FD151" i="150"/>
  <c r="FC14" i="150"/>
  <c r="EB178" i="150"/>
  <c r="EA41" i="150"/>
  <c r="FJ148" i="150"/>
  <c r="FI11" i="150"/>
  <c r="EF174" i="150"/>
  <c r="EE37" i="150"/>
  <c r="EV159" i="150"/>
  <c r="EU22" i="150"/>
  <c r="EZ156" i="150" l="1"/>
  <c r="EY19" i="150"/>
  <c r="ET162" i="150"/>
  <c r="ES25" i="150"/>
  <c r="ES163" i="150"/>
  <c r="ER26" i="150"/>
  <c r="EM168" i="150"/>
  <c r="EL31" i="150"/>
  <c r="EC178" i="150"/>
  <c r="EB41" i="150"/>
  <c r="FD152" i="150"/>
  <c r="FC15" i="150"/>
  <c r="EI172" i="150"/>
  <c r="EH35" i="150"/>
  <c r="FK149" i="150"/>
  <c r="FJ12" i="150"/>
  <c r="EU161" i="150"/>
  <c r="ET24" i="150"/>
  <c r="EN167" i="150"/>
  <c r="EM30" i="150"/>
  <c r="EX158" i="150"/>
  <c r="EW21" i="150"/>
  <c r="EH173" i="150"/>
  <c r="EG36" i="150"/>
  <c r="EY157" i="150"/>
  <c r="EX20" i="150"/>
  <c r="EW159" i="150"/>
  <c r="EV22" i="150"/>
  <c r="FC153" i="150"/>
  <c r="FB16" i="150"/>
  <c r="EB179" i="150"/>
  <c r="EA42" i="150"/>
  <c r="EO166" i="150"/>
  <c r="EN29" i="150"/>
  <c r="EB180" i="150"/>
  <c r="EA43" i="150"/>
  <c r="FM145" i="150"/>
  <c r="FL8" i="150"/>
  <c r="EF175" i="150"/>
  <c r="EE38" i="150"/>
  <c r="FM144" i="150"/>
  <c r="FL7" i="150"/>
  <c r="ED177" i="150"/>
  <c r="EC40" i="150"/>
  <c r="EW160" i="150"/>
  <c r="EV23" i="150"/>
  <c r="EL169" i="150"/>
  <c r="EK32" i="150"/>
  <c r="FA155" i="150"/>
  <c r="EZ18" i="150"/>
  <c r="EK170" i="150"/>
  <c r="EJ33" i="150"/>
  <c r="FK148" i="150"/>
  <c r="FJ11" i="150"/>
  <c r="EP165" i="150"/>
  <c r="EO28" i="150"/>
  <c r="FK147" i="150"/>
  <c r="FJ10" i="150"/>
  <c r="FB154" i="150"/>
  <c r="FA17" i="150"/>
  <c r="EE176" i="150"/>
  <c r="ED39" i="150"/>
  <c r="FM146" i="150"/>
  <c r="FL9" i="150"/>
  <c r="FM142" i="150"/>
  <c r="FL5" i="150"/>
  <c r="FE151" i="150"/>
  <c r="FD14" i="150"/>
  <c r="EG174" i="150"/>
  <c r="EF37" i="150"/>
  <c r="ER164" i="150"/>
  <c r="EQ27" i="150"/>
  <c r="FF150" i="150"/>
  <c r="FE13" i="150"/>
  <c r="FN143" i="150"/>
  <c r="FM6" i="150"/>
  <c r="EJ171" i="150"/>
  <c r="EI34" i="150"/>
  <c r="ES164" i="150" l="1"/>
  <c r="ER27" i="150"/>
  <c r="EQ165" i="150"/>
  <c r="EP28" i="150"/>
  <c r="EM169" i="150"/>
  <c r="EL32" i="150"/>
  <c r="EG175" i="150"/>
  <c r="EF38" i="150"/>
  <c r="EC179" i="150"/>
  <c r="EB42" i="150"/>
  <c r="EI173" i="150"/>
  <c r="EH36" i="150"/>
  <c r="FL149" i="150"/>
  <c r="FK12" i="150"/>
  <c r="EN168" i="150"/>
  <c r="EM31" i="150"/>
  <c r="EF176" i="150"/>
  <c r="EE39" i="150"/>
  <c r="EY158" i="150"/>
  <c r="EX21" i="150"/>
  <c r="EJ172" i="150"/>
  <c r="EI35" i="150"/>
  <c r="ET163" i="150"/>
  <c r="ES26" i="150"/>
  <c r="EH174" i="150"/>
  <c r="EG37" i="150"/>
  <c r="FL148" i="150"/>
  <c r="FK11" i="150"/>
  <c r="FO143" i="150"/>
  <c r="FN6" i="150"/>
  <c r="FF151" i="150"/>
  <c r="FE14" i="150"/>
  <c r="FC154" i="150"/>
  <c r="FB17" i="150"/>
  <c r="EL170" i="150"/>
  <c r="EK33" i="150"/>
  <c r="EE177" i="150"/>
  <c r="ED40" i="150"/>
  <c r="EC180" i="150"/>
  <c r="EB43" i="150"/>
  <c r="EX159" i="150"/>
  <c r="EW22" i="150"/>
  <c r="EO167" i="150"/>
  <c r="EN30" i="150"/>
  <c r="FE152" i="150"/>
  <c r="FD15" i="150"/>
  <c r="EU162" i="150"/>
  <c r="ET25" i="150"/>
  <c r="FD153" i="150"/>
  <c r="FC16" i="150"/>
  <c r="EK171" i="150"/>
  <c r="EJ34" i="150"/>
  <c r="EX160" i="150"/>
  <c r="EW23" i="150"/>
  <c r="FN142" i="150"/>
  <c r="FM5" i="150"/>
  <c r="FB155" i="150"/>
  <c r="FA18" i="150"/>
  <c r="FN144" i="150"/>
  <c r="FM7" i="150"/>
  <c r="EP166" i="150"/>
  <c r="EO29" i="150"/>
  <c r="EZ157" i="150"/>
  <c r="EY20" i="150"/>
  <c r="EV161" i="150"/>
  <c r="EU24" i="150"/>
  <c r="ED178" i="150"/>
  <c r="EC41" i="150"/>
  <c r="FA156" i="150"/>
  <c r="EZ19" i="150"/>
  <c r="FN146" i="150"/>
  <c r="FM9" i="150"/>
  <c r="FN145" i="150"/>
  <c r="FM8" i="150"/>
  <c r="FG150" i="150"/>
  <c r="FF13" i="150"/>
  <c r="FL147" i="150"/>
  <c r="FK10" i="150"/>
  <c r="ED180" i="150" l="1"/>
  <c r="EC43" i="150"/>
  <c r="EO168" i="150"/>
  <c r="EN31" i="150"/>
  <c r="EH175" i="150"/>
  <c r="EG38" i="150"/>
  <c r="FA157" i="150"/>
  <c r="EZ20" i="150"/>
  <c r="FB156" i="150"/>
  <c r="FA19" i="150"/>
  <c r="FP143" i="150"/>
  <c r="FO6" i="150"/>
  <c r="FO146" i="150"/>
  <c r="FN9" i="150"/>
  <c r="EV162" i="150"/>
  <c r="EU25" i="150"/>
  <c r="EY160" i="150"/>
  <c r="EX23" i="150"/>
  <c r="FM149" i="150"/>
  <c r="FL12" i="150"/>
  <c r="EE178" i="150"/>
  <c r="ED41" i="150"/>
  <c r="FO144" i="150"/>
  <c r="FN7" i="150"/>
  <c r="EL171" i="150"/>
  <c r="EK34" i="150"/>
  <c r="EP167" i="150"/>
  <c r="EO30" i="150"/>
  <c r="EM170" i="150"/>
  <c r="EL33" i="150"/>
  <c r="FM148" i="150"/>
  <c r="FL11" i="150"/>
  <c r="EZ158" i="150"/>
  <c r="EY21" i="150"/>
  <c r="EJ173" i="150"/>
  <c r="EI36" i="150"/>
  <c r="ER165" i="150"/>
  <c r="EQ28" i="150"/>
  <c r="FG151" i="150"/>
  <c r="FF14" i="150"/>
  <c r="EQ166" i="150"/>
  <c r="EP29" i="150"/>
  <c r="EK172" i="150"/>
  <c r="EJ35" i="150"/>
  <c r="EU163" i="150"/>
  <c r="ET26" i="150"/>
  <c r="EF177" i="150"/>
  <c r="EE40" i="150"/>
  <c r="FO145" i="150"/>
  <c r="FN8" i="150"/>
  <c r="FE153" i="150"/>
  <c r="FD16" i="150"/>
  <c r="EY159" i="150"/>
  <c r="EX22" i="150"/>
  <c r="FD154" i="150"/>
  <c r="FC17" i="150"/>
  <c r="EI174" i="150"/>
  <c r="EH37" i="150"/>
  <c r="EG176" i="150"/>
  <c r="EF39" i="150"/>
  <c r="ED179" i="150"/>
  <c r="EC42" i="150"/>
  <c r="ET164" i="150"/>
  <c r="ES27" i="150"/>
  <c r="FO142" i="150"/>
  <c r="FN5" i="150"/>
  <c r="FM147" i="150"/>
  <c r="FL10" i="150"/>
  <c r="FF152" i="150"/>
  <c r="FE15" i="150"/>
  <c r="EN169" i="150"/>
  <c r="EM32" i="150"/>
  <c r="FH150" i="150"/>
  <c r="FG13" i="150"/>
  <c r="EW161" i="150"/>
  <c r="EV24" i="150"/>
  <c r="FC155" i="150"/>
  <c r="FB18" i="150"/>
  <c r="EO169" i="150" l="1"/>
  <c r="EN32" i="150"/>
  <c r="FP144" i="150"/>
  <c r="FO7" i="150"/>
  <c r="EW162" i="150"/>
  <c r="EV25" i="150"/>
  <c r="FB157" i="150"/>
  <c r="FA20" i="150"/>
  <c r="EU164" i="150"/>
  <c r="ET27" i="150"/>
  <c r="FN148" i="150"/>
  <c r="FM11" i="150"/>
  <c r="FD155" i="150"/>
  <c r="FC18" i="150"/>
  <c r="EN170" i="150"/>
  <c r="EM33" i="150"/>
  <c r="FE154" i="150"/>
  <c r="FD17" i="150"/>
  <c r="EE179" i="150"/>
  <c r="ED42" i="150"/>
  <c r="ES165" i="150"/>
  <c r="ER28" i="150"/>
  <c r="EX161" i="150"/>
  <c r="EW24" i="150"/>
  <c r="FQ143" i="150"/>
  <c r="FP6" i="150"/>
  <c r="FH151" i="150"/>
  <c r="FG14" i="150"/>
  <c r="FG152" i="150"/>
  <c r="FF15" i="150"/>
  <c r="EV163" i="150"/>
  <c r="EU26" i="150"/>
  <c r="FP146" i="150"/>
  <c r="FO9" i="150"/>
  <c r="EH176" i="150"/>
  <c r="EG39" i="150"/>
  <c r="EL172" i="150"/>
  <c r="EK35" i="150"/>
  <c r="EK173" i="150"/>
  <c r="EJ36" i="150"/>
  <c r="FN149" i="150"/>
  <c r="FM12" i="150"/>
  <c r="EP168" i="150"/>
  <c r="EO31" i="150"/>
  <c r="EF178" i="150"/>
  <c r="EE41" i="150"/>
  <c r="FI150" i="150"/>
  <c r="FH13" i="150"/>
  <c r="EJ174" i="150"/>
  <c r="EI37" i="150"/>
  <c r="ER166" i="150"/>
  <c r="EQ29" i="150"/>
  <c r="FA158" i="150"/>
  <c r="EZ21" i="150"/>
  <c r="EM171" i="150"/>
  <c r="EL34" i="150"/>
  <c r="EZ160" i="150"/>
  <c r="EY23" i="150"/>
  <c r="FC156" i="150"/>
  <c r="FB19" i="150"/>
  <c r="EE180" i="150"/>
  <c r="ED43" i="150"/>
  <c r="EG177" i="150"/>
  <c r="EF40" i="150"/>
  <c r="EZ159" i="150"/>
  <c r="EY22" i="150"/>
  <c r="EI175" i="150"/>
  <c r="EH38" i="150"/>
  <c r="FN147" i="150"/>
  <c r="FM10" i="150"/>
  <c r="FF153" i="150"/>
  <c r="FE16" i="150"/>
  <c r="EQ167" i="150"/>
  <c r="EP30" i="150"/>
  <c r="FP142" i="150"/>
  <c r="FO5" i="150"/>
  <c r="FP145" i="150"/>
  <c r="FO8" i="150"/>
  <c r="FG153" i="150" l="1"/>
  <c r="FF16" i="150"/>
  <c r="FC157" i="150"/>
  <c r="FB20" i="150"/>
  <c r="EH177" i="150"/>
  <c r="EG40" i="150"/>
  <c r="EO170" i="150"/>
  <c r="EN33" i="150"/>
  <c r="EF180" i="150"/>
  <c r="EE43" i="150"/>
  <c r="ET165" i="150"/>
  <c r="ES28" i="150"/>
  <c r="EX162" i="150"/>
  <c r="EW25" i="150"/>
  <c r="EL173" i="150"/>
  <c r="EK36" i="150"/>
  <c r="FB158" i="150"/>
  <c r="FA21" i="150"/>
  <c r="EN171" i="150"/>
  <c r="EM34" i="150"/>
  <c r="EG178" i="150"/>
  <c r="EF41" i="150"/>
  <c r="EQ168" i="150"/>
  <c r="EP31" i="150"/>
  <c r="EF179" i="150"/>
  <c r="EE42" i="150"/>
  <c r="FQ144" i="150"/>
  <c r="FP7" i="150"/>
  <c r="FJ150" i="150"/>
  <c r="FI13" i="150"/>
  <c r="FQ145" i="150"/>
  <c r="FP8" i="150"/>
  <c r="FE155" i="150"/>
  <c r="FD18" i="150"/>
  <c r="EJ175" i="150"/>
  <c r="EI38" i="150"/>
  <c r="ES166" i="150"/>
  <c r="ER29" i="150"/>
  <c r="EI176" i="150"/>
  <c r="EH39" i="150"/>
  <c r="FI151" i="150"/>
  <c r="FH14" i="150"/>
  <c r="FO148" i="150"/>
  <c r="FN11" i="150"/>
  <c r="EW163" i="150"/>
  <c r="EV26" i="150"/>
  <c r="EM172" i="150"/>
  <c r="EL35" i="150"/>
  <c r="FA160" i="150"/>
  <c r="EZ23" i="150"/>
  <c r="FO149" i="150"/>
  <c r="FN12" i="150"/>
  <c r="FQ146" i="150"/>
  <c r="FP9" i="150"/>
  <c r="FR143" i="150"/>
  <c r="FQ6" i="150"/>
  <c r="FF154" i="150"/>
  <c r="FE17" i="150"/>
  <c r="EV164" i="150"/>
  <c r="EU27" i="150"/>
  <c r="EP169" i="150"/>
  <c r="EO32" i="150"/>
  <c r="EY161" i="150"/>
  <c r="EX24" i="150"/>
  <c r="FO147" i="150"/>
  <c r="FN10" i="150"/>
  <c r="FH152" i="150"/>
  <c r="FG15" i="150"/>
  <c r="FQ142" i="150"/>
  <c r="FP5" i="150"/>
  <c r="FD156" i="150"/>
  <c r="FC19" i="150"/>
  <c r="ER167" i="150"/>
  <c r="EQ30" i="150"/>
  <c r="FA159" i="150"/>
  <c r="EZ22" i="150"/>
  <c r="EK174" i="150"/>
  <c r="EJ37" i="150"/>
  <c r="EJ176" i="150" l="1"/>
  <c r="EI39" i="150"/>
  <c r="EN172" i="150"/>
  <c r="EM35" i="150"/>
  <c r="EX163" i="150"/>
  <c r="EW26" i="150"/>
  <c r="EY162" i="150"/>
  <c r="EX25" i="150"/>
  <c r="EI177" i="150"/>
  <c r="EH40" i="150"/>
  <c r="EZ161" i="150"/>
  <c r="EY24" i="150"/>
  <c r="ER168" i="150"/>
  <c r="EQ31" i="150"/>
  <c r="EL174" i="150"/>
  <c r="EK37" i="150"/>
  <c r="FR145" i="150"/>
  <c r="FQ8" i="150"/>
  <c r="EQ169" i="150"/>
  <c r="EP32" i="150"/>
  <c r="EH178" i="150"/>
  <c r="EG41" i="150"/>
  <c r="FB159" i="150"/>
  <c r="FA22" i="150"/>
  <c r="FI152" i="150"/>
  <c r="FH15" i="150"/>
  <c r="EW164" i="150"/>
  <c r="EV27" i="150"/>
  <c r="FP149" i="150"/>
  <c r="FO12" i="150"/>
  <c r="FP148" i="150"/>
  <c r="FO11" i="150"/>
  <c r="EK175" i="150"/>
  <c r="EJ38" i="150"/>
  <c r="FR144" i="150"/>
  <c r="FQ7" i="150"/>
  <c r="EO171" i="150"/>
  <c r="EN34" i="150"/>
  <c r="EU165" i="150"/>
  <c r="ET28" i="150"/>
  <c r="FD157" i="150"/>
  <c r="FC20" i="150"/>
  <c r="FE156" i="150"/>
  <c r="FD19" i="150"/>
  <c r="EM173" i="150"/>
  <c r="EL36" i="150"/>
  <c r="FR146" i="150"/>
  <c r="FQ9" i="150"/>
  <c r="FS143" i="150"/>
  <c r="FR6" i="150"/>
  <c r="ET166" i="150"/>
  <c r="ES29" i="150"/>
  <c r="FP147" i="150"/>
  <c r="FO10" i="150"/>
  <c r="FB160" i="150"/>
  <c r="FA23" i="150"/>
  <c r="FJ151" i="150"/>
  <c r="FI14" i="150"/>
  <c r="FF155" i="150"/>
  <c r="FE18" i="150"/>
  <c r="EG179" i="150"/>
  <c r="EF42" i="150"/>
  <c r="FC158" i="150"/>
  <c r="FB21" i="150"/>
  <c r="EG180" i="150"/>
  <c r="EF43" i="150"/>
  <c r="FH153" i="150"/>
  <c r="FG16" i="150"/>
  <c r="EP170" i="150"/>
  <c r="EO33" i="150"/>
  <c r="FR142" i="150"/>
  <c r="FQ5" i="150"/>
  <c r="FK150" i="150"/>
  <c r="FJ13" i="150"/>
  <c r="ES167" i="150"/>
  <c r="ER30" i="150"/>
  <c r="FG154" i="150"/>
  <c r="FF17" i="150"/>
  <c r="FC160" i="150" l="1"/>
  <c r="FB23" i="150"/>
  <c r="FS146" i="150"/>
  <c r="FR9" i="150"/>
  <c r="EV165" i="150"/>
  <c r="EU28" i="150"/>
  <c r="FQ148" i="150"/>
  <c r="FP11" i="150"/>
  <c r="FC159" i="150"/>
  <c r="FB22" i="150"/>
  <c r="EM174" i="150"/>
  <c r="EL37" i="150"/>
  <c r="EZ162" i="150"/>
  <c r="EY25" i="150"/>
  <c r="FQ147" i="150"/>
  <c r="FP10" i="150"/>
  <c r="EN173" i="150"/>
  <c r="EM36" i="150"/>
  <c r="EP171" i="150"/>
  <c r="EO34" i="150"/>
  <c r="FQ149" i="150"/>
  <c r="FP12" i="150"/>
  <c r="EI178" i="150"/>
  <c r="EH41" i="150"/>
  <c r="ES168" i="150"/>
  <c r="ER31" i="150"/>
  <c r="EY163" i="150"/>
  <c r="EX26" i="150"/>
  <c r="FD158" i="150"/>
  <c r="FC21" i="150"/>
  <c r="EQ170" i="150"/>
  <c r="EP33" i="150"/>
  <c r="FF156" i="150"/>
  <c r="FE19" i="150"/>
  <c r="EX164" i="150"/>
  <c r="EW27" i="150"/>
  <c r="ER169" i="150"/>
  <c r="EQ32" i="150"/>
  <c r="FA161" i="150"/>
  <c r="EZ24" i="150"/>
  <c r="EO172" i="150"/>
  <c r="EN35" i="150"/>
  <c r="EH179" i="150"/>
  <c r="EG42" i="150"/>
  <c r="FI153" i="150"/>
  <c r="FH16" i="150"/>
  <c r="ET167" i="150"/>
  <c r="ES30" i="150"/>
  <c r="EU166" i="150"/>
  <c r="ET29" i="150"/>
  <c r="EH180" i="150"/>
  <c r="EG43" i="150"/>
  <c r="FE157" i="150"/>
  <c r="FD20" i="150"/>
  <c r="FJ152" i="150"/>
  <c r="FI15" i="150"/>
  <c r="FS145" i="150"/>
  <c r="FR8" i="150"/>
  <c r="EJ177" i="150"/>
  <c r="EI40" i="150"/>
  <c r="EK176" i="150"/>
  <c r="EJ39" i="150"/>
  <c r="FS142" i="150"/>
  <c r="FR5" i="150"/>
  <c r="FH154" i="150"/>
  <c r="FG17" i="150"/>
  <c r="FG155" i="150"/>
  <c r="FF18" i="150"/>
  <c r="FS144" i="150"/>
  <c r="FR7" i="150"/>
  <c r="FL150" i="150"/>
  <c r="FK13" i="150"/>
  <c r="FK151" i="150"/>
  <c r="FJ14" i="150"/>
  <c r="FS6" i="150"/>
  <c r="FT143" i="150"/>
  <c r="EL175" i="150"/>
  <c r="EK38" i="150"/>
  <c r="FK152" i="150" l="1"/>
  <c r="FJ15" i="150"/>
  <c r="EU167" i="150"/>
  <c r="ET30" i="150"/>
  <c r="FB161" i="150"/>
  <c r="FA24" i="150"/>
  <c r="ER170" i="150"/>
  <c r="EQ33" i="150"/>
  <c r="EJ178" i="150"/>
  <c r="EI41" i="150"/>
  <c r="FR147" i="150"/>
  <c r="FQ10" i="150"/>
  <c r="FR148" i="150"/>
  <c r="FQ11" i="150"/>
  <c r="FF157" i="150"/>
  <c r="FE20" i="150"/>
  <c r="FR149" i="150"/>
  <c r="FQ12" i="150"/>
  <c r="FA162" i="150"/>
  <c r="EZ25" i="150"/>
  <c r="EW165" i="150"/>
  <c r="EV28" i="150"/>
  <c r="FT142" i="150"/>
  <c r="FS5" i="150"/>
  <c r="FM150" i="150"/>
  <c r="FL13" i="150"/>
  <c r="EM175" i="150"/>
  <c r="EL38" i="150"/>
  <c r="ES169" i="150"/>
  <c r="ER32" i="150"/>
  <c r="EK177" i="150"/>
  <c r="EJ40" i="150"/>
  <c r="EI180" i="150"/>
  <c r="EH43" i="150"/>
  <c r="EI179" i="150"/>
  <c r="EH42" i="150"/>
  <c r="EY164" i="150"/>
  <c r="EX27" i="150"/>
  <c r="EZ163" i="150"/>
  <c r="EY26" i="150"/>
  <c r="EQ171" i="150"/>
  <c r="EP34" i="150"/>
  <c r="EN174" i="150"/>
  <c r="EM37" i="150"/>
  <c r="FT146" i="150"/>
  <c r="FS9" i="150"/>
  <c r="EL176" i="150"/>
  <c r="EK39" i="150"/>
  <c r="FE158" i="150"/>
  <c r="FD21" i="150"/>
  <c r="FU143" i="150"/>
  <c r="FT6" i="150"/>
  <c r="FI154" i="150"/>
  <c r="FH17" i="150"/>
  <c r="EV166" i="150"/>
  <c r="EU29" i="150"/>
  <c r="EP172" i="150"/>
  <c r="EO35" i="150"/>
  <c r="FG156" i="150"/>
  <c r="FF19" i="150"/>
  <c r="ET168" i="150"/>
  <c r="ES31" i="150"/>
  <c r="EO173" i="150"/>
  <c r="EN36" i="150"/>
  <c r="FD159" i="150"/>
  <c r="FC22" i="150"/>
  <c r="FD160" i="150"/>
  <c r="FC23" i="150"/>
  <c r="FT144" i="150"/>
  <c r="FS7" i="150"/>
  <c r="FJ153" i="150"/>
  <c r="FI16" i="150"/>
  <c r="FH155" i="150"/>
  <c r="FG18" i="150"/>
  <c r="FK14" i="150"/>
  <c r="FL151" i="150"/>
  <c r="FT145" i="150"/>
  <c r="FS8" i="150"/>
  <c r="EM176" i="150" l="1"/>
  <c r="EL39" i="150"/>
  <c r="FG157" i="150"/>
  <c r="FF20" i="150"/>
  <c r="ES170" i="150"/>
  <c r="ER33" i="150"/>
  <c r="EL177" i="150"/>
  <c r="EK40" i="150"/>
  <c r="EU168" i="150"/>
  <c r="ET31" i="150"/>
  <c r="EX165" i="150"/>
  <c r="EW28" i="150"/>
  <c r="EP173" i="150"/>
  <c r="EO36" i="150"/>
  <c r="FJ154" i="150"/>
  <c r="FI17" i="150"/>
  <c r="ET169" i="150"/>
  <c r="ES32" i="150"/>
  <c r="FE160" i="150"/>
  <c r="FD23" i="150"/>
  <c r="EN175" i="150"/>
  <c r="EM38" i="150"/>
  <c r="EV167" i="150"/>
  <c r="EU30" i="150"/>
  <c r="FK153" i="150"/>
  <c r="FJ16" i="150"/>
  <c r="FA163" i="150"/>
  <c r="EZ26" i="150"/>
  <c r="FU144" i="150"/>
  <c r="FT7" i="150"/>
  <c r="EZ164" i="150"/>
  <c r="EY27" i="150"/>
  <c r="FS148" i="150"/>
  <c r="FR11" i="150"/>
  <c r="FH156" i="150"/>
  <c r="FG19" i="150"/>
  <c r="EO174" i="150"/>
  <c r="EN37" i="150"/>
  <c r="FB162" i="150"/>
  <c r="FA25" i="150"/>
  <c r="FS147" i="150"/>
  <c r="FR10" i="150"/>
  <c r="FM151" i="150"/>
  <c r="FL14" i="150"/>
  <c r="FU142" i="150"/>
  <c r="FT5" i="150"/>
  <c r="FU145" i="150"/>
  <c r="FT8" i="150"/>
  <c r="EQ172" i="150"/>
  <c r="EP35" i="150"/>
  <c r="ER171" i="150"/>
  <c r="EQ34" i="150"/>
  <c r="EJ180" i="150"/>
  <c r="EI43" i="150"/>
  <c r="FN150" i="150"/>
  <c r="FM13" i="150"/>
  <c r="FS149" i="150"/>
  <c r="FR12" i="150"/>
  <c r="EK178" i="150"/>
  <c r="EJ41" i="150"/>
  <c r="FL152" i="150"/>
  <c r="FK15" i="150"/>
  <c r="EW166" i="150"/>
  <c r="EV29" i="150"/>
  <c r="FU146" i="150"/>
  <c r="FT9" i="150"/>
  <c r="FC161" i="150"/>
  <c r="FB24" i="150"/>
  <c r="FV143" i="150"/>
  <c r="FU6" i="150"/>
  <c r="EJ179" i="150"/>
  <c r="EI42" i="150"/>
  <c r="FI155" i="150"/>
  <c r="FH18" i="150"/>
  <c r="FE159" i="150"/>
  <c r="FD22" i="150"/>
  <c r="FF158" i="150"/>
  <c r="FE21" i="150"/>
  <c r="FA164" i="150" l="1"/>
  <c r="EZ27" i="150"/>
  <c r="EM177" i="150"/>
  <c r="EL40" i="150"/>
  <c r="EX166" i="150"/>
  <c r="EW29" i="150"/>
  <c r="EW167" i="150"/>
  <c r="EV30" i="150"/>
  <c r="FW143" i="150"/>
  <c r="FV6" i="150"/>
  <c r="FV144" i="150"/>
  <c r="FU7" i="150"/>
  <c r="FV145" i="150"/>
  <c r="FU8" i="150"/>
  <c r="FG158" i="150"/>
  <c r="FF21" i="150"/>
  <c r="FV142" i="150"/>
  <c r="FU5" i="150"/>
  <c r="ET170" i="150"/>
  <c r="ES33" i="150"/>
  <c r="FD161" i="150"/>
  <c r="FC24" i="150"/>
  <c r="ES171" i="150"/>
  <c r="ER34" i="150"/>
  <c r="FN151" i="150"/>
  <c r="FM14" i="150"/>
  <c r="FI156" i="150"/>
  <c r="FH19" i="150"/>
  <c r="FB163" i="150"/>
  <c r="FA26" i="150"/>
  <c r="FF160" i="150"/>
  <c r="FE23" i="150"/>
  <c r="EY165" i="150"/>
  <c r="EX28" i="150"/>
  <c r="FH157" i="150"/>
  <c r="FG20" i="150"/>
  <c r="EK179" i="150"/>
  <c r="EJ42" i="150"/>
  <c r="FK154" i="150"/>
  <c r="FJ17" i="150"/>
  <c r="FM152" i="150"/>
  <c r="FL15" i="150"/>
  <c r="EO175" i="150"/>
  <c r="EN38" i="150"/>
  <c r="FO150" i="150"/>
  <c r="FN13" i="150"/>
  <c r="EL178" i="150"/>
  <c r="EK41" i="150"/>
  <c r="FV146" i="150"/>
  <c r="FU9" i="150"/>
  <c r="ER172" i="150"/>
  <c r="EQ35" i="150"/>
  <c r="FT147" i="150"/>
  <c r="FS10" i="150"/>
  <c r="FT148" i="150"/>
  <c r="FS11" i="150"/>
  <c r="FL153" i="150"/>
  <c r="FK16" i="150"/>
  <c r="EU169" i="150"/>
  <c r="ET32" i="150"/>
  <c r="EV168" i="150"/>
  <c r="EU31" i="150"/>
  <c r="EN176" i="150"/>
  <c r="EM39" i="150"/>
  <c r="FC162" i="150"/>
  <c r="FB25" i="150"/>
  <c r="EK180" i="150"/>
  <c r="EJ43" i="150"/>
  <c r="EP174" i="150"/>
  <c r="EO37" i="150"/>
  <c r="EQ173" i="150"/>
  <c r="EP36" i="150"/>
  <c r="FE22" i="150"/>
  <c r="FF159" i="150"/>
  <c r="FJ155" i="150"/>
  <c r="FI18" i="150"/>
  <c r="FT149" i="150"/>
  <c r="FS12" i="150"/>
  <c r="EM178" i="150" l="1"/>
  <c r="EL41" i="150"/>
  <c r="FG160" i="150"/>
  <c r="FF23" i="150"/>
  <c r="ET171" i="150"/>
  <c r="ES34" i="150"/>
  <c r="FH158" i="150"/>
  <c r="FG21" i="150"/>
  <c r="EX167" i="150"/>
  <c r="EW30" i="150"/>
  <c r="EO176" i="150"/>
  <c r="EN39" i="150"/>
  <c r="EW168" i="150"/>
  <c r="EV31" i="150"/>
  <c r="FP150" i="150"/>
  <c r="FO13" i="150"/>
  <c r="EL179" i="150"/>
  <c r="EK42" i="150"/>
  <c r="FE161" i="150"/>
  <c r="FD24" i="150"/>
  <c r="FW145" i="150"/>
  <c r="FV8" i="150"/>
  <c r="EY166" i="150"/>
  <c r="EX29" i="150"/>
  <c r="FU148" i="150"/>
  <c r="FT11" i="150"/>
  <c r="FU147" i="150"/>
  <c r="FT10" i="150"/>
  <c r="FC163" i="150"/>
  <c r="FB26" i="150"/>
  <c r="EL180" i="150"/>
  <c r="EK43" i="150"/>
  <c r="FJ156" i="150"/>
  <c r="FI19" i="150"/>
  <c r="FW144" i="150"/>
  <c r="FV7" i="150"/>
  <c r="EN177" i="150"/>
  <c r="EM40" i="150"/>
  <c r="FL154" i="150"/>
  <c r="FK17" i="150"/>
  <c r="EP175" i="150"/>
  <c r="EO38" i="150"/>
  <c r="EQ174" i="150"/>
  <c r="EP37" i="150"/>
  <c r="ES172" i="150"/>
  <c r="ER35" i="150"/>
  <c r="EU170" i="150"/>
  <c r="ET33" i="150"/>
  <c r="FW146" i="150"/>
  <c r="FV9" i="150"/>
  <c r="EZ165" i="150"/>
  <c r="EY28" i="150"/>
  <c r="FW142" i="150"/>
  <c r="FV5" i="150"/>
  <c r="FX143" i="150"/>
  <c r="FW6" i="150"/>
  <c r="FB164" i="150"/>
  <c r="FA27" i="150"/>
  <c r="ER173" i="150"/>
  <c r="EQ36" i="150"/>
  <c r="FU149" i="150"/>
  <c r="FT12" i="150"/>
  <c r="FK155" i="150"/>
  <c r="FJ18" i="150"/>
  <c r="EV169" i="150"/>
  <c r="EU32" i="150"/>
  <c r="FI157" i="150"/>
  <c r="FH20" i="150"/>
  <c r="FD162" i="150"/>
  <c r="FC25" i="150"/>
  <c r="FM153" i="150"/>
  <c r="FL16" i="150"/>
  <c r="FN152" i="150"/>
  <c r="FM15" i="150"/>
  <c r="FO151" i="150"/>
  <c r="FN14" i="150"/>
  <c r="FG159" i="150"/>
  <c r="FF22" i="150"/>
  <c r="FY143" i="150" l="1"/>
  <c r="FX6" i="150"/>
  <c r="EV170" i="150"/>
  <c r="EU33" i="150"/>
  <c r="FM154" i="150"/>
  <c r="FL17" i="150"/>
  <c r="EM180" i="150"/>
  <c r="EL43" i="150"/>
  <c r="EZ166" i="150"/>
  <c r="EY29" i="150"/>
  <c r="FQ150" i="150"/>
  <c r="FP13" i="150"/>
  <c r="FI158" i="150"/>
  <c r="FH21" i="150"/>
  <c r="FH159" i="150"/>
  <c r="FG22" i="150"/>
  <c r="ET172" i="150"/>
  <c r="ES35" i="150"/>
  <c r="EO177" i="150"/>
  <c r="EN40" i="150"/>
  <c r="FD163" i="150"/>
  <c r="FC26" i="150"/>
  <c r="FX145" i="150"/>
  <c r="FW8" i="150"/>
  <c r="EX168" i="150"/>
  <c r="EW31" i="150"/>
  <c r="EU171" i="150"/>
  <c r="ET34" i="150"/>
  <c r="FL155" i="150"/>
  <c r="FK18" i="150"/>
  <c r="FV149" i="150"/>
  <c r="FU12" i="150"/>
  <c r="ER174" i="150"/>
  <c r="EQ37" i="150"/>
  <c r="FV147" i="150"/>
  <c r="FU10" i="150"/>
  <c r="FF161" i="150"/>
  <c r="FE24" i="150"/>
  <c r="EP176" i="150"/>
  <c r="EO39" i="150"/>
  <c r="FH160" i="150"/>
  <c r="FG23" i="150"/>
  <c r="FN153" i="150"/>
  <c r="FM16" i="150"/>
  <c r="FX142" i="150"/>
  <c r="FW5" i="150"/>
  <c r="ES173" i="150"/>
  <c r="ER36" i="150"/>
  <c r="FP151" i="150"/>
  <c r="FO14" i="150"/>
  <c r="FA165" i="150"/>
  <c r="EZ28" i="150"/>
  <c r="FO152" i="150"/>
  <c r="FN15" i="150"/>
  <c r="FK156" i="150"/>
  <c r="FJ19" i="150"/>
  <c r="FV148" i="150"/>
  <c r="FU11" i="150"/>
  <c r="EM179" i="150"/>
  <c r="EL42" i="150"/>
  <c r="EY167" i="150"/>
  <c r="EX30" i="150"/>
  <c r="EN178" i="150"/>
  <c r="EM41" i="150"/>
  <c r="FE162" i="150"/>
  <c r="FD25" i="150"/>
  <c r="FJ157" i="150"/>
  <c r="FI20" i="150"/>
  <c r="FW7" i="150"/>
  <c r="FX144" i="150"/>
  <c r="EW169" i="150"/>
  <c r="EV32" i="150"/>
  <c r="FC164" i="150"/>
  <c r="FB27" i="150"/>
  <c r="FX146" i="150"/>
  <c r="FW9" i="150"/>
  <c r="EQ175" i="150"/>
  <c r="EP38" i="150"/>
  <c r="FW149" i="150" l="1"/>
  <c r="FV12" i="150"/>
  <c r="FI159" i="150"/>
  <c r="FH22" i="150"/>
  <c r="EN180" i="150"/>
  <c r="EM43" i="150"/>
  <c r="EQ176" i="150"/>
  <c r="EP39" i="150"/>
  <c r="FG161" i="150"/>
  <c r="FF24" i="150"/>
  <c r="FY144" i="150"/>
  <c r="FX7" i="150"/>
  <c r="ET173" i="150"/>
  <c r="ES36" i="150"/>
  <c r="EZ167" i="150"/>
  <c r="EY30" i="150"/>
  <c r="FM155" i="150"/>
  <c r="FL18" i="150"/>
  <c r="FB165" i="150"/>
  <c r="FA28" i="150"/>
  <c r="EW170" i="150"/>
  <c r="EV33" i="150"/>
  <c r="EX169" i="150"/>
  <c r="EW32" i="150"/>
  <c r="FY145" i="150"/>
  <c r="FX8" i="150"/>
  <c r="ER175" i="150"/>
  <c r="EQ38" i="150"/>
  <c r="FP152" i="150"/>
  <c r="FO15" i="150"/>
  <c r="FE163" i="150"/>
  <c r="FD26" i="150"/>
  <c r="FY146" i="150"/>
  <c r="FX9" i="150"/>
  <c r="EN179" i="150"/>
  <c r="EM42" i="150"/>
  <c r="FW147" i="150"/>
  <c r="FV10" i="150"/>
  <c r="EV171" i="150"/>
  <c r="EU34" i="150"/>
  <c r="EP177" i="150"/>
  <c r="EO40" i="150"/>
  <c r="FR150" i="150"/>
  <c r="FQ13" i="150"/>
  <c r="FL156" i="150"/>
  <c r="FK19" i="150"/>
  <c r="FJ158" i="150"/>
  <c r="FI21" i="150"/>
  <c r="FW148" i="150"/>
  <c r="FV11" i="150"/>
  <c r="FI160" i="150"/>
  <c r="FH23" i="150"/>
  <c r="ES174" i="150"/>
  <c r="ER37" i="150"/>
  <c r="EY168" i="150"/>
  <c r="EX31" i="150"/>
  <c r="EU172" i="150"/>
  <c r="ET35" i="150"/>
  <c r="FA166" i="150"/>
  <c r="EZ29" i="150"/>
  <c r="FZ143" i="150"/>
  <c r="FY6" i="150"/>
  <c r="EO178" i="150"/>
  <c r="EN41" i="150"/>
  <c r="FY142" i="150"/>
  <c r="FX5" i="150"/>
  <c r="FN154" i="150"/>
  <c r="FM17" i="150"/>
  <c r="FK157" i="150"/>
  <c r="FJ20" i="150"/>
  <c r="FO153" i="150"/>
  <c r="FN16" i="150"/>
  <c r="FD164" i="150"/>
  <c r="FC27" i="150"/>
  <c r="FF162" i="150"/>
  <c r="FE25" i="150"/>
  <c r="FQ151" i="150"/>
  <c r="FP14" i="150"/>
  <c r="FF163" i="150" l="1"/>
  <c r="FE26" i="150"/>
  <c r="FA167" i="150"/>
  <c r="EZ30" i="150"/>
  <c r="ER176" i="150"/>
  <c r="EQ39" i="150"/>
  <c r="EY169" i="150"/>
  <c r="EX32" i="150"/>
  <c r="FL157" i="150"/>
  <c r="FK20" i="150"/>
  <c r="FQ152" i="150"/>
  <c r="FP15" i="150"/>
  <c r="FK158" i="150"/>
  <c r="FJ21" i="150"/>
  <c r="ET174" i="150"/>
  <c r="ES37" i="150"/>
  <c r="EU173" i="150"/>
  <c r="ET36" i="150"/>
  <c r="FJ160" i="150"/>
  <c r="FI23" i="150"/>
  <c r="FJ159" i="150"/>
  <c r="FI22" i="150"/>
  <c r="FP153" i="150"/>
  <c r="FO16" i="150"/>
  <c r="EW171" i="150"/>
  <c r="EV34" i="150"/>
  <c r="FR151" i="150"/>
  <c r="FQ14" i="150"/>
  <c r="FM156" i="150"/>
  <c r="FL19" i="150"/>
  <c r="EX170" i="150"/>
  <c r="EW33" i="150"/>
  <c r="FB166" i="150"/>
  <c r="FA29" i="150"/>
  <c r="FS150" i="150"/>
  <c r="FR13" i="150"/>
  <c r="ES175" i="150"/>
  <c r="ER38" i="150"/>
  <c r="FC165" i="150"/>
  <c r="FB28" i="150"/>
  <c r="FZ144" i="150"/>
  <c r="FY7" i="150"/>
  <c r="EP178" i="150"/>
  <c r="EO41" i="150"/>
  <c r="GA143" i="150"/>
  <c r="FZ6" i="150"/>
  <c r="FG162" i="150"/>
  <c r="FF25" i="150"/>
  <c r="FE164" i="150"/>
  <c r="FD27" i="150"/>
  <c r="EV172" i="150"/>
  <c r="EU35" i="150"/>
  <c r="EQ177" i="150"/>
  <c r="EP40" i="150"/>
  <c r="FZ146" i="150"/>
  <c r="FY9" i="150"/>
  <c r="FZ145" i="150"/>
  <c r="FY8" i="150"/>
  <c r="FN155" i="150"/>
  <c r="FM18" i="150"/>
  <c r="FH161" i="150"/>
  <c r="FG24" i="150"/>
  <c r="FX149" i="150"/>
  <c r="FW12" i="150"/>
  <c r="EZ168" i="150"/>
  <c r="EY31" i="150"/>
  <c r="FX147" i="150"/>
  <c r="FW10" i="150"/>
  <c r="EO180" i="150"/>
  <c r="EN43" i="150"/>
  <c r="FO154" i="150"/>
  <c r="FN17" i="150"/>
  <c r="EO179" i="150"/>
  <c r="EN42" i="150"/>
  <c r="FZ142" i="150"/>
  <c r="FY5" i="150"/>
  <c r="FX148" i="150"/>
  <c r="FW11" i="150"/>
  <c r="FQ153" i="150" l="1"/>
  <c r="FP16" i="150"/>
  <c r="EU174" i="150"/>
  <c r="ET37" i="150"/>
  <c r="EZ169" i="150"/>
  <c r="EY32" i="150"/>
  <c r="FH162" i="150"/>
  <c r="FG25" i="150"/>
  <c r="ER177" i="150"/>
  <c r="EQ40" i="150"/>
  <c r="FK159" i="150"/>
  <c r="FJ22" i="150"/>
  <c r="FP154" i="150"/>
  <c r="FO17" i="150"/>
  <c r="EY170" i="150"/>
  <c r="EX33" i="150"/>
  <c r="FY148" i="150"/>
  <c r="FX11" i="150"/>
  <c r="GB143" i="150"/>
  <c r="GA6" i="150"/>
  <c r="FN156" i="150"/>
  <c r="FM19" i="150"/>
  <c r="FL158" i="150"/>
  <c r="FK21" i="150"/>
  <c r="GA142" i="150"/>
  <c r="FZ5" i="150"/>
  <c r="FO155" i="150"/>
  <c r="FN18" i="150"/>
  <c r="EW172" i="150"/>
  <c r="EV35" i="150"/>
  <c r="EQ178" i="150"/>
  <c r="EP41" i="150"/>
  <c r="FT150" i="150"/>
  <c r="FS13" i="150"/>
  <c r="FS151" i="150"/>
  <c r="FR14" i="150"/>
  <c r="FK160" i="150"/>
  <c r="FJ23" i="150"/>
  <c r="FR152" i="150"/>
  <c r="FQ15" i="150"/>
  <c r="FB167" i="150"/>
  <c r="FA30" i="150"/>
  <c r="GA146" i="150"/>
  <c r="FZ9" i="150"/>
  <c r="FH24" i="150"/>
  <c r="FI161" i="150"/>
  <c r="FA168" i="150"/>
  <c r="EZ31" i="150"/>
  <c r="FF164" i="150"/>
  <c r="FE27" i="150"/>
  <c r="GA144" i="150"/>
  <c r="FZ7" i="150"/>
  <c r="FC166" i="150"/>
  <c r="FB29" i="150"/>
  <c r="EX171" i="150"/>
  <c r="EW34" i="150"/>
  <c r="EV173" i="150"/>
  <c r="EU36" i="150"/>
  <c r="FM157" i="150"/>
  <c r="FL20" i="150"/>
  <c r="FG163" i="150"/>
  <c r="FF26" i="150"/>
  <c r="FY149" i="150"/>
  <c r="FX12" i="150"/>
  <c r="FD165" i="150"/>
  <c r="FC28" i="150"/>
  <c r="EP180" i="150"/>
  <c r="EO43" i="150"/>
  <c r="ET175" i="150"/>
  <c r="ES38" i="150"/>
  <c r="ES176" i="150"/>
  <c r="ER39" i="150"/>
  <c r="FY147" i="150"/>
  <c r="FX10" i="150"/>
  <c r="EP179" i="150"/>
  <c r="EO42" i="150"/>
  <c r="GA145" i="150"/>
  <c r="FZ8" i="150"/>
  <c r="FB168" i="150" l="1"/>
  <c r="FA31" i="150"/>
  <c r="FM158" i="150"/>
  <c r="FL21" i="150"/>
  <c r="EZ170" i="150"/>
  <c r="EY33" i="150"/>
  <c r="FI162" i="150"/>
  <c r="FH25" i="150"/>
  <c r="ER178" i="150"/>
  <c r="EQ41" i="150"/>
  <c r="FL160" i="150"/>
  <c r="FK23" i="150"/>
  <c r="EX172" i="150"/>
  <c r="EW35" i="150"/>
  <c r="FO156" i="150"/>
  <c r="FN19" i="150"/>
  <c r="FQ154" i="150"/>
  <c r="FP17" i="150"/>
  <c r="FA169" i="150"/>
  <c r="EZ32" i="150"/>
  <c r="ET176" i="150"/>
  <c r="ES39" i="150"/>
  <c r="FJ161" i="150"/>
  <c r="FI24" i="150"/>
  <c r="FZ149" i="150"/>
  <c r="FY12" i="150"/>
  <c r="EU175" i="150"/>
  <c r="ET38" i="150"/>
  <c r="EQ179" i="150"/>
  <c r="EP42" i="150"/>
  <c r="EQ180" i="150"/>
  <c r="EP43" i="150"/>
  <c r="FN157" i="150"/>
  <c r="FM20" i="150"/>
  <c r="GB144" i="150"/>
  <c r="GA7" i="150"/>
  <c r="GB146" i="150"/>
  <c r="GA9" i="150"/>
  <c r="FT151" i="150"/>
  <c r="FS14" i="150"/>
  <c r="FO18" i="150"/>
  <c r="FP155" i="150"/>
  <c r="GC143" i="150"/>
  <c r="GB6" i="150"/>
  <c r="FL159" i="150"/>
  <c r="FK22" i="150"/>
  <c r="EV174" i="150"/>
  <c r="EU37" i="150"/>
  <c r="FS152" i="150"/>
  <c r="FR15" i="150"/>
  <c r="FH163" i="150"/>
  <c r="FG26" i="150"/>
  <c r="GB145" i="150"/>
  <c r="GA8" i="150"/>
  <c r="FZ147" i="150"/>
  <c r="FY10" i="150"/>
  <c r="FG164" i="150"/>
  <c r="FF27" i="150"/>
  <c r="FU150" i="150"/>
  <c r="FT13" i="150"/>
  <c r="GB142" i="150"/>
  <c r="GA5" i="150"/>
  <c r="FZ148" i="150"/>
  <c r="FY11" i="150"/>
  <c r="ES177" i="150"/>
  <c r="ER40" i="150"/>
  <c r="FR153" i="150"/>
  <c r="FQ16" i="150"/>
  <c r="EY171" i="150"/>
  <c r="EX34" i="150"/>
  <c r="FD166" i="150"/>
  <c r="FC29" i="150"/>
  <c r="FE165" i="150"/>
  <c r="FD28" i="150"/>
  <c r="EW173" i="150"/>
  <c r="EV36" i="150"/>
  <c r="FC167" i="150"/>
  <c r="FB30" i="150"/>
  <c r="GA147" i="150" l="1"/>
  <c r="FZ10" i="150"/>
  <c r="EW174" i="150"/>
  <c r="EV37" i="150"/>
  <c r="FU151" i="150"/>
  <c r="FT14" i="150"/>
  <c r="ER180" i="150"/>
  <c r="EQ43" i="150"/>
  <c r="FK161" i="150"/>
  <c r="FJ24" i="150"/>
  <c r="FP156" i="150"/>
  <c r="FO19" i="150"/>
  <c r="FJ162" i="150"/>
  <c r="FI25" i="150"/>
  <c r="GC145" i="150"/>
  <c r="GB8" i="150"/>
  <c r="EY172" i="150"/>
  <c r="EX35" i="150"/>
  <c r="FA170" i="150"/>
  <c r="EZ33" i="150"/>
  <c r="FE166" i="150"/>
  <c r="FD29" i="150"/>
  <c r="GC146" i="150"/>
  <c r="GB9" i="150"/>
  <c r="GD143" i="150"/>
  <c r="GC6" i="150"/>
  <c r="FN158" i="150"/>
  <c r="FM21" i="150"/>
  <c r="GA148" i="150"/>
  <c r="FZ11" i="150"/>
  <c r="FD167" i="150"/>
  <c r="FC30" i="150"/>
  <c r="EU176" i="150"/>
  <c r="ET39" i="150"/>
  <c r="FS153" i="150"/>
  <c r="FR16" i="150"/>
  <c r="FI163" i="150"/>
  <c r="FH26" i="150"/>
  <c r="EV175" i="150"/>
  <c r="EU38" i="150"/>
  <c r="FB169" i="150"/>
  <c r="FA32" i="150"/>
  <c r="FM160" i="150"/>
  <c r="FL23" i="150"/>
  <c r="GB5" i="150"/>
  <c r="GC142" i="150"/>
  <c r="FM159" i="150"/>
  <c r="FL22" i="150"/>
  <c r="EX173" i="150"/>
  <c r="EW36" i="150"/>
  <c r="FH164" i="150"/>
  <c r="FG27" i="150"/>
  <c r="FO157" i="150"/>
  <c r="FN20" i="150"/>
  <c r="GA149" i="150"/>
  <c r="FZ12" i="150"/>
  <c r="FR154" i="150"/>
  <c r="FQ17" i="150"/>
  <c r="ES178" i="150"/>
  <c r="ER41" i="150"/>
  <c r="FC168" i="150"/>
  <c r="FB31" i="150"/>
  <c r="EZ171" i="150"/>
  <c r="EY34" i="150"/>
  <c r="ER179" i="150"/>
  <c r="EQ42" i="150"/>
  <c r="FV150" i="150"/>
  <c r="FU13" i="150"/>
  <c r="GC144" i="150"/>
  <c r="GB7" i="150"/>
  <c r="FF165" i="150"/>
  <c r="FE28" i="150"/>
  <c r="ET177" i="150"/>
  <c r="ES40" i="150"/>
  <c r="FT152" i="150"/>
  <c r="FS15" i="150"/>
  <c r="FQ155" i="150"/>
  <c r="FP18" i="150"/>
  <c r="GB149" i="150" l="1"/>
  <c r="GA12" i="150"/>
  <c r="ES180" i="150"/>
  <c r="ER43" i="150"/>
  <c r="FF166" i="150"/>
  <c r="FE29" i="150"/>
  <c r="FK162" i="150"/>
  <c r="FJ25" i="150"/>
  <c r="FV151" i="150"/>
  <c r="FU14" i="150"/>
  <c r="EW175" i="150"/>
  <c r="EV38" i="150"/>
  <c r="FN159" i="150"/>
  <c r="FM22" i="150"/>
  <c r="FP157" i="150"/>
  <c r="FO20" i="150"/>
  <c r="FU152" i="150"/>
  <c r="FT15" i="150"/>
  <c r="EX174" i="150"/>
  <c r="EW37" i="150"/>
  <c r="FG165" i="150"/>
  <c r="FF28" i="150"/>
  <c r="GD146" i="150"/>
  <c r="GC9" i="150"/>
  <c r="FR155" i="150"/>
  <c r="FQ18" i="150"/>
  <c r="GB148" i="150"/>
  <c r="GA11" i="150"/>
  <c r="ET178" i="150"/>
  <c r="ES41" i="150"/>
  <c r="FT153" i="150"/>
  <c r="FS16" i="150"/>
  <c r="FO158" i="150"/>
  <c r="FN21" i="150"/>
  <c r="FB170" i="150"/>
  <c r="FA33" i="150"/>
  <c r="FQ156" i="150"/>
  <c r="FP19" i="150"/>
  <c r="GD145" i="150"/>
  <c r="GC8" i="150"/>
  <c r="FD168" i="150"/>
  <c r="FC31" i="150"/>
  <c r="FI164" i="150"/>
  <c r="FH27" i="150"/>
  <c r="FS154" i="150"/>
  <c r="FR17" i="150"/>
  <c r="FC169" i="150"/>
  <c r="FB32" i="150"/>
  <c r="EV176" i="150"/>
  <c r="EU39" i="150"/>
  <c r="GE143" i="150"/>
  <c r="GD6" i="150"/>
  <c r="EZ172" i="150"/>
  <c r="EY35" i="150"/>
  <c r="FL161" i="150"/>
  <c r="FK24" i="150"/>
  <c r="GB147" i="150"/>
  <c r="GA10" i="150"/>
  <c r="FA171" i="150"/>
  <c r="EZ34" i="150"/>
  <c r="FE167" i="150"/>
  <c r="FD30" i="150"/>
  <c r="GD144" i="150"/>
  <c r="GC7" i="150"/>
  <c r="FJ163" i="150"/>
  <c r="FI26" i="150"/>
  <c r="GD142" i="150"/>
  <c r="GC5" i="150"/>
  <c r="FW150" i="150"/>
  <c r="FV13" i="150"/>
  <c r="FN160" i="150"/>
  <c r="FM23" i="150"/>
  <c r="EU177" i="150"/>
  <c r="ET40" i="150"/>
  <c r="ES179" i="150"/>
  <c r="ER42" i="150"/>
  <c r="EY173" i="150"/>
  <c r="EX36" i="150"/>
  <c r="FL162" i="150" l="1"/>
  <c r="FK25" i="150"/>
  <c r="FD169" i="150"/>
  <c r="FC32" i="150"/>
  <c r="FT154" i="150"/>
  <c r="FS17" i="150"/>
  <c r="FO159" i="150"/>
  <c r="FN22" i="150"/>
  <c r="FG166" i="150"/>
  <c r="FF29" i="150"/>
  <c r="GE145" i="150"/>
  <c r="GD8" i="150"/>
  <c r="FM161" i="150"/>
  <c r="FL24" i="150"/>
  <c r="FH165" i="150"/>
  <c r="FG28" i="150"/>
  <c r="GF143" i="150"/>
  <c r="GE6" i="150"/>
  <c r="EY174" i="150"/>
  <c r="EX37" i="150"/>
  <c r="ET180" i="150"/>
  <c r="ES43" i="150"/>
  <c r="FO160" i="150"/>
  <c r="FN23" i="150"/>
  <c r="GE146" i="150"/>
  <c r="GD9" i="150"/>
  <c r="FF167" i="150"/>
  <c r="FE30" i="150"/>
  <c r="EU178" i="150"/>
  <c r="ET41" i="150"/>
  <c r="FB171" i="150"/>
  <c r="FA34" i="150"/>
  <c r="FC170" i="150"/>
  <c r="FB33" i="150"/>
  <c r="GC148" i="150"/>
  <c r="GB11" i="150"/>
  <c r="EX175" i="150"/>
  <c r="EW38" i="150"/>
  <c r="GE144" i="150"/>
  <c r="GD7" i="150"/>
  <c r="FQ157" i="150"/>
  <c r="FP20" i="150"/>
  <c r="FX150" i="150"/>
  <c r="FW13" i="150"/>
  <c r="FA172" i="150"/>
  <c r="EZ35" i="150"/>
  <c r="ET179" i="150"/>
  <c r="ES42" i="150"/>
  <c r="EV177" i="150"/>
  <c r="EU40" i="150"/>
  <c r="GC147" i="150"/>
  <c r="GB10" i="150"/>
  <c r="FE168" i="150"/>
  <c r="FD31" i="150"/>
  <c r="FP158" i="150"/>
  <c r="FO21" i="150"/>
  <c r="FS155" i="150"/>
  <c r="FR18" i="150"/>
  <c r="FV152" i="150"/>
  <c r="FU15" i="150"/>
  <c r="FW151" i="150"/>
  <c r="FV14" i="150"/>
  <c r="GC149" i="150"/>
  <c r="GB12" i="150"/>
  <c r="FU153" i="150"/>
  <c r="FT16" i="150"/>
  <c r="EZ173" i="150"/>
  <c r="EY36" i="150"/>
  <c r="FR156" i="150"/>
  <c r="FQ19" i="150"/>
  <c r="GE142" i="150"/>
  <c r="GD5" i="150"/>
  <c r="FJ164" i="150"/>
  <c r="FI27" i="150"/>
  <c r="FK163" i="150"/>
  <c r="FJ26" i="150"/>
  <c r="EW176" i="150"/>
  <c r="EV39" i="150"/>
  <c r="GF144" i="150" l="1"/>
  <c r="GE7" i="150"/>
  <c r="FC171" i="150"/>
  <c r="FB34" i="150"/>
  <c r="FB172" i="150"/>
  <c r="FA35" i="150"/>
  <c r="FN161" i="150"/>
  <c r="FM24" i="150"/>
  <c r="FU154" i="150"/>
  <c r="FT17" i="150"/>
  <c r="FQ158" i="150"/>
  <c r="FP21" i="150"/>
  <c r="EU179" i="150"/>
  <c r="ET42" i="150"/>
  <c r="FF168" i="150"/>
  <c r="FE31" i="150"/>
  <c r="FL163" i="150"/>
  <c r="FK26" i="150"/>
  <c r="GD147" i="150"/>
  <c r="GC10" i="150"/>
  <c r="GD148" i="150"/>
  <c r="GC11" i="150"/>
  <c r="EZ174" i="150"/>
  <c r="EY37" i="150"/>
  <c r="GF145" i="150"/>
  <c r="GE8" i="150"/>
  <c r="FE169" i="150"/>
  <c r="FD32" i="150"/>
  <c r="GD149" i="150"/>
  <c r="GC12" i="150"/>
  <c r="FP160" i="150"/>
  <c r="FO23" i="150"/>
  <c r="EX176" i="150"/>
  <c r="EW39" i="150"/>
  <c r="EU180" i="150"/>
  <c r="ET43" i="150"/>
  <c r="FW152" i="150"/>
  <c r="FV15" i="150"/>
  <c r="FY150" i="150"/>
  <c r="FX13" i="150"/>
  <c r="FG167" i="150"/>
  <c r="FF30" i="150"/>
  <c r="FP159" i="150"/>
  <c r="FO22" i="150"/>
  <c r="FS156" i="150"/>
  <c r="FR19" i="150"/>
  <c r="EV178" i="150"/>
  <c r="EU41" i="150"/>
  <c r="FK164" i="150"/>
  <c r="FJ27" i="150"/>
  <c r="FT155" i="150"/>
  <c r="FS18" i="150"/>
  <c r="FR157" i="150"/>
  <c r="FQ20" i="150"/>
  <c r="FD170" i="150"/>
  <c r="FC33" i="150"/>
  <c r="GF146" i="150"/>
  <c r="GE9" i="150"/>
  <c r="GG143" i="150"/>
  <c r="GF6" i="150"/>
  <c r="FH166" i="150"/>
  <c r="FG29" i="150"/>
  <c r="FM162" i="150"/>
  <c r="FL25" i="150"/>
  <c r="GF142" i="150"/>
  <c r="GE5" i="150"/>
  <c r="FI165" i="150"/>
  <c r="FH28" i="150"/>
  <c r="FX151" i="150"/>
  <c r="FW14" i="150"/>
  <c r="EY175" i="150"/>
  <c r="EX38" i="150"/>
  <c r="FA173" i="150"/>
  <c r="EZ36" i="150"/>
  <c r="FV153" i="150"/>
  <c r="FU16" i="150"/>
  <c r="EW177" i="150"/>
  <c r="EV40" i="150"/>
  <c r="FZ150" i="150" l="1"/>
  <c r="FY13" i="150"/>
  <c r="FT156" i="150"/>
  <c r="FS19" i="150"/>
  <c r="EV179" i="150"/>
  <c r="EU42" i="150"/>
  <c r="FC172" i="150"/>
  <c r="FB35" i="150"/>
  <c r="FO161" i="150"/>
  <c r="FN24" i="150"/>
  <c r="FI166" i="150"/>
  <c r="FH29" i="150"/>
  <c r="EW178" i="150"/>
  <c r="EV41" i="150"/>
  <c r="FS157" i="150"/>
  <c r="FR20" i="150"/>
  <c r="FJ165" i="150"/>
  <c r="FI28" i="150"/>
  <c r="FR158" i="150"/>
  <c r="FQ21" i="150"/>
  <c r="FN162" i="150"/>
  <c r="FM25" i="150"/>
  <c r="FQ160" i="150"/>
  <c r="FP23" i="150"/>
  <c r="FY151" i="150"/>
  <c r="FX14" i="150"/>
  <c r="GE149" i="150"/>
  <c r="GD12" i="150"/>
  <c r="FV16" i="150"/>
  <c r="FW153" i="150"/>
  <c r="FQ159" i="150"/>
  <c r="FP22" i="150"/>
  <c r="FF169" i="150"/>
  <c r="FE32" i="150"/>
  <c r="GE147" i="150"/>
  <c r="GD10" i="150"/>
  <c r="FD171" i="150"/>
  <c r="FC34" i="150"/>
  <c r="FE170" i="150"/>
  <c r="FD33" i="150"/>
  <c r="FG168" i="150"/>
  <c r="FF31" i="150"/>
  <c r="GE148" i="150"/>
  <c r="GD11" i="150"/>
  <c r="FU155" i="150"/>
  <c r="FT18" i="150"/>
  <c r="GG142" i="150"/>
  <c r="GF5" i="150"/>
  <c r="GG146" i="150"/>
  <c r="GF9" i="150"/>
  <c r="FH167" i="150"/>
  <c r="FG30" i="150"/>
  <c r="EX39" i="150"/>
  <c r="EY176" i="150"/>
  <c r="GG145" i="150"/>
  <c r="GF8" i="150"/>
  <c r="FM163" i="150"/>
  <c r="FL26" i="150"/>
  <c r="FV154" i="150"/>
  <c r="FU17" i="150"/>
  <c r="GG144" i="150"/>
  <c r="GF7" i="150"/>
  <c r="EZ175" i="150"/>
  <c r="EY38" i="150"/>
  <c r="FA174" i="150"/>
  <c r="EZ37" i="150"/>
  <c r="EX177" i="150"/>
  <c r="EW40" i="150"/>
  <c r="FX152" i="150"/>
  <c r="FW15" i="150"/>
  <c r="GH143" i="150"/>
  <c r="GG6" i="150"/>
  <c r="EV180" i="150"/>
  <c r="EU43" i="150"/>
  <c r="FB173" i="150"/>
  <c r="FA36" i="150"/>
  <c r="FL164" i="150"/>
  <c r="FK27" i="150"/>
  <c r="GI143" i="150" l="1"/>
  <c r="GH6" i="150"/>
  <c r="FA175" i="150"/>
  <c r="EZ38" i="150"/>
  <c r="GH145" i="150"/>
  <c r="GG8" i="150"/>
  <c r="GH142" i="150"/>
  <c r="GG5" i="150"/>
  <c r="FF170" i="150"/>
  <c r="FE33" i="150"/>
  <c r="FR159" i="150"/>
  <c r="FQ22" i="150"/>
  <c r="FR160" i="150"/>
  <c r="FQ23" i="150"/>
  <c r="FT157" i="150"/>
  <c r="FS20" i="150"/>
  <c r="FC35" i="150"/>
  <c r="FD172" i="150"/>
  <c r="FY152" i="150"/>
  <c r="FX15" i="150"/>
  <c r="FM164" i="150"/>
  <c r="FL27" i="150"/>
  <c r="FE171" i="150"/>
  <c r="FD34" i="150"/>
  <c r="EX178" i="150"/>
  <c r="EW41" i="150"/>
  <c r="EY177" i="150"/>
  <c r="EX40" i="150"/>
  <c r="FW154" i="150"/>
  <c r="FV17" i="150"/>
  <c r="FI167" i="150"/>
  <c r="FH30" i="150"/>
  <c r="GF148" i="150"/>
  <c r="GE11" i="150"/>
  <c r="GF147" i="150"/>
  <c r="GE10" i="150"/>
  <c r="GF149" i="150"/>
  <c r="GE12" i="150"/>
  <c r="FS158" i="150"/>
  <c r="FR21" i="150"/>
  <c r="FJ166" i="150"/>
  <c r="FI29" i="150"/>
  <c r="FU156" i="150"/>
  <c r="FT19" i="150"/>
  <c r="GG7" i="150"/>
  <c r="GH144" i="150"/>
  <c r="EZ176" i="150"/>
  <c r="EY39" i="150"/>
  <c r="FV155" i="150"/>
  <c r="FU18" i="150"/>
  <c r="FO162" i="150"/>
  <c r="FN25" i="150"/>
  <c r="FB174" i="150"/>
  <c r="FA37" i="150"/>
  <c r="GH146" i="150"/>
  <c r="GG9" i="150"/>
  <c r="FG31" i="150"/>
  <c r="FH168" i="150"/>
  <c r="FG169" i="150"/>
  <c r="FF32" i="150"/>
  <c r="FZ151" i="150"/>
  <c r="FY14" i="150"/>
  <c r="FK165" i="150"/>
  <c r="FJ28" i="150"/>
  <c r="FP161" i="150"/>
  <c r="FO24" i="150"/>
  <c r="GA150" i="150"/>
  <c r="FZ13" i="150"/>
  <c r="EW179" i="150"/>
  <c r="EV42" i="150"/>
  <c r="FX153" i="150"/>
  <c r="FW16" i="150"/>
  <c r="FC173" i="150"/>
  <c r="FB36" i="150"/>
  <c r="EW180" i="150"/>
  <c r="EV43" i="150"/>
  <c r="FN163" i="150"/>
  <c r="FM26" i="150"/>
  <c r="FA176" i="150" l="1"/>
  <c r="EZ39" i="150"/>
  <c r="FT158" i="150"/>
  <c r="FS21" i="150"/>
  <c r="EX179" i="150"/>
  <c r="EW42" i="150"/>
  <c r="GI145" i="150"/>
  <c r="GH8" i="150"/>
  <c r="FU157" i="150"/>
  <c r="FT20" i="150"/>
  <c r="GI142" i="150"/>
  <c r="GH5" i="150"/>
  <c r="FO163" i="150"/>
  <c r="FN26" i="150"/>
  <c r="GG149" i="150"/>
  <c r="GF12" i="150"/>
  <c r="GB150" i="150"/>
  <c r="GA13" i="150"/>
  <c r="FV156" i="150"/>
  <c r="FU19" i="150"/>
  <c r="EZ177" i="150"/>
  <c r="EY40" i="150"/>
  <c r="FS159" i="150"/>
  <c r="FR22" i="150"/>
  <c r="FB175" i="150"/>
  <c r="FA38" i="150"/>
  <c r="FY153" i="150"/>
  <c r="FX16" i="150"/>
  <c r="FF171" i="150"/>
  <c r="FE34" i="150"/>
  <c r="GA151" i="150"/>
  <c r="FZ14" i="150"/>
  <c r="FS160" i="150"/>
  <c r="FR23" i="150"/>
  <c r="EX180" i="150"/>
  <c r="EW43" i="150"/>
  <c r="FP162" i="150"/>
  <c r="FO25" i="150"/>
  <c r="GG147" i="150"/>
  <c r="GF10" i="150"/>
  <c r="FZ152" i="150"/>
  <c r="FY15" i="150"/>
  <c r="GI146" i="150"/>
  <c r="GH9" i="150"/>
  <c r="FN164" i="150"/>
  <c r="FM27" i="150"/>
  <c r="FK166" i="150"/>
  <c r="FJ29" i="150"/>
  <c r="GG148" i="150"/>
  <c r="GF11" i="150"/>
  <c r="EY178" i="150"/>
  <c r="EX41" i="150"/>
  <c r="FG170" i="150"/>
  <c r="FF33" i="150"/>
  <c r="GJ143" i="150"/>
  <c r="GI6" i="150"/>
  <c r="FL165" i="150"/>
  <c r="FK28" i="150"/>
  <c r="FJ167" i="150"/>
  <c r="FI30" i="150"/>
  <c r="FC174" i="150"/>
  <c r="FB37" i="150"/>
  <c r="FX154" i="150"/>
  <c r="FW17" i="150"/>
  <c r="GI144" i="150"/>
  <c r="GH7" i="150"/>
  <c r="FH169" i="150"/>
  <c r="FG32" i="150"/>
  <c r="FD173" i="150"/>
  <c r="FC36" i="150"/>
  <c r="FQ161" i="150"/>
  <c r="FP24" i="150"/>
  <c r="FW155" i="150"/>
  <c r="FV18" i="150"/>
  <c r="FI168" i="150"/>
  <c r="FH31" i="150"/>
  <c r="FE172" i="150"/>
  <c r="FD35" i="150"/>
  <c r="FR161" i="150" l="1"/>
  <c r="FQ24" i="150"/>
  <c r="FY154" i="150"/>
  <c r="FX17" i="150"/>
  <c r="GK143" i="150"/>
  <c r="GJ6" i="150"/>
  <c r="FL166" i="150"/>
  <c r="FK29" i="150"/>
  <c r="GH147" i="150"/>
  <c r="GG10" i="150"/>
  <c r="GB151" i="150"/>
  <c r="GA14" i="150"/>
  <c r="FT159" i="150"/>
  <c r="FS22" i="150"/>
  <c r="GH149" i="150"/>
  <c r="GG12" i="150"/>
  <c r="GJ145" i="150"/>
  <c r="GI8" i="150"/>
  <c r="FF172" i="150"/>
  <c r="FE35" i="150"/>
  <c r="EY179" i="150"/>
  <c r="EX42" i="150"/>
  <c r="FE173" i="150"/>
  <c r="FD36" i="150"/>
  <c r="FG171" i="150"/>
  <c r="FF34" i="150"/>
  <c r="EZ178" i="150"/>
  <c r="EY41" i="150"/>
  <c r="EY180" i="150"/>
  <c r="EX43" i="150"/>
  <c r="FZ153" i="150"/>
  <c r="FY16" i="150"/>
  <c r="FW156" i="150"/>
  <c r="FV19" i="150"/>
  <c r="GJ142" i="150"/>
  <c r="GI5" i="150"/>
  <c r="FU158" i="150"/>
  <c r="FT21" i="150"/>
  <c r="FD174" i="150"/>
  <c r="FC37" i="150"/>
  <c r="FQ162" i="150"/>
  <c r="FP25" i="150"/>
  <c r="FI169" i="150"/>
  <c r="FH32" i="150"/>
  <c r="FH170" i="150"/>
  <c r="FG33" i="150"/>
  <c r="FA177" i="150"/>
  <c r="EZ40" i="150"/>
  <c r="FK167" i="150"/>
  <c r="FJ30" i="150"/>
  <c r="GH148" i="150"/>
  <c r="GG11" i="150"/>
  <c r="FT160" i="150"/>
  <c r="FS23" i="150"/>
  <c r="FC175" i="150"/>
  <c r="FB38" i="150"/>
  <c r="GC150" i="150"/>
  <c r="GB13" i="150"/>
  <c r="FV157" i="150"/>
  <c r="FU20" i="150"/>
  <c r="FB176" i="150"/>
  <c r="FA39" i="150"/>
  <c r="FO164" i="150"/>
  <c r="FN27" i="150"/>
  <c r="FP163" i="150"/>
  <c r="FO26" i="150"/>
  <c r="FJ168" i="150"/>
  <c r="FI31" i="150"/>
  <c r="GJ146" i="150"/>
  <c r="GI9" i="150"/>
  <c r="FX155" i="150"/>
  <c r="FW18" i="150"/>
  <c r="GJ144" i="150"/>
  <c r="GI7" i="150"/>
  <c r="FM165" i="150"/>
  <c r="FL28" i="150"/>
  <c r="GA152" i="150"/>
  <c r="FZ15" i="150"/>
  <c r="FY155" i="150" l="1"/>
  <c r="FX18" i="150"/>
  <c r="FP164" i="150"/>
  <c r="FO27" i="150"/>
  <c r="FD175" i="150"/>
  <c r="FC38" i="150"/>
  <c r="FB177" i="150"/>
  <c r="FA40" i="150"/>
  <c r="FE174" i="150"/>
  <c r="FD37" i="150"/>
  <c r="GA153" i="150"/>
  <c r="FZ16" i="150"/>
  <c r="FF173" i="150"/>
  <c r="FE36" i="150"/>
  <c r="GI149" i="150"/>
  <c r="GH12" i="150"/>
  <c r="FM166" i="150"/>
  <c r="FL29" i="150"/>
  <c r="FV158" i="150"/>
  <c r="FU21" i="150"/>
  <c r="GL143" i="150"/>
  <c r="GK6" i="150"/>
  <c r="GK146" i="150"/>
  <c r="GJ9" i="150"/>
  <c r="FN165" i="150"/>
  <c r="FM28" i="150"/>
  <c r="GK142" i="150"/>
  <c r="GJ5" i="150"/>
  <c r="GC151" i="150"/>
  <c r="GB14" i="150"/>
  <c r="FZ154" i="150"/>
  <c r="FY17" i="150"/>
  <c r="FC176" i="150"/>
  <c r="FB39" i="150"/>
  <c r="EZ179" i="150"/>
  <c r="EY42" i="150"/>
  <c r="FJ169" i="150"/>
  <c r="FI32" i="150"/>
  <c r="FU160" i="150"/>
  <c r="FT23" i="150"/>
  <c r="EZ180" i="150"/>
  <c r="EY43" i="150"/>
  <c r="FW157" i="150"/>
  <c r="FV20" i="150"/>
  <c r="FG172" i="150"/>
  <c r="FF35" i="150"/>
  <c r="FQ163" i="150"/>
  <c r="FP26" i="150"/>
  <c r="FL167" i="150"/>
  <c r="FK30" i="150"/>
  <c r="FX156" i="150"/>
  <c r="FW19" i="150"/>
  <c r="FH171" i="150"/>
  <c r="FG34" i="150"/>
  <c r="GK145" i="150"/>
  <c r="GJ8" i="150"/>
  <c r="GI147" i="150"/>
  <c r="GH10" i="150"/>
  <c r="FS161" i="150"/>
  <c r="FR24" i="150"/>
  <c r="GB152" i="150"/>
  <c r="GA15" i="150"/>
  <c r="FI170" i="150"/>
  <c r="FH33" i="150"/>
  <c r="FU159" i="150"/>
  <c r="FT22" i="150"/>
  <c r="FK168" i="150"/>
  <c r="FJ31" i="150"/>
  <c r="GI148" i="150"/>
  <c r="GH11" i="150"/>
  <c r="FA178" i="150"/>
  <c r="EZ41" i="150"/>
  <c r="GK144" i="150"/>
  <c r="GJ7" i="150"/>
  <c r="GD150" i="150"/>
  <c r="GC13" i="150"/>
  <c r="FR162" i="150"/>
  <c r="FQ25" i="150"/>
  <c r="FB178" i="150" l="1"/>
  <c r="FA41" i="150"/>
  <c r="FJ170" i="150"/>
  <c r="FI33" i="150"/>
  <c r="GK8" i="150"/>
  <c r="GL145" i="150"/>
  <c r="FR163" i="150"/>
  <c r="FQ26" i="150"/>
  <c r="FV160" i="150"/>
  <c r="FU23" i="150"/>
  <c r="GA154" i="150"/>
  <c r="FZ17" i="150"/>
  <c r="GL146" i="150"/>
  <c r="GK9" i="150"/>
  <c r="GJ149" i="150"/>
  <c r="GI12" i="150"/>
  <c r="FC177" i="150"/>
  <c r="FB40" i="150"/>
  <c r="GC152" i="150"/>
  <c r="GB15" i="150"/>
  <c r="FE175" i="150"/>
  <c r="FD38" i="150"/>
  <c r="FS162" i="150"/>
  <c r="FR25" i="150"/>
  <c r="FK169" i="150"/>
  <c r="FJ32" i="150"/>
  <c r="FX157" i="150"/>
  <c r="FW20" i="150"/>
  <c r="FW158" i="150"/>
  <c r="FV21" i="150"/>
  <c r="GB153" i="150"/>
  <c r="GA16" i="150"/>
  <c r="FQ164" i="150"/>
  <c r="FP27" i="150"/>
  <c r="FI171" i="150"/>
  <c r="FH34" i="150"/>
  <c r="GM143" i="150"/>
  <c r="GL6" i="150"/>
  <c r="FY156" i="150"/>
  <c r="FX19" i="150"/>
  <c r="GJ148" i="150"/>
  <c r="GI11" i="150"/>
  <c r="GD151" i="150"/>
  <c r="GC14" i="150"/>
  <c r="GE150" i="150"/>
  <c r="GD13" i="150"/>
  <c r="FT161" i="150"/>
  <c r="FS24" i="150"/>
  <c r="FA179" i="150"/>
  <c r="EZ42" i="150"/>
  <c r="GJ147" i="150"/>
  <c r="GI10" i="150"/>
  <c r="FM167" i="150"/>
  <c r="FL30" i="150"/>
  <c r="FD176" i="150"/>
  <c r="FC39" i="150"/>
  <c r="FO165" i="150"/>
  <c r="FN28" i="150"/>
  <c r="FN166" i="150"/>
  <c r="FM29" i="150"/>
  <c r="FF174" i="150"/>
  <c r="FE37" i="150"/>
  <c r="FZ155" i="150"/>
  <c r="FY18" i="150"/>
  <c r="FH172" i="150"/>
  <c r="FG35" i="150"/>
  <c r="FG173" i="150"/>
  <c r="FF36" i="150"/>
  <c r="FL168" i="150"/>
  <c r="FK31" i="150"/>
  <c r="GL142" i="150"/>
  <c r="GK5" i="150"/>
  <c r="GL144" i="150"/>
  <c r="GK7" i="150"/>
  <c r="FV159" i="150"/>
  <c r="FU22" i="150"/>
  <c r="FA180" i="150"/>
  <c r="EZ43" i="150"/>
  <c r="GM142" i="150" l="1"/>
  <c r="GL5" i="150"/>
  <c r="GA155" i="150"/>
  <c r="FZ18" i="150"/>
  <c r="FE176" i="150"/>
  <c r="FD39" i="150"/>
  <c r="FU161" i="150"/>
  <c r="FT24" i="150"/>
  <c r="FZ156" i="150"/>
  <c r="FY19" i="150"/>
  <c r="GC153" i="150"/>
  <c r="GB16" i="150"/>
  <c r="FT162" i="150"/>
  <c r="FS25" i="150"/>
  <c r="GK149" i="150"/>
  <c r="GJ12" i="150"/>
  <c r="FS163" i="150"/>
  <c r="FR26" i="150"/>
  <c r="FG174" i="150"/>
  <c r="FF37" i="150"/>
  <c r="FX158" i="150"/>
  <c r="FW21" i="150"/>
  <c r="GM145" i="150"/>
  <c r="GL8" i="150"/>
  <c r="FB180" i="150"/>
  <c r="FA43" i="150"/>
  <c r="GN143" i="150"/>
  <c r="GM6" i="150"/>
  <c r="GE151" i="150"/>
  <c r="GD14" i="150"/>
  <c r="GD152" i="150"/>
  <c r="GC15" i="150"/>
  <c r="GB154" i="150"/>
  <c r="GA17" i="150"/>
  <c r="FK170" i="150"/>
  <c r="FJ33" i="150"/>
  <c r="FN167" i="150"/>
  <c r="FM30" i="150"/>
  <c r="FO166" i="150"/>
  <c r="FN29" i="150"/>
  <c r="FM168" i="150"/>
  <c r="FL31" i="150"/>
  <c r="GM146" i="150"/>
  <c r="GL9" i="150"/>
  <c r="FH173" i="150"/>
  <c r="FG36" i="150"/>
  <c r="FJ171" i="150"/>
  <c r="FI34" i="150"/>
  <c r="GM144" i="150"/>
  <c r="GL7" i="150"/>
  <c r="FP165" i="150"/>
  <c r="FO28" i="150"/>
  <c r="FB179" i="150"/>
  <c r="FA42" i="150"/>
  <c r="FR164" i="150"/>
  <c r="FQ27" i="150"/>
  <c r="FL169" i="150"/>
  <c r="FK32" i="150"/>
  <c r="FD177" i="150"/>
  <c r="FC40" i="150"/>
  <c r="FW160" i="150"/>
  <c r="FV23" i="150"/>
  <c r="FC178" i="150"/>
  <c r="FB41" i="150"/>
  <c r="GF150" i="150"/>
  <c r="GE13" i="150"/>
  <c r="FF175" i="150"/>
  <c r="FE38" i="150"/>
  <c r="FW159" i="150"/>
  <c r="FV22" i="150"/>
  <c r="GK147" i="150"/>
  <c r="GJ10" i="150"/>
  <c r="FY157" i="150"/>
  <c r="FX20" i="150"/>
  <c r="FI172" i="150"/>
  <c r="FH35" i="150"/>
  <c r="GK148" i="150"/>
  <c r="GJ11" i="150"/>
  <c r="FD178" i="150" l="1"/>
  <c r="FC41" i="150"/>
  <c r="FP166" i="150"/>
  <c r="FO29" i="150"/>
  <c r="GE152" i="150"/>
  <c r="GD15" i="150"/>
  <c r="GN145" i="150"/>
  <c r="GM8" i="150"/>
  <c r="GL149" i="150"/>
  <c r="GK12" i="150"/>
  <c r="FV161" i="150"/>
  <c r="FU24" i="150"/>
  <c r="FS164" i="150"/>
  <c r="FR27" i="150"/>
  <c r="GL147" i="150"/>
  <c r="GK10" i="150"/>
  <c r="FC179" i="150"/>
  <c r="FB42" i="150"/>
  <c r="FU162" i="150"/>
  <c r="FT25" i="150"/>
  <c r="GL148" i="150"/>
  <c r="GK11" i="150"/>
  <c r="FO167" i="150"/>
  <c r="FN30" i="150"/>
  <c r="FE177" i="150"/>
  <c r="FD40" i="150"/>
  <c r="GO143" i="150"/>
  <c r="GN6" i="150"/>
  <c r="GB155" i="150"/>
  <c r="GA18" i="150"/>
  <c r="FX160" i="150"/>
  <c r="FW23" i="150"/>
  <c r="GF151" i="150"/>
  <c r="GE14" i="150"/>
  <c r="FQ165" i="150"/>
  <c r="FP28" i="150"/>
  <c r="FX159" i="150"/>
  <c r="FW22" i="150"/>
  <c r="FF176" i="150"/>
  <c r="FE39" i="150"/>
  <c r="FJ172" i="150"/>
  <c r="FI35" i="150"/>
  <c r="GN146" i="150"/>
  <c r="GM9" i="150"/>
  <c r="FH174" i="150"/>
  <c r="FG37" i="150"/>
  <c r="FZ157" i="150"/>
  <c r="FY20" i="150"/>
  <c r="FM169" i="150"/>
  <c r="FL32" i="150"/>
  <c r="FN168" i="150"/>
  <c r="FM31" i="150"/>
  <c r="GC154" i="150"/>
  <c r="GB17" i="150"/>
  <c r="FC180" i="150"/>
  <c r="FB43" i="150"/>
  <c r="FT163" i="150"/>
  <c r="FS26" i="150"/>
  <c r="GA156" i="150"/>
  <c r="FZ19" i="150"/>
  <c r="GN142" i="150"/>
  <c r="GM5" i="150"/>
  <c r="FK171" i="150"/>
  <c r="FJ34" i="150"/>
  <c r="FI173" i="150"/>
  <c r="FH36" i="150"/>
  <c r="FY158" i="150"/>
  <c r="FX21" i="150"/>
  <c r="FG175" i="150"/>
  <c r="FF38" i="150"/>
  <c r="FL170" i="150"/>
  <c r="FK33" i="150"/>
  <c r="GD153" i="150"/>
  <c r="GC16" i="150"/>
  <c r="GG150" i="150"/>
  <c r="GF13" i="150"/>
  <c r="GN144" i="150"/>
  <c r="GM7" i="150"/>
  <c r="FM170" i="150" l="1"/>
  <c r="FL33" i="150"/>
  <c r="FL171" i="150"/>
  <c r="FK34" i="150"/>
  <c r="FD180" i="150"/>
  <c r="FC43" i="150"/>
  <c r="GA157" i="150"/>
  <c r="FZ20" i="150"/>
  <c r="FG176" i="150"/>
  <c r="FF39" i="150"/>
  <c r="FY160" i="150"/>
  <c r="FX23" i="150"/>
  <c r="FP167" i="150"/>
  <c r="FO30" i="150"/>
  <c r="GM147" i="150"/>
  <c r="GL10" i="150"/>
  <c r="GO145" i="150"/>
  <c r="GN8" i="150"/>
  <c r="FH175" i="150"/>
  <c r="FG38" i="150"/>
  <c r="FY159" i="150"/>
  <c r="FX22" i="150"/>
  <c r="GO142" i="150"/>
  <c r="GN5" i="150"/>
  <c r="GM148" i="150"/>
  <c r="GL11" i="150"/>
  <c r="FO168" i="150"/>
  <c r="FN31" i="150"/>
  <c r="GP143" i="150"/>
  <c r="GO6" i="150"/>
  <c r="FV162" i="150"/>
  <c r="FU25" i="150"/>
  <c r="FW161" i="150"/>
  <c r="FV24" i="150"/>
  <c r="FQ166" i="150"/>
  <c r="FP29" i="150"/>
  <c r="GD154" i="150"/>
  <c r="GC17" i="150"/>
  <c r="GF152" i="150"/>
  <c r="GE15" i="150"/>
  <c r="FZ158" i="150"/>
  <c r="FY21" i="150"/>
  <c r="GC155" i="150"/>
  <c r="GB18" i="150"/>
  <c r="GH150" i="150"/>
  <c r="GG13" i="150"/>
  <c r="FR165" i="150"/>
  <c r="FQ28" i="150"/>
  <c r="FJ173" i="150"/>
  <c r="FI36" i="150"/>
  <c r="FU163" i="150"/>
  <c r="FT26" i="150"/>
  <c r="FK172" i="150"/>
  <c r="FJ35" i="150"/>
  <c r="GG151" i="150"/>
  <c r="GF14" i="150"/>
  <c r="FF177" i="150"/>
  <c r="FE40" i="150"/>
  <c r="FD179" i="150"/>
  <c r="FC42" i="150"/>
  <c r="GL12" i="150"/>
  <c r="GM149" i="150"/>
  <c r="FE178" i="150"/>
  <c r="FD41" i="150"/>
  <c r="GO144" i="150"/>
  <c r="GN7" i="150"/>
  <c r="FI174" i="150"/>
  <c r="FH37" i="150"/>
  <c r="FT164" i="150"/>
  <c r="FS27" i="150"/>
  <c r="GB156" i="150"/>
  <c r="GA19" i="150"/>
  <c r="GO146" i="150"/>
  <c r="GN9" i="150"/>
  <c r="GE153" i="150"/>
  <c r="GD16" i="150"/>
  <c r="FN169" i="150"/>
  <c r="FM32" i="150"/>
  <c r="GH151" i="150" l="1"/>
  <c r="GG14" i="150"/>
  <c r="GP142" i="150"/>
  <c r="GO5" i="150"/>
  <c r="GI150" i="150"/>
  <c r="GH13" i="150"/>
  <c r="FQ167" i="150"/>
  <c r="FP30" i="150"/>
  <c r="FE180" i="150"/>
  <c r="FD43" i="150"/>
  <c r="FS165" i="150"/>
  <c r="FR28" i="150"/>
  <c r="GC156" i="150"/>
  <c r="GB19" i="150"/>
  <c r="GB157" i="150"/>
  <c r="GA20" i="150"/>
  <c r="FU164" i="150"/>
  <c r="FT27" i="150"/>
  <c r="GD155" i="150"/>
  <c r="GC18" i="150"/>
  <c r="FM171" i="150"/>
  <c r="FL34" i="150"/>
  <c r="FW162" i="150"/>
  <c r="FV25" i="150"/>
  <c r="FL172" i="150"/>
  <c r="FK35" i="150"/>
  <c r="GQ143" i="150"/>
  <c r="GP6" i="150"/>
  <c r="GF153" i="150"/>
  <c r="GE16" i="150"/>
  <c r="FE179" i="150"/>
  <c r="FD42" i="150"/>
  <c r="FR166" i="150"/>
  <c r="FQ29" i="150"/>
  <c r="FP168" i="150"/>
  <c r="FO31" i="150"/>
  <c r="FI175" i="150"/>
  <c r="FH38" i="150"/>
  <c r="FZ160" i="150"/>
  <c r="FY23" i="150"/>
  <c r="FF178" i="150"/>
  <c r="FE41" i="150"/>
  <c r="GN147" i="150"/>
  <c r="GM10" i="150"/>
  <c r="FO169" i="150"/>
  <c r="FN32" i="150"/>
  <c r="GE154" i="150"/>
  <c r="GD17" i="150"/>
  <c r="GP144" i="150"/>
  <c r="GO7" i="150"/>
  <c r="FK173" i="150"/>
  <c r="FJ36" i="150"/>
  <c r="FX161" i="150"/>
  <c r="FW24" i="150"/>
  <c r="GN148" i="150"/>
  <c r="GM11" i="150"/>
  <c r="GP145" i="150"/>
  <c r="GO8" i="150"/>
  <c r="FH176" i="150"/>
  <c r="FG39" i="150"/>
  <c r="FN170" i="150"/>
  <c r="FM33" i="150"/>
  <c r="GG152" i="150"/>
  <c r="GF15" i="150"/>
  <c r="FZ159" i="150"/>
  <c r="FY22" i="150"/>
  <c r="GN149" i="150"/>
  <c r="GM12" i="150"/>
  <c r="FJ174" i="150"/>
  <c r="FI37" i="150"/>
  <c r="FV163" i="150"/>
  <c r="FU26" i="150"/>
  <c r="GP146" i="150"/>
  <c r="GO9" i="150"/>
  <c r="FG177" i="150"/>
  <c r="FF40" i="150"/>
  <c r="GA158" i="150"/>
  <c r="FZ21" i="150"/>
  <c r="GA160" i="150" l="1"/>
  <c r="FZ23" i="150"/>
  <c r="GO148" i="150"/>
  <c r="GN11" i="150"/>
  <c r="GB158" i="150"/>
  <c r="GA21" i="150"/>
  <c r="GG153" i="150"/>
  <c r="GF16" i="150"/>
  <c r="GJ150" i="150"/>
  <c r="GI13" i="150"/>
  <c r="GF154" i="150"/>
  <c r="GE17" i="150"/>
  <c r="GC157" i="150"/>
  <c r="GB20" i="150"/>
  <c r="FJ175" i="150"/>
  <c r="FI38" i="150"/>
  <c r="FL173" i="150"/>
  <c r="FK36" i="150"/>
  <c r="GE155" i="150"/>
  <c r="GD18" i="150"/>
  <c r="GQ142" i="150"/>
  <c r="GP5" i="150"/>
  <c r="GH152" i="150"/>
  <c r="GG15" i="150"/>
  <c r="FX162" i="150"/>
  <c r="FW25" i="150"/>
  <c r="FY161" i="150"/>
  <c r="FX24" i="150"/>
  <c r="FN171" i="150"/>
  <c r="FM34" i="150"/>
  <c r="GO149" i="150"/>
  <c r="GN12" i="150"/>
  <c r="GO147" i="150"/>
  <c r="GN10" i="150"/>
  <c r="FQ168" i="150"/>
  <c r="FP31" i="150"/>
  <c r="GR143" i="150"/>
  <c r="GQ6" i="150"/>
  <c r="FT165" i="150"/>
  <c r="FS28" i="150"/>
  <c r="FR167" i="150"/>
  <c r="FQ30" i="150"/>
  <c r="FO170" i="150"/>
  <c r="FN33" i="150"/>
  <c r="FP169" i="150"/>
  <c r="FO32" i="150"/>
  <c r="GA159" i="150"/>
  <c r="FZ22" i="150"/>
  <c r="GQ144" i="150"/>
  <c r="GP7" i="150"/>
  <c r="FS166" i="150"/>
  <c r="FR29" i="150"/>
  <c r="FM172" i="150"/>
  <c r="FL35" i="150"/>
  <c r="FV164" i="150"/>
  <c r="FU27" i="150"/>
  <c r="FF180" i="150"/>
  <c r="FE43" i="150"/>
  <c r="GI151" i="150"/>
  <c r="GH14" i="150"/>
  <c r="FW163" i="150"/>
  <c r="FV26" i="150"/>
  <c r="FF179" i="150"/>
  <c r="FE42" i="150"/>
  <c r="FK174" i="150"/>
  <c r="FJ37" i="150"/>
  <c r="GD156" i="150"/>
  <c r="GC19" i="150"/>
  <c r="FH177" i="150"/>
  <c r="FG40" i="150"/>
  <c r="FI176" i="150"/>
  <c r="FH39" i="150"/>
  <c r="GQ146" i="150"/>
  <c r="GP9" i="150"/>
  <c r="GQ145" i="150"/>
  <c r="GP8" i="150"/>
  <c r="FG178" i="150"/>
  <c r="FF41" i="150"/>
  <c r="FG179" i="150" l="1"/>
  <c r="FF42" i="150"/>
  <c r="FW164" i="150"/>
  <c r="FV27" i="150"/>
  <c r="GB159" i="150"/>
  <c r="GA22" i="150"/>
  <c r="FU165" i="150"/>
  <c r="FT28" i="150"/>
  <c r="GP149" i="150"/>
  <c r="GO12" i="150"/>
  <c r="GI152" i="150"/>
  <c r="GH15" i="150"/>
  <c r="FK175" i="150"/>
  <c r="FJ38" i="150"/>
  <c r="GH153" i="150"/>
  <c r="GG16" i="150"/>
  <c r="FX163" i="150"/>
  <c r="FW26" i="150"/>
  <c r="GS143" i="150"/>
  <c r="GR6" i="150"/>
  <c r="FJ176" i="150"/>
  <c r="FI39" i="150"/>
  <c r="FN172" i="150"/>
  <c r="FM35" i="150"/>
  <c r="GR142" i="150"/>
  <c r="GQ5" i="150"/>
  <c r="GE156" i="150"/>
  <c r="GD19" i="150"/>
  <c r="FP170" i="150"/>
  <c r="FO33" i="150"/>
  <c r="FR168" i="150"/>
  <c r="FQ31" i="150"/>
  <c r="FZ161" i="150"/>
  <c r="FY24" i="150"/>
  <c r="GF155" i="150"/>
  <c r="GE18" i="150"/>
  <c r="GG154" i="150"/>
  <c r="GF17" i="150"/>
  <c r="GP148" i="150"/>
  <c r="GO11" i="150"/>
  <c r="FO171" i="150"/>
  <c r="FN34" i="150"/>
  <c r="FI177" i="150"/>
  <c r="FH40" i="150"/>
  <c r="GC158" i="150"/>
  <c r="GB21" i="150"/>
  <c r="GJ151" i="150"/>
  <c r="GI14" i="150"/>
  <c r="FL174" i="150"/>
  <c r="FK37" i="150"/>
  <c r="GR144" i="150"/>
  <c r="GQ7" i="150"/>
  <c r="GP147" i="150"/>
  <c r="GO10" i="150"/>
  <c r="FY162" i="150"/>
  <c r="FX25" i="150"/>
  <c r="FM173" i="150"/>
  <c r="FL36" i="150"/>
  <c r="GK150" i="150"/>
  <c r="GJ13" i="150"/>
  <c r="GB160" i="150"/>
  <c r="GA23" i="150"/>
  <c r="FH178" i="150"/>
  <c r="FG41" i="150"/>
  <c r="FQ169" i="150"/>
  <c r="FP32" i="150"/>
  <c r="GD157" i="150"/>
  <c r="GC20" i="150"/>
  <c r="GR145" i="150"/>
  <c r="GQ8" i="150"/>
  <c r="FT166" i="150"/>
  <c r="FS29" i="150"/>
  <c r="GR146" i="150"/>
  <c r="GQ9" i="150"/>
  <c r="FG180" i="150"/>
  <c r="FF43" i="150"/>
  <c r="FS167" i="150"/>
  <c r="FR30" i="150"/>
  <c r="FU166" i="150" l="1"/>
  <c r="FT29" i="150"/>
  <c r="GQ148" i="150"/>
  <c r="GP11" i="150"/>
  <c r="FO172" i="150"/>
  <c r="FN35" i="150"/>
  <c r="FV165" i="150"/>
  <c r="FU28" i="150"/>
  <c r="FI178" i="150"/>
  <c r="FH41" i="150"/>
  <c r="GK151" i="150"/>
  <c r="GJ14" i="150"/>
  <c r="FS168" i="150"/>
  <c r="FR31" i="150"/>
  <c r="GI153" i="150"/>
  <c r="GH16" i="150"/>
  <c r="GS145" i="150"/>
  <c r="GR8" i="150"/>
  <c r="FK38" i="150"/>
  <c r="FL175" i="150"/>
  <c r="FT167" i="150"/>
  <c r="FS30" i="150"/>
  <c r="GD158" i="150"/>
  <c r="GC21" i="150"/>
  <c r="GC159" i="150"/>
  <c r="GB22" i="150"/>
  <c r="GE157" i="150"/>
  <c r="GD20" i="150"/>
  <c r="FJ177" i="150"/>
  <c r="FI40" i="150"/>
  <c r="GG155" i="150"/>
  <c r="GF18" i="150"/>
  <c r="GF156" i="150"/>
  <c r="GE19" i="150"/>
  <c r="GT143" i="150"/>
  <c r="GS6" i="150"/>
  <c r="GJ152" i="150"/>
  <c r="GI15" i="150"/>
  <c r="FX164" i="150"/>
  <c r="FW27" i="150"/>
  <c r="GH154" i="150"/>
  <c r="GG17" i="150"/>
  <c r="GC160" i="150"/>
  <c r="GB23" i="150"/>
  <c r="FK176" i="150"/>
  <c r="FJ39" i="150"/>
  <c r="GL150" i="150"/>
  <c r="GK13" i="150"/>
  <c r="FR169" i="150"/>
  <c r="FQ32" i="150"/>
  <c r="FN173" i="150"/>
  <c r="FM36" i="150"/>
  <c r="FP171" i="150"/>
  <c r="FO34" i="150"/>
  <c r="GA161" i="150"/>
  <c r="FZ24" i="150"/>
  <c r="GS142" i="150"/>
  <c r="GR5" i="150"/>
  <c r="FY163" i="150"/>
  <c r="FX26" i="150"/>
  <c r="GQ149" i="150"/>
  <c r="GP12" i="150"/>
  <c r="FH179" i="150"/>
  <c r="FG42" i="150"/>
  <c r="FZ162" i="150"/>
  <c r="FY25" i="150"/>
  <c r="GQ147" i="150"/>
  <c r="GP10" i="150"/>
  <c r="FQ170" i="150"/>
  <c r="FP33" i="150"/>
  <c r="FH180" i="150"/>
  <c r="FG43" i="150"/>
  <c r="GS144" i="150"/>
  <c r="GR7" i="150"/>
  <c r="GS146" i="150"/>
  <c r="GR9" i="150"/>
  <c r="FM174" i="150"/>
  <c r="FL37" i="150"/>
  <c r="FI180" i="150" l="1"/>
  <c r="FH43" i="150"/>
  <c r="GB161" i="150"/>
  <c r="GA24" i="150"/>
  <c r="GM150" i="150"/>
  <c r="GL13" i="150"/>
  <c r="FY164" i="150"/>
  <c r="FX27" i="150"/>
  <c r="GH155" i="150"/>
  <c r="GG18" i="150"/>
  <c r="GE158" i="150"/>
  <c r="GD21" i="150"/>
  <c r="GJ153" i="150"/>
  <c r="GI16" i="150"/>
  <c r="FW165" i="150"/>
  <c r="FV28" i="150"/>
  <c r="FR170" i="150"/>
  <c r="FQ33" i="150"/>
  <c r="FK177" i="150"/>
  <c r="FJ40" i="150"/>
  <c r="FL176" i="150"/>
  <c r="FK39" i="150"/>
  <c r="FP172" i="150"/>
  <c r="FO35" i="150"/>
  <c r="GT146" i="150"/>
  <c r="GS9" i="150"/>
  <c r="GR147" i="150"/>
  <c r="GQ10" i="150"/>
  <c r="FZ163" i="150"/>
  <c r="FY26" i="150"/>
  <c r="FO173" i="150"/>
  <c r="FN36" i="150"/>
  <c r="GD160" i="150"/>
  <c r="GC23" i="150"/>
  <c r="GU143" i="150"/>
  <c r="GT6" i="150"/>
  <c r="GF157" i="150"/>
  <c r="GE20" i="150"/>
  <c r="GL151" i="150"/>
  <c r="GK14" i="150"/>
  <c r="GR148" i="150"/>
  <c r="GQ11" i="150"/>
  <c r="FN174" i="150"/>
  <c r="FM37" i="150"/>
  <c r="GK152" i="150"/>
  <c r="GJ15" i="150"/>
  <c r="FM175" i="150"/>
  <c r="FL38" i="150"/>
  <c r="GR149" i="150"/>
  <c r="GQ12" i="150"/>
  <c r="FU167" i="150"/>
  <c r="FT30" i="150"/>
  <c r="GA162" i="150"/>
  <c r="FZ25" i="150"/>
  <c r="FS169" i="150"/>
  <c r="FR32" i="150"/>
  <c r="GI154" i="150"/>
  <c r="GH17" i="150"/>
  <c r="GG156" i="150"/>
  <c r="GF19" i="150"/>
  <c r="GD159" i="150"/>
  <c r="GC22" i="150"/>
  <c r="GT145" i="150"/>
  <c r="GS8" i="150"/>
  <c r="FJ178" i="150"/>
  <c r="FI41" i="150"/>
  <c r="FV166" i="150"/>
  <c r="FU29" i="150"/>
  <c r="FI179" i="150"/>
  <c r="FH42" i="150"/>
  <c r="FQ171" i="150"/>
  <c r="FP34" i="150"/>
  <c r="FT168" i="150"/>
  <c r="FS31" i="150"/>
  <c r="GT144" i="150"/>
  <c r="GS7" i="150"/>
  <c r="GT142" i="150"/>
  <c r="GS5" i="150"/>
  <c r="FR171" i="150" l="1"/>
  <c r="FQ34" i="150"/>
  <c r="FT169" i="150"/>
  <c r="FS32" i="150"/>
  <c r="FN175" i="150"/>
  <c r="FM38" i="150"/>
  <c r="GM151" i="150"/>
  <c r="GL14" i="150"/>
  <c r="FP173" i="150"/>
  <c r="FO36" i="150"/>
  <c r="FQ172" i="150"/>
  <c r="FP35" i="150"/>
  <c r="FX165" i="150"/>
  <c r="FW28" i="150"/>
  <c r="FZ164" i="150"/>
  <c r="FY27" i="150"/>
  <c r="GU145" i="150"/>
  <c r="GT8" i="150"/>
  <c r="GB162" i="150"/>
  <c r="GA25" i="150"/>
  <c r="GA163" i="150"/>
  <c r="FZ26" i="150"/>
  <c r="GH156" i="150"/>
  <c r="GG19" i="150"/>
  <c r="FV167" i="150"/>
  <c r="FU30" i="150"/>
  <c r="FO174" i="150"/>
  <c r="FN37" i="150"/>
  <c r="GV143" i="150"/>
  <c r="GU6" i="150"/>
  <c r="GS147" i="150"/>
  <c r="GR10" i="150"/>
  <c r="FL177" i="150"/>
  <c r="FK40" i="150"/>
  <c r="GF158" i="150"/>
  <c r="GE21" i="150"/>
  <c r="GC161" i="150"/>
  <c r="GB24" i="150"/>
  <c r="FJ179" i="150"/>
  <c r="FI42" i="150"/>
  <c r="GG157" i="150"/>
  <c r="GF20" i="150"/>
  <c r="FM176" i="150"/>
  <c r="FL39" i="150"/>
  <c r="GU144" i="150"/>
  <c r="GT7" i="150"/>
  <c r="GE159" i="150"/>
  <c r="GD22" i="150"/>
  <c r="GN150" i="150"/>
  <c r="GM13" i="150"/>
  <c r="FU168" i="150"/>
  <c r="FT31" i="150"/>
  <c r="FK178" i="150"/>
  <c r="FJ41" i="150"/>
  <c r="GJ154" i="150"/>
  <c r="GI17" i="150"/>
  <c r="GS149" i="150"/>
  <c r="GR12" i="150"/>
  <c r="GS148" i="150"/>
  <c r="GR11" i="150"/>
  <c r="GE160" i="150"/>
  <c r="GD23" i="150"/>
  <c r="GU146" i="150"/>
  <c r="GT9" i="150"/>
  <c r="FS170" i="150"/>
  <c r="FR33" i="150"/>
  <c r="GI155" i="150"/>
  <c r="GH18" i="150"/>
  <c r="FJ180" i="150"/>
  <c r="FI43" i="150"/>
  <c r="GU142" i="150"/>
  <c r="GT5" i="150"/>
  <c r="GL152" i="150"/>
  <c r="GK15" i="150"/>
  <c r="GK153" i="150"/>
  <c r="GJ16" i="150"/>
  <c r="FW166" i="150"/>
  <c r="FV29" i="150"/>
  <c r="GK154" i="150" l="1"/>
  <c r="GJ17" i="150"/>
  <c r="GF159" i="150"/>
  <c r="GE22" i="150"/>
  <c r="GF160" i="150"/>
  <c r="GE23" i="150"/>
  <c r="GB163" i="150"/>
  <c r="GA26" i="150"/>
  <c r="FY165" i="150"/>
  <c r="FX28" i="150"/>
  <c r="FO175" i="150"/>
  <c r="FN38" i="150"/>
  <c r="GN151" i="150"/>
  <c r="GM14" i="150"/>
  <c r="GT147" i="150"/>
  <c r="GS10" i="150"/>
  <c r="FL178" i="150"/>
  <c r="FK41" i="150"/>
  <c r="GJ155" i="150"/>
  <c r="GI18" i="150"/>
  <c r="FN176" i="150"/>
  <c r="FM39" i="150"/>
  <c r="GG158" i="150"/>
  <c r="GF21" i="150"/>
  <c r="GC162" i="150"/>
  <c r="GB25" i="150"/>
  <c r="FR172" i="150"/>
  <c r="FQ35" i="150"/>
  <c r="FU169" i="150"/>
  <c r="FT32" i="150"/>
  <c r="GV142" i="150"/>
  <c r="GU5" i="150"/>
  <c r="GI156" i="150"/>
  <c r="GH19" i="150"/>
  <c r="FK180" i="150"/>
  <c r="FJ43" i="150"/>
  <c r="GD161" i="150"/>
  <c r="GC24" i="150"/>
  <c r="GL153" i="150"/>
  <c r="GK16" i="150"/>
  <c r="GT148" i="150"/>
  <c r="GS11" i="150"/>
  <c r="FV168" i="150"/>
  <c r="FU31" i="150"/>
  <c r="FP174" i="150"/>
  <c r="FO37" i="150"/>
  <c r="FK179" i="150"/>
  <c r="FJ42" i="150"/>
  <c r="GW143" i="150"/>
  <c r="GV6" i="150"/>
  <c r="GM152" i="150"/>
  <c r="GL15" i="150"/>
  <c r="GT149" i="150"/>
  <c r="GS12" i="150"/>
  <c r="GH157" i="150"/>
  <c r="GG20" i="150"/>
  <c r="FW167" i="150"/>
  <c r="FV30" i="150"/>
  <c r="GV145" i="150"/>
  <c r="GU8" i="150"/>
  <c r="FQ173" i="150"/>
  <c r="FP36" i="150"/>
  <c r="FS171" i="150"/>
  <c r="FR34" i="150"/>
  <c r="GV146" i="150"/>
  <c r="GU9" i="150"/>
  <c r="GA164" i="150"/>
  <c r="FZ27" i="150"/>
  <c r="FX166" i="150"/>
  <c r="FW29" i="150"/>
  <c r="GV144" i="150"/>
  <c r="GU7" i="150"/>
  <c r="FT170" i="150"/>
  <c r="FS33" i="150"/>
  <c r="GO150" i="150"/>
  <c r="GN13" i="150"/>
  <c r="FM177" i="150"/>
  <c r="FL40" i="150"/>
  <c r="FL179" i="150" l="1"/>
  <c r="FK42" i="150"/>
  <c r="FR173" i="150"/>
  <c r="FQ36" i="150"/>
  <c r="GG160" i="150"/>
  <c r="GF23" i="150"/>
  <c r="FT171" i="150"/>
  <c r="FS34" i="150"/>
  <c r="GM153" i="150"/>
  <c r="GL16" i="150"/>
  <c r="FQ174" i="150"/>
  <c r="FP37" i="150"/>
  <c r="GO151" i="150"/>
  <c r="GN14" i="150"/>
  <c r="GH158" i="150"/>
  <c r="GG21" i="150"/>
  <c r="FN177" i="150"/>
  <c r="FM40" i="150"/>
  <c r="GE161" i="150"/>
  <c r="GD24" i="150"/>
  <c r="GB164" i="150"/>
  <c r="GA27" i="150"/>
  <c r="GN152" i="150"/>
  <c r="GM15" i="150"/>
  <c r="FW168" i="150"/>
  <c r="FV31" i="150"/>
  <c r="FL180" i="150"/>
  <c r="FK43" i="150"/>
  <c r="FS172" i="150"/>
  <c r="FR35" i="150"/>
  <c r="GK155" i="150"/>
  <c r="GJ18" i="150"/>
  <c r="FP175" i="150"/>
  <c r="FO38" i="150"/>
  <c r="GG159" i="150"/>
  <c r="GF22" i="150"/>
  <c r="GW144" i="150"/>
  <c r="GV7" i="150"/>
  <c r="GW142" i="150"/>
  <c r="GV5" i="150"/>
  <c r="GU149" i="150"/>
  <c r="GT12" i="150"/>
  <c r="GW145" i="150"/>
  <c r="GV8" i="150"/>
  <c r="GU147" i="150"/>
  <c r="GT10" i="150"/>
  <c r="FY166" i="150"/>
  <c r="FX29" i="150"/>
  <c r="FO176" i="150"/>
  <c r="FN39" i="150"/>
  <c r="FU170" i="150"/>
  <c r="FT33" i="150"/>
  <c r="FX167" i="150"/>
  <c r="FW30" i="150"/>
  <c r="GU148" i="150"/>
  <c r="GT11" i="150"/>
  <c r="GJ156" i="150"/>
  <c r="GI19" i="150"/>
  <c r="FM178" i="150"/>
  <c r="FL41" i="150"/>
  <c r="FZ165" i="150"/>
  <c r="FY28" i="150"/>
  <c r="GL154" i="150"/>
  <c r="GK17" i="150"/>
  <c r="GI157" i="150"/>
  <c r="GH20" i="150"/>
  <c r="GC163" i="150"/>
  <c r="GB26" i="150"/>
  <c r="FV169" i="150"/>
  <c r="FU32" i="150"/>
  <c r="GP150" i="150"/>
  <c r="GO13" i="150"/>
  <c r="GW146" i="150"/>
  <c r="GV9" i="150"/>
  <c r="GX143" i="150"/>
  <c r="GW6" i="150"/>
  <c r="GD162" i="150"/>
  <c r="GC25" i="150"/>
  <c r="FU171" i="150" l="1"/>
  <c r="FT34" i="150"/>
  <c r="FZ166" i="150"/>
  <c r="FY29" i="150"/>
  <c r="GX144" i="150"/>
  <c r="GW7" i="150"/>
  <c r="GQ150" i="150"/>
  <c r="GP13" i="150"/>
  <c r="GI158" i="150"/>
  <c r="GH21" i="150"/>
  <c r="GA165" i="150"/>
  <c r="FZ28" i="150"/>
  <c r="GH160" i="150"/>
  <c r="GG23" i="150"/>
  <c r="FN178" i="150"/>
  <c r="FM41" i="150"/>
  <c r="GH159" i="150"/>
  <c r="GG22" i="150"/>
  <c r="FM180" i="150"/>
  <c r="FL43" i="150"/>
  <c r="GF161" i="150"/>
  <c r="GE24" i="150"/>
  <c r="FR174" i="150"/>
  <c r="FQ37" i="150"/>
  <c r="FS173" i="150"/>
  <c r="FR36" i="150"/>
  <c r="GV148" i="150"/>
  <c r="GU11" i="150"/>
  <c r="GO152" i="150"/>
  <c r="GN15" i="150"/>
  <c r="FY167" i="150"/>
  <c r="FX30" i="150"/>
  <c r="GC164" i="150"/>
  <c r="GB27" i="150"/>
  <c r="GD163" i="150"/>
  <c r="GC26" i="150"/>
  <c r="GX142" i="150"/>
  <c r="GW5" i="150"/>
  <c r="FW169" i="150"/>
  <c r="FV32" i="150"/>
  <c r="FT172" i="150"/>
  <c r="FS35" i="150"/>
  <c r="GX145" i="150"/>
  <c r="GW8" i="150"/>
  <c r="GJ157" i="150"/>
  <c r="GI20" i="150"/>
  <c r="FP176" i="150"/>
  <c r="FO39" i="150"/>
  <c r="FQ175" i="150"/>
  <c r="FP38" i="150"/>
  <c r="FX168" i="150"/>
  <c r="FW31" i="150"/>
  <c r="FO177" i="150"/>
  <c r="FN40" i="150"/>
  <c r="GN153" i="150"/>
  <c r="GM16" i="150"/>
  <c r="FM179" i="150"/>
  <c r="FL42" i="150"/>
  <c r="GM154" i="150"/>
  <c r="GL17" i="150"/>
  <c r="GL155" i="150"/>
  <c r="GK18" i="150"/>
  <c r="GE162" i="150"/>
  <c r="GD25" i="150"/>
  <c r="GV147" i="150"/>
  <c r="GU10" i="150"/>
  <c r="GP151" i="150"/>
  <c r="GO14" i="150"/>
  <c r="GY143" i="150"/>
  <c r="GX6" i="150"/>
  <c r="FV170" i="150"/>
  <c r="FU33" i="150"/>
  <c r="GX146" i="150"/>
  <c r="GW9" i="150"/>
  <c r="GK156" i="150"/>
  <c r="GJ19" i="150"/>
  <c r="GV149" i="150"/>
  <c r="GU12" i="150"/>
  <c r="FW170" i="150" l="1"/>
  <c r="FV33" i="150"/>
  <c r="FQ176" i="150"/>
  <c r="FP39" i="150"/>
  <c r="GO153" i="150"/>
  <c r="GN16" i="150"/>
  <c r="GM155" i="150"/>
  <c r="GL18" i="150"/>
  <c r="GK157" i="150"/>
  <c r="GJ20" i="150"/>
  <c r="GY142" i="150"/>
  <c r="GX5" i="150"/>
  <c r="GP152" i="150"/>
  <c r="GO15" i="150"/>
  <c r="GG161" i="150"/>
  <c r="GF24" i="150"/>
  <c r="GI160" i="150"/>
  <c r="GH23" i="150"/>
  <c r="GY144" i="150"/>
  <c r="GX7" i="150"/>
  <c r="FX169" i="150"/>
  <c r="FW32" i="150"/>
  <c r="FO178" i="150"/>
  <c r="FN41" i="150"/>
  <c r="FP177" i="150"/>
  <c r="FO40" i="150"/>
  <c r="GL156" i="150"/>
  <c r="GK19" i="150"/>
  <c r="GQ151" i="150"/>
  <c r="GP14" i="150"/>
  <c r="GN154" i="150"/>
  <c r="GM17" i="150"/>
  <c r="FY168" i="150"/>
  <c r="FX31" i="150"/>
  <c r="GY145" i="150"/>
  <c r="GX8" i="150"/>
  <c r="GE163" i="150"/>
  <c r="GD26" i="150"/>
  <c r="GW148" i="150"/>
  <c r="GV11" i="150"/>
  <c r="FN180" i="150"/>
  <c r="FM43" i="150"/>
  <c r="GB165" i="150"/>
  <c r="GA28" i="150"/>
  <c r="GA166" i="150"/>
  <c r="FZ29" i="150"/>
  <c r="FZ167" i="150"/>
  <c r="FY30" i="150"/>
  <c r="FS174" i="150"/>
  <c r="FR37" i="150"/>
  <c r="GZ143" i="150"/>
  <c r="GY6" i="150"/>
  <c r="FN179" i="150"/>
  <c r="FM42" i="150"/>
  <c r="FU172" i="150"/>
  <c r="FT35" i="150"/>
  <c r="FT173" i="150"/>
  <c r="FS36" i="150"/>
  <c r="GJ158" i="150"/>
  <c r="GI21" i="150"/>
  <c r="FV171" i="150"/>
  <c r="FU34" i="150"/>
  <c r="GF162" i="150"/>
  <c r="GE25" i="150"/>
  <c r="GR150" i="150"/>
  <c r="GQ13" i="150"/>
  <c r="GW149" i="150"/>
  <c r="GV12" i="150"/>
  <c r="GY146" i="150"/>
  <c r="GX9" i="150"/>
  <c r="GW147" i="150"/>
  <c r="GV10" i="150"/>
  <c r="FR175" i="150"/>
  <c r="FQ38" i="150"/>
  <c r="GC27" i="150"/>
  <c r="GD164" i="150"/>
  <c r="GI159" i="150"/>
  <c r="GH22" i="150"/>
  <c r="GA167" i="150" l="1"/>
  <c r="FZ30" i="150"/>
  <c r="FV172" i="150"/>
  <c r="FU35" i="150"/>
  <c r="GJ159" i="150"/>
  <c r="GI22" i="150"/>
  <c r="GB166" i="150"/>
  <c r="GA29" i="150"/>
  <c r="GF163" i="150"/>
  <c r="GE26" i="150"/>
  <c r="GR151" i="150"/>
  <c r="GQ14" i="150"/>
  <c r="FY169" i="150"/>
  <c r="FX32" i="150"/>
  <c r="GQ152" i="150"/>
  <c r="GP15" i="150"/>
  <c r="GP153" i="150"/>
  <c r="GO16" i="150"/>
  <c r="GH161" i="150"/>
  <c r="GG24" i="150"/>
  <c r="GN155" i="150"/>
  <c r="GM18" i="150"/>
  <c r="FO179" i="150"/>
  <c r="FN42" i="150"/>
  <c r="GX149" i="150"/>
  <c r="GW12" i="150"/>
  <c r="GK158" i="150"/>
  <c r="GJ21" i="150"/>
  <c r="HA143" i="150"/>
  <c r="GZ6" i="150"/>
  <c r="GC165" i="150"/>
  <c r="GB28" i="150"/>
  <c r="GZ145" i="150"/>
  <c r="GY8" i="150"/>
  <c r="GM156" i="150"/>
  <c r="GL19" i="150"/>
  <c r="GZ144" i="150"/>
  <c r="GY7" i="150"/>
  <c r="GZ142" i="150"/>
  <c r="GY5" i="150"/>
  <c r="FR176" i="150"/>
  <c r="FQ39" i="150"/>
  <c r="GX147" i="150"/>
  <c r="GW10" i="150"/>
  <c r="GX148" i="150"/>
  <c r="GW11" i="150"/>
  <c r="GZ146" i="150"/>
  <c r="GY9" i="150"/>
  <c r="FP178" i="150"/>
  <c r="FO41" i="150"/>
  <c r="GS150" i="150"/>
  <c r="GR13" i="150"/>
  <c r="FT174" i="150"/>
  <c r="FS37" i="150"/>
  <c r="FZ168" i="150"/>
  <c r="FY31" i="150"/>
  <c r="GJ160" i="150"/>
  <c r="GI23" i="150"/>
  <c r="GL157" i="150"/>
  <c r="GK20" i="150"/>
  <c r="FX170" i="150"/>
  <c r="FW33" i="150"/>
  <c r="GG162" i="150"/>
  <c r="GF25" i="150"/>
  <c r="GO154" i="150"/>
  <c r="GN17" i="150"/>
  <c r="FW171" i="150"/>
  <c r="FV34" i="150"/>
  <c r="GE164" i="150"/>
  <c r="GD27" i="150"/>
  <c r="FS175" i="150"/>
  <c r="FR38" i="150"/>
  <c r="FU173" i="150"/>
  <c r="FT36" i="150"/>
  <c r="FO180" i="150"/>
  <c r="FN43" i="150"/>
  <c r="FQ177" i="150"/>
  <c r="FP40" i="150"/>
  <c r="GA168" i="150" l="1"/>
  <c r="FZ31" i="150"/>
  <c r="GH162" i="150"/>
  <c r="GG25" i="150"/>
  <c r="GR152" i="150"/>
  <c r="GQ15" i="150"/>
  <c r="FY170" i="150"/>
  <c r="FX33" i="150"/>
  <c r="HB143" i="150"/>
  <c r="HA6" i="150"/>
  <c r="HC143" i="150" s="1"/>
  <c r="B143" i="150" s="1"/>
  <c r="FZ169" i="150"/>
  <c r="FY32" i="150"/>
  <c r="GK159" i="150"/>
  <c r="GJ22" i="150"/>
  <c r="FO42" i="150"/>
  <c r="FP179" i="150"/>
  <c r="GO155" i="150"/>
  <c r="GN18" i="150"/>
  <c r="GD165" i="150"/>
  <c r="GC28" i="150"/>
  <c r="FU174" i="150"/>
  <c r="FT37" i="150"/>
  <c r="GM157" i="150"/>
  <c r="GL20" i="150"/>
  <c r="GY147" i="150"/>
  <c r="GX10" i="150"/>
  <c r="GN156" i="150"/>
  <c r="GM19" i="150"/>
  <c r="GL158" i="150"/>
  <c r="GK21" i="150"/>
  <c r="GI161" i="150"/>
  <c r="GH24" i="150"/>
  <c r="GS151" i="150"/>
  <c r="GR14" i="150"/>
  <c r="FW172" i="150"/>
  <c r="FV35" i="150"/>
  <c r="HA146" i="150"/>
  <c r="GZ9" i="150"/>
  <c r="GF164" i="150"/>
  <c r="GE27" i="150"/>
  <c r="FP180" i="150"/>
  <c r="FO43" i="150"/>
  <c r="HA142" i="150"/>
  <c r="GZ5" i="150"/>
  <c r="GY148" i="150"/>
  <c r="GX11" i="150"/>
  <c r="FX171" i="150"/>
  <c r="FW34" i="150"/>
  <c r="GK160" i="150"/>
  <c r="GJ23" i="150"/>
  <c r="FS176" i="150"/>
  <c r="FR39" i="150"/>
  <c r="HA145" i="150"/>
  <c r="GZ8" i="150"/>
  <c r="GY149" i="150"/>
  <c r="GX12" i="150"/>
  <c r="GQ153" i="150"/>
  <c r="GP16" i="150"/>
  <c r="GG163" i="150"/>
  <c r="GF26" i="150"/>
  <c r="GB167" i="150"/>
  <c r="GA30" i="150"/>
  <c r="FT175" i="150"/>
  <c r="FS38" i="150"/>
  <c r="GC166" i="150"/>
  <c r="GB29" i="150"/>
  <c r="FR177" i="150"/>
  <c r="FQ40" i="150"/>
  <c r="HA144" i="150"/>
  <c r="GZ7" i="150"/>
  <c r="GT150" i="150"/>
  <c r="GS13" i="150"/>
  <c r="FV173" i="150"/>
  <c r="FU36" i="150"/>
  <c r="GP154" i="150"/>
  <c r="GO17" i="150"/>
  <c r="FQ178" i="150"/>
  <c r="FP41" i="150"/>
  <c r="FY171" i="150" l="1"/>
  <c r="FX34" i="150"/>
  <c r="FZ170" i="150"/>
  <c r="FY33" i="150"/>
  <c r="FQ179" i="150"/>
  <c r="FP42" i="150"/>
  <c r="FU175" i="150"/>
  <c r="FT38" i="150"/>
  <c r="GG164" i="150"/>
  <c r="GF27" i="150"/>
  <c r="FR178" i="150"/>
  <c r="FQ41" i="150"/>
  <c r="GZ148" i="150"/>
  <c r="GY11" i="150"/>
  <c r="GS152" i="150"/>
  <c r="GR15" i="150"/>
  <c r="GN157" i="150"/>
  <c r="GM20" i="150"/>
  <c r="HB145" i="150"/>
  <c r="HA8" i="150"/>
  <c r="HC145" i="150" s="1"/>
  <c r="B145" i="150" s="1"/>
  <c r="FV174" i="150"/>
  <c r="FU37" i="150"/>
  <c r="FS177" i="150"/>
  <c r="FR40" i="150"/>
  <c r="GH163" i="150"/>
  <c r="GG26" i="150"/>
  <c r="FT176" i="150"/>
  <c r="FS39" i="150"/>
  <c r="HB142" i="150"/>
  <c r="HA5" i="150"/>
  <c r="HC142" i="150" s="1"/>
  <c r="B142" i="150" s="1"/>
  <c r="FX172" i="150"/>
  <c r="FW35" i="150"/>
  <c r="GO156" i="150"/>
  <c r="GN19" i="150"/>
  <c r="GE165" i="150"/>
  <c r="GD28" i="150"/>
  <c r="GA169" i="150"/>
  <c r="FZ32" i="150"/>
  <c r="GI162" i="150"/>
  <c r="GH25" i="150"/>
  <c r="GU150" i="150"/>
  <c r="GT13" i="150"/>
  <c r="GJ161" i="150"/>
  <c r="GI24" i="150"/>
  <c r="GC167" i="150"/>
  <c r="GB30" i="150"/>
  <c r="GM158" i="150"/>
  <c r="GL21" i="150"/>
  <c r="GQ154" i="150"/>
  <c r="GP17" i="150"/>
  <c r="GB168" i="150"/>
  <c r="GA31" i="150"/>
  <c r="GZ149" i="150"/>
  <c r="GY12" i="150"/>
  <c r="HB144" i="150"/>
  <c r="HA7" i="150"/>
  <c r="HC144" i="150" s="1"/>
  <c r="B144" i="150" s="1"/>
  <c r="HB146" i="150"/>
  <c r="HA9" i="150"/>
  <c r="HC146" i="150" s="1"/>
  <c r="GL159" i="150"/>
  <c r="GK22" i="150"/>
  <c r="FW173" i="150"/>
  <c r="FV36" i="150"/>
  <c r="GD166" i="150"/>
  <c r="GC29" i="150"/>
  <c r="GR153" i="150"/>
  <c r="GQ16" i="150"/>
  <c r="GL160" i="150"/>
  <c r="GK23" i="150"/>
  <c r="FQ180" i="150"/>
  <c r="FP43" i="150"/>
  <c r="GT151" i="150"/>
  <c r="GS14" i="150"/>
  <c r="GZ147" i="150"/>
  <c r="GY10" i="150"/>
  <c r="GP155" i="150"/>
  <c r="GO18" i="150"/>
  <c r="B146" i="150" l="1"/>
  <c r="GU151" i="150"/>
  <c r="GT14" i="150"/>
  <c r="GN158" i="150"/>
  <c r="GM21" i="150"/>
  <c r="FY172" i="150"/>
  <c r="FX35" i="150"/>
  <c r="FT177" i="150"/>
  <c r="FS40" i="150"/>
  <c r="GT152" i="150"/>
  <c r="GS15" i="150"/>
  <c r="FV175" i="150"/>
  <c r="FU38" i="150"/>
  <c r="FV37" i="150"/>
  <c r="FW174" i="150"/>
  <c r="HA148" i="150"/>
  <c r="GZ11" i="150"/>
  <c r="FR179" i="150"/>
  <c r="FQ42" i="150"/>
  <c r="FS178" i="150"/>
  <c r="FR41" i="150"/>
  <c r="GA170" i="150"/>
  <c r="FZ33" i="150"/>
  <c r="GJ162" i="150"/>
  <c r="GI25" i="150"/>
  <c r="FX173" i="150"/>
  <c r="FW36" i="150"/>
  <c r="GD167" i="150"/>
  <c r="GC30" i="150"/>
  <c r="GQ155" i="150"/>
  <c r="GP18" i="150"/>
  <c r="GM159" i="150"/>
  <c r="GL22" i="150"/>
  <c r="GK161" i="150"/>
  <c r="GJ24" i="150"/>
  <c r="FU176" i="150"/>
  <c r="FT39" i="150"/>
  <c r="GE166" i="150"/>
  <c r="GD29" i="150"/>
  <c r="FR180" i="150"/>
  <c r="FQ43" i="150"/>
  <c r="HA149" i="150"/>
  <c r="GZ12" i="150"/>
  <c r="GB169" i="150"/>
  <c r="GA32" i="150"/>
  <c r="GM160" i="150"/>
  <c r="GL23" i="150"/>
  <c r="GC168" i="150"/>
  <c r="GB31" i="150"/>
  <c r="GF165" i="150"/>
  <c r="GE28" i="150"/>
  <c r="HA147" i="150"/>
  <c r="GZ10" i="150"/>
  <c r="GS153" i="150"/>
  <c r="GR16" i="150"/>
  <c r="GR154" i="150"/>
  <c r="GQ17" i="150"/>
  <c r="GP156" i="150"/>
  <c r="GO19" i="150"/>
  <c r="GI163" i="150"/>
  <c r="GH26" i="150"/>
  <c r="GH164" i="150"/>
  <c r="GG27" i="150"/>
  <c r="FZ171" i="150"/>
  <c r="FY34" i="150"/>
  <c r="GV150" i="150"/>
  <c r="GU13" i="150"/>
  <c r="GO157" i="150"/>
  <c r="GN20" i="150"/>
  <c r="GG165" i="150" l="1"/>
  <c r="GF28" i="150"/>
  <c r="GL161" i="150"/>
  <c r="GK24" i="150"/>
  <c r="FY173" i="150"/>
  <c r="FX36" i="150"/>
  <c r="GQ156" i="150"/>
  <c r="GP19" i="150"/>
  <c r="FT178" i="150"/>
  <c r="FS41" i="150"/>
  <c r="GW150" i="150"/>
  <c r="GV13" i="150"/>
  <c r="FZ172" i="150"/>
  <c r="FY35" i="150"/>
  <c r="GK162" i="150"/>
  <c r="GJ25" i="150"/>
  <c r="HB148" i="150"/>
  <c r="HA11" i="150"/>
  <c r="HC148" i="150" s="1"/>
  <c r="B148" i="150" s="1"/>
  <c r="FW175" i="150"/>
  <c r="FV38" i="150"/>
  <c r="GO158" i="150"/>
  <c r="GN21" i="150"/>
  <c r="FU177" i="150"/>
  <c r="FT40" i="150"/>
  <c r="FS179" i="150"/>
  <c r="FR42" i="150"/>
  <c r="GA171" i="150"/>
  <c r="FZ34" i="150"/>
  <c r="GN159" i="150"/>
  <c r="GM22" i="150"/>
  <c r="GN160" i="150"/>
  <c r="GM23" i="150"/>
  <c r="GR155" i="150"/>
  <c r="GQ18" i="150"/>
  <c r="HB149" i="150"/>
  <c r="HA12" i="150"/>
  <c r="HC149" i="150" s="1"/>
  <c r="B149" i="150" s="1"/>
  <c r="GS154" i="150"/>
  <c r="GR17" i="150"/>
  <c r="GB170" i="150"/>
  <c r="GA33" i="150"/>
  <c r="GU152" i="150"/>
  <c r="GT15" i="150"/>
  <c r="GV151" i="150"/>
  <c r="GU14" i="150"/>
  <c r="GD168" i="150"/>
  <c r="GC31" i="150"/>
  <c r="FS180" i="150"/>
  <c r="FR43" i="150"/>
  <c r="GI164" i="150"/>
  <c r="GH27" i="150"/>
  <c r="GT153" i="150"/>
  <c r="GS16" i="150"/>
  <c r="GF166" i="150"/>
  <c r="GE29" i="150"/>
  <c r="GP157" i="150"/>
  <c r="GO20" i="150"/>
  <c r="GJ163" i="150"/>
  <c r="GI26" i="150"/>
  <c r="HB147" i="150"/>
  <c r="HA10" i="150"/>
  <c r="HC147" i="150" s="1"/>
  <c r="B147" i="150" s="1"/>
  <c r="GC169" i="150"/>
  <c r="GB32" i="150"/>
  <c r="FV176" i="150"/>
  <c r="FU39" i="150"/>
  <c r="GE167" i="150"/>
  <c r="GD30" i="150"/>
  <c r="FX174" i="150"/>
  <c r="FW37" i="150"/>
  <c r="FW176" i="150" l="1"/>
  <c r="FV39" i="150"/>
  <c r="GO160" i="150"/>
  <c r="GN23" i="150"/>
  <c r="GL162" i="150"/>
  <c r="GK25" i="150"/>
  <c r="GR156" i="150"/>
  <c r="GQ19" i="150"/>
  <c r="GQ157" i="150"/>
  <c r="GP20" i="150"/>
  <c r="GC170" i="150"/>
  <c r="GB33" i="150"/>
  <c r="GD169" i="150"/>
  <c r="GC32" i="150"/>
  <c r="GE168" i="150"/>
  <c r="GD31" i="150"/>
  <c r="GO159" i="150"/>
  <c r="GN22" i="150"/>
  <c r="FZ173" i="150"/>
  <c r="FY36" i="150"/>
  <c r="GB171" i="150"/>
  <c r="GA34" i="150"/>
  <c r="FX175" i="150"/>
  <c r="FW38" i="150"/>
  <c r="GX150" i="150"/>
  <c r="GW13" i="150"/>
  <c r="GM161" i="150"/>
  <c r="GL24" i="150"/>
  <c r="FU178" i="150"/>
  <c r="FT41" i="150"/>
  <c r="GH165" i="150"/>
  <c r="GG28" i="150"/>
  <c r="FT180" i="150"/>
  <c r="FS43" i="150"/>
  <c r="FV177" i="150"/>
  <c r="FU40" i="150"/>
  <c r="GG166" i="150"/>
  <c r="GF29" i="150"/>
  <c r="GT154" i="150"/>
  <c r="GS17" i="150"/>
  <c r="GP158" i="150"/>
  <c r="GO21" i="150"/>
  <c r="GA172" i="150"/>
  <c r="FZ35" i="150"/>
  <c r="FY174" i="150"/>
  <c r="FX37" i="150"/>
  <c r="GU153" i="150"/>
  <c r="GT16" i="150"/>
  <c r="GW151" i="150"/>
  <c r="GV14" i="150"/>
  <c r="GF167" i="150"/>
  <c r="GE30" i="150"/>
  <c r="GK163" i="150"/>
  <c r="GJ26" i="150"/>
  <c r="GJ164" i="150"/>
  <c r="GI27" i="150"/>
  <c r="GV152" i="150"/>
  <c r="GU15" i="150"/>
  <c r="GS155" i="150"/>
  <c r="GR18" i="150"/>
  <c r="FT179" i="150"/>
  <c r="FS42" i="150"/>
  <c r="FZ174" i="150" l="1"/>
  <c r="FY37" i="150"/>
  <c r="GF168" i="150"/>
  <c r="GE31" i="150"/>
  <c r="GG167" i="150"/>
  <c r="GF30" i="150"/>
  <c r="GC171" i="150"/>
  <c r="GB34" i="150"/>
  <c r="GE169" i="150"/>
  <c r="GD32" i="150"/>
  <c r="GM162" i="150"/>
  <c r="GL25" i="150"/>
  <c r="FY175" i="150"/>
  <c r="FX38" i="150"/>
  <c r="GW152" i="150"/>
  <c r="GV15" i="150"/>
  <c r="GP160" i="150"/>
  <c r="GO23" i="150"/>
  <c r="FU179" i="150"/>
  <c r="FT42" i="150"/>
  <c r="GS156" i="150"/>
  <c r="GR19" i="150"/>
  <c r="GT155" i="150"/>
  <c r="GS18" i="150"/>
  <c r="FW177" i="150"/>
  <c r="FV40" i="150"/>
  <c r="GX151" i="150"/>
  <c r="GW14" i="150"/>
  <c r="GN161" i="150"/>
  <c r="GM24" i="150"/>
  <c r="GH166" i="150"/>
  <c r="GG29" i="150"/>
  <c r="GB172" i="150"/>
  <c r="GA35" i="150"/>
  <c r="FU180" i="150"/>
  <c r="FT43" i="150"/>
  <c r="GD170" i="150"/>
  <c r="GC33" i="150"/>
  <c r="GU154" i="150"/>
  <c r="GT17" i="150"/>
  <c r="GY150" i="150"/>
  <c r="GX13" i="150"/>
  <c r="GP159" i="150"/>
  <c r="GO22" i="150"/>
  <c r="FX176" i="150"/>
  <c r="FW39" i="150"/>
  <c r="GL163" i="150"/>
  <c r="GK26" i="150"/>
  <c r="FV178" i="150"/>
  <c r="FU41" i="150"/>
  <c r="GQ158" i="150"/>
  <c r="GP21" i="150"/>
  <c r="GA173" i="150"/>
  <c r="FZ36" i="150"/>
  <c r="GK164" i="150"/>
  <c r="GJ27" i="150"/>
  <c r="GV153" i="150"/>
  <c r="GU16" i="150"/>
  <c r="GI165" i="150"/>
  <c r="GH28" i="150"/>
  <c r="GR157" i="150"/>
  <c r="GQ20" i="150"/>
  <c r="GD171" i="150" l="1"/>
  <c r="GC34" i="150"/>
  <c r="GV154" i="150"/>
  <c r="GU17" i="150"/>
  <c r="GX152" i="150"/>
  <c r="GW15" i="150"/>
  <c r="FY176" i="150"/>
  <c r="FX39" i="150"/>
  <c r="GM163" i="150"/>
  <c r="GL26" i="150"/>
  <c r="GI166" i="150"/>
  <c r="GH29" i="150"/>
  <c r="GS157" i="150"/>
  <c r="GR20" i="150"/>
  <c r="GE170" i="150"/>
  <c r="GD33" i="150"/>
  <c r="GT156" i="150"/>
  <c r="GS19" i="150"/>
  <c r="GH167" i="150"/>
  <c r="GG30" i="150"/>
  <c r="GJ165" i="150"/>
  <c r="GI28" i="150"/>
  <c r="GQ159" i="150"/>
  <c r="GP22" i="150"/>
  <c r="GY151" i="150"/>
  <c r="GX14" i="150"/>
  <c r="GN162" i="150"/>
  <c r="GM25" i="150"/>
  <c r="GW153" i="150"/>
  <c r="GV16" i="150"/>
  <c r="GZ150" i="150"/>
  <c r="GY13" i="150"/>
  <c r="GC172" i="150"/>
  <c r="GB35" i="150"/>
  <c r="FX177" i="150"/>
  <c r="FW40" i="150"/>
  <c r="GQ160" i="150"/>
  <c r="GP23" i="150"/>
  <c r="GF169" i="150"/>
  <c r="GE32" i="150"/>
  <c r="GA174" i="150"/>
  <c r="FZ37" i="150"/>
  <c r="GL164" i="150"/>
  <c r="GK27" i="150"/>
  <c r="GU155" i="150"/>
  <c r="GT18" i="150"/>
  <c r="GB173" i="150"/>
  <c r="GA36" i="150"/>
  <c r="GO161" i="150"/>
  <c r="GN24" i="150"/>
  <c r="FZ175" i="150"/>
  <c r="FY38" i="150"/>
  <c r="GR158" i="150"/>
  <c r="GQ21" i="150"/>
  <c r="FV180" i="150"/>
  <c r="FU43" i="150"/>
  <c r="FV179" i="150"/>
  <c r="FU42" i="150"/>
  <c r="GG168" i="150"/>
  <c r="GF31" i="150"/>
  <c r="FW178" i="150"/>
  <c r="FV41" i="150"/>
  <c r="GC173" i="150" l="1"/>
  <c r="GB36" i="150"/>
  <c r="FZ176" i="150"/>
  <c r="FY39" i="150"/>
  <c r="FW180" i="150"/>
  <c r="FV43" i="150"/>
  <c r="GR159" i="150"/>
  <c r="GQ22" i="150"/>
  <c r="GV155" i="150"/>
  <c r="GU18" i="150"/>
  <c r="GK165" i="150"/>
  <c r="GJ28" i="150"/>
  <c r="GT157" i="150"/>
  <c r="GS20" i="150"/>
  <c r="GY152" i="150"/>
  <c r="GX15" i="150"/>
  <c r="GZ13" i="150"/>
  <c r="HA150" i="150"/>
  <c r="GS158" i="150"/>
  <c r="GR21" i="150"/>
  <c r="GA175" i="150"/>
  <c r="FZ38" i="150"/>
  <c r="GI167" i="150"/>
  <c r="GH30" i="150"/>
  <c r="GG169" i="150"/>
  <c r="GF32" i="150"/>
  <c r="FX178" i="150"/>
  <c r="FW41" i="150"/>
  <c r="GX153" i="150"/>
  <c r="GW16" i="150"/>
  <c r="GM164" i="150"/>
  <c r="GL27" i="150"/>
  <c r="GJ166" i="150"/>
  <c r="GI29" i="150"/>
  <c r="GZ151" i="150"/>
  <c r="GY14" i="150"/>
  <c r="GN163" i="150"/>
  <c r="GM26" i="150"/>
  <c r="GE171" i="150"/>
  <c r="GD34" i="150"/>
  <c r="GF170" i="150"/>
  <c r="GE33" i="150"/>
  <c r="GR160" i="150"/>
  <c r="GQ23" i="150"/>
  <c r="GH168" i="150"/>
  <c r="GG31" i="150"/>
  <c r="FY177" i="150"/>
  <c r="FX40" i="150"/>
  <c r="GO162" i="150"/>
  <c r="GN25" i="150"/>
  <c r="GW154" i="150"/>
  <c r="GV17" i="150"/>
  <c r="FW179" i="150"/>
  <c r="FV42" i="150"/>
  <c r="GP161" i="150"/>
  <c r="GO24" i="150"/>
  <c r="GB174" i="150"/>
  <c r="GA37" i="150"/>
  <c r="GD172" i="150"/>
  <c r="GC35" i="150"/>
  <c r="GU156" i="150"/>
  <c r="GT19" i="150"/>
  <c r="GQ161" i="150" l="1"/>
  <c r="GP24" i="150"/>
  <c r="FZ177" i="150"/>
  <c r="FY40" i="150"/>
  <c r="GZ152" i="150"/>
  <c r="GY15" i="150"/>
  <c r="GO163" i="150"/>
  <c r="GN26" i="150"/>
  <c r="GU157" i="150"/>
  <c r="GT20" i="150"/>
  <c r="GE172" i="150"/>
  <c r="GD35" i="150"/>
  <c r="GT158" i="150"/>
  <c r="GS21" i="150"/>
  <c r="GF171" i="150"/>
  <c r="GE34" i="150"/>
  <c r="GS159" i="150"/>
  <c r="GR22" i="150"/>
  <c r="FX179" i="150"/>
  <c r="FW42" i="150"/>
  <c r="GI168" i="150"/>
  <c r="GH31" i="150"/>
  <c r="GB175" i="150"/>
  <c r="GA38" i="150"/>
  <c r="GX154" i="150"/>
  <c r="GW17" i="150"/>
  <c r="HA151" i="150"/>
  <c r="GZ14" i="150"/>
  <c r="GL165" i="150"/>
  <c r="GK28" i="150"/>
  <c r="GP162" i="150"/>
  <c r="GO25" i="150"/>
  <c r="GH169" i="150"/>
  <c r="GG32" i="150"/>
  <c r="GV18" i="150"/>
  <c r="GW155" i="150"/>
  <c r="GD173" i="150"/>
  <c r="GC36" i="150"/>
  <c r="GN164" i="150"/>
  <c r="GM27" i="150"/>
  <c r="GJ167" i="150"/>
  <c r="GI30" i="150"/>
  <c r="GV156" i="150"/>
  <c r="GU19" i="150"/>
  <c r="GY153" i="150"/>
  <c r="GX16" i="150"/>
  <c r="FX180" i="150"/>
  <c r="FW43" i="150"/>
  <c r="GS160" i="150"/>
  <c r="GR23" i="150"/>
  <c r="FY178" i="150"/>
  <c r="FX41" i="150"/>
  <c r="GA176" i="150"/>
  <c r="FZ39" i="150"/>
  <c r="GC174" i="150"/>
  <c r="GB37" i="150"/>
  <c r="GG170" i="150"/>
  <c r="GF33" i="150"/>
  <c r="GK166" i="150"/>
  <c r="GJ29" i="150"/>
  <c r="HB150" i="150"/>
  <c r="HA13" i="150"/>
  <c r="HC150" i="150" s="1"/>
  <c r="B150" i="150" s="1"/>
  <c r="GB176" i="150" l="1"/>
  <c r="GA39" i="150"/>
  <c r="GZ153" i="150"/>
  <c r="GY16" i="150"/>
  <c r="GE173" i="150"/>
  <c r="GD36" i="150"/>
  <c r="GM165" i="150"/>
  <c r="GL28" i="150"/>
  <c r="GJ168" i="150"/>
  <c r="GI31" i="150"/>
  <c r="GU158" i="150"/>
  <c r="GT21" i="150"/>
  <c r="HA152" i="150"/>
  <c r="GZ15" i="150"/>
  <c r="GP163" i="150"/>
  <c r="GO26" i="150"/>
  <c r="GG171" i="150"/>
  <c r="GF34" i="150"/>
  <c r="GQ162" i="150"/>
  <c r="GP25" i="150"/>
  <c r="FY179" i="150"/>
  <c r="FX42" i="150"/>
  <c r="FY180" i="150"/>
  <c r="FX43" i="150"/>
  <c r="GC175" i="150"/>
  <c r="GB38" i="150"/>
  <c r="GL166" i="150"/>
  <c r="GK29" i="150"/>
  <c r="FZ178" i="150"/>
  <c r="FY41" i="150"/>
  <c r="HB151" i="150"/>
  <c r="HA14" i="150"/>
  <c r="HC151" i="150" s="1"/>
  <c r="B151" i="150" s="1"/>
  <c r="GF172" i="150"/>
  <c r="GE35" i="150"/>
  <c r="GX155" i="150"/>
  <c r="GW18" i="150"/>
  <c r="GT160" i="150"/>
  <c r="GS23" i="150"/>
  <c r="GK167" i="150"/>
  <c r="GJ30" i="150"/>
  <c r="GI169" i="150"/>
  <c r="GH32" i="150"/>
  <c r="GY154" i="150"/>
  <c r="GX17" i="150"/>
  <c r="GT159" i="150"/>
  <c r="GS22" i="150"/>
  <c r="GV157" i="150"/>
  <c r="GU20" i="150"/>
  <c r="GR161" i="150"/>
  <c r="GQ24" i="150"/>
  <c r="GD174" i="150"/>
  <c r="GC37" i="150"/>
  <c r="GO164" i="150"/>
  <c r="GN27" i="150"/>
  <c r="GW156" i="150"/>
  <c r="GV19" i="150"/>
  <c r="GA177" i="150"/>
  <c r="FZ40" i="150"/>
  <c r="GH170" i="150"/>
  <c r="GG33" i="150"/>
  <c r="GR162" i="150" l="1"/>
  <c r="GQ25" i="150"/>
  <c r="GM166" i="150"/>
  <c r="GL29" i="150"/>
  <c r="GJ169" i="150"/>
  <c r="GI32" i="150"/>
  <c r="GG172" i="150"/>
  <c r="GF35" i="150"/>
  <c r="GH171" i="150"/>
  <c r="GG34" i="150"/>
  <c r="GK168" i="150"/>
  <c r="GJ31" i="150"/>
  <c r="GC176" i="150"/>
  <c r="GB39" i="150"/>
  <c r="GY17" i="150"/>
  <c r="GZ154" i="150"/>
  <c r="HA153" i="150"/>
  <c r="GZ16" i="150"/>
  <c r="GS161" i="150"/>
  <c r="GR24" i="150"/>
  <c r="GD175" i="150"/>
  <c r="GC38" i="150"/>
  <c r="GI170" i="150"/>
  <c r="GH33" i="150"/>
  <c r="GV158" i="150"/>
  <c r="GU21" i="150"/>
  <c r="GX156" i="150"/>
  <c r="GW19" i="150"/>
  <c r="GL167" i="150"/>
  <c r="GK30" i="150"/>
  <c r="FZ180" i="150"/>
  <c r="FY43" i="150"/>
  <c r="GQ163" i="150"/>
  <c r="GP26" i="150"/>
  <c r="GN165" i="150"/>
  <c r="GM28" i="150"/>
  <c r="GE174" i="150"/>
  <c r="GD37" i="150"/>
  <c r="GY155" i="150"/>
  <c r="GX18" i="150"/>
  <c r="GB177" i="150"/>
  <c r="GA40" i="150"/>
  <c r="GW157" i="150"/>
  <c r="GV20" i="150"/>
  <c r="GP164" i="150"/>
  <c r="GO27" i="150"/>
  <c r="GU159" i="150"/>
  <c r="GT22" i="150"/>
  <c r="GU160" i="150"/>
  <c r="GT23" i="150"/>
  <c r="GA178" i="150"/>
  <c r="FZ41" i="150"/>
  <c r="FZ179" i="150"/>
  <c r="FY42" i="150"/>
  <c r="HB152" i="150"/>
  <c r="HA15" i="150"/>
  <c r="HC152" i="150" s="1"/>
  <c r="B152" i="150" s="1"/>
  <c r="GF173" i="150"/>
  <c r="GE36" i="150"/>
  <c r="GE175" i="150" l="1"/>
  <c r="GD38" i="150"/>
  <c r="GF174" i="150"/>
  <c r="GE37" i="150"/>
  <c r="GK169" i="150"/>
  <c r="GJ32" i="150"/>
  <c r="HA154" i="150"/>
  <c r="GZ17" i="150"/>
  <c r="GB178" i="150"/>
  <c r="GA41" i="150"/>
  <c r="GM167" i="150"/>
  <c r="GL30" i="150"/>
  <c r="GD176" i="150"/>
  <c r="GC39" i="150"/>
  <c r="GX157" i="150"/>
  <c r="GW20" i="150"/>
  <c r="GG173" i="150"/>
  <c r="GF36" i="150"/>
  <c r="GV160" i="150"/>
  <c r="GU23" i="150"/>
  <c r="GO165" i="150"/>
  <c r="GN28" i="150"/>
  <c r="GY156" i="150"/>
  <c r="GX19" i="150"/>
  <c r="GT161" i="150"/>
  <c r="GS24" i="150"/>
  <c r="GL168" i="150"/>
  <c r="GK31" i="150"/>
  <c r="GN166" i="150"/>
  <c r="GM29" i="150"/>
  <c r="GC177" i="150"/>
  <c r="GB40" i="150"/>
  <c r="GW158" i="150"/>
  <c r="GV21" i="150"/>
  <c r="GV159" i="150"/>
  <c r="GU22" i="150"/>
  <c r="GR163" i="150"/>
  <c r="GQ26" i="150"/>
  <c r="HB153" i="150"/>
  <c r="HA16" i="150"/>
  <c r="HC153" i="150" s="1"/>
  <c r="B153" i="150" s="1"/>
  <c r="GI171" i="150"/>
  <c r="GH34" i="150"/>
  <c r="GS162" i="150"/>
  <c r="GR25" i="150"/>
  <c r="GZ155" i="150"/>
  <c r="GY18" i="150"/>
  <c r="GA179" i="150"/>
  <c r="FZ42" i="150"/>
  <c r="GQ164" i="150"/>
  <c r="GP27" i="150"/>
  <c r="GA180" i="150"/>
  <c r="FZ43" i="150"/>
  <c r="GJ170" i="150"/>
  <c r="GI33" i="150"/>
  <c r="GH172" i="150"/>
  <c r="GG35" i="150"/>
  <c r="GK170" i="150" l="1"/>
  <c r="GJ33" i="150"/>
  <c r="HA155" i="150"/>
  <c r="GZ18" i="150"/>
  <c r="GS163" i="150"/>
  <c r="GR26" i="150"/>
  <c r="GO166" i="150"/>
  <c r="GN29" i="150"/>
  <c r="GP165" i="150"/>
  <c r="GO28" i="150"/>
  <c r="GE176" i="150"/>
  <c r="GD39" i="150"/>
  <c r="GL169" i="150"/>
  <c r="GK32" i="150"/>
  <c r="GB180" i="150"/>
  <c r="GA43" i="150"/>
  <c r="GW159" i="150"/>
  <c r="GV22" i="150"/>
  <c r="GM168" i="150"/>
  <c r="GL31" i="150"/>
  <c r="GW160" i="150"/>
  <c r="GV23" i="150"/>
  <c r="GJ171" i="150"/>
  <c r="GI34" i="150"/>
  <c r="GX158" i="150"/>
  <c r="GW21" i="150"/>
  <c r="GU161" i="150"/>
  <c r="GT24" i="150"/>
  <c r="GH173" i="150"/>
  <c r="GG36" i="150"/>
  <c r="GC178" i="150"/>
  <c r="GB41" i="150"/>
  <c r="GN167" i="150"/>
  <c r="GM30" i="150"/>
  <c r="GR164" i="150"/>
  <c r="GQ27" i="150"/>
  <c r="GF175" i="150"/>
  <c r="GE38" i="150"/>
  <c r="GD177" i="150"/>
  <c r="GC40" i="150"/>
  <c r="GZ156" i="150"/>
  <c r="GY19" i="150"/>
  <c r="GY157" i="150"/>
  <c r="GX20" i="150"/>
  <c r="HB154" i="150"/>
  <c r="HA17" i="150"/>
  <c r="HC154" i="150" s="1"/>
  <c r="B154" i="150" s="1"/>
  <c r="GT162" i="150"/>
  <c r="GS25" i="150"/>
  <c r="GG174" i="150"/>
  <c r="GF37" i="150"/>
  <c r="GI172" i="150"/>
  <c r="GH35" i="150"/>
  <c r="GB179" i="150"/>
  <c r="GA42" i="150"/>
  <c r="GE177" i="150" l="1"/>
  <c r="GD40" i="150"/>
  <c r="GD178" i="150"/>
  <c r="GC41" i="150"/>
  <c r="GI173" i="150"/>
  <c r="GH36" i="150"/>
  <c r="GP166" i="150"/>
  <c r="GO29" i="150"/>
  <c r="GC179" i="150"/>
  <c r="GB42" i="150"/>
  <c r="GX160" i="150"/>
  <c r="GW23" i="150"/>
  <c r="GN168" i="150"/>
  <c r="GM31" i="150"/>
  <c r="GF176" i="150"/>
  <c r="GE39" i="150"/>
  <c r="HB155" i="150"/>
  <c r="HA18" i="150"/>
  <c r="HC155" i="150" s="1"/>
  <c r="GK171" i="150"/>
  <c r="GJ34" i="150"/>
  <c r="GG175" i="150"/>
  <c r="GF38" i="150"/>
  <c r="GU162" i="150"/>
  <c r="GT25" i="150"/>
  <c r="GC180" i="150"/>
  <c r="GB43" i="150"/>
  <c r="GM169" i="150"/>
  <c r="GL32" i="150"/>
  <c r="GZ157" i="150"/>
  <c r="GY20" i="150"/>
  <c r="GS164" i="150"/>
  <c r="GR27" i="150"/>
  <c r="HA156" i="150"/>
  <c r="GZ19" i="150"/>
  <c r="GO167" i="150"/>
  <c r="GN30" i="150"/>
  <c r="GX159" i="150"/>
  <c r="GW22" i="150"/>
  <c r="GQ165" i="150"/>
  <c r="GP28" i="150"/>
  <c r="GL170" i="150"/>
  <c r="GK33" i="150"/>
  <c r="GT163" i="150"/>
  <c r="GS26" i="150"/>
  <c r="GJ172" i="150"/>
  <c r="GI35" i="150"/>
  <c r="GV161" i="150"/>
  <c r="GU24" i="150"/>
  <c r="GH174" i="150"/>
  <c r="GG37" i="150"/>
  <c r="GY158" i="150"/>
  <c r="GX21" i="150"/>
  <c r="B155" i="150" l="1"/>
  <c r="GT164" i="150"/>
  <c r="GS27" i="150"/>
  <c r="GK172" i="150"/>
  <c r="GJ35" i="150"/>
  <c r="GH175" i="150"/>
  <c r="GG38" i="150"/>
  <c r="GU163" i="150"/>
  <c r="GT26" i="150"/>
  <c r="GV162" i="150"/>
  <c r="GU25" i="150"/>
  <c r="GY159" i="150"/>
  <c r="GX22" i="150"/>
  <c r="GN169" i="150"/>
  <c r="GM32" i="150"/>
  <c r="GL171" i="150"/>
  <c r="GK34" i="150"/>
  <c r="GY160" i="150"/>
  <c r="GX23" i="150"/>
  <c r="GE178" i="150"/>
  <c r="GD41" i="150"/>
  <c r="GQ166" i="150"/>
  <c r="GP29" i="150"/>
  <c r="GJ173" i="150"/>
  <c r="GI36" i="150"/>
  <c r="GI174" i="150"/>
  <c r="GH37" i="150"/>
  <c r="GD179" i="150"/>
  <c r="GC42" i="150"/>
  <c r="GF177" i="150"/>
  <c r="GE40" i="150"/>
  <c r="GR165" i="150"/>
  <c r="GQ28" i="150"/>
  <c r="GG176" i="150"/>
  <c r="GF39" i="150"/>
  <c r="HA157" i="150"/>
  <c r="GZ20" i="150"/>
  <c r="GO168" i="150"/>
  <c r="GN31" i="150"/>
  <c r="GZ158" i="150"/>
  <c r="GY21" i="150"/>
  <c r="GP167" i="150"/>
  <c r="GO30" i="150"/>
  <c r="GM170" i="150"/>
  <c r="GL33" i="150"/>
  <c r="HB156" i="150"/>
  <c r="HA19" i="150"/>
  <c r="HC156" i="150" s="1"/>
  <c r="B156" i="150" s="1"/>
  <c r="GD180" i="150"/>
  <c r="GC43" i="150"/>
  <c r="GW161" i="150"/>
  <c r="GV24" i="150"/>
  <c r="GG177" i="150" l="1"/>
  <c r="GF40" i="150"/>
  <c r="GR166" i="150"/>
  <c r="GQ29" i="150"/>
  <c r="GI175" i="150"/>
  <c r="GH38" i="150"/>
  <c r="HA158" i="150"/>
  <c r="GZ21" i="150"/>
  <c r="GK173" i="150"/>
  <c r="GJ36" i="150"/>
  <c r="GP168" i="150"/>
  <c r="GO31" i="150"/>
  <c r="GO169" i="150"/>
  <c r="GN32" i="150"/>
  <c r="GE180" i="150"/>
  <c r="GD43" i="150"/>
  <c r="GM171" i="150"/>
  <c r="GL34" i="150"/>
  <c r="GN170" i="150"/>
  <c r="GM33" i="150"/>
  <c r="GE179" i="150"/>
  <c r="GD42" i="150"/>
  <c r="GZ159" i="150"/>
  <c r="GY22" i="150"/>
  <c r="GX161" i="150"/>
  <c r="GW24" i="150"/>
  <c r="GJ174" i="150"/>
  <c r="GI37" i="150"/>
  <c r="GU164" i="150"/>
  <c r="GT27" i="150"/>
  <c r="GS165" i="150"/>
  <c r="GR28" i="150"/>
  <c r="GV163" i="150"/>
  <c r="GU26" i="150"/>
  <c r="HB157" i="150"/>
  <c r="HA20" i="150"/>
  <c r="HC157" i="150" s="1"/>
  <c r="B157" i="150" s="1"/>
  <c r="GF178" i="150"/>
  <c r="GE41" i="150"/>
  <c r="GL172" i="150"/>
  <c r="GK35" i="150"/>
  <c r="GQ167" i="150"/>
  <c r="GP30" i="150"/>
  <c r="GH176" i="150"/>
  <c r="GG39" i="150"/>
  <c r="GZ160" i="150"/>
  <c r="GY23" i="150"/>
  <c r="GW162" i="150"/>
  <c r="GV25" i="150"/>
  <c r="GV164" i="150" l="1"/>
  <c r="GU27" i="150"/>
  <c r="GJ175" i="150"/>
  <c r="GI38" i="150"/>
  <c r="GK174" i="150"/>
  <c r="GJ37" i="150"/>
  <c r="GO170" i="150"/>
  <c r="GN33" i="150"/>
  <c r="GQ168" i="150"/>
  <c r="GP31" i="150"/>
  <c r="GS166" i="150"/>
  <c r="GR29" i="150"/>
  <c r="HA160" i="150"/>
  <c r="GZ23" i="150"/>
  <c r="GF179" i="150"/>
  <c r="GE42" i="150"/>
  <c r="GY161" i="150"/>
  <c r="GX24" i="150"/>
  <c r="GL173" i="150"/>
  <c r="GK36" i="150"/>
  <c r="GH177" i="150"/>
  <c r="GG40" i="150"/>
  <c r="GG178" i="150"/>
  <c r="GF41" i="150"/>
  <c r="GP169" i="150"/>
  <c r="GO32" i="150"/>
  <c r="GI176" i="150"/>
  <c r="GH39" i="150"/>
  <c r="GR167" i="150"/>
  <c r="GQ30" i="150"/>
  <c r="GW163" i="150"/>
  <c r="GV26" i="150"/>
  <c r="GN171" i="150"/>
  <c r="GM34" i="150"/>
  <c r="GX162" i="150"/>
  <c r="GW25" i="150"/>
  <c r="GM172" i="150"/>
  <c r="GL35" i="150"/>
  <c r="GT165" i="150"/>
  <c r="GS28" i="150"/>
  <c r="HA159" i="150"/>
  <c r="GZ22" i="150"/>
  <c r="GF180" i="150"/>
  <c r="GE43" i="150"/>
  <c r="HB158" i="150"/>
  <c r="HA21" i="150"/>
  <c r="HC158" i="150" s="1"/>
  <c r="B158" i="150" s="1"/>
  <c r="GI177" i="150" l="1"/>
  <c r="GH40" i="150"/>
  <c r="HB160" i="150"/>
  <c r="HA23" i="150"/>
  <c r="HC160" i="150" s="1"/>
  <c r="B160" i="150" s="1"/>
  <c r="GL174" i="150"/>
  <c r="GK37" i="150"/>
  <c r="GJ176" i="150"/>
  <c r="GI39" i="150"/>
  <c r="GN172" i="150"/>
  <c r="GM35" i="150"/>
  <c r="GY162" i="150"/>
  <c r="GX25" i="150"/>
  <c r="GK175" i="150"/>
  <c r="GJ38" i="150"/>
  <c r="GQ169" i="150"/>
  <c r="GP32" i="150"/>
  <c r="GR168" i="150"/>
  <c r="GQ31" i="150"/>
  <c r="GW164" i="150"/>
  <c r="GV27" i="150"/>
  <c r="GM173" i="150"/>
  <c r="GL36" i="150"/>
  <c r="GO171" i="150"/>
  <c r="GN34" i="150"/>
  <c r="GZ161" i="150"/>
  <c r="GY24" i="150"/>
  <c r="GS167" i="150"/>
  <c r="GR30" i="150"/>
  <c r="GG180" i="150"/>
  <c r="GF43" i="150"/>
  <c r="GT166" i="150"/>
  <c r="GS29" i="150"/>
  <c r="HB159" i="150"/>
  <c r="HA22" i="150"/>
  <c r="HC159" i="150" s="1"/>
  <c r="B159" i="150" s="1"/>
  <c r="GU165" i="150"/>
  <c r="GT28" i="150"/>
  <c r="GX163" i="150"/>
  <c r="GW26" i="150"/>
  <c r="GH178" i="150"/>
  <c r="GG41" i="150"/>
  <c r="GG179" i="150"/>
  <c r="GF42" i="150"/>
  <c r="GP170" i="150"/>
  <c r="GO33" i="150"/>
  <c r="GV165" i="150" l="1"/>
  <c r="GU28" i="150"/>
  <c r="GX164" i="150"/>
  <c r="GW27" i="150"/>
  <c r="GM174" i="150"/>
  <c r="GL37" i="150"/>
  <c r="GS168" i="150"/>
  <c r="GR31" i="150"/>
  <c r="GI178" i="150"/>
  <c r="GH41" i="150"/>
  <c r="GU166" i="150"/>
  <c r="GT29" i="150"/>
  <c r="GP171" i="150"/>
  <c r="GO34" i="150"/>
  <c r="GR169" i="150"/>
  <c r="GQ32" i="150"/>
  <c r="GK176" i="150"/>
  <c r="GJ39" i="150"/>
  <c r="GQ170" i="150"/>
  <c r="GP33" i="150"/>
  <c r="GZ162" i="150"/>
  <c r="GY25" i="150"/>
  <c r="HA161" i="150"/>
  <c r="GZ24" i="150"/>
  <c r="GJ177" i="150"/>
  <c r="GI40" i="150"/>
  <c r="GT167" i="150"/>
  <c r="GS30" i="150"/>
  <c r="GH179" i="150"/>
  <c r="GG42" i="150"/>
  <c r="GO172" i="150"/>
  <c r="GN35" i="150"/>
  <c r="GY163" i="150"/>
  <c r="GX26" i="150"/>
  <c r="GH180" i="150"/>
  <c r="GG43" i="150"/>
  <c r="GN173" i="150"/>
  <c r="GM36" i="150"/>
  <c r="GL175" i="150"/>
  <c r="GK38" i="150"/>
  <c r="GM175" i="150" l="1"/>
  <c r="GL38" i="150"/>
  <c r="HB161" i="150"/>
  <c r="HA24" i="150"/>
  <c r="HC161" i="150" s="1"/>
  <c r="B161" i="150" s="1"/>
  <c r="GY164" i="150"/>
  <c r="GX27" i="150"/>
  <c r="GS169" i="150"/>
  <c r="GR32" i="150"/>
  <c r="GI179" i="150"/>
  <c r="GH42" i="150"/>
  <c r="GN174" i="150"/>
  <c r="GM37" i="150"/>
  <c r="GI180" i="150"/>
  <c r="GH43" i="150"/>
  <c r="GR170" i="150"/>
  <c r="GQ33" i="150"/>
  <c r="GV166" i="150"/>
  <c r="GU29" i="150"/>
  <c r="GP172" i="150"/>
  <c r="GO35" i="150"/>
  <c r="HA162" i="150"/>
  <c r="GZ25" i="150"/>
  <c r="GK177" i="150"/>
  <c r="GJ40" i="150"/>
  <c r="GJ178" i="150"/>
  <c r="GI41" i="150"/>
  <c r="GW165" i="150"/>
  <c r="GV28" i="150"/>
  <c r="GT168" i="150"/>
  <c r="GS31" i="150"/>
  <c r="GO173" i="150"/>
  <c r="GN36" i="150"/>
  <c r="GQ171" i="150"/>
  <c r="GP34" i="150"/>
  <c r="GU167" i="150"/>
  <c r="GT30" i="150"/>
  <c r="GZ163" i="150"/>
  <c r="GY26" i="150"/>
  <c r="GL176" i="150"/>
  <c r="GK39" i="150"/>
  <c r="GL177" i="150" l="1"/>
  <c r="GK40" i="150"/>
  <c r="HB162" i="150"/>
  <c r="HA25" i="150"/>
  <c r="HC162" i="150" s="1"/>
  <c r="B162" i="150" s="1"/>
  <c r="GS170" i="150"/>
  <c r="GR33" i="150"/>
  <c r="GU168" i="150"/>
  <c r="GT31" i="150"/>
  <c r="GV167" i="150"/>
  <c r="GU30" i="150"/>
  <c r="GT169" i="150"/>
  <c r="GS32" i="150"/>
  <c r="GJ180" i="150"/>
  <c r="GI43" i="150"/>
  <c r="GO174" i="150"/>
  <c r="GN37" i="150"/>
  <c r="GR171" i="150"/>
  <c r="GQ34" i="150"/>
  <c r="GW166" i="150"/>
  <c r="GV29" i="150"/>
  <c r="GJ179" i="150"/>
  <c r="GI42" i="150"/>
  <c r="GN175" i="150"/>
  <c r="GM38" i="150"/>
  <c r="GM176" i="150"/>
  <c r="GL39" i="150"/>
  <c r="GP173" i="150"/>
  <c r="GO36" i="150"/>
  <c r="HA163" i="150"/>
  <c r="GZ26" i="150"/>
  <c r="GZ164" i="150"/>
  <c r="GY27" i="150"/>
  <c r="GX165" i="150"/>
  <c r="GW28" i="150"/>
  <c r="GQ172" i="150"/>
  <c r="GP35" i="150"/>
  <c r="GK178" i="150"/>
  <c r="GJ41" i="150"/>
  <c r="GP174" i="150" l="1"/>
  <c r="GO37" i="150"/>
  <c r="GO175" i="150"/>
  <c r="GN38" i="150"/>
  <c r="GT170" i="150"/>
  <c r="GS33" i="150"/>
  <c r="HB163" i="150"/>
  <c r="HA26" i="150"/>
  <c r="HC163" i="150" s="1"/>
  <c r="B163" i="150" s="1"/>
  <c r="GR172" i="150"/>
  <c r="GQ35" i="150"/>
  <c r="HA164" i="150"/>
  <c r="GZ27" i="150"/>
  <c r="GK179" i="150"/>
  <c r="GJ42" i="150"/>
  <c r="GU169" i="150"/>
  <c r="GT32" i="150"/>
  <c r="GW167" i="150"/>
  <c r="GV30" i="150"/>
  <c r="GM177" i="150"/>
  <c r="GL40" i="150"/>
  <c r="GV168" i="150"/>
  <c r="GU31" i="150"/>
  <c r="GL178" i="150"/>
  <c r="GK41" i="150"/>
  <c r="GK180" i="150"/>
  <c r="GJ43" i="150"/>
  <c r="GQ173" i="150"/>
  <c r="GP36" i="150"/>
  <c r="GX166" i="150"/>
  <c r="GW29" i="150"/>
  <c r="GY165" i="150"/>
  <c r="GX28" i="150"/>
  <c r="GN176" i="150"/>
  <c r="GM39" i="150"/>
  <c r="GS171" i="150"/>
  <c r="GR34" i="150"/>
  <c r="GZ165" i="150" l="1"/>
  <c r="GY28" i="150"/>
  <c r="GV169" i="150"/>
  <c r="GU32" i="150"/>
  <c r="GL179" i="150"/>
  <c r="GK42" i="150"/>
  <c r="GY166" i="150"/>
  <c r="GX29" i="150"/>
  <c r="GM178" i="150"/>
  <c r="GL41" i="150"/>
  <c r="GU170" i="150"/>
  <c r="GT33" i="150"/>
  <c r="GR173" i="150"/>
  <c r="GQ36" i="150"/>
  <c r="HB164" i="150"/>
  <c r="HA27" i="150"/>
  <c r="HC164" i="150" s="1"/>
  <c r="B164" i="150" s="1"/>
  <c r="GP175" i="150"/>
  <c r="GO38" i="150"/>
  <c r="GO176" i="150"/>
  <c r="GN39" i="150"/>
  <c r="GL180" i="150"/>
  <c r="GK43" i="150"/>
  <c r="GX167" i="150"/>
  <c r="GW30" i="150"/>
  <c r="GQ174" i="150"/>
  <c r="GP37" i="150"/>
  <c r="GW168" i="150"/>
  <c r="GV31" i="150"/>
  <c r="GT171" i="150"/>
  <c r="GS34" i="150"/>
  <c r="GN177" i="150"/>
  <c r="GM40" i="150"/>
  <c r="GS172" i="150"/>
  <c r="GR35" i="150"/>
  <c r="GM179" i="150" l="1"/>
  <c r="GL42" i="150"/>
  <c r="GV170" i="150"/>
  <c r="GU33" i="150"/>
  <c r="GZ166" i="150"/>
  <c r="GY29" i="150"/>
  <c r="GM180" i="150"/>
  <c r="GL43" i="150"/>
  <c r="GT172" i="150"/>
  <c r="GS35" i="150"/>
  <c r="GP176" i="150"/>
  <c r="GO39" i="150"/>
  <c r="GQ175" i="150"/>
  <c r="GP38" i="150"/>
  <c r="GN178" i="150"/>
  <c r="GM41" i="150"/>
  <c r="HA165" i="150"/>
  <c r="GZ28" i="150"/>
  <c r="GY167" i="150"/>
  <c r="GX30" i="150"/>
  <c r="GW31" i="150"/>
  <c r="GX168" i="150"/>
  <c r="GS173" i="150"/>
  <c r="GR36" i="150"/>
  <c r="GW169" i="150"/>
  <c r="GV32" i="150"/>
  <c r="GO177" i="150"/>
  <c r="GN40" i="150"/>
  <c r="GR174" i="150"/>
  <c r="GQ37" i="150"/>
  <c r="GU171" i="150"/>
  <c r="GT34" i="150"/>
  <c r="GS174" i="150" l="1"/>
  <c r="GR37" i="150"/>
  <c r="GP177" i="150"/>
  <c r="GO40" i="150"/>
  <c r="GX169" i="150"/>
  <c r="GW32" i="150"/>
  <c r="GR175" i="150"/>
  <c r="GQ38" i="150"/>
  <c r="GQ176" i="150"/>
  <c r="GP39" i="150"/>
  <c r="HB165" i="150"/>
  <c r="HA28" i="150"/>
  <c r="HC165" i="150" s="1"/>
  <c r="B165" i="150" s="1"/>
  <c r="GU172" i="150"/>
  <c r="GT35" i="150"/>
  <c r="GN179" i="150"/>
  <c r="GM42" i="150"/>
  <c r="HA166" i="150"/>
  <c r="GZ29" i="150"/>
  <c r="GW170" i="150"/>
  <c r="GV33" i="150"/>
  <c r="GN180" i="150"/>
  <c r="GM43" i="150"/>
  <c r="GY168" i="150"/>
  <c r="GX31" i="150"/>
  <c r="GZ167" i="150"/>
  <c r="GY30" i="150"/>
  <c r="GV171" i="150"/>
  <c r="GU34" i="150"/>
  <c r="GT173" i="150"/>
  <c r="GS36" i="150"/>
  <c r="GO178" i="150"/>
  <c r="GN41" i="150"/>
  <c r="GP178" i="150" l="1"/>
  <c r="GO41" i="150"/>
  <c r="GU173" i="150"/>
  <c r="GT36" i="150"/>
  <c r="GZ168" i="150"/>
  <c r="GY31" i="150"/>
  <c r="GY169" i="150"/>
  <c r="GX32" i="150"/>
  <c r="GS175" i="150"/>
  <c r="GR38" i="150"/>
  <c r="GV172" i="150"/>
  <c r="GU35" i="150"/>
  <c r="GW171" i="150"/>
  <c r="GV34" i="150"/>
  <c r="HA167" i="150"/>
  <c r="GZ30" i="150"/>
  <c r="GR176" i="150"/>
  <c r="GQ39" i="150"/>
  <c r="GT174" i="150"/>
  <c r="GS37" i="150"/>
  <c r="GO179" i="150"/>
  <c r="GN42" i="150"/>
  <c r="GO180" i="150"/>
  <c r="GN43" i="150"/>
  <c r="GX170" i="150"/>
  <c r="GW33" i="150"/>
  <c r="GQ177" i="150"/>
  <c r="GP40" i="150"/>
  <c r="HB166" i="150"/>
  <c r="HA29" i="150"/>
  <c r="HC166" i="150" s="1"/>
  <c r="B166" i="150" s="1"/>
  <c r="GZ169" i="150" l="1"/>
  <c r="GY32" i="150"/>
  <c r="GX171" i="150"/>
  <c r="GW34" i="150"/>
  <c r="GW172" i="150"/>
  <c r="GV35" i="150"/>
  <c r="GP179" i="150"/>
  <c r="GO42" i="150"/>
  <c r="GR177" i="150"/>
  <c r="GQ40" i="150"/>
  <c r="HA168" i="150"/>
  <c r="GZ31" i="150"/>
  <c r="GY170" i="150"/>
  <c r="GX33" i="150"/>
  <c r="GP180" i="150"/>
  <c r="GO43" i="150"/>
  <c r="GQ178" i="150"/>
  <c r="GP41" i="150"/>
  <c r="GU174" i="150"/>
  <c r="GT37" i="150"/>
  <c r="GS176" i="150"/>
  <c r="GR39" i="150"/>
  <c r="GV173" i="150"/>
  <c r="GU36" i="150"/>
  <c r="HB167" i="150"/>
  <c r="HA30" i="150"/>
  <c r="HC167" i="150" s="1"/>
  <c r="B167" i="150" s="1"/>
  <c r="GT175" i="150"/>
  <c r="GS38" i="150"/>
  <c r="GX172" i="150" l="1"/>
  <c r="GW35" i="150"/>
  <c r="GZ170" i="150"/>
  <c r="GY33" i="150"/>
  <c r="GU175" i="150"/>
  <c r="GT38" i="150"/>
  <c r="HB168" i="150"/>
  <c r="HA31" i="150"/>
  <c r="HC168" i="150" s="1"/>
  <c r="B168" i="150" s="1"/>
  <c r="GR178" i="150"/>
  <c r="GQ41" i="150"/>
  <c r="HA169" i="150"/>
  <c r="GZ32" i="150"/>
  <c r="GV174" i="150"/>
  <c r="GU37" i="150"/>
  <c r="GY171" i="150"/>
  <c r="GX34" i="150"/>
  <c r="GW173" i="150"/>
  <c r="GV36" i="150"/>
  <c r="GQ180" i="150"/>
  <c r="GP43" i="150"/>
  <c r="GQ179" i="150"/>
  <c r="GP42" i="150"/>
  <c r="GS177" i="150"/>
  <c r="GR40" i="150"/>
  <c r="GT176" i="150"/>
  <c r="GS39" i="150"/>
  <c r="GR179" i="150" l="1"/>
  <c r="GQ42" i="150"/>
  <c r="HA170" i="150"/>
  <c r="GZ33" i="150"/>
  <c r="GV37" i="150"/>
  <c r="GW174" i="150"/>
  <c r="GV175" i="150"/>
  <c r="GU38" i="150"/>
  <c r="GR180" i="150"/>
  <c r="GQ43" i="150"/>
  <c r="GU176" i="150"/>
  <c r="GT39" i="150"/>
  <c r="GT177" i="150"/>
  <c r="GS40" i="150"/>
  <c r="GY172" i="150"/>
  <c r="GX35" i="150"/>
  <c r="HB169" i="150"/>
  <c r="HA32" i="150"/>
  <c r="HC169" i="150" s="1"/>
  <c r="B169" i="150" s="1"/>
  <c r="GX173" i="150"/>
  <c r="GW36" i="150"/>
  <c r="GZ171" i="150"/>
  <c r="GY34" i="150"/>
  <c r="GS178" i="150"/>
  <c r="GR41" i="150"/>
  <c r="GV176" i="150" l="1"/>
  <c r="GU39" i="150"/>
  <c r="HA171" i="150"/>
  <c r="GZ34" i="150"/>
  <c r="GY173" i="150"/>
  <c r="GX36" i="150"/>
  <c r="HB170" i="150"/>
  <c r="HA33" i="150"/>
  <c r="HC170" i="150" s="1"/>
  <c r="B170" i="150" s="1"/>
  <c r="GS179" i="150"/>
  <c r="GR42" i="150"/>
  <c r="GS180" i="150"/>
  <c r="GR43" i="150"/>
  <c r="GU177" i="150"/>
  <c r="GT40" i="150"/>
  <c r="GX174" i="150"/>
  <c r="GW37" i="150"/>
  <c r="GT178" i="150"/>
  <c r="GS41" i="150"/>
  <c r="GZ172" i="150"/>
  <c r="GY35" i="150"/>
  <c r="GW175" i="150"/>
  <c r="GV38" i="150"/>
  <c r="GX175" i="150" l="1"/>
  <c r="GW38" i="150"/>
  <c r="GT180" i="150"/>
  <c r="GS43" i="150"/>
  <c r="GV177" i="150"/>
  <c r="GU40" i="150"/>
  <c r="HB171" i="150"/>
  <c r="HA34" i="150"/>
  <c r="HC171" i="150" s="1"/>
  <c r="B171" i="150" s="1"/>
  <c r="GU178" i="150"/>
  <c r="GT41" i="150"/>
  <c r="HA172" i="150"/>
  <c r="GZ35" i="150"/>
  <c r="GT179" i="150"/>
  <c r="GS42" i="150"/>
  <c r="GW176" i="150"/>
  <c r="GV39" i="150"/>
  <c r="GZ173" i="150"/>
  <c r="GY36" i="150"/>
  <c r="GY174" i="150"/>
  <c r="GX37" i="150"/>
  <c r="GZ174" i="150" l="1"/>
  <c r="GY37" i="150"/>
  <c r="GX176" i="150"/>
  <c r="GW39" i="150"/>
  <c r="GW177" i="150"/>
  <c r="GV40" i="150"/>
  <c r="HA173" i="150"/>
  <c r="GZ36" i="150"/>
  <c r="GY175" i="150"/>
  <c r="GX38" i="150"/>
  <c r="GU179" i="150"/>
  <c r="GT42" i="150"/>
  <c r="HB172" i="150"/>
  <c r="HA35" i="150"/>
  <c r="HC172" i="150" s="1"/>
  <c r="B172" i="150" s="1"/>
  <c r="GU180" i="150"/>
  <c r="GT43" i="150"/>
  <c r="GV178" i="150"/>
  <c r="GU41" i="150"/>
  <c r="GY176" i="150" l="1"/>
  <c r="GX39" i="150"/>
  <c r="HB173" i="150"/>
  <c r="HA36" i="150"/>
  <c r="HC173" i="150" s="1"/>
  <c r="B173" i="150" s="1"/>
  <c r="GW178" i="150"/>
  <c r="GV41" i="150"/>
  <c r="GX177" i="150"/>
  <c r="GW40" i="150"/>
  <c r="GV180" i="150"/>
  <c r="GU43" i="150"/>
  <c r="GV179" i="150"/>
  <c r="GU42" i="150"/>
  <c r="GZ175" i="150"/>
  <c r="GY38" i="150"/>
  <c r="HA174" i="150"/>
  <c r="GZ37" i="150"/>
  <c r="GW180" i="150" l="1"/>
  <c r="GV43" i="150"/>
  <c r="B184" i="150"/>
  <c r="GZ176" i="150"/>
  <c r="GY39" i="150"/>
  <c r="HA175" i="150"/>
  <c r="GZ38" i="150"/>
  <c r="HB174" i="150"/>
  <c r="HA37" i="150"/>
  <c r="HC174" i="150" s="1"/>
  <c r="GX178" i="150"/>
  <c r="GW41" i="150"/>
  <c r="GW179" i="150"/>
  <c r="GV42" i="150"/>
  <c r="GY177" i="150"/>
  <c r="GX40" i="150"/>
  <c r="B185" i="150"/>
  <c r="B174" i="150" l="1"/>
  <c r="GX179" i="150"/>
  <c r="GW42" i="150"/>
  <c r="GY178" i="150"/>
  <c r="GX41" i="150"/>
  <c r="HA176" i="150"/>
  <c r="GZ39" i="150"/>
  <c r="GX180" i="150"/>
  <c r="GW43" i="150"/>
  <c r="HB175" i="150"/>
  <c r="HA38" i="150"/>
  <c r="HC175" i="150" s="1"/>
  <c r="B175" i="150" s="1"/>
  <c r="GZ177" i="150"/>
  <c r="GY40" i="150"/>
  <c r="HA177" i="150" l="1"/>
  <c r="GZ40" i="150"/>
  <c r="HB176" i="150"/>
  <c r="HA39" i="150"/>
  <c r="HC176" i="150" s="1"/>
  <c r="B176" i="150" s="1"/>
  <c r="GY180" i="150"/>
  <c r="GX43" i="150"/>
  <c r="GZ178" i="150"/>
  <c r="GY41" i="150"/>
  <c r="GY179" i="150"/>
  <c r="GX42" i="150"/>
  <c r="HA178" i="150" l="1"/>
  <c r="GZ41" i="150"/>
  <c r="HB177" i="150"/>
  <c r="HA40" i="150"/>
  <c r="HC177" i="150" s="1"/>
  <c r="B177" i="150" s="1"/>
  <c r="GZ180" i="150"/>
  <c r="GY43" i="150"/>
  <c r="GZ179" i="150"/>
  <c r="GY42" i="150"/>
  <c r="HA179" i="150" l="1"/>
  <c r="GZ42" i="150"/>
  <c r="HA180" i="150"/>
  <c r="GZ43" i="150"/>
  <c r="HB178" i="150"/>
  <c r="HA41" i="150"/>
  <c r="HC178" i="150" s="1"/>
  <c r="B178" i="150" s="1"/>
  <c r="HB180" i="150" l="1"/>
  <c r="HA43" i="150"/>
  <c r="HC180" i="150" s="1"/>
  <c r="B180" i="150" s="1"/>
  <c r="HB179" i="150"/>
  <c r="HA42" i="150"/>
  <c r="HC179" i="150" s="1"/>
  <c r="B179" i="150" s="1"/>
  <c r="B183" i="150" l="1"/>
  <c r="B182" i="150"/>
  <c r="B181" i="150"/>
</calcChain>
</file>

<file path=xl/sharedStrings.xml><?xml version="1.0" encoding="utf-8"?>
<sst xmlns="http://schemas.openxmlformats.org/spreadsheetml/2006/main" count="3322" uniqueCount="1379">
  <si>
    <t>Ticker</t>
  </si>
  <si>
    <t>Median</t>
  </si>
  <si>
    <t>Company</t>
  </si>
  <si>
    <t>AEE</t>
  </si>
  <si>
    <t>AES</t>
  </si>
  <si>
    <t>LNT</t>
  </si>
  <si>
    <t>CMS</t>
  </si>
  <si>
    <t>CNP</t>
  </si>
  <si>
    <t>D</t>
  </si>
  <si>
    <t>DTE</t>
  </si>
  <si>
    <t>DUK</t>
  </si>
  <si>
    <t>ED</t>
  </si>
  <si>
    <t>ETR</t>
  </si>
  <si>
    <t>EXC</t>
  </si>
  <si>
    <t>NI</t>
  </si>
  <si>
    <t>PEG</t>
  </si>
  <si>
    <t>PNW</t>
  </si>
  <si>
    <t>PPL</t>
  </si>
  <si>
    <t>SRE</t>
  </si>
  <si>
    <t>WEC</t>
  </si>
  <si>
    <t>XEL</t>
  </si>
  <si>
    <t>NWE</t>
  </si>
  <si>
    <t>PNM</t>
  </si>
  <si>
    <t>Average</t>
  </si>
  <si>
    <t>ES</t>
  </si>
  <si>
    <t>FE</t>
  </si>
  <si>
    <t>OGE</t>
  </si>
  <si>
    <t>OTTR</t>
  </si>
  <si>
    <t>POR</t>
  </si>
  <si>
    <t>SO</t>
  </si>
  <si>
    <t>ALE</t>
  </si>
  <si>
    <t>AEP</t>
  </si>
  <si>
    <t>Risk Premium</t>
  </si>
  <si>
    <t>MS</t>
  </si>
  <si>
    <t>F</t>
  </si>
  <si>
    <t>EIX</t>
  </si>
  <si>
    <t>NEE</t>
  </si>
  <si>
    <t>NorthWestern Corporation</t>
  </si>
  <si>
    <t>OGE Energy Corp.</t>
  </si>
  <si>
    <t>Xcel Energy Inc.</t>
  </si>
  <si>
    <t>Date of Electric Rate Case</t>
  </si>
  <si>
    <t>N/A</t>
  </si>
  <si>
    <t>30 Day Average Stock Price</t>
  </si>
  <si>
    <t>Value Line</t>
  </si>
  <si>
    <t>Mean</t>
  </si>
  <si>
    <t>Near-Term Projected 30-Year Treasury</t>
  </si>
  <si>
    <t>Average:</t>
  </si>
  <si>
    <t>Long-Term Projected 30-Year Treasury</t>
  </si>
  <si>
    <t>Dividend Yield</t>
  </si>
  <si>
    <t>Ex-Ante Market Risk Premium</t>
  </si>
  <si>
    <t>Market DCF Method Based - Bloomberg</t>
  </si>
  <si>
    <t>[1]</t>
  </si>
  <si>
    <t>[2]</t>
  </si>
  <si>
    <t>[3]</t>
  </si>
  <si>
    <t>S&amp;P 500
Est. Required
Market Return</t>
  </si>
  <si>
    <t>Current 30-Year Treasury (30-day average)</t>
  </si>
  <si>
    <t>Implied Market Risk Premium</t>
  </si>
  <si>
    <t>[4]</t>
  </si>
  <si>
    <t>[5]</t>
  </si>
  <si>
    <t>[6]</t>
  </si>
  <si>
    <t>[7]</t>
  </si>
  <si>
    <t>[8]</t>
  </si>
  <si>
    <t>[9]</t>
  </si>
  <si>
    <t>Market 
Capitalization</t>
  </si>
  <si>
    <t>Weight in Index</t>
  </si>
  <si>
    <t>Estimated Dividend Yield</t>
  </si>
  <si>
    <t>Long-Term Growth Est.</t>
  </si>
  <si>
    <t>DCF Result</t>
  </si>
  <si>
    <t>Weighted
DCF Result</t>
  </si>
  <si>
    <t>A</t>
  </si>
  <si>
    <t>AAL</t>
  </si>
  <si>
    <t>AAP</t>
  </si>
  <si>
    <t>AAPL</t>
  </si>
  <si>
    <t>ABBV</t>
  </si>
  <si>
    <t>ABC</t>
  </si>
  <si>
    <t>ABT</t>
  </si>
  <si>
    <t>ACN</t>
  </si>
  <si>
    <t>ADBE</t>
  </si>
  <si>
    <t>ADI</t>
  </si>
  <si>
    <t>ADM</t>
  </si>
  <si>
    <t>ADP</t>
  </si>
  <si>
    <t>ADS</t>
  </si>
  <si>
    <t>ADSK</t>
  </si>
  <si>
    <t>AFL</t>
  </si>
  <si>
    <t>AGN</t>
  </si>
  <si>
    <t>AIG</t>
  </si>
  <si>
    <t>AIV</t>
  </si>
  <si>
    <t>AIZ</t>
  </si>
  <si>
    <t>AJG</t>
  </si>
  <si>
    <t>AKAM</t>
  </si>
  <si>
    <t>ALB</t>
  </si>
  <si>
    <t>ALK</t>
  </si>
  <si>
    <t>ALL</t>
  </si>
  <si>
    <t>ALLE</t>
  </si>
  <si>
    <t>ALXN</t>
  </si>
  <si>
    <t>AMAT</t>
  </si>
  <si>
    <t>AME</t>
  </si>
  <si>
    <t>AMG</t>
  </si>
  <si>
    <t>AMGN</t>
  </si>
  <si>
    <t>AMP</t>
  </si>
  <si>
    <t>AMT</t>
  </si>
  <si>
    <t>AMZN</t>
  </si>
  <si>
    <t>ANTM</t>
  </si>
  <si>
    <t>AON</t>
  </si>
  <si>
    <t>APA</t>
  </si>
  <si>
    <t>APD</t>
  </si>
  <si>
    <t>APH</t>
  </si>
  <si>
    <t>ATVI</t>
  </si>
  <si>
    <t>AVB</t>
  </si>
  <si>
    <t>AVGO</t>
  </si>
  <si>
    <t>AVY</t>
  </si>
  <si>
    <t>AWK</t>
  </si>
  <si>
    <t>AXP</t>
  </si>
  <si>
    <t>AZO</t>
  </si>
  <si>
    <t>BA</t>
  </si>
  <si>
    <t>BAC</t>
  </si>
  <si>
    <t>BAX</t>
  </si>
  <si>
    <t>BBY</t>
  </si>
  <si>
    <t>BDX</t>
  </si>
  <si>
    <t>BEN</t>
  </si>
  <si>
    <t>BF/B</t>
  </si>
  <si>
    <t>BIIB</t>
  </si>
  <si>
    <t>BK</t>
  </si>
  <si>
    <t>BLK</t>
  </si>
  <si>
    <t>BLL</t>
  </si>
  <si>
    <t>BMY</t>
  </si>
  <si>
    <t>BRK/B</t>
  </si>
  <si>
    <t>BSX</t>
  </si>
  <si>
    <t>BWA</t>
  </si>
  <si>
    <t>BXP</t>
  </si>
  <si>
    <t>C</t>
  </si>
  <si>
    <t>CAG</t>
  </si>
  <si>
    <t>CAH</t>
  </si>
  <si>
    <t>CAT</t>
  </si>
  <si>
    <t>CB</t>
  </si>
  <si>
    <t>CCI</t>
  </si>
  <si>
    <t>CCL</t>
  </si>
  <si>
    <t>CERN</t>
  </si>
  <si>
    <t>CF</t>
  </si>
  <si>
    <t>CFG</t>
  </si>
  <si>
    <t>CHD</t>
  </si>
  <si>
    <t>CHRW</t>
  </si>
  <si>
    <t>CI</t>
  </si>
  <si>
    <t>CINF</t>
  </si>
  <si>
    <t>CL</t>
  </si>
  <si>
    <t>CLX</t>
  </si>
  <si>
    <t>CMA</t>
  </si>
  <si>
    <t>CMCSA</t>
  </si>
  <si>
    <t>CME</t>
  </si>
  <si>
    <t>CMG</t>
  </si>
  <si>
    <t>CMI</t>
  </si>
  <si>
    <t>CNC</t>
  </si>
  <si>
    <t>COF</t>
  </si>
  <si>
    <t>COG</t>
  </si>
  <si>
    <t>COP</t>
  </si>
  <si>
    <t>COST</t>
  </si>
  <si>
    <t>CPB</t>
  </si>
  <si>
    <t>CRM</t>
  </si>
  <si>
    <t>CSCO</t>
  </si>
  <si>
    <t>CSX</t>
  </si>
  <si>
    <t>CTAS</t>
  </si>
  <si>
    <t>CTL</t>
  </si>
  <si>
    <t>CTSH</t>
  </si>
  <si>
    <t>CTXS</t>
  </si>
  <si>
    <t>CVS</t>
  </si>
  <si>
    <t>CVX</t>
  </si>
  <si>
    <t>CXO</t>
  </si>
  <si>
    <t>DAL</t>
  </si>
  <si>
    <t>DE</t>
  </si>
  <si>
    <t>DFS</t>
  </si>
  <si>
    <t>DG</t>
  </si>
  <si>
    <t>DGX</t>
  </si>
  <si>
    <t>DHI</t>
  </si>
  <si>
    <t>DHR</t>
  </si>
  <si>
    <t>DIS</t>
  </si>
  <si>
    <t>DISCA</t>
  </si>
  <si>
    <t>DLR</t>
  </si>
  <si>
    <t>DLTR</t>
  </si>
  <si>
    <t>DOV</t>
  </si>
  <si>
    <t>DRI</t>
  </si>
  <si>
    <t>DVA</t>
  </si>
  <si>
    <t>DVN</t>
  </si>
  <si>
    <t>EA</t>
  </si>
  <si>
    <t>EBAY</t>
  </si>
  <si>
    <t>ECL</t>
  </si>
  <si>
    <t>EFX</t>
  </si>
  <si>
    <t>EL</t>
  </si>
  <si>
    <t>EMN</t>
  </si>
  <si>
    <t>EMR</t>
  </si>
  <si>
    <t>EOG</t>
  </si>
  <si>
    <t>EQIX</t>
  </si>
  <si>
    <t>EQR</t>
  </si>
  <si>
    <t>ESS</t>
  </si>
  <si>
    <t>ETFC</t>
  </si>
  <si>
    <t>ETN</t>
  </si>
  <si>
    <t>EW</t>
  </si>
  <si>
    <t>EXPD</t>
  </si>
  <si>
    <t>EXPE</t>
  </si>
  <si>
    <t>EXR</t>
  </si>
  <si>
    <t>FAST</t>
  </si>
  <si>
    <t>FB</t>
  </si>
  <si>
    <t>FBHS</t>
  </si>
  <si>
    <t>FCX</t>
  </si>
  <si>
    <t>FDX</t>
  </si>
  <si>
    <t>FFIV</t>
  </si>
  <si>
    <t>FIS</t>
  </si>
  <si>
    <t>FISV</t>
  </si>
  <si>
    <t>FITB</t>
  </si>
  <si>
    <t>FLIR</t>
  </si>
  <si>
    <t>FLS</t>
  </si>
  <si>
    <t>FMC</t>
  </si>
  <si>
    <t>FOXA</t>
  </si>
  <si>
    <t>FRT</t>
  </si>
  <si>
    <t>FTI</t>
  </si>
  <si>
    <t>FTV</t>
  </si>
  <si>
    <t>GD</t>
  </si>
  <si>
    <t>GE</t>
  </si>
  <si>
    <t>GILD</t>
  </si>
  <si>
    <t>GIS</t>
  </si>
  <si>
    <t>GLW</t>
  </si>
  <si>
    <t>GM</t>
  </si>
  <si>
    <t>GOOGL</t>
  </si>
  <si>
    <t>GPC</t>
  </si>
  <si>
    <t>GPN</t>
  </si>
  <si>
    <t>GPS</t>
  </si>
  <si>
    <t>GRMN</t>
  </si>
  <si>
    <t>GS</t>
  </si>
  <si>
    <t>GWW</t>
  </si>
  <si>
    <t>HAL</t>
  </si>
  <si>
    <t>HAS</t>
  </si>
  <si>
    <t>HBAN</t>
  </si>
  <si>
    <t>HBI</t>
  </si>
  <si>
    <t>HCA</t>
  </si>
  <si>
    <t>HD</t>
  </si>
  <si>
    <t>HES</t>
  </si>
  <si>
    <t>HIG</t>
  </si>
  <si>
    <t>HOG</t>
  </si>
  <si>
    <t>HOLX</t>
  </si>
  <si>
    <t>HON</t>
  </si>
  <si>
    <t>HP</t>
  </si>
  <si>
    <t>HPE</t>
  </si>
  <si>
    <t>HPQ</t>
  </si>
  <si>
    <t>HRB</t>
  </si>
  <si>
    <t>HRL</t>
  </si>
  <si>
    <t>HSIC</t>
  </si>
  <si>
    <t>HST</t>
  </si>
  <si>
    <t>HSY</t>
  </si>
  <si>
    <t>HUM</t>
  </si>
  <si>
    <t>IBM</t>
  </si>
  <si>
    <t>ICE</t>
  </si>
  <si>
    <t>IFF</t>
  </si>
  <si>
    <t>ILMN</t>
  </si>
  <si>
    <t>INTC</t>
  </si>
  <si>
    <t>INTU</t>
  </si>
  <si>
    <t>IP</t>
  </si>
  <si>
    <t>IPG</t>
  </si>
  <si>
    <t>IR</t>
  </si>
  <si>
    <t>IRM</t>
  </si>
  <si>
    <t>ISRG</t>
  </si>
  <si>
    <t>ITW</t>
  </si>
  <si>
    <t>IVZ</t>
  </si>
  <si>
    <t>JBHT</t>
  </si>
  <si>
    <t>JCI</t>
  </si>
  <si>
    <t>JNJ</t>
  </si>
  <si>
    <t>JNPR</t>
  </si>
  <si>
    <t>JPM</t>
  </si>
  <si>
    <t>JWN</t>
  </si>
  <si>
    <t>K</t>
  </si>
  <si>
    <t>KEY</t>
  </si>
  <si>
    <t>KHC</t>
  </si>
  <si>
    <t>KIM</t>
  </si>
  <si>
    <t>KLAC</t>
  </si>
  <si>
    <t>KMB</t>
  </si>
  <si>
    <t>KMI</t>
  </si>
  <si>
    <t>KMX</t>
  </si>
  <si>
    <t>KO</t>
  </si>
  <si>
    <t>KR</t>
  </si>
  <si>
    <t>KSS</t>
  </si>
  <si>
    <t>KSU</t>
  </si>
  <si>
    <t>L</t>
  </si>
  <si>
    <t>LB</t>
  </si>
  <si>
    <t>LEG</t>
  </si>
  <si>
    <t>LEN</t>
  </si>
  <si>
    <t>LH</t>
  </si>
  <si>
    <t>LKQ</t>
  </si>
  <si>
    <t>LLY</t>
  </si>
  <si>
    <t>LMT</t>
  </si>
  <si>
    <t>LNC</t>
  </si>
  <si>
    <t>LOW</t>
  </si>
  <si>
    <t>LRCX</t>
  </si>
  <si>
    <t>LUV</t>
  </si>
  <si>
    <t>LYB</t>
  </si>
  <si>
    <t>M</t>
  </si>
  <si>
    <t>MA</t>
  </si>
  <si>
    <t>MAC</t>
  </si>
  <si>
    <t>MAR</t>
  </si>
  <si>
    <t>MAS</t>
  </si>
  <si>
    <t>MCD</t>
  </si>
  <si>
    <t>MCHP</t>
  </si>
  <si>
    <t>MCK</t>
  </si>
  <si>
    <t>MCO</t>
  </si>
  <si>
    <t>MDLZ</t>
  </si>
  <si>
    <t>MDT</t>
  </si>
  <si>
    <t>MET</t>
  </si>
  <si>
    <t>MHK</t>
  </si>
  <si>
    <t>MKC</t>
  </si>
  <si>
    <t>MLM</t>
  </si>
  <si>
    <t>MMC</t>
  </si>
  <si>
    <t>MMM</t>
  </si>
  <si>
    <t>MNST</t>
  </si>
  <si>
    <t>MO</t>
  </si>
  <si>
    <t>MOS</t>
  </si>
  <si>
    <t>MPC</t>
  </si>
  <si>
    <t>MRK</t>
  </si>
  <si>
    <t>MRO</t>
  </si>
  <si>
    <t>MSFT</t>
  </si>
  <si>
    <t>MSI</t>
  </si>
  <si>
    <t>MTB</t>
  </si>
  <si>
    <t>MU</t>
  </si>
  <si>
    <t>MYL</t>
  </si>
  <si>
    <t>NBL</t>
  </si>
  <si>
    <t>NDAQ</t>
  </si>
  <si>
    <t>NEM</t>
  </si>
  <si>
    <t>NFLX</t>
  </si>
  <si>
    <t>NKE</t>
  </si>
  <si>
    <t>NLSN</t>
  </si>
  <si>
    <t>NOC</t>
  </si>
  <si>
    <t>NOV</t>
  </si>
  <si>
    <t>NRG</t>
  </si>
  <si>
    <t>NSC</t>
  </si>
  <si>
    <t>NTAP</t>
  </si>
  <si>
    <t>NTRS</t>
  </si>
  <si>
    <t>NUE</t>
  </si>
  <si>
    <t>NVDA</t>
  </si>
  <si>
    <t>NWL</t>
  </si>
  <si>
    <t>O</t>
  </si>
  <si>
    <t>OKE</t>
  </si>
  <si>
    <t>OMC</t>
  </si>
  <si>
    <t>ORCL</t>
  </si>
  <si>
    <t>ORLY</t>
  </si>
  <si>
    <t>OXY</t>
  </si>
  <si>
    <t>PAYX</t>
  </si>
  <si>
    <t>PBCT</t>
  </si>
  <si>
    <t>PCAR</t>
  </si>
  <si>
    <t>PEP</t>
  </si>
  <si>
    <t>PFE</t>
  </si>
  <si>
    <t>PFG</t>
  </si>
  <si>
    <t>PG</t>
  </si>
  <si>
    <t>PGR</t>
  </si>
  <si>
    <t>PH</t>
  </si>
  <si>
    <t>PHM</t>
  </si>
  <si>
    <t>PKI</t>
  </si>
  <si>
    <t>PLD</t>
  </si>
  <si>
    <t>PM</t>
  </si>
  <si>
    <t>PNC</t>
  </si>
  <si>
    <t>PNR</t>
  </si>
  <si>
    <t>PPG</t>
  </si>
  <si>
    <t>PRGO</t>
  </si>
  <si>
    <t>PRU</t>
  </si>
  <si>
    <t>PSA</t>
  </si>
  <si>
    <t>PSX</t>
  </si>
  <si>
    <t>PVH</t>
  </si>
  <si>
    <t>PWR</t>
  </si>
  <si>
    <t>PXD</t>
  </si>
  <si>
    <t>PYPL</t>
  </si>
  <si>
    <t>QCOM</t>
  </si>
  <si>
    <t>QRVO</t>
  </si>
  <si>
    <t>RCL</t>
  </si>
  <si>
    <t>REGN</t>
  </si>
  <si>
    <t>RF</t>
  </si>
  <si>
    <t>RHI</t>
  </si>
  <si>
    <t>RL</t>
  </si>
  <si>
    <t>ROK</t>
  </si>
  <si>
    <t>ROP</t>
  </si>
  <si>
    <t>ROST</t>
  </si>
  <si>
    <t>RSG</t>
  </si>
  <si>
    <t>RTN</t>
  </si>
  <si>
    <t>SBUX</t>
  </si>
  <si>
    <t>SCHW</t>
  </si>
  <si>
    <t>SEE</t>
  </si>
  <si>
    <t>SHW</t>
  </si>
  <si>
    <t>SJM</t>
  </si>
  <si>
    <t>SLB</t>
  </si>
  <si>
    <t>SLG</t>
  </si>
  <si>
    <t>SNA</t>
  </si>
  <si>
    <t>SPG</t>
  </si>
  <si>
    <t>SPGI</t>
  </si>
  <si>
    <t>STT</t>
  </si>
  <si>
    <t>STX</t>
  </si>
  <si>
    <t>STZ</t>
  </si>
  <si>
    <t>SWK</t>
  </si>
  <si>
    <t>SWKS</t>
  </si>
  <si>
    <t>SYF</t>
  </si>
  <si>
    <t>SYK</t>
  </si>
  <si>
    <t>SYY</t>
  </si>
  <si>
    <t>T</t>
  </si>
  <si>
    <t>TAP</t>
  </si>
  <si>
    <t>TDG</t>
  </si>
  <si>
    <t>TEL</t>
  </si>
  <si>
    <t>TGT</t>
  </si>
  <si>
    <t>TIF</t>
  </si>
  <si>
    <t>TJX</t>
  </si>
  <si>
    <t>TMO</t>
  </si>
  <si>
    <t>TRIP</t>
  </si>
  <si>
    <t>TROW</t>
  </si>
  <si>
    <t>TRV</t>
  </si>
  <si>
    <t>TSCO</t>
  </si>
  <si>
    <t>TSN</t>
  </si>
  <si>
    <t>TXN</t>
  </si>
  <si>
    <t>TXT</t>
  </si>
  <si>
    <t>UAL</t>
  </si>
  <si>
    <t>UDR</t>
  </si>
  <si>
    <t>UHS</t>
  </si>
  <si>
    <t>ULTA</t>
  </si>
  <si>
    <t>UNH</t>
  </si>
  <si>
    <t>UNM</t>
  </si>
  <si>
    <t>UNP</t>
  </si>
  <si>
    <t>UPS</t>
  </si>
  <si>
    <t>URI</t>
  </si>
  <si>
    <t>USB</t>
  </si>
  <si>
    <t>UTX</t>
  </si>
  <si>
    <t>V</t>
  </si>
  <si>
    <t>VAR</t>
  </si>
  <si>
    <t>VFC</t>
  </si>
  <si>
    <t>VLO</t>
  </si>
  <si>
    <t>VMC</t>
  </si>
  <si>
    <t>VNO</t>
  </si>
  <si>
    <t>VRSK</t>
  </si>
  <si>
    <t>VRSN</t>
  </si>
  <si>
    <t>VRTX</t>
  </si>
  <si>
    <t>VTR</t>
  </si>
  <si>
    <t>VZ</t>
  </si>
  <si>
    <t>WAT</t>
  </si>
  <si>
    <t>WBA</t>
  </si>
  <si>
    <t>WDC</t>
  </si>
  <si>
    <t>WFC</t>
  </si>
  <si>
    <t>WHR</t>
  </si>
  <si>
    <t>WLTW</t>
  </si>
  <si>
    <t>WM</t>
  </si>
  <si>
    <t>WMB</t>
  </si>
  <si>
    <t>WMT</t>
  </si>
  <si>
    <t>WRK</t>
  </si>
  <si>
    <t>WU</t>
  </si>
  <si>
    <t>WY</t>
  </si>
  <si>
    <t>WYNN</t>
  </si>
  <si>
    <t>XEC</t>
  </si>
  <si>
    <t>XLNX</t>
  </si>
  <si>
    <t>XOM</t>
  </si>
  <si>
    <t>XRAY</t>
  </si>
  <si>
    <t>XRX</t>
  </si>
  <si>
    <t>XYL</t>
  </si>
  <si>
    <t>YUM</t>
  </si>
  <si>
    <t>ZBH</t>
  </si>
  <si>
    <t>ZION</t>
  </si>
  <si>
    <t>ZTS</t>
  </si>
  <si>
    <t>Total Market Capitalization:</t>
  </si>
  <si>
    <t>Notes:</t>
  </si>
  <si>
    <t>[1] Equals sum of Col. [9]</t>
  </si>
  <si>
    <t>[2] Source: Bloomberg Professional</t>
  </si>
  <si>
    <t>[3] Equals [1] − [2]</t>
  </si>
  <si>
    <t>[4] Source: Bloomberg Professional</t>
  </si>
  <si>
    <t xml:space="preserve">[5] Equals weight in S&amp;P 500 based on market capitalization </t>
  </si>
  <si>
    <t>[6] Source: Bloomberg Professional</t>
  </si>
  <si>
    <t>[7] Source: Bloomberg Professional</t>
  </si>
  <si>
    <t>[8] Equals ([6] x (1 + (0.5 x [7]))) + [7]</t>
  </si>
  <si>
    <t>[9] Equals Col. [5] x Col. [8]</t>
  </si>
  <si>
    <t>Market DCF Method Based - Value Line</t>
  </si>
  <si>
    <t>Implied Market 
Risk Premium</t>
  </si>
  <si>
    <t xml:space="preserve"> </t>
  </si>
  <si>
    <t>Estimated 
Dividend Yield</t>
  </si>
  <si>
    <t>Long-Term 
Growth Est.</t>
  </si>
  <si>
    <t>[4] Source: Value Line</t>
  </si>
  <si>
    <t>[6] Source: Value Line</t>
  </si>
  <si>
    <t>[7] Source: Value Line</t>
  </si>
  <si>
    <t>Bloomberg and Value Line Beta Coefficients</t>
  </si>
  <si>
    <t>Bloomberg</t>
  </si>
  <si>
    <t>[1] Source: Bloomberg Professional</t>
  </si>
  <si>
    <t>[10]</t>
  </si>
  <si>
    <t>[11]</t>
  </si>
  <si>
    <t>Annualized Dividend</t>
  </si>
  <si>
    <t>Average Stock
Price</t>
  </si>
  <si>
    <t>Expected Dividend Yield</t>
  </si>
  <si>
    <t>Zacks Earnings Growth</t>
  </si>
  <si>
    <t>First Call Earnings Growth</t>
  </si>
  <si>
    <t>Value Line Earnings Growth</t>
  </si>
  <si>
    <t>Average Earnings Growth</t>
  </si>
  <si>
    <t>Low
ROE</t>
  </si>
  <si>
    <t>Mean
ROE</t>
  </si>
  <si>
    <t>High
ROE</t>
  </si>
  <si>
    <t>Proxy Group Mean</t>
  </si>
  <si>
    <t>Proxy Group Median</t>
  </si>
  <si>
    <t>[3] Equals [1] / [2]</t>
  </si>
  <si>
    <t>[4] Equals [3] x (1 + 0.5 x [8])</t>
  </si>
  <si>
    <t>[5] Source: Zacks</t>
  </si>
  <si>
    <t>[6] Source: Yahoo! Finance</t>
  </si>
  <si>
    <t>[8] Equals Average([5], [6], [7])</t>
  </si>
  <si>
    <t>[9] Equals [3] x (1 + 0.5 x Minimum([5], [6], [7])) +  Minimum([5], [6], [7])</t>
  </si>
  <si>
    <t>[10] Equals [4] + [8]</t>
  </si>
  <si>
    <t>[11] Equals [3] x (1 + 0.5 x Maximum([5], [6], [7])) +  Maximum([5], [6], [7])</t>
  </si>
  <si>
    <t>90 Day Average Stock Price</t>
  </si>
  <si>
    <t>180 Day Average Stock Price</t>
  </si>
  <si>
    <t>Bond Yield Plus Risk Premium</t>
  </si>
  <si>
    <t>Constant</t>
  </si>
  <si>
    <t>Slope</t>
  </si>
  <si>
    <t>30-Year Treasury Yield</t>
  </si>
  <si>
    <t>Return on Equity</t>
  </si>
  <si>
    <t>Current 30-Year Treasury</t>
  </si>
  <si>
    <t>[1] Constant of regression equation</t>
  </si>
  <si>
    <t>[2] Slope of regression equation</t>
  </si>
  <si>
    <t>[4] Equals [1] + ln([3]) x [2]</t>
  </si>
  <si>
    <t>[5] Equals [3] + [4]</t>
  </si>
  <si>
    <t>[9] Equals [7] - [8]</t>
  </si>
  <si>
    <t># of Cases:</t>
  </si>
  <si>
    <t>Capital Asset Pricing Model Results</t>
  </si>
  <si>
    <t>Bloomberg, and Value Line Derived Market Risk Premium</t>
  </si>
  <si>
    <t>Risk-Free Rate</t>
  </si>
  <si>
    <t>Average Beta Coefficient</t>
  </si>
  <si>
    <t>Bloomberg Market DCF Derived</t>
  </si>
  <si>
    <t>Value Line Market DCF Derived</t>
  </si>
  <si>
    <t>Bloomberg MRP</t>
  </si>
  <si>
    <t>Value Line MRP</t>
  </si>
  <si>
    <t>PROXY GROUP AVERAGE BLOOMBERG BETA COEFFICIENT</t>
  </si>
  <si>
    <t>PROXY GROUP AVERAGE VALUE LINE AVERAGE BETA COEFFICIENT</t>
  </si>
  <si>
    <r>
      <t>[1] S</t>
    </r>
    <r>
      <rPr>
        <i/>
        <sz val="10"/>
        <color indexed="8"/>
        <rFont val="Arial"/>
        <family val="2"/>
      </rPr>
      <t>ee Note [7]</t>
    </r>
  </si>
  <si>
    <t>[5] Equals Col. [1] + (Col. [2] x Col. [3])</t>
  </si>
  <si>
    <t>[6] Equals Col. [1] + (Col. [2] x Col. [4])</t>
  </si>
  <si>
    <t>CHTR</t>
  </si>
  <si>
    <t>COO</t>
  </si>
  <si>
    <t>MTD</t>
  </si>
  <si>
    <t>COTY</t>
  </si>
  <si>
    <t>0.00%</t>
  </si>
  <si>
    <t>允䅁䍁䅣䅁䍁䅁䅁䅁䥁䅁䅁䅣䅁䍁䅣睗䥂䝁䅕杤求䡁䅉䅤杁䙁䅣睢祂䝁䅳䅣桂䡁䅁党祂䡁䅍杌㑂䝁䅷督㑂䙁䄰睑桂䡁䅁兡あ䝁䅅䅢杁䙁䅍䅤祂䡁䅕睙あ䡁䅕杣求䍁䅁兌杁䕁䅑兙あ䝁䅅睊桁䍁䅑村歁䑁䅅䅁䑁䅁䅁䅤䅁䍁䅣睗䥂䝁䅕杤求䡁䅉䅤杁䙁䅣睢祂䝁䅳䅣桂䡁䅁党祂䡁䅍杌㑂䝁䅷督㑂䙁䄰睑桂䡁䅁兡あ䝁䅅䅢杁䙁䅍䅤祂䡁䅕睙あ䡁䅕杣求䍁䅁兌杁䕁䅑兙あ䝁䅅睊桁䍁䅑村歁䑁䅅免穁䅁䅁权䅁䥁䅉䅁湁䙁䅳䅓求䡁䅙党祂䡁䅑䅉塂䝁䄸杣牂䡁䅁兙睂䝁䅕杣穂䍁䄴䅥獂䡁䅍䅥摂䕁䅍兙睂䝁䅫䅤桂䝁䅷䅉呂䡁䅑杣ㅂ䝁䅍䅤ㅂ䡁䅉党杁䍁䄰䅉䕂䝁䅅䅤桂䍁䅣光歁䕁䅍䅊硁䑁䅅䅏㙁䍁䅑睑歁䑁䅉兎㍁䅁䅁睃䅁䡁䄴䅁湁䙁䅳䅓求䡁䅙党祂䡁䅑䅉塂䝁䄸杣牂䡁䅁兙睂䝁䅕杣穂䍁䄴䅥獂䡁䅍䅥摂䕁䅍兙睂䝁䅫䅤桂䝁䅷䅉呂䡁䅑杣ㅂ䝁䅍䅤ㅂ䡁䅉党杁䍁䄰䅉䕂䝁䅅䅤桂䍁䅣光歁䕁䅍䅊㉁䑁䅯䅊䑂䍁䅑免睁䑁䅧䅁䕁䅁䅁䅨䅁䍁䅣睗䥂䝁䅕杤求䡁䅉䅤杁䙁䅣睢祂䝁䅳䅣桂䡁䅁党祂䡁䅍杌㑂䝁䅷督㑂䙁䄰睑桂䡁䅁兡あ䝁䅅䅢杁䙁䅍䅤祂䡁䅕睙あ䡁䅕杣求䍁䅁兌杁䕁䅑兙あ䝁䅅睊桁䍁䅑䅒歁䑁䅅免ㅁ䑁䅯䅊䉂䕁䅕䅊硁䑁䅅兎䅁䅁䅷䅁㙂䅁䅁睊扂䕁䅧党㉂䝁䅕杣あ䍁䅁睖療䡁䅉睡睂䝁䅅䅣求䡁䅉督畁䡁䅧䅢穂䡁䅧兘䑂䝁䅅䅣灂䡁䅑兙獂䍁䅁睕あ䡁䅉兤橂䡁䅑兤祂䝁䅕䅉瑁䍁䅁䅒桂䡁䅑兙湁䍁䅅䅊䕂䍁䅑睍㙁䍁䅑杖歁䑁䅍䅁䙁䅁䅁来䅁䍁䅣睗塂䝁䄸杣牂䡁䅁兙睂䝁䅕杣穂䙁䄸杍睁䑁䅅李時䑁䅁兏時䑁䅅杍杁䡁䅙杍畁䡁䅧䅢穂䡁䅧兘䑂䝁䅅䅣灂䡁䅑兙獂䍁䅁睕あ䡁䅉兤橂䡁䅑兤祂䝁䅕䅉䕂䝁䅅䅤桂䍁䅣光歁䕁䅉䅊硁䅁䅁睈䅁䥁䅙䅁湁䙁䅳睖療䡁䅉睡睂䝁䅅䅣求䡁䅉督時䑁䅉䅍硁䑁䅙睘睁䑁䅫睘硁䑁䅉䅉㉂䑁䅉杌㑂䝁䅷督㑂䙁䄰睑桂䡁䅁兡あ䝁䅅䅢杁䙁䅍䅤祂䡁䅕睙あ䡁䅕杣求䍁䅁䅒桂䡁䅑兙湁䍁䅅䅊䍂䍁䅑睍㙁䍁䅑村䭂䍁䅑睍䅁䍁䅅䅁䝃䅁䅁睊扂䙁䅣睢祂䝁䅳䅣桂䡁䅁党祂䡁䅍睘祁䑁䅁免㉁䙁䄸䅍㕁䙁䄸免祁䍁䅁杤祁䍁䄴䅥獂䡁䅍䅥摂䕁䅍兙睂䝁䅫䅤桂䝁䅷䅉呂䡁䅑杣ㅂ䝁䅍䅤ㅂ䡁䅉党杁䕁䅑兙あ䝁䅅睊桁䍁䅑睑歁䑁䅙杏歁䕁䅍䅊㍁䑁䅍䅁杁䅁䅁䅤䅁䍁䅣睗塂䝁䄸杣牂䡁䅁兙睂䝁䅕杣穂䙁䄸杍睁䑁䅅李時䑁䅅䅍時䑁䅁李畁䡁䅧䅢穂䡁䅧兘䑂䝁䅅䅣灂䡁䅑兙獂䍁䅁睕あ䡁䅉兤橂䡁䅑兤祂䝁䅕䅉䕂䝁䅅䅤桂䍁䅣光歁䕁䅉䅊硁䅁䅁䅊䅁䥁䅁䅁湁䙁䅳睖療䡁䅉睡睂䝁䅅䅣求䡁䅉督時䑁䅉䅍硁䑁䅙睘硁䑁䅁睘睁䑁䅙杌㑂䝁䅷督㑂䙁䄰睑桂䡁䅁兡あ䝁䅅䅢杁䙁䅍䅤祂䡁䅕睙あ䡁䅕杣求䍁䅁䅒桂䡁䅑兙湁䍁䅅䅊䍂䍁䅑睍㙁䍁䅑村䭂䍁䅑睍䅁䍁䅙䅁䅃䅁䅁睊扂䙁䅣睢祂䝁䅳䅣桂䡁䅁党祂䡁䅍睘祁䑁䅁免㉁䙁䄸免睁䙁䄸䅍㉁䍁䄴䅥獂䡁䅍䅥摂䕁䅍兙睂䝁䅫䅤桂䝁䅷䅉呂䡁䅑杣ㅂ䝁䅍䅤ㅂ䡁䅉党杁䕁䅑兙あ䝁䅅睊桁䍁䅑睑歁䑁䅙杏歁䕁䅍䅊㍁䑁䅍䅁汁䅁䅁䅧䅁䍁䅣睗塂䝁䄸杣牂䡁䅁兙睂䝁䅕杣穂䙁䄸杍睁䑁䅅李時䑁䅅䅍時䑁䅁李畁䡁䅧䅢穂䡁䅧兘䑂䝁䅅䅣灂䡁䅑兙獂䍁䅁睕あ䡁䅉兤橂䡁䅑兤祂䝁䅕䅉䕂䝁䅅䅤桂䍁䅣光歁䕁䅍䅊㉁䑁䅯䅊䑂䍁䅑䅏硁䅁䅁睊䅁䅁䄴䅁祁䑁䅁免穁䙁䅅免䅁䅁䅣䅁佁䅁䅁杍睁䑁䅅睍剂䑁䅉䅁慁䅁䅁杄䅁䑁䅉䅍硁䑁䅍兕穁䅁䅁兇䅁䅁䄴䅁祁䑁䅁免穁䙁䅅䅎䅁䅁䄴䅁佁䅁䅁杍睁䑁䅅䅎剂䑁䅅䅁奁䅁䅁杄䅁䑁䅉䅍硁䑁䅑兕祁䅁䅁䅅䅁䅁䄴䅁祁䑁䅁免ぁ䙁䅅睍䅁䉁䅣䅁佁䅁䅁杍睁䑁䅅䅎剂䑁䅑䅁坁䅁䅁杄䅁䑁䅉䅍硁䑁䅕兕硁䅁䅁䅆䅁䑁䅉䅁䑂䝁䄸兢瑂䝁䄸杢杁䕁䅕兣ㅂ䝁䅫䅤㕂䍁䅁䅋卂䝁䅕䅣療䡁䅉䅤求䝁䅑克䅁䅁䄸䅁捁䅁䅁睑療䝁䄰䅣桂䝁䄴入杁䕁䄴兙瑂䝁䅕䅉䅁䉁䄰䅁歁䅁䅁兓畂䡁䅍䅤灂䡁䅑兤あ䝁䅫睢畂䍁䅁杔桂䝁䄰党杁䅁䅁杁䅁䝁䅯䅁䵂䝁䄸杢湂䍁䄰䅤求䡁䅉兢杁䕁䅑党楂䡁䅑䅌杁䕁䅫杢橂䝁䅷兤歂䝁䅫杢湂䍁䅁睑ㅂ䡁䅉杣求䝁䄴䅤杁䙁䅁睢祂䡁䅑兡療䝁䄴䅉潁䙁䅉党睂䝁䄸杣あ䝁䅕䅚灁䅁䅁充䅁䅁䅧䅁乂䙁䅉兕䅁䉁䅕䅁㡁䅁䅁兔桂䡁䅑兤祂䝁䅕䅚杁䕁䅷睢畂䝁䅣兌あ䝁䅕杣瑂䍁䅁䅒求䝁䅉䅤杁䍁䅧䅊睁䑁䅁䅍灁䅁䅁杈䅁䑁䄴䅁偂䡁䅁䅤灂䝁䄸杢穂䑁䅯睑ㅂ䡁䅉杣㥁䍁䅷兔桂䝁䅣児獁䕁䅍睢畂䡁䅙兔求䡁䅑䅡療䝁䅑児䅁䅁䅅䅁煁䅁䅁䅕桂䡁䅉党畂䡁䅑䅉䑂䝁䄸兢睂䝁䅅杢㕂䍁䅁杔桂䝁䄰党杁䅁䅁杉䅁䑁䅷䅁兂䡁䅉党浂䝁䅕杣祂䝁䅕䅚杁䙁䅍䅤療䝁䅍睡杁䕁䅫督穂䡁䅕党歂䍁䅁䅋歁䑁䅁䅍睁䍁䅫䅁十䅁䅁杋䅁䙁䅍杔䵂䍁䅁兓畂䡁䅍䅤灂䡁䅑兤あ䝁䅫睢畂䍁䅁睓求䡁䅫䅉䅁䅁䄰䅁十䅁䅁睕佂䕁䅷䅖桂䝁䅉䅢求䅁䅁杂䅁䉁䅁䅁啂䝁䅫睙牂䝁䅕杣杁䅁䅁睅䅁䑁䅷䅁啂䝁䄸䅣杁䙁䅑兡求䡁䅉䅉䑂䝁䄸杢穂䝁䄸䅢灂䝁䅑兙あ䝁䅕䅚⽁䍁䅁兗求䡁䅍睌佂䝁䄸䅁橁䅁䅁䅏䅁䙁䅑睢あ䝁䅅䅢杁䕁䅷睢畂䝁䅣兌あ䝁䅕杣瑂䍁䅁䅒求䝁䅉䅤杁䍁䅧䅊睁䑁䅁䅍灁䅁䅁睇䅁䕁䅉䅁啂䝁䄸䅤桂䝁䅷䅉兂䡁䅉睢睂䡁䅉兡求䡁䅑兙祂䡁䅫䅉䑂䝁䅅䅣灂䡁䅑兙獂䍁䅁䅋歁䑁䅁䅍睁䍁䅫䅁䩁䅁䅁䅐䅁䙁䅕䅢あ䝁䅫兢桂䡁䅑党杁䙁䅁兙祂䝁䅕杢あ䍁䅁睑療䝁䄰䅣桂䝁䄴入杁䕁䄴兙瑂䝁䅕䅉䅁䉁䅷䅁䅁䅁䅁</t>
  </si>
  <si>
    <t>ALLETE, Inc.</t>
  </si>
  <si>
    <t>Alliant Energy Corporation</t>
  </si>
  <si>
    <t>American Electric Power Company, Inc.</t>
  </si>
  <si>
    <t>CMS Energy Corporation</t>
  </si>
  <si>
    <t>DTE Energy Company</t>
  </si>
  <si>
    <t>Otter Tail Corporation</t>
  </si>
  <si>
    <t>Pinnacle West Capital Corporation</t>
  </si>
  <si>
    <t>PNM Resources, Inc.</t>
  </si>
  <si>
    <t>Portland General Electric Company</t>
  </si>
  <si>
    <t>Hawaiian Electric Industries, Inc.</t>
  </si>
  <si>
    <t>Adjusted</t>
  </si>
  <si>
    <t>WEC Energy Group, Inc.</t>
  </si>
  <si>
    <t>ARNC</t>
  </si>
  <si>
    <t>NWSA</t>
  </si>
  <si>
    <t>Constant Growth Discounted Cash Flow Model</t>
  </si>
  <si>
    <t>Avangrid, Inc.</t>
  </si>
  <si>
    <t>AGR</t>
  </si>
  <si>
    <t>Duke Energy Corporation</t>
  </si>
  <si>
    <t>Evergy, Inc</t>
  </si>
  <si>
    <t>EVRG</t>
  </si>
  <si>
    <t>NMF</t>
  </si>
  <si>
    <t>NextEra Energy, Inc.</t>
  </si>
  <si>
    <t>Southern Company</t>
  </si>
  <si>
    <t>Agilent Technologies Inc</t>
  </si>
  <si>
    <t>American Airlines Group Inc</t>
  </si>
  <si>
    <t>Advance Auto Parts Inc</t>
  </si>
  <si>
    <t>Apple Inc</t>
  </si>
  <si>
    <t>AbbVie Inc</t>
  </si>
  <si>
    <t>AmerisourceBergen Corp</t>
  </si>
  <si>
    <t>ABIOMED Inc</t>
  </si>
  <si>
    <t>ABMD</t>
  </si>
  <si>
    <t>Abbott Laboratories</t>
  </si>
  <si>
    <t>Accenture PLC</t>
  </si>
  <si>
    <t>Adobe Inc</t>
  </si>
  <si>
    <t>Analog Devices Inc</t>
  </si>
  <si>
    <t>Archer-Daniels-Midland Co</t>
  </si>
  <si>
    <t>Automatic Data Processing Inc</t>
  </si>
  <si>
    <t>Alliance Data Systems Corp</t>
  </si>
  <si>
    <t>Autodesk Inc</t>
  </si>
  <si>
    <t>Ameren Corp</t>
  </si>
  <si>
    <t>American Electric Power Co Inc</t>
  </si>
  <si>
    <t>AES Corp/VA</t>
  </si>
  <si>
    <t>Aflac Inc</t>
  </si>
  <si>
    <t>Allergan PLC</t>
  </si>
  <si>
    <t>American International Group Inc</t>
  </si>
  <si>
    <t>Apartment Investment &amp; Management Co</t>
  </si>
  <si>
    <t>Assurant Inc</t>
  </si>
  <si>
    <t>Arthur J Gallagher &amp; Co</t>
  </si>
  <si>
    <t>Akamai Technologies Inc</t>
  </si>
  <si>
    <t>Albemarle Corp</t>
  </si>
  <si>
    <t>Align Technology Inc</t>
  </si>
  <si>
    <t>ALGN</t>
  </si>
  <si>
    <t>Alaska Air Group Inc</t>
  </si>
  <si>
    <t>Allstate Corp/The</t>
  </si>
  <si>
    <t>Allegion PLC</t>
  </si>
  <si>
    <t>Alexion Pharmaceuticals Inc</t>
  </si>
  <si>
    <t>Applied Materials Inc</t>
  </si>
  <si>
    <t>Advanced Micro Devices Inc</t>
  </si>
  <si>
    <t>AMD</t>
  </si>
  <si>
    <t>AMETEK Inc</t>
  </si>
  <si>
    <t>Affiliated Managers Group Inc</t>
  </si>
  <si>
    <t>Amgen Inc</t>
  </si>
  <si>
    <t>Ameriprise Financial Inc</t>
  </si>
  <si>
    <t>American Tower Corp</t>
  </si>
  <si>
    <t>Amazon.com Inc</t>
  </si>
  <si>
    <t>Arista Networks Inc</t>
  </si>
  <si>
    <t>ANET</t>
  </si>
  <si>
    <t>ANSYS Inc</t>
  </si>
  <si>
    <t>ANSS</t>
  </si>
  <si>
    <t>Anthem Inc</t>
  </si>
  <si>
    <t>Aon PLC</t>
  </si>
  <si>
    <t>AO Smith Corp</t>
  </si>
  <si>
    <t>AOS</t>
  </si>
  <si>
    <t>Apache Corp</t>
  </si>
  <si>
    <t>Air Products &amp; Chemicals Inc</t>
  </si>
  <si>
    <t>Amphenol Corp</t>
  </si>
  <si>
    <t>Aptiv PLC</t>
  </si>
  <si>
    <t>APTV</t>
  </si>
  <si>
    <t>Alexandria Real Estate Equities Inc</t>
  </si>
  <si>
    <t>ARE</t>
  </si>
  <si>
    <t>Arconic Inc</t>
  </si>
  <si>
    <t>Atmos Energy Corp</t>
  </si>
  <si>
    <t>ATO</t>
  </si>
  <si>
    <t>Activision Blizzard Inc</t>
  </si>
  <si>
    <t>AvalonBay Communities Inc</t>
  </si>
  <si>
    <t>Broadcom Inc</t>
  </si>
  <si>
    <t>Avery Dennison Corp</t>
  </si>
  <si>
    <t>American Water Works Co Inc</t>
  </si>
  <si>
    <t>American Express Co</t>
  </si>
  <si>
    <t>AutoZone Inc</t>
  </si>
  <si>
    <t>Boeing Co/The</t>
  </si>
  <si>
    <t>Bank of America Corp</t>
  </si>
  <si>
    <t>Baxter International Inc</t>
  </si>
  <si>
    <t>Best Buy Co Inc</t>
  </si>
  <si>
    <t>Becton Dickinson and Co</t>
  </si>
  <si>
    <t>Franklin Resources Inc</t>
  </si>
  <si>
    <t>Brown-Forman Corp</t>
  </si>
  <si>
    <t>Biogen Inc</t>
  </si>
  <si>
    <t>Bank of New York Mellon Corp/The</t>
  </si>
  <si>
    <t>Booking Holdings Inc</t>
  </si>
  <si>
    <t>BKNG</t>
  </si>
  <si>
    <t>BlackRock Inc</t>
  </si>
  <si>
    <t>Ball Corp</t>
  </si>
  <si>
    <t>Bristol-Myers Squibb Co</t>
  </si>
  <si>
    <t>Broadridge Financial Solutions Inc</t>
  </si>
  <si>
    <t>BR</t>
  </si>
  <si>
    <t>Berkshire Hathaway Inc</t>
  </si>
  <si>
    <t>Boston Scientific Corp</t>
  </si>
  <si>
    <t>BorgWarner Inc</t>
  </si>
  <si>
    <t>Boston Properties Inc</t>
  </si>
  <si>
    <t>Citigroup Inc</t>
  </si>
  <si>
    <t>Conagra Brands Inc</t>
  </si>
  <si>
    <t>Cardinal Health Inc</t>
  </si>
  <si>
    <t>Caterpillar Inc</t>
  </si>
  <si>
    <t>Chubb Ltd</t>
  </si>
  <si>
    <t>Cboe Global Markets Inc</t>
  </si>
  <si>
    <t>CBOE</t>
  </si>
  <si>
    <t>CBRE Group Inc</t>
  </si>
  <si>
    <t>CBRE</t>
  </si>
  <si>
    <t>Crown Castle International Corp</t>
  </si>
  <si>
    <t>Carnival Corp</t>
  </si>
  <si>
    <t>Cadence Design Systems Inc</t>
  </si>
  <si>
    <t>CDNS</t>
  </si>
  <si>
    <t>Celanese Corp</t>
  </si>
  <si>
    <t>CE</t>
  </si>
  <si>
    <t>Cerner Corp</t>
  </si>
  <si>
    <t>CF Industries Holdings Inc</t>
  </si>
  <si>
    <t>Citizens Financial Group Inc</t>
  </si>
  <si>
    <t>Church &amp; Dwight Co Inc</t>
  </si>
  <si>
    <t>CH Robinson Worldwide Inc</t>
  </si>
  <si>
    <t>Charter Communications Inc</t>
  </si>
  <si>
    <t>Cigna Corp</t>
  </si>
  <si>
    <t>Cincinnati Financial Corp</t>
  </si>
  <si>
    <t>Colgate-Palmolive Co</t>
  </si>
  <si>
    <t>Clorox Co/The</t>
  </si>
  <si>
    <t>Comerica Inc</t>
  </si>
  <si>
    <t>Comcast Corp</t>
  </si>
  <si>
    <t>CME Group Inc</t>
  </si>
  <si>
    <t>Chipotle Mexican Grill Inc</t>
  </si>
  <si>
    <t>Cummins Inc</t>
  </si>
  <si>
    <t>CMS Energy Corp</t>
  </si>
  <si>
    <t>Centene Corp</t>
  </si>
  <si>
    <t>CenterPoint Energy Inc</t>
  </si>
  <si>
    <t>Capital One Financial Corp</t>
  </si>
  <si>
    <t>Cabot Oil &amp; Gas Corp</t>
  </si>
  <si>
    <t>Cooper Cos Inc/The</t>
  </si>
  <si>
    <t>ConocoPhillips</t>
  </si>
  <si>
    <t>Costco Wholesale Corp</t>
  </si>
  <si>
    <t>Coty Inc</t>
  </si>
  <si>
    <t>Campbell Soup Co</t>
  </si>
  <si>
    <t>Capri Holdings Ltd</t>
  </si>
  <si>
    <t>CPRI</t>
  </si>
  <si>
    <t>Copart Inc</t>
  </si>
  <si>
    <t>CPRT</t>
  </si>
  <si>
    <t>salesforce.com Inc</t>
  </si>
  <si>
    <t>Cisco Systems Inc</t>
  </si>
  <si>
    <t>CSX Corp</t>
  </si>
  <si>
    <t>Cintas Corp</t>
  </si>
  <si>
    <t>CenturyLink Inc</t>
  </si>
  <si>
    <t>Cognizant Technology Solutions Corp</t>
  </si>
  <si>
    <t>Citrix Systems Inc</t>
  </si>
  <si>
    <t>CVS Health Corp</t>
  </si>
  <si>
    <t>Chevron Corp</t>
  </si>
  <si>
    <t>Concho Resources Inc</t>
  </si>
  <si>
    <t>Dominion Energy Inc</t>
  </si>
  <si>
    <t>Delta Air Lines Inc</t>
  </si>
  <si>
    <t>Deere &amp; Co</t>
  </si>
  <si>
    <t>Discover Financial Services</t>
  </si>
  <si>
    <t>Dollar General Corp</t>
  </si>
  <si>
    <t>Quest Diagnostics Inc</t>
  </si>
  <si>
    <t>DR Horton Inc</t>
  </si>
  <si>
    <t>Danaher Corp</t>
  </si>
  <si>
    <t>Walt Disney Co/The</t>
  </si>
  <si>
    <t>Discovery Inc</t>
  </si>
  <si>
    <t>DISH Network Corp</t>
  </si>
  <si>
    <t>DISH</t>
  </si>
  <si>
    <t>Digital Realty Trust Inc</t>
  </si>
  <si>
    <t>Dollar Tree Inc</t>
  </si>
  <si>
    <t>Dover Corp</t>
  </si>
  <si>
    <t>Duke Realty Corp</t>
  </si>
  <si>
    <t>DRE</t>
  </si>
  <si>
    <t>Darden Restaurants Inc</t>
  </si>
  <si>
    <t>DTE Energy Co</t>
  </si>
  <si>
    <t>Duke Energy Corp</t>
  </si>
  <si>
    <t>DaVita Inc</t>
  </si>
  <si>
    <t>Devon Energy Corp</t>
  </si>
  <si>
    <t>DXC Technology Co</t>
  </si>
  <si>
    <t>DXC</t>
  </si>
  <si>
    <t>Electronic Arts Inc</t>
  </si>
  <si>
    <t>eBay Inc</t>
  </si>
  <si>
    <t>Ecolab Inc</t>
  </si>
  <si>
    <t>Consolidated Edison Inc</t>
  </si>
  <si>
    <t>Equifax Inc</t>
  </si>
  <si>
    <t>Edison International</t>
  </si>
  <si>
    <t>Estee Lauder Cos Inc/The</t>
  </si>
  <si>
    <t>Eastman Chemical Co</t>
  </si>
  <si>
    <t>Emerson Electric Co</t>
  </si>
  <si>
    <t>EOG Resources Inc</t>
  </si>
  <si>
    <t>Equinix Inc</t>
  </si>
  <si>
    <t>Equity Residential</t>
  </si>
  <si>
    <t>Eversource Energy</t>
  </si>
  <si>
    <t>Essex Property Trust Inc</t>
  </si>
  <si>
    <t>E*TRADE Financial Corp</t>
  </si>
  <si>
    <t>Eaton Corp PLC</t>
  </si>
  <si>
    <t>Entergy Corp</t>
  </si>
  <si>
    <t>Evergy Inc</t>
  </si>
  <si>
    <t>Edwards Lifesciences Corp</t>
  </si>
  <si>
    <t>Exelon Corp</t>
  </si>
  <si>
    <t>Expeditors International of Washington I</t>
  </si>
  <si>
    <t>Expedia Group Inc</t>
  </si>
  <si>
    <t>Extra Space Storage Inc</t>
  </si>
  <si>
    <t>Ford Motor Co</t>
  </si>
  <si>
    <t>Diamondback Energy Inc</t>
  </si>
  <si>
    <t>FANG</t>
  </si>
  <si>
    <t>Fastenal Co</t>
  </si>
  <si>
    <t>Facebook Inc</t>
  </si>
  <si>
    <t>Fortune Brands Home &amp; Security Inc</t>
  </si>
  <si>
    <t>Freeport-McMoRan Inc</t>
  </si>
  <si>
    <t>FedEx Corp</t>
  </si>
  <si>
    <t>FirstEnergy Corp</t>
  </si>
  <si>
    <t>F5 Networks Inc</t>
  </si>
  <si>
    <t>Fidelity National Information Services I</t>
  </si>
  <si>
    <t>Fiserv Inc</t>
  </si>
  <si>
    <t>Fifth Third Bancorp</t>
  </si>
  <si>
    <t>FLIR Systems Inc</t>
  </si>
  <si>
    <t>Flowserve Corp</t>
  </si>
  <si>
    <t>FleetCor Technologies Inc</t>
  </si>
  <si>
    <t>FLT</t>
  </si>
  <si>
    <t>FMC Corp</t>
  </si>
  <si>
    <t>First Republic Bank/CA</t>
  </si>
  <si>
    <t>FRC</t>
  </si>
  <si>
    <t>Federal Realty Investment Trust</t>
  </si>
  <si>
    <t>TechnipFMC PLC</t>
  </si>
  <si>
    <t>Fortinet Inc</t>
  </si>
  <si>
    <t>FTNT</t>
  </si>
  <si>
    <t>Fortive Corp</t>
  </si>
  <si>
    <t>General Dynamics Corp</t>
  </si>
  <si>
    <t>General Electric Co</t>
  </si>
  <si>
    <t>Gilead Sciences Inc</t>
  </si>
  <si>
    <t>General Mills Inc</t>
  </si>
  <si>
    <t>Corning Inc</t>
  </si>
  <si>
    <t>General Motors Co</t>
  </si>
  <si>
    <t>Alphabet Inc</t>
  </si>
  <si>
    <t>Genuine Parts Co</t>
  </si>
  <si>
    <t>Global Payments Inc</t>
  </si>
  <si>
    <t>Gap Inc/The</t>
  </si>
  <si>
    <t>Garmin Ltd</t>
  </si>
  <si>
    <t>Goldman Sachs Group Inc/The</t>
  </si>
  <si>
    <t>WW Grainger Inc</t>
  </si>
  <si>
    <t>Halliburton Co</t>
  </si>
  <si>
    <t>Hasbro Inc</t>
  </si>
  <si>
    <t>Huntington Bancshares Inc/OH</t>
  </si>
  <si>
    <t>Hanesbrands Inc</t>
  </si>
  <si>
    <t>HCA Healthcare Inc</t>
  </si>
  <si>
    <t>Home Depot Inc/The</t>
  </si>
  <si>
    <t>Hess Corp</t>
  </si>
  <si>
    <t>HollyFrontier Corp</t>
  </si>
  <si>
    <t>HFC</t>
  </si>
  <si>
    <t>Hartford Financial Services Group Inc/Th</t>
  </si>
  <si>
    <t>Huntington Ingalls Industries Inc</t>
  </si>
  <si>
    <t>HII</t>
  </si>
  <si>
    <t>Hilton Worldwide Holdings Inc</t>
  </si>
  <si>
    <t>HLT</t>
  </si>
  <si>
    <t>Harley-Davidson Inc</t>
  </si>
  <si>
    <t>Hologic Inc</t>
  </si>
  <si>
    <t>Honeywell International Inc</t>
  </si>
  <si>
    <t>Helmerich &amp; Payne Inc</t>
  </si>
  <si>
    <t>Hewlett Packard Enterprise Co</t>
  </si>
  <si>
    <t>HP Inc</t>
  </si>
  <si>
    <t>H&amp;R Block Inc</t>
  </si>
  <si>
    <t>Hormel Foods Corp</t>
  </si>
  <si>
    <t>Henry Schein Inc</t>
  </si>
  <si>
    <t>Host Hotels &amp; Resorts Inc</t>
  </si>
  <si>
    <t>Hershey Co/The</t>
  </si>
  <si>
    <t>Humana Inc</t>
  </si>
  <si>
    <t>International Business Machines Corp</t>
  </si>
  <si>
    <t>Intercontinental Exchange Inc</t>
  </si>
  <si>
    <t>IDEXX Laboratories Inc</t>
  </si>
  <si>
    <t>IDXX</t>
  </si>
  <si>
    <t>International Flavors &amp; Fragrances Inc</t>
  </si>
  <si>
    <t>Illumina Inc</t>
  </si>
  <si>
    <t>Incyte Corp</t>
  </si>
  <si>
    <t>INCY</t>
  </si>
  <si>
    <t>IHS Markit Ltd</t>
  </si>
  <si>
    <t>INFO</t>
  </si>
  <si>
    <t>Intel Corp</t>
  </si>
  <si>
    <t>Intuit Inc</t>
  </si>
  <si>
    <t>International Paper Co</t>
  </si>
  <si>
    <t>Interpublic Group of Cos Inc/The</t>
  </si>
  <si>
    <t>IPG Photonics Corp</t>
  </si>
  <si>
    <t>IPGP</t>
  </si>
  <si>
    <t>IQVIA Holdings Inc</t>
  </si>
  <si>
    <t>IQV</t>
  </si>
  <si>
    <t>Ingersoll-Rand PLC</t>
  </si>
  <si>
    <t>Iron Mountain Inc</t>
  </si>
  <si>
    <t>Intuitive Surgical Inc</t>
  </si>
  <si>
    <t>Gartner Inc</t>
  </si>
  <si>
    <t>IT</t>
  </si>
  <si>
    <t>Illinois Tool Works Inc</t>
  </si>
  <si>
    <t>Invesco Ltd</t>
  </si>
  <si>
    <t>JB Hunt Transport Services Inc</t>
  </si>
  <si>
    <t>Johnson Controls International plc</t>
  </si>
  <si>
    <t>Jacobs Engineering Group Inc</t>
  </si>
  <si>
    <t>Jack Henry &amp; Associates Inc</t>
  </si>
  <si>
    <t>JKHY</t>
  </si>
  <si>
    <t>Johnson &amp; Johnson</t>
  </si>
  <si>
    <t>Juniper Networks Inc</t>
  </si>
  <si>
    <t>JPMorgan Chase &amp; Co</t>
  </si>
  <si>
    <t>Nordstrom Inc</t>
  </si>
  <si>
    <t>Kellogg Co</t>
  </si>
  <si>
    <t>KeyCorp</t>
  </si>
  <si>
    <t>Keysight Technologies Inc</t>
  </si>
  <si>
    <t>KEYS</t>
  </si>
  <si>
    <t>Kraft Heinz Co/The</t>
  </si>
  <si>
    <t>Kimco Realty Corp</t>
  </si>
  <si>
    <t>Kimberly-Clark Corp</t>
  </si>
  <si>
    <t>Kinder Morgan Inc/DE</t>
  </si>
  <si>
    <t>CarMax Inc</t>
  </si>
  <si>
    <t>Coca-Cola Co/The</t>
  </si>
  <si>
    <t>Kroger Co/The</t>
  </si>
  <si>
    <t>Kohl's Corp</t>
  </si>
  <si>
    <t>Kansas City Southern</t>
  </si>
  <si>
    <t>Loews Corp</t>
  </si>
  <si>
    <t>L Brands Inc</t>
  </si>
  <si>
    <t>Leggett &amp; Platt Inc</t>
  </si>
  <si>
    <t>Lennar Corp</t>
  </si>
  <si>
    <t>Laboratory Corp of America Holdings</t>
  </si>
  <si>
    <t>Linde PLC</t>
  </si>
  <si>
    <t>LIN</t>
  </si>
  <si>
    <t>LKQ Corp</t>
  </si>
  <si>
    <t>Eli Lilly &amp; Co</t>
  </si>
  <si>
    <t>Lockheed Martin Corp</t>
  </si>
  <si>
    <t>Lincoln National Corp</t>
  </si>
  <si>
    <t>Alliant Energy Corp</t>
  </si>
  <si>
    <t>Lowe's Cos Inc</t>
  </si>
  <si>
    <t>Lam Research Corp</t>
  </si>
  <si>
    <t>Southwest Airlines Co</t>
  </si>
  <si>
    <t>Lamb Weston Holdings Inc</t>
  </si>
  <si>
    <t>LW</t>
  </si>
  <si>
    <t>LyondellBasell Industries NV</t>
  </si>
  <si>
    <t>Macy's Inc</t>
  </si>
  <si>
    <t>Mastercard Inc</t>
  </si>
  <si>
    <t>Mid-America Apartment Communities Inc</t>
  </si>
  <si>
    <t>MAA</t>
  </si>
  <si>
    <t>Macerich Co/The</t>
  </si>
  <si>
    <t>Marriott International Inc/MD</t>
  </si>
  <si>
    <t>Masco Corp</t>
  </si>
  <si>
    <t>McDonald's Corp</t>
  </si>
  <si>
    <t>Microchip Technology Inc</t>
  </si>
  <si>
    <t>McKesson Corp</t>
  </si>
  <si>
    <t>Moody's Corp</t>
  </si>
  <si>
    <t>Mondelez International Inc</t>
  </si>
  <si>
    <t>Medtronic PLC</t>
  </si>
  <si>
    <t>MetLife Inc</t>
  </si>
  <si>
    <t>MGM Resorts International</t>
  </si>
  <si>
    <t>MGM</t>
  </si>
  <si>
    <t>Mohawk Industries Inc</t>
  </si>
  <si>
    <t>McCormick &amp; Co Inc/MD</t>
  </si>
  <si>
    <t>Martin Marietta Materials Inc</t>
  </si>
  <si>
    <t>Marsh &amp; McLennan Cos Inc</t>
  </si>
  <si>
    <t>3M Co</t>
  </si>
  <si>
    <t>Monster Beverage Corp</t>
  </si>
  <si>
    <t>Altria Group Inc</t>
  </si>
  <si>
    <t>Mosaic Co/The</t>
  </si>
  <si>
    <t>Marathon Petroleum Corp</t>
  </si>
  <si>
    <t>Merck &amp; Co Inc</t>
  </si>
  <si>
    <t>Marathon Oil Corp</t>
  </si>
  <si>
    <t>Morgan Stanley</t>
  </si>
  <si>
    <t>MSCI Inc</t>
  </si>
  <si>
    <t>MSCI</t>
  </si>
  <si>
    <t>Microsoft Corp</t>
  </si>
  <si>
    <t>Motorola Solutions Inc</t>
  </si>
  <si>
    <t>M&amp;T Bank Corp</t>
  </si>
  <si>
    <t>Mettler-Toledo International Inc</t>
  </si>
  <si>
    <t>Micron Technology Inc</t>
  </si>
  <si>
    <t>Maxim Integrated Products Inc</t>
  </si>
  <si>
    <t>MXIM</t>
  </si>
  <si>
    <t>Mylan NV</t>
  </si>
  <si>
    <t>Noble Energy Inc</t>
  </si>
  <si>
    <t>Norwegian Cruise Line Holdings Ltd</t>
  </si>
  <si>
    <t>NCLH</t>
  </si>
  <si>
    <t>Nasdaq Inc</t>
  </si>
  <si>
    <t>NextEra Energy Inc</t>
  </si>
  <si>
    <t>Netflix Inc</t>
  </si>
  <si>
    <t>NiSource Inc</t>
  </si>
  <si>
    <t>NIKE Inc</t>
  </si>
  <si>
    <t>Nielsen Holdings PLC</t>
  </si>
  <si>
    <t>Northrop Grumman Corp</t>
  </si>
  <si>
    <t>National Oilwell Varco Inc</t>
  </si>
  <si>
    <t>NRG Energy Inc</t>
  </si>
  <si>
    <t>Norfolk Southern Corp</t>
  </si>
  <si>
    <t>NetApp Inc</t>
  </si>
  <si>
    <t>Northern Trust Corp</t>
  </si>
  <si>
    <t>Nucor Corp</t>
  </si>
  <si>
    <t>NVIDIA Corp</t>
  </si>
  <si>
    <t>Newell Brands Inc</t>
  </si>
  <si>
    <t>News Corp</t>
  </si>
  <si>
    <t>Realty Income Corp</t>
  </si>
  <si>
    <t>ONEOK Inc</t>
  </si>
  <si>
    <t>Omnicom Group Inc</t>
  </si>
  <si>
    <t>Oracle Corp</t>
  </si>
  <si>
    <t>O'Reilly Automotive Inc</t>
  </si>
  <si>
    <t>Occidental Petroleum Corp</t>
  </si>
  <si>
    <t>Paychex Inc</t>
  </si>
  <si>
    <t>People's United Financial Inc</t>
  </si>
  <si>
    <t>PACCAR Inc</t>
  </si>
  <si>
    <t>Public Service Enterprise Group Inc</t>
  </si>
  <si>
    <t>PepsiCo Inc</t>
  </si>
  <si>
    <t>Pfizer Inc</t>
  </si>
  <si>
    <t>Principal Financial Group Inc</t>
  </si>
  <si>
    <t>Procter &amp; Gamble Co/The</t>
  </si>
  <si>
    <t>Progressive Corp/The</t>
  </si>
  <si>
    <t>Parker-Hannifin Corp</t>
  </si>
  <si>
    <t>PulteGroup Inc</t>
  </si>
  <si>
    <t>Packaging Corp of America</t>
  </si>
  <si>
    <t>PKG</t>
  </si>
  <si>
    <t>PerkinElmer Inc</t>
  </si>
  <si>
    <t>Prologis Inc</t>
  </si>
  <si>
    <t>Philip Morris International Inc</t>
  </si>
  <si>
    <t>PNC Financial Services Group Inc/The</t>
  </si>
  <si>
    <t>Pentair PLC</t>
  </si>
  <si>
    <t>Pinnacle West Capital Corp</t>
  </si>
  <si>
    <t>PPG Industries Inc</t>
  </si>
  <si>
    <t>PPL Corp</t>
  </si>
  <si>
    <t>Perrigo Co PLC</t>
  </si>
  <si>
    <t>Prudential Financial Inc</t>
  </si>
  <si>
    <t>Public Storage</t>
  </si>
  <si>
    <t>Phillips 66</t>
  </si>
  <si>
    <t>PVH Corp</t>
  </si>
  <si>
    <t>Quanta Services Inc</t>
  </si>
  <si>
    <t>Pioneer Natural Resources Co</t>
  </si>
  <si>
    <t>PayPal Holdings Inc</t>
  </si>
  <si>
    <t>QUALCOMM Inc</t>
  </si>
  <si>
    <t>Qorvo Inc</t>
  </si>
  <si>
    <t>Royal Caribbean Cruises Ltd</t>
  </si>
  <si>
    <t>Everest Re Group Ltd</t>
  </si>
  <si>
    <t>RE</t>
  </si>
  <si>
    <t>Regency Centers Corp</t>
  </si>
  <si>
    <t>REG</t>
  </si>
  <si>
    <t>Regeneron Pharmaceuticals Inc</t>
  </si>
  <si>
    <t>Regions Financial Corp</t>
  </si>
  <si>
    <t>Robert Half International Inc</t>
  </si>
  <si>
    <t>Raymond James Financial Inc</t>
  </si>
  <si>
    <t>RJF</t>
  </si>
  <si>
    <t>Ralph Lauren Corp</t>
  </si>
  <si>
    <t>ResMed Inc</t>
  </si>
  <si>
    <t>RMD</t>
  </si>
  <si>
    <t>Rockwell Automation Inc</t>
  </si>
  <si>
    <t>Rollins Inc</t>
  </si>
  <si>
    <t>ROL</t>
  </si>
  <si>
    <t>Roper Technologies Inc</t>
  </si>
  <si>
    <t>Ross Stores Inc</t>
  </si>
  <si>
    <t>Republic Services Inc</t>
  </si>
  <si>
    <t>Raytheon Co</t>
  </si>
  <si>
    <t>SBA Communications Corp</t>
  </si>
  <si>
    <t>SBAC</t>
  </si>
  <si>
    <t>Starbucks Corp</t>
  </si>
  <si>
    <t>Charles Schwab Corp/The</t>
  </si>
  <si>
    <t>Sealed Air Corp</t>
  </si>
  <si>
    <t>Sherwin-Williams Co/The</t>
  </si>
  <si>
    <t>SVB Financial Group</t>
  </si>
  <si>
    <t>SIVB</t>
  </si>
  <si>
    <t>JM Smucker Co/The</t>
  </si>
  <si>
    <t>Schlumberger Ltd</t>
  </si>
  <si>
    <t>SL Green Realty Corp</t>
  </si>
  <si>
    <t>Snap-on Inc</t>
  </si>
  <si>
    <t>Synopsys Inc</t>
  </si>
  <si>
    <t>SNPS</t>
  </si>
  <si>
    <t>Southern Co/The</t>
  </si>
  <si>
    <t>Simon Property Group Inc</t>
  </si>
  <si>
    <t>S&amp;P Global Inc</t>
  </si>
  <si>
    <t>Sempra Energy</t>
  </si>
  <si>
    <t>State Street Corp</t>
  </si>
  <si>
    <t>Seagate Technology PLC</t>
  </si>
  <si>
    <t>Constellation Brands Inc</t>
  </si>
  <si>
    <t>Stanley Black &amp; Decker Inc</t>
  </si>
  <si>
    <t>Skyworks Solutions Inc</t>
  </si>
  <si>
    <t>Synchrony Financial</t>
  </si>
  <si>
    <t>Stryker Corp</t>
  </si>
  <si>
    <t>Sysco Corp</t>
  </si>
  <si>
    <t>AT&amp;T Inc</t>
  </si>
  <si>
    <t>Molson Coors Brewing Co</t>
  </si>
  <si>
    <t>TransDigm Group Inc</t>
  </si>
  <si>
    <t>TE Connectivity Ltd</t>
  </si>
  <si>
    <t>Teleflex Inc</t>
  </si>
  <si>
    <t>TFX</t>
  </si>
  <si>
    <t>Target Corp</t>
  </si>
  <si>
    <t>Tiffany &amp; Co</t>
  </si>
  <si>
    <t>TJX Cos Inc/The</t>
  </si>
  <si>
    <t>Thermo Fisher Scientific Inc</t>
  </si>
  <si>
    <t>Tapestry Inc</t>
  </si>
  <si>
    <t>TPR</t>
  </si>
  <si>
    <t>TripAdvisor Inc</t>
  </si>
  <si>
    <t>T Rowe Price Group Inc</t>
  </si>
  <si>
    <t>Travelers Cos Inc/The</t>
  </si>
  <si>
    <t>Tractor Supply Co</t>
  </si>
  <si>
    <t>Tyson Foods Inc</t>
  </si>
  <si>
    <t>Take-Two Interactive Software Inc</t>
  </si>
  <si>
    <t>TTWO</t>
  </si>
  <si>
    <t>Twitter Inc</t>
  </si>
  <si>
    <t>TWTR</t>
  </si>
  <si>
    <t>Texas Instruments Inc</t>
  </si>
  <si>
    <t>Textron Inc</t>
  </si>
  <si>
    <t>Under Armour Inc</t>
  </si>
  <si>
    <t>UAA</t>
  </si>
  <si>
    <t>UDR Inc</t>
  </si>
  <si>
    <t>Universal Health Services Inc</t>
  </si>
  <si>
    <t>Ulta Beauty Inc</t>
  </si>
  <si>
    <t>UnitedHealth Group Inc</t>
  </si>
  <si>
    <t>Unum Group</t>
  </si>
  <si>
    <t>Union Pacific Corp</t>
  </si>
  <si>
    <t>United Parcel Service Inc</t>
  </si>
  <si>
    <t>United Rentals Inc</t>
  </si>
  <si>
    <t>US Bancorp</t>
  </si>
  <si>
    <t>United Technologies Corp</t>
  </si>
  <si>
    <t>Visa Inc</t>
  </si>
  <si>
    <t>Varian Medical Systems Inc</t>
  </si>
  <si>
    <t>VF Corp</t>
  </si>
  <si>
    <t>Valero Energy Corp</t>
  </si>
  <si>
    <t>Vulcan Materials Co</t>
  </si>
  <si>
    <t>Vornado Realty Trust</t>
  </si>
  <si>
    <t>Verisk Analytics Inc</t>
  </si>
  <si>
    <t>VeriSign Inc</t>
  </si>
  <si>
    <t>Vertex Pharmaceuticals Inc</t>
  </si>
  <si>
    <t>Ventas Inc</t>
  </si>
  <si>
    <t>Verizon Communications Inc</t>
  </si>
  <si>
    <t>WAB</t>
  </si>
  <si>
    <t>Waters Corp</t>
  </si>
  <si>
    <t>Walgreens Boots Alliance Inc</t>
  </si>
  <si>
    <t>WellCare Health Plans Inc</t>
  </si>
  <si>
    <t>WCG</t>
  </si>
  <si>
    <t>Western Digital Corp</t>
  </si>
  <si>
    <t>WEC Energy Group Inc</t>
  </si>
  <si>
    <t>Welltower Inc</t>
  </si>
  <si>
    <t>WELL</t>
  </si>
  <si>
    <t>Wells Fargo &amp; Co</t>
  </si>
  <si>
    <t>Whirlpool Corp</t>
  </si>
  <si>
    <t>Willis Towers Watson PLC</t>
  </si>
  <si>
    <t>Waste Management Inc</t>
  </si>
  <si>
    <t>Williams Cos Inc/The</t>
  </si>
  <si>
    <t>Walmart Inc</t>
  </si>
  <si>
    <t>Westrock Co</t>
  </si>
  <si>
    <t>Western Union Co/The</t>
  </si>
  <si>
    <t>Weyerhaeuser Co</t>
  </si>
  <si>
    <t>Wynn Resorts Ltd</t>
  </si>
  <si>
    <t>Cimarex Energy Co</t>
  </si>
  <si>
    <t>Xcel Energy Inc</t>
  </si>
  <si>
    <t>Xilinx Inc</t>
  </si>
  <si>
    <t>Exxon Mobil Corp</t>
  </si>
  <si>
    <t>DENTSPLY SIRONA Inc</t>
  </si>
  <si>
    <t>Xylem Inc/NY</t>
  </si>
  <si>
    <t>Yum! Brands Inc</t>
  </si>
  <si>
    <t>Zimmer Biomet Holdings Inc</t>
  </si>
  <si>
    <t>Zions Bancorp NA</t>
  </si>
  <si>
    <t>Zoetis Inc</t>
  </si>
  <si>
    <t>[2] Source: Value Line.  Value Line does not report a beta coefficient for Evergy, Inc.  Therefore, the beta coefficient for Evergy has been manually calculated according to Value Line's methodology.</t>
  </si>
  <si>
    <t>[3] Source: Current = Bloomberg Professional;</t>
  </si>
  <si>
    <t>[6] Source: S&amp;P Global Market Intelligence</t>
  </si>
  <si>
    <t>[7] Source: S&amp;P Global Market Intelligence</t>
  </si>
  <si>
    <t>Dow Inc</t>
  </si>
  <si>
    <t>DOW</t>
  </si>
  <si>
    <t>Fox Corp</t>
  </si>
  <si>
    <t>Newmont Goldcorp Corp</t>
  </si>
  <si>
    <t>ECAPM Result</t>
  </si>
  <si>
    <t>CAPM Result</t>
  </si>
  <si>
    <t xml:space="preserve">[7] Equals Col. [1] + 0.25 x Col. [3] + 0.75 x Col. [2] x Col. [3] </t>
  </si>
  <si>
    <t xml:space="preserve">[8] Equals Col. [1] + 0.25 x Col. [4] + 0.75 x Col. [2] x Col. [4] </t>
  </si>
  <si>
    <t>[9] Source: Bloomberg Professional</t>
  </si>
  <si>
    <t>Current 30-Year Treasury [9]</t>
  </si>
  <si>
    <t>Near-Term Projected 30-Year Treasury [10]</t>
  </si>
  <si>
    <t>Expected Earnings Analysis</t>
  </si>
  <si>
    <t>Expected</t>
  </si>
  <si>
    <t>ROE</t>
  </si>
  <si>
    <t>Shares Outstanding</t>
  </si>
  <si>
    <t>Adjustment</t>
  </si>
  <si>
    <t>% Increase</t>
  </si>
  <si>
    <t>Factor</t>
  </si>
  <si>
    <t>HE</t>
  </si>
  <si>
    <t>[1] Source: Value Line</t>
  </si>
  <si>
    <t>[3] Source: Value Line</t>
  </si>
  <si>
    <t>[5] Equals (2 x (1 + [4])) / (2 + [4])</t>
  </si>
  <si>
    <t>[2] Source: Value Line</t>
  </si>
  <si>
    <t>[6] Equals [1] x [5]</t>
  </si>
  <si>
    <t>2022-24</t>
  </si>
  <si>
    <t>[8] Source: Bloomberg Professional, equals 200-trading day average (i.e. lag period)</t>
  </si>
  <si>
    <t>AVA</t>
  </si>
  <si>
    <t>Avista Corporation</t>
  </si>
  <si>
    <t>[2] Source: Bloomberg Professional, equals indicated number of trading day average as of December 13, 2019</t>
  </si>
  <si>
    <t>Amcor PLC</t>
  </si>
  <si>
    <t>AMCR</t>
  </si>
  <si>
    <t>Baker Hughes Co</t>
  </si>
  <si>
    <t>BKR</t>
  </si>
  <si>
    <t>CDW Corp/DE</t>
  </si>
  <si>
    <t>CDW</t>
  </si>
  <si>
    <t>Corteva Inc</t>
  </si>
  <si>
    <t>CTVA</t>
  </si>
  <si>
    <t>DuPont de Nemours Inc</t>
  </si>
  <si>
    <t>DD</t>
  </si>
  <si>
    <t>Globe Life Inc</t>
  </si>
  <si>
    <t>GL</t>
  </si>
  <si>
    <t>IDEX Corp</t>
  </si>
  <si>
    <t>IEX</t>
  </si>
  <si>
    <t>J</t>
  </si>
  <si>
    <t>KLA Corp</t>
  </si>
  <si>
    <t>Leidos Holdings Inc</t>
  </si>
  <si>
    <t>LDOS</t>
  </si>
  <si>
    <t>L3Harris Technologies Inc</t>
  </si>
  <si>
    <t>LHX</t>
  </si>
  <si>
    <t>Las Vegas Sands Corp</t>
  </si>
  <si>
    <t>LVS</t>
  </si>
  <si>
    <t>MarketAxess Holdings Inc</t>
  </si>
  <si>
    <t>MKTX</t>
  </si>
  <si>
    <t>NortonLifeLock Inc</t>
  </si>
  <si>
    <t>NLOK</t>
  </si>
  <si>
    <t>ServiceNow Inc</t>
  </si>
  <si>
    <t>NOW</t>
  </si>
  <si>
    <t>NVR Inc</t>
  </si>
  <si>
    <t>NVR</t>
  </si>
  <si>
    <t>Old Dominion Freight Line Inc</t>
  </si>
  <si>
    <t>ODFL</t>
  </si>
  <si>
    <t>Healthpeak Properties Inc</t>
  </si>
  <si>
    <t>PEAK</t>
  </si>
  <si>
    <t>Truist Financial Corp</t>
  </si>
  <si>
    <t>TFC</t>
  </si>
  <si>
    <t>T-Mobile US Inc</t>
  </si>
  <si>
    <t>TMUS</t>
  </si>
  <si>
    <t>United Airlines Holdings Inc</t>
  </si>
  <si>
    <t>ViacomCBS Inc</t>
  </si>
  <si>
    <t>VIAC</t>
  </si>
  <si>
    <t>Westinghouse Air Brake Technologies Corp</t>
  </si>
  <si>
    <t>WR Berkley Corp</t>
  </si>
  <si>
    <t>WRB</t>
  </si>
  <si>
    <t>Xerox Holdings Corp</t>
  </si>
  <si>
    <t>[10] Source: Blue Chip Financial Forecasts, Vol. 38, No. 12, December 1, 2019, at 2.</t>
  </si>
  <si>
    <r>
      <rPr>
        <sz val="10"/>
        <color theme="0"/>
        <rFont val="Arial"/>
        <family val="2"/>
      </rPr>
      <t xml:space="preserve">[3] </t>
    </r>
    <r>
      <rPr>
        <sz val="10"/>
        <color theme="1"/>
        <rFont val="Arial"/>
        <family val="2"/>
      </rPr>
      <t>Near Term Projected = Blue Chip Financial Forecasts, Vol. 38, No. 12, December 1, 2019, at 2;</t>
    </r>
  </si>
  <si>
    <r>
      <rPr>
        <sz val="10"/>
        <color theme="0"/>
        <rFont val="Arial"/>
        <family val="2"/>
      </rPr>
      <t xml:space="preserve">[3] </t>
    </r>
    <r>
      <rPr>
        <sz val="10"/>
        <color theme="1"/>
        <rFont val="Arial"/>
        <family val="2"/>
      </rPr>
      <t>Long Term Projected = Blue Chip Financial Forecasts, Vol. 38, No. 12, December 1, 2019, at 14.</t>
    </r>
  </si>
  <si>
    <t>[4] Equals =([3] / [2])^(1/4)-1</t>
  </si>
  <si>
    <t>Source: Schedule JS-11</t>
  </si>
  <si>
    <t>Difference Between Gas Proxy Group in the Spire Missouri Cases and Current Electric Proxy Group</t>
  </si>
  <si>
    <t>Staff recommended allowed ROE for Ameren Missouri Electric</t>
  </si>
  <si>
    <t>Implied COE Differential for Electric Proxy Group</t>
  </si>
  <si>
    <t>Commission allowed ROE in Spire Missouri rate cases</t>
  </si>
  <si>
    <t>Difference in Average COE for Gas Proxy Group Between Rate Cases</t>
  </si>
  <si>
    <t>Average COE Difference Between Current Electric and Gas Proxy Groups</t>
  </si>
  <si>
    <t>Difference</t>
  </si>
  <si>
    <t>Staff's Cost of Equity Estimates for the Gas Proxy Group in the Spire Missouri Cases</t>
  </si>
  <si>
    <t>Staff's Current Cost of Equity Estimates for the Gas Proxy Group</t>
  </si>
  <si>
    <t>Staff's Current Cost of Equity Estimates for the Electric Proxy Group</t>
  </si>
  <si>
    <t>Average Result</t>
  </si>
  <si>
    <t>Staff Bench Analysis ROE Recommendation</t>
  </si>
  <si>
    <t>ALE US Equity</t>
  </si>
  <si>
    <t>LNT US Equity</t>
  </si>
  <si>
    <t>AEE US Equity</t>
  </si>
  <si>
    <t>AEP US Equity</t>
  </si>
  <si>
    <t>AGR US Equity</t>
  </si>
  <si>
    <t>AVA US Equity</t>
  </si>
  <si>
    <t>BKH US Equity</t>
  </si>
  <si>
    <t>CNP US Equity</t>
  </si>
  <si>
    <t>CMS US Equity</t>
  </si>
  <si>
    <t>ED US Equity</t>
  </si>
  <si>
    <t>D US Equity</t>
  </si>
  <si>
    <t>DTE US Equity</t>
  </si>
  <si>
    <t>DUK US Equity</t>
  </si>
  <si>
    <t>EIX US Equity</t>
  </si>
  <si>
    <t>EE US Equity</t>
  </si>
  <si>
    <t>ETR US Equity</t>
  </si>
  <si>
    <t>EVRG US Equity</t>
  </si>
  <si>
    <t>ES US Equity</t>
  </si>
  <si>
    <t>EXC US Equity</t>
  </si>
  <si>
    <t>FE US Equity</t>
  </si>
  <si>
    <t>HE US Equity</t>
  </si>
  <si>
    <t>IDA US Equity</t>
  </si>
  <si>
    <t>MGEE US Equity</t>
  </si>
  <si>
    <t>NEE US Equity</t>
  </si>
  <si>
    <t>NWE US Equity</t>
  </si>
  <si>
    <t>OGE US Equity</t>
  </si>
  <si>
    <t>OTTR US Equity</t>
  </si>
  <si>
    <t>PCG US Equity</t>
  </si>
  <si>
    <t>PNW US Equity</t>
  </si>
  <si>
    <t>PNM US Equity</t>
  </si>
  <si>
    <t>POR US Equity</t>
  </si>
  <si>
    <t>PPL US Equity</t>
  </si>
  <si>
    <t>PEG US Equity</t>
  </si>
  <si>
    <t>SRE US Equity</t>
  </si>
  <si>
    <t>SO US Equity</t>
  </si>
  <si>
    <t>VVC US Equity</t>
  </si>
  <si>
    <t>WEC US Equity</t>
  </si>
  <si>
    <t>XEL US Equity</t>
  </si>
  <si>
    <t>ATO US Equity</t>
  </si>
  <si>
    <t>CPK US Equity</t>
  </si>
  <si>
    <t>NJR US Equity</t>
  </si>
  <si>
    <t>NI US Equity</t>
  </si>
  <si>
    <t>NWN US Equity</t>
  </si>
  <si>
    <t>OGS US Equity</t>
  </si>
  <si>
    <t>SJI US Equity</t>
  </si>
  <si>
    <t>SWX US Equity</t>
  </si>
  <si>
    <t>SR US Equity</t>
  </si>
  <si>
    <t>UGI US Equity</t>
  </si>
  <si>
    <t>Date</t>
  </si>
  <si>
    <t>TRAIL_12M_DILUTED_EPS</t>
  </si>
  <si>
    <t>EQY_DPS</t>
  </si>
  <si>
    <t>Payout %</t>
  </si>
  <si>
    <t>#N/A N/A</t>
  </si>
  <si>
    <t>Electric Universe Average Payout Ratio</t>
  </si>
  <si>
    <t>Gas Universe Average Payout Ratio</t>
  </si>
  <si>
    <t>Utility Universe Average Payout Ratio</t>
  </si>
  <si>
    <t>TIPS</t>
  </si>
  <si>
    <t>Nominal Treasury</t>
  </si>
  <si>
    <t>Implied Forward</t>
  </si>
  <si>
    <t>Real GDP</t>
  </si>
  <si>
    <t>Implied Expected Nominal GDP</t>
  </si>
  <si>
    <t>Sources:</t>
  </si>
  <si>
    <t>[1] Bureau of Economic Analysis</t>
  </si>
  <si>
    <t>[2] Board of Governors of the Federal Reserve System</t>
  </si>
  <si>
    <t>30-Day Average of 10-Year Treasury Yield</t>
  </si>
  <si>
    <t>30-Day Average of 30-Year Treasury Yield</t>
  </si>
  <si>
    <t>Implied 20-Year Forward Rate in 10 Years</t>
  </si>
  <si>
    <t>Long-Term GDP Growth Rate</t>
  </si>
  <si>
    <t>Source: Bloomberg Professional</t>
  </si>
  <si>
    <t>Company Name</t>
  </si>
  <si>
    <t>Black Hills Corporation</t>
  </si>
  <si>
    <t>CenterPoint Energy, Inc.</t>
  </si>
  <si>
    <t>Consolidated Edison, Inc.</t>
  </si>
  <si>
    <t>Dominion Energy, Inc.</t>
  </si>
  <si>
    <t>El Paso Electric Company</t>
  </si>
  <si>
    <t>Entergy Corporation</t>
  </si>
  <si>
    <t>Exelon Corporation</t>
  </si>
  <si>
    <t>FirstEnergy Corp.</t>
  </si>
  <si>
    <t>MDU Resources Group Inc.</t>
  </si>
  <si>
    <t>NiSource Inc.</t>
  </si>
  <si>
    <t>PG&amp;E Corporation</t>
  </si>
  <si>
    <t>PPL Corporation</t>
  </si>
  <si>
    <t>Public Service Enterprise Group Incorporated</t>
  </si>
  <si>
    <t>Unitil Corporation</t>
  </si>
  <si>
    <t>Dividend Per Share Estimates</t>
  </si>
  <si>
    <t>Dividend Payout Ratios</t>
  </si>
  <si>
    <t>Estimated Dividends to Shareholders for Infinite Period</t>
  </si>
  <si>
    <t>Cost of Equity</t>
  </si>
  <si>
    <t>Average w/o EIX, SE, PPL, PCG</t>
  </si>
  <si>
    <t>Average Mostly Pure Play</t>
  </si>
  <si>
    <t>Average Pure Play</t>
  </si>
  <si>
    <t>Discrete Est.</t>
  </si>
  <si>
    <t>Ameren Corporation</t>
  </si>
  <si>
    <t>Evergy, Inc.</t>
  </si>
  <si>
    <t>IDACORP, Inc.</t>
  </si>
  <si>
    <t>MGE Energy, Inc.</t>
  </si>
  <si>
    <t>NA</t>
  </si>
  <si>
    <t>Analysts' Est 5-Yr CAGR</t>
  </si>
  <si>
    <t>Source: Schedule DM-D-3.2</t>
  </si>
  <si>
    <t>Mr. Murray Multi-Stage DCF Model - 5.04 percent Terminal Growth Rate</t>
  </si>
  <si>
    <t>Source: Schedule DM-D-3.1</t>
  </si>
  <si>
    <t>Average Pure Play VI Elec</t>
  </si>
  <si>
    <t>Source: Schedule DM-D-3.4</t>
  </si>
  <si>
    <t>Source: Schedule DM-D-3.3</t>
  </si>
  <si>
    <t xml:space="preserve">                                                                                                                                                                                                                                                                                </t>
  </si>
  <si>
    <t>Mr. Walters' Two-Step DCF Transition Year</t>
  </si>
  <si>
    <t>Index Price</t>
  </si>
  <si>
    <t>source: CCW Public WP 3</t>
  </si>
  <si>
    <t>Index Growth</t>
  </si>
  <si>
    <t>Full DCF Cost Rate</t>
  </si>
  <si>
    <t>GDP Growth</t>
  </si>
  <si>
    <t>GDP Weight</t>
  </si>
  <si>
    <t>Wgt Growth Rate</t>
  </si>
  <si>
    <t>2-Step DCF Rate</t>
  </si>
  <si>
    <t>Implied Transition Year</t>
  </si>
  <si>
    <t>Year</t>
  </si>
  <si>
    <t>PV Factor (Full DCF)</t>
  </si>
  <si>
    <t>Present Value</t>
  </si>
  <si>
    <t>PV Factor (2-Step DCF)</t>
  </si>
  <si>
    <t>Implied Transition Yr.</t>
  </si>
  <si>
    <t>Proxy Group Capital Structure</t>
  </si>
  <si>
    <t>% Common Equity</t>
  </si>
  <si>
    <t>% Long-Term Debt</t>
  </si>
  <si>
    <t>2019Q3</t>
  </si>
  <si>
    <t>2019Q2</t>
  </si>
  <si>
    <t>2019Q1</t>
  </si>
  <si>
    <t>2018Q4</t>
  </si>
  <si>
    <t>2018Q3</t>
  </si>
  <si>
    <t>2018Q2</t>
  </si>
  <si>
    <t>2018Q1</t>
  </si>
  <si>
    <t>2017Q4</t>
  </si>
  <si>
    <t>Wisconsin Energy Corporation</t>
  </si>
  <si>
    <t>Operating Company Capital Structure</t>
  </si>
  <si>
    <t>Operating Company</t>
  </si>
  <si>
    <t>Parent</t>
  </si>
  <si>
    <t>ALLETE (Minnesota Power)</t>
  </si>
  <si>
    <t>Superior Water, Light and Power Company</t>
  </si>
  <si>
    <t>Interstate Power and Light Company</t>
  </si>
  <si>
    <t>Wisconsin Power and Light Company</t>
  </si>
  <si>
    <t>AEP Texas Central Company</t>
  </si>
  <si>
    <t>AEP Texas North Company</t>
  </si>
  <si>
    <t>Appalachian Power Company</t>
  </si>
  <si>
    <t>Indiana Michigan Power Company</t>
  </si>
  <si>
    <t>Kentucky Power Company</t>
  </si>
  <si>
    <t>Kingsport Power Company</t>
  </si>
  <si>
    <t>Ohio Power Company</t>
  </si>
  <si>
    <t>Public Service Company of Oklahoma</t>
  </si>
  <si>
    <t>Southwestern Electric Power Company</t>
  </si>
  <si>
    <t>Wheeling Power Company</t>
  </si>
  <si>
    <t>Central Maine Power Company</t>
  </si>
  <si>
    <t>New York State Electric &amp; Gas Corporation</t>
  </si>
  <si>
    <t>Rochester Gas and Electric Corporation</t>
  </si>
  <si>
    <t>United Illuminating Company</t>
  </si>
  <si>
    <t>Alaska Electric Light and Power Company</t>
  </si>
  <si>
    <t>Consumers Energy Company</t>
  </si>
  <si>
    <t>DTE Electric Company</t>
  </si>
  <si>
    <t>Duke Energy Carolinas, LLC</t>
  </si>
  <si>
    <t>Duke Energy Florida, LLC</t>
  </si>
  <si>
    <t>Duke Energy Indiana, LLC</t>
  </si>
  <si>
    <t>Duke Energy Kentucky, Inc.</t>
  </si>
  <si>
    <t>Duke Energy Ohio, Inc.</t>
  </si>
  <si>
    <t>Duke Energy Progress, LLC</t>
  </si>
  <si>
    <t>Evergy Kansas South, Inc.</t>
  </si>
  <si>
    <t>Evergy Metro, Inc.</t>
  </si>
  <si>
    <t>Evergy Missouri West, Inc.</t>
  </si>
  <si>
    <t>Westar Energy (KPL)</t>
  </si>
  <si>
    <t>Hawaii Electric Light Company, Inc.</t>
  </si>
  <si>
    <t>Hawaiian Electric Company, Inc.</t>
  </si>
  <si>
    <t>Maui Electric Company, Limited</t>
  </si>
  <si>
    <t>Florida Power &amp; Light Company</t>
  </si>
  <si>
    <t>Gulf Power Company</t>
  </si>
  <si>
    <t>Oklahoma Gas and Electric Company</t>
  </si>
  <si>
    <t>Otter Tail Power Company</t>
  </si>
  <si>
    <t>Arizona Public Service Company</t>
  </si>
  <si>
    <t>Public Service Company of New Mexico</t>
  </si>
  <si>
    <t>Alabama Power Company</t>
  </si>
  <si>
    <t>Georgia Power Company</t>
  </si>
  <si>
    <t>Mississippi Power Company</t>
  </si>
  <si>
    <t>Upper Michigan Energy Resources Corporation</t>
  </si>
  <si>
    <t>Wisconsin Electric Power Company</t>
  </si>
  <si>
    <t>Wisconsin Public Service Corporation</t>
  </si>
  <si>
    <t>Northern States Power Company - MN</t>
  </si>
  <si>
    <t>Northern States Power Company - WI</t>
  </si>
  <si>
    <t>Public Service Company of Colorado</t>
  </si>
  <si>
    <t>Southwestern Public Service Company</t>
  </si>
  <si>
    <t>First</t>
  </si>
  <si>
    <t>Second</t>
  </si>
  <si>
    <t>Third</t>
  </si>
  <si>
    <t>Source: S&amp;P Global Market Intelligence</t>
  </si>
  <si>
    <t>Data as of December 2, 2019</t>
  </si>
  <si>
    <t>[2] Source: Schedule RBH-R3</t>
  </si>
  <si>
    <t>[3] Source: Schedule RBH-R2</t>
  </si>
  <si>
    <t>[4] Source: Schedule RBH-R2</t>
  </si>
  <si>
    <t>Stock Price</t>
  </si>
  <si>
    <t>Check</t>
  </si>
  <si>
    <t>% 3rd Stage</t>
  </si>
  <si>
    <t>Weight by Stage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</si>
</sst>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2">
    <numFmt numFmtId="5" formatCode="&quot;$&quot;#,##0_);\(&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
    <numFmt numFmtId="165" formatCode="0.0"/>
    <numFmt numFmtId="166" formatCode="0.0000"/>
    <numFmt numFmtId="167" formatCode="_(&quot;$&quot;* #,##0.00000_);_(&quot;$&quot;* \(#,##0.00000\);_(&quot;$&quot;* &quot;-&quot;?????_);_(@_)"/>
    <numFmt numFmtId="168" formatCode="0.00_);\(0.00\)"/>
    <numFmt numFmtId="169" formatCode="&quot;$&quot;* #,##0_);&quot;$&quot;* \(#,##0\)"/>
    <numFmt numFmtId="170" formatCode="_(* #,##0.00000_);_(* \(#,##0.00000\);_(* &quot;-&quot;?????_);_(@_)"/>
    <numFmt numFmtId="171" formatCode="General_)"/>
    <numFmt numFmtId="172" formatCode="_(* #,##0_);_(* \(#,##0\);_(* &quot;-&quot;??_);_(@_)"/>
    <numFmt numFmtId="173" formatCode="&quot;[&quot;0&quot;]&quot;"/>
    <numFmt numFmtId="174" formatCode="&quot;$&quot;#,##0.00"/>
    <numFmt numFmtId="175" formatCode="0.0000%"/>
    <numFmt numFmtId="176" formatCode="0.0%"/>
    <numFmt numFmtId="177" formatCode="0.000%"/>
    <numFmt numFmtId="178" formatCode="_(&quot;$&quot;* #,##0_);_(&quot;$&quot;* \(#,##0\);_(&quot;$&quot;* &quot;-&quot;??_);_(@_)"/>
  </numFmts>
  <fonts count="108">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sz val="10"/>
      <color theme="1"/>
      <name val="Arial"/>
      <family val="2"/>
    </font>
    <font>
      <sz val="10"/>
      <name val="Arial"/>
      <family val="2"/>
    </font>
    <font>
      <u/>
      <sz val="11"/>
      <color theme="10"/>
      <name val="Calibri"/>
      <family val="2"/>
      <scheme val="minor"/>
    </font>
    <font>
      <u/>
      <sz val="10"/>
      <color theme="10"/>
      <name val="Arial"/>
      <family val="2"/>
    </font>
    <font>
      <b/>
      <sz val="10"/>
      <name val="Arial"/>
      <family val="2"/>
    </font>
    <font>
      <b/>
      <u val="singleAccounting"/>
      <sz val="8"/>
      <color indexed="8"/>
      <name val="Arial"/>
      <family val="2"/>
    </font>
    <font>
      <b/>
      <sz val="14"/>
      <color indexed="9"/>
      <name val="Arial"/>
      <family val="2"/>
    </font>
    <font>
      <b/>
      <sz val="14"/>
      <name val="Arial"/>
      <family val="2"/>
    </font>
    <font>
      <b/>
      <sz val="12"/>
      <color indexed="9"/>
      <name val="Arial"/>
      <family val="2"/>
    </font>
    <font>
      <b/>
      <sz val="12"/>
      <name val="Arial"/>
      <family val="2"/>
    </font>
    <font>
      <b/>
      <sz val="10"/>
      <color indexed="9"/>
      <name val="Arial"/>
      <family val="2"/>
    </font>
    <font>
      <b/>
      <i/>
      <sz val="8"/>
      <color indexed="9"/>
      <name val="Arial"/>
      <family val="2"/>
    </font>
    <font>
      <sz val="8"/>
      <name val="Arial"/>
      <family val="2"/>
    </font>
    <font>
      <b/>
      <sz val="8"/>
      <name val="Arial"/>
      <family val="2"/>
    </font>
    <font>
      <sz val="8"/>
      <color indexed="8"/>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rgb="FF0000FF"/>
      <name val="Arial"/>
      <family val="2"/>
    </font>
    <font>
      <sz val="10"/>
      <color indexed="8"/>
      <name val="Arial"/>
      <family val="2"/>
    </font>
    <font>
      <sz val="10"/>
      <color indexed="9"/>
      <name val="Arial"/>
      <family val="2"/>
    </font>
    <font>
      <sz val="10"/>
      <color rgb="FFFF6600"/>
      <name val="Arial"/>
      <family val="2"/>
    </font>
    <font>
      <sz val="10"/>
      <color indexed="20"/>
      <name val="Arial"/>
      <family val="2"/>
    </font>
    <font>
      <b/>
      <sz val="11"/>
      <color indexed="9"/>
      <name val="Calibri"/>
      <family val="2"/>
    </font>
    <font>
      <b/>
      <sz val="10"/>
      <color indexed="52"/>
      <name val="Arial"/>
      <family val="2"/>
    </font>
    <font>
      <b/>
      <sz val="8"/>
      <color indexed="8"/>
      <name val="Verdana"/>
      <family val="2"/>
    </font>
    <font>
      <sz val="11"/>
      <color indexed="8"/>
      <name val="Calibri"/>
      <family val="2"/>
    </font>
    <font>
      <sz val="12"/>
      <color theme="1"/>
      <name val="Arial"/>
      <family val="2"/>
    </font>
    <font>
      <sz val="12"/>
      <color indexed="8"/>
      <name val="Arial"/>
      <family val="2"/>
    </font>
    <font>
      <sz val="10"/>
      <color rgb="FF000000"/>
      <name val="Times New Roman"/>
      <family val="1"/>
    </font>
    <font>
      <sz val="11"/>
      <color theme="1"/>
      <name val="Calibri"/>
      <family val="2"/>
    </font>
    <font>
      <b/>
      <sz val="9"/>
      <name val="Arial"/>
      <family val="2"/>
    </font>
    <font>
      <sz val="12"/>
      <name val="Tms Rmn"/>
    </font>
    <font>
      <sz val="24"/>
      <name val="Arial"/>
      <family val="2"/>
    </font>
    <font>
      <sz val="10"/>
      <name val="Helv"/>
    </font>
    <font>
      <i/>
      <sz val="10"/>
      <color indexed="23"/>
      <name val="Arial"/>
      <family val="2"/>
    </font>
    <font>
      <sz val="10"/>
      <color indexed="17"/>
      <name val="Arial"/>
      <family val="2"/>
    </font>
    <font>
      <sz val="10"/>
      <color rgb="FF660066"/>
      <name val="Arial"/>
      <family val="2"/>
    </font>
    <font>
      <b/>
      <sz val="11"/>
      <name val="Arial"/>
      <family val="2"/>
    </font>
    <font>
      <b/>
      <sz val="15"/>
      <color indexed="56"/>
      <name val="Arial"/>
      <family val="2"/>
    </font>
    <font>
      <b/>
      <sz val="13"/>
      <color indexed="56"/>
      <name val="Arial"/>
      <family val="2"/>
    </font>
    <font>
      <b/>
      <sz val="11"/>
      <color indexed="56"/>
      <name val="Arial"/>
      <family val="2"/>
    </font>
    <font>
      <u/>
      <sz val="8.5"/>
      <color theme="10"/>
      <name val="Arial"/>
      <family val="2"/>
    </font>
    <font>
      <u/>
      <sz val="11"/>
      <color theme="10"/>
      <name val="Calibri"/>
      <family val="2"/>
    </font>
    <font>
      <sz val="10"/>
      <color indexed="62"/>
      <name val="Arial"/>
      <family val="2"/>
    </font>
    <font>
      <sz val="1"/>
      <color indexed="9"/>
      <name val="Symbol"/>
      <family val="1"/>
      <charset val="2"/>
    </font>
    <font>
      <b/>
      <sz val="12"/>
      <name val="Tms Rmn"/>
    </font>
    <font>
      <sz val="10"/>
      <color indexed="52"/>
      <name val="Arial"/>
      <family val="2"/>
    </font>
    <font>
      <sz val="10"/>
      <color indexed="60"/>
      <name val="Arial"/>
      <family val="2"/>
    </font>
    <font>
      <b/>
      <u val="singleAccounting"/>
      <sz val="8"/>
      <color indexed="8"/>
      <name val="Verdana"/>
      <family val="2"/>
    </font>
    <font>
      <b/>
      <sz val="12"/>
      <color indexed="8"/>
      <name val="Verdana"/>
      <family val="2"/>
    </font>
    <font>
      <sz val="10"/>
      <name val="Times New Roman"/>
      <family val="1"/>
    </font>
    <font>
      <sz val="10"/>
      <name val="Courier"/>
      <family val="3"/>
    </font>
    <font>
      <sz val="12"/>
      <name val="Arial"/>
      <family val="2"/>
    </font>
    <font>
      <sz val="10"/>
      <name val="MS Sans Serif"/>
      <family val="2"/>
    </font>
    <font>
      <sz val="11"/>
      <color theme="1"/>
      <name val="Arial"/>
      <family val="2"/>
    </font>
    <font>
      <sz val="10"/>
      <name val="Geneva"/>
      <family val="2"/>
    </font>
    <font>
      <sz val="12"/>
      <name val="Arial MT"/>
    </font>
    <font>
      <b/>
      <i/>
      <sz val="10"/>
      <color indexed="8"/>
      <name val="Arial"/>
      <family val="2"/>
    </font>
    <font>
      <b/>
      <sz val="11"/>
      <color indexed="21"/>
      <name val="Arial"/>
      <family val="2"/>
    </font>
    <font>
      <b/>
      <sz val="22"/>
      <color indexed="21"/>
      <name val="Times New Roman"/>
      <family val="1"/>
    </font>
    <font>
      <sz val="9.75"/>
      <name val="Arial"/>
      <family val="2"/>
    </font>
    <font>
      <b/>
      <sz val="10"/>
      <name val="MS Sans Serif"/>
      <family val="2"/>
    </font>
    <font>
      <b/>
      <sz val="8"/>
      <color indexed="9"/>
      <name val="Verdana"/>
      <family val="2"/>
    </font>
    <font>
      <vertAlign val="subscript"/>
      <sz val="8"/>
      <color indexed="8"/>
      <name val="Arial"/>
      <family val="2"/>
    </font>
    <font>
      <vertAlign val="superscript"/>
      <sz val="8"/>
      <color indexed="8"/>
      <name val="Arial"/>
      <family val="2"/>
    </font>
    <font>
      <u/>
      <sz val="10"/>
      <name val="Arial"/>
      <family val="2"/>
    </font>
    <font>
      <b/>
      <sz val="8"/>
      <color indexed="8"/>
      <name val="Arial"/>
      <family val="2"/>
    </font>
    <font>
      <i/>
      <sz val="8"/>
      <color indexed="8"/>
      <name val="Arial"/>
      <family val="2"/>
    </font>
    <font>
      <sz val="12"/>
      <color indexed="13"/>
      <name val="Tms Rmn"/>
    </font>
    <font>
      <b/>
      <sz val="18"/>
      <color indexed="56"/>
      <name val="Cambria"/>
      <family val="2"/>
    </font>
    <font>
      <b/>
      <sz val="13"/>
      <color indexed="8"/>
      <name val="Verdana"/>
      <family val="2"/>
    </font>
    <font>
      <sz val="12"/>
      <color indexed="8"/>
      <name val="Arial MT"/>
    </font>
    <font>
      <sz val="12"/>
      <color theme="1"/>
      <name val="Calibri"/>
      <family val="2"/>
      <scheme val="minor"/>
    </font>
    <font>
      <sz val="10"/>
      <color theme="1"/>
      <name val="Calibri"/>
      <family val="2"/>
    </font>
    <font>
      <sz val="10"/>
      <name val="Arial"/>
      <family val="2"/>
    </font>
    <font>
      <sz val="10"/>
      <color rgb="FFFF0000"/>
      <name val="Arial"/>
      <family val="2"/>
    </font>
    <font>
      <sz val="10"/>
      <name val="Arial"/>
      <family val="2"/>
    </font>
    <font>
      <sz val="10"/>
      <color theme="0"/>
      <name val="Arial"/>
      <family val="2"/>
    </font>
    <font>
      <sz val="10"/>
      <color rgb="FF000000"/>
      <name val="Arial"/>
      <family val="2"/>
    </font>
    <font>
      <b/>
      <i/>
      <sz val="10"/>
      <color theme="1"/>
      <name val="Arial"/>
      <family val="2"/>
    </font>
    <font>
      <b/>
      <i/>
      <sz val="10"/>
      <name val="Arial"/>
      <family val="2"/>
    </font>
    <font>
      <i/>
      <sz val="10"/>
      <color indexed="8"/>
      <name val="Arial"/>
      <family val="2"/>
    </font>
    <font>
      <i/>
      <sz val="10"/>
      <color theme="1"/>
      <name val="Arial"/>
      <family val="2"/>
    </font>
    <font>
      <b/>
      <sz val="10"/>
      <color theme="1"/>
      <name val="Arial"/>
      <family val="2"/>
    </font>
    <font>
      <u/>
      <sz val="10"/>
      <color indexed="12"/>
      <name val="Arial"/>
      <family val="2"/>
    </font>
  </fonts>
  <fills count="69">
    <fill>
      <patternFill patternType="none"/>
    </fill>
    <fill>
      <patternFill patternType="gray125"/>
    </fill>
    <fill>
      <patternFill patternType="solid">
        <fgColor indexed="60"/>
        <bgColor indexed="64"/>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rgb="FF4F81BD"/>
        <bgColor indexed="64"/>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13"/>
      </patternFill>
    </fill>
    <fill>
      <patternFill patternType="solid">
        <fgColor indexed="22"/>
        <bgColor indexed="64"/>
      </patternFill>
    </fill>
    <fill>
      <patternFill patternType="solid">
        <fgColor indexed="43"/>
      </patternFill>
    </fill>
    <fill>
      <patternFill patternType="solid">
        <fgColor indexed="26"/>
      </patternFill>
    </fill>
    <fill>
      <patternFill patternType="solid">
        <fgColor indexed="26"/>
        <bgColor indexed="64"/>
      </patternFill>
    </fill>
    <fill>
      <patternFill patternType="solid">
        <fgColor indexed="21"/>
        <bgColor indexed="64"/>
      </patternFill>
    </fill>
    <fill>
      <patternFill patternType="mediumGray">
        <fgColor indexed="22"/>
      </patternFill>
    </fill>
    <fill>
      <patternFill patternType="solid">
        <fgColor indexed="56"/>
        <bgColor indexed="64"/>
      </patternFill>
    </fill>
    <fill>
      <patternFill patternType="solid">
        <fgColor indexed="12"/>
      </patternFill>
    </fill>
    <fill>
      <patternFill patternType="solid">
        <fgColor theme="0" tint="-0.14999847407452621"/>
        <bgColor indexed="64"/>
      </patternFill>
    </fill>
  </fills>
  <borders count="37">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8"/>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64"/>
      </bottom>
      <diagonal/>
    </border>
    <border>
      <left style="thin">
        <color indexed="8"/>
      </left>
      <right style="thin">
        <color indexed="8"/>
      </right>
      <top style="thin">
        <color indexed="8"/>
      </top>
      <bottom style="thin">
        <color indexed="8"/>
      </bottom>
      <diagonal/>
    </border>
    <border>
      <left/>
      <right/>
      <top style="medium">
        <color indexed="8"/>
      </top>
      <bottom style="double">
        <color indexed="8"/>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style="thin">
        <color indexed="64"/>
      </right>
      <top/>
      <bottom/>
      <diagonal/>
    </border>
    <border>
      <left style="thin">
        <color indexed="8"/>
      </left>
      <right style="thin">
        <color indexed="8"/>
      </right>
      <top style="double">
        <color indexed="8"/>
      </top>
      <bottom style="thin">
        <color indexed="8"/>
      </bottom>
      <diagonal/>
    </border>
    <border>
      <left/>
      <right/>
      <top/>
      <bottom style="medium">
        <color indexed="8"/>
      </bottom>
      <diagonal/>
    </border>
    <border>
      <left/>
      <right/>
      <top/>
      <bottom style="medium">
        <color auto="1"/>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auto="1"/>
      </bottom>
      <diagonal/>
    </border>
  </borders>
  <cellStyleXfs count="33703">
    <xf numFmtId="0" fontId="0" fillId="0" borderId="0"/>
    <xf numFmtId="0" fontId="11" fillId="0" borderId="0"/>
    <xf numFmtId="0" fontId="9" fillId="0" borderId="0"/>
    <xf numFmtId="9" fontId="9" fillId="0" borderId="0" applyFont="0" applyFill="0" applyBorder="0" applyAlignment="0" applyProtection="0"/>
    <xf numFmtId="43" fontId="9" fillId="0" borderId="0" applyFont="0" applyFill="0" applyBorder="0" applyAlignment="0" applyProtection="0"/>
    <xf numFmtId="0" fontId="11" fillId="0" borderId="0"/>
    <xf numFmtId="0" fontId="15" fillId="2" borderId="0" applyAlignment="0"/>
    <xf numFmtId="43" fontId="10" fillId="0" borderId="0" applyFont="0" applyFill="0" applyBorder="0" applyAlignment="0" applyProtection="0"/>
    <xf numFmtId="43" fontId="10" fillId="0" borderId="0" applyFont="0" applyFill="0" applyBorder="0" applyAlignment="0" applyProtection="0"/>
    <xf numFmtId="43" fontId="1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4" fontId="1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1" fillId="0" borderId="0" applyNumberFormat="0" applyFill="0" applyBorder="0" applyProtection="0">
      <alignment wrapText="1"/>
    </xf>
    <xf numFmtId="0" fontId="11" fillId="0" borderId="0" applyNumberFormat="0" applyFill="0" applyBorder="0" applyProtection="0">
      <alignment wrapText="1"/>
    </xf>
    <xf numFmtId="0" fontId="11" fillId="0" borderId="0" applyNumberFormat="0" applyFill="0" applyBorder="0" applyProtection="0">
      <alignment horizontal="justify" vertical="top" wrapText="1"/>
    </xf>
    <xf numFmtId="0" fontId="11" fillId="0" borderId="0" applyNumberFormat="0" applyFill="0" applyBorder="0" applyProtection="0">
      <alignment horizontal="justify" vertical="top" wrapText="1"/>
    </xf>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9"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xf numFmtId="0" fontId="10" fillId="0" borderId="0"/>
    <xf numFmtId="0" fontId="10" fillId="0" borderId="0"/>
    <xf numFmtId="0" fontId="10" fillId="0" borderId="0"/>
    <xf numFmtId="0" fontId="10" fillId="0" borderId="0"/>
    <xf numFmtId="0" fontId="11" fillId="0" borderId="0"/>
    <xf numFmtId="0" fontId="9" fillId="0" borderId="0"/>
    <xf numFmtId="0" fontId="9" fillId="0" borderId="0"/>
    <xf numFmtId="0" fontId="9" fillId="0" borderId="0"/>
    <xf numFmtId="0" fontId="9" fillId="0" borderId="0"/>
    <xf numFmtId="0" fontId="9" fillId="0" borderId="0"/>
    <xf numFmtId="0" fontId="11" fillId="0" borderId="0"/>
    <xf numFmtId="0" fontId="10" fillId="0" borderId="0"/>
    <xf numFmtId="0" fontId="10" fillId="0" borderId="0"/>
    <xf numFmtId="0" fontId="9" fillId="0" borderId="0"/>
    <xf numFmtId="0" fontId="9" fillId="0" borderId="0"/>
    <xf numFmtId="0" fontId="9" fillId="0" borderId="0"/>
    <xf numFmtId="0" fontId="10"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0" fontId="16" fillId="3" borderId="0" applyNumberFormat="0" applyBorder="0" applyAlignment="0" applyProtection="0"/>
    <xf numFmtId="0" fontId="16" fillId="3" borderId="0" applyNumberFormat="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3" borderId="0" applyNumberFormat="0" applyBorder="0" applyAlignment="0" applyProtection="0"/>
    <xf numFmtId="0" fontId="18" fillId="3" borderId="0" applyNumberFormat="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Protection="0">
      <alignment horizontal="center"/>
    </xf>
    <xf numFmtId="0" fontId="20" fillId="4" borderId="0" applyNumberFormat="0" applyBorder="0" applyProtection="0">
      <alignment horizontal="center"/>
    </xf>
    <xf numFmtId="0" fontId="21" fillId="4" borderId="0" applyNumberFormat="0" applyBorder="0" applyAlignment="0" applyProtection="0"/>
    <xf numFmtId="0" fontId="21" fillId="4" borderId="0" applyNumberFormat="0" applyBorder="0" applyAlignment="0" applyProtection="0"/>
    <xf numFmtId="0" fontId="11" fillId="0" borderId="0" applyNumberFormat="0" applyFont="0" applyFill="0" applyBorder="0" applyProtection="0">
      <alignment horizontal="right"/>
    </xf>
    <xf numFmtId="0" fontId="11" fillId="0" borderId="0" applyNumberFormat="0" applyFont="0" applyFill="0" applyBorder="0" applyProtection="0">
      <alignment horizontal="right"/>
    </xf>
    <xf numFmtId="0" fontId="11" fillId="0" borderId="0" applyNumberFormat="0" applyFont="0" applyFill="0" applyBorder="0" applyProtection="0">
      <alignment horizontal="left"/>
    </xf>
    <xf numFmtId="0" fontId="11" fillId="0" borderId="0" applyNumberFormat="0" applyFont="0" applyFill="0" applyBorder="0" applyProtection="0">
      <alignment horizontal="left"/>
    </xf>
    <xf numFmtId="0" fontId="22"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11" fillId="5" borderId="0" applyNumberFormat="0" applyFont="0" applyBorder="0" applyAlignment="0" applyProtection="0"/>
    <xf numFmtId="0" fontId="11" fillId="5" borderId="0" applyNumberFormat="0" applyFont="0" applyBorder="0" applyAlignment="0" applyProtection="0"/>
    <xf numFmtId="166" fontId="11" fillId="0" borderId="0" applyFont="0" applyFill="0" applyBorder="0" applyAlignment="0" applyProtection="0"/>
    <xf numFmtId="166" fontId="11" fillId="0" borderId="0" applyFont="0" applyFill="0" applyBorder="0" applyAlignment="0" applyProtection="0"/>
    <xf numFmtId="2" fontId="11" fillId="0" borderId="0" applyFont="0" applyFill="0" applyBorder="0" applyAlignment="0" applyProtection="0"/>
    <xf numFmtId="2"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24" fillId="0" borderId="0" applyAlignment="0"/>
    <xf numFmtId="0" fontId="10" fillId="0" borderId="0"/>
    <xf numFmtId="0" fontId="11" fillId="0" borderId="0"/>
    <xf numFmtId="9" fontId="11" fillId="0" borderId="0" applyFont="0" applyFill="0" applyBorder="0" applyAlignment="0" applyProtection="0"/>
    <xf numFmtId="0" fontId="9" fillId="0" borderId="0"/>
    <xf numFmtId="0" fontId="11" fillId="0" borderId="0"/>
    <xf numFmtId="9"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2" fontId="11" fillId="0" borderId="0" applyFill="0" applyBorder="0" applyProtection="0">
      <alignment horizontal="left"/>
    </xf>
    <xf numFmtId="42" fontId="40" fillId="0" borderId="0" applyFill="0" applyBorder="0" applyAlignment="0" applyProtection="0"/>
    <xf numFmtId="44" fontId="10" fillId="0" borderId="0">
      <alignment horizontal="left"/>
    </xf>
    <xf numFmtId="167" fontId="11" fillId="0" borderId="16" applyBorder="0">
      <alignment horizontal="center"/>
    </xf>
    <xf numFmtId="167" fontId="11" fillId="0" borderId="16" applyBorder="0">
      <alignment horizontal="center"/>
    </xf>
    <xf numFmtId="167" fontId="11" fillId="0" borderId="16" applyBorder="0">
      <alignment horizontal="center"/>
    </xf>
    <xf numFmtId="167" fontId="11" fillId="0" borderId="16" applyBorder="0">
      <alignment horizontal="center"/>
    </xf>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41" fillId="3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41" fillId="38"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41" fillId="3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41" fillId="4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41" fillId="41"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41" fillId="42"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41" fillId="4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41" fillId="44"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41" fillId="45"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41" fillId="4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41" fillId="4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41" fillId="46" borderId="0" applyNumberFormat="0" applyBorder="0" applyAlignment="0" applyProtection="0"/>
    <xf numFmtId="0" fontId="39" fillId="16" borderId="0" applyNumberFormat="0" applyBorder="0" applyAlignment="0" applyProtection="0"/>
    <xf numFmtId="0" fontId="39" fillId="16" borderId="0" applyNumberFormat="0" applyBorder="0" applyAlignment="0" applyProtection="0"/>
    <xf numFmtId="0" fontId="39" fillId="16" borderId="0" applyNumberFormat="0" applyBorder="0" applyAlignment="0" applyProtection="0"/>
    <xf numFmtId="0" fontId="39" fillId="16" borderId="0" applyNumberFormat="0" applyBorder="0" applyAlignment="0" applyProtection="0"/>
    <xf numFmtId="0" fontId="42" fillId="47" borderId="0" applyNumberFormat="0" applyBorder="0" applyAlignment="0" applyProtection="0"/>
    <xf numFmtId="0" fontId="39" fillId="20" borderId="0" applyNumberFormat="0" applyBorder="0" applyAlignment="0" applyProtection="0"/>
    <xf numFmtId="0" fontId="39" fillId="20" borderId="0" applyNumberFormat="0" applyBorder="0" applyAlignment="0" applyProtection="0"/>
    <xf numFmtId="0" fontId="39" fillId="20" borderId="0" applyNumberFormat="0" applyBorder="0" applyAlignment="0" applyProtection="0"/>
    <xf numFmtId="0" fontId="39" fillId="20" borderId="0" applyNumberFormat="0" applyBorder="0" applyAlignment="0" applyProtection="0"/>
    <xf numFmtId="0" fontId="42" fillId="44" borderId="0" applyNumberFormat="0" applyBorder="0" applyAlignment="0" applyProtection="0"/>
    <xf numFmtId="0" fontId="39" fillId="24" borderId="0" applyNumberFormat="0" applyBorder="0" applyAlignment="0" applyProtection="0"/>
    <xf numFmtId="0" fontId="39" fillId="24" borderId="0" applyNumberFormat="0" applyBorder="0" applyAlignment="0" applyProtection="0"/>
    <xf numFmtId="0" fontId="39" fillId="24" borderId="0" applyNumberFormat="0" applyBorder="0" applyAlignment="0" applyProtection="0"/>
    <xf numFmtId="0" fontId="39" fillId="24" borderId="0" applyNumberFormat="0" applyBorder="0" applyAlignment="0" applyProtection="0"/>
    <xf numFmtId="0" fontId="42" fillId="45" borderId="0" applyNumberFormat="0" applyBorder="0" applyAlignment="0" applyProtection="0"/>
    <xf numFmtId="0" fontId="39" fillId="28" borderId="0" applyNumberFormat="0" applyBorder="0" applyAlignment="0" applyProtection="0"/>
    <xf numFmtId="0" fontId="39" fillId="28" borderId="0" applyNumberFormat="0" applyBorder="0" applyAlignment="0" applyProtection="0"/>
    <xf numFmtId="0" fontId="39" fillId="28" borderId="0" applyNumberFormat="0" applyBorder="0" applyAlignment="0" applyProtection="0"/>
    <xf numFmtId="0" fontId="39" fillId="28" borderId="0" applyNumberFormat="0" applyBorder="0" applyAlignment="0" applyProtection="0"/>
    <xf numFmtId="0" fontId="42" fillId="48" borderId="0" applyNumberFormat="0" applyBorder="0" applyAlignment="0" applyProtection="0"/>
    <xf numFmtId="0" fontId="39" fillId="32" borderId="0" applyNumberFormat="0" applyBorder="0" applyAlignment="0" applyProtection="0"/>
    <xf numFmtId="0" fontId="39" fillId="32" borderId="0" applyNumberFormat="0" applyBorder="0" applyAlignment="0" applyProtection="0"/>
    <xf numFmtId="0" fontId="39" fillId="32" borderId="0" applyNumberFormat="0" applyBorder="0" applyAlignment="0" applyProtection="0"/>
    <xf numFmtId="0" fontId="39" fillId="32" borderId="0" applyNumberFormat="0" applyBorder="0" applyAlignment="0" applyProtection="0"/>
    <xf numFmtId="0" fontId="42" fillId="49" borderId="0" applyNumberFormat="0" applyBorder="0" applyAlignment="0" applyProtection="0"/>
    <xf numFmtId="0" fontId="39" fillId="36" borderId="0" applyNumberFormat="0" applyBorder="0" applyAlignment="0" applyProtection="0"/>
    <xf numFmtId="0" fontId="39" fillId="36" borderId="0" applyNumberFormat="0" applyBorder="0" applyAlignment="0" applyProtection="0"/>
    <xf numFmtId="0" fontId="39" fillId="36" borderId="0" applyNumberFormat="0" applyBorder="0" applyAlignment="0" applyProtection="0"/>
    <xf numFmtId="0" fontId="39" fillId="36" borderId="0" applyNumberFormat="0" applyBorder="0" applyAlignment="0" applyProtection="0"/>
    <xf numFmtId="0" fontId="42" fillId="50"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42" fillId="51"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42" fillId="52"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42" fillId="53" borderId="0" applyNumberFormat="0" applyBorder="0" applyAlignment="0" applyProtection="0"/>
    <xf numFmtId="0" fontId="39" fillId="25" borderId="0" applyNumberFormat="0" applyBorder="0" applyAlignment="0" applyProtection="0"/>
    <xf numFmtId="0" fontId="39" fillId="25" borderId="0" applyNumberFormat="0" applyBorder="0" applyAlignment="0" applyProtection="0"/>
    <xf numFmtId="0" fontId="39" fillId="25" borderId="0" applyNumberFormat="0" applyBorder="0" applyAlignment="0" applyProtection="0"/>
    <xf numFmtId="0" fontId="39" fillId="25" borderId="0" applyNumberFormat="0" applyBorder="0" applyAlignment="0" applyProtection="0"/>
    <xf numFmtId="0" fontId="42" fillId="48" borderId="0" applyNumberFormat="0" applyBorder="0" applyAlignment="0" applyProtection="0"/>
    <xf numFmtId="0" fontId="39" fillId="29" borderId="0" applyNumberFormat="0" applyBorder="0" applyAlignment="0" applyProtection="0"/>
    <xf numFmtId="0" fontId="39" fillId="29" borderId="0" applyNumberFormat="0" applyBorder="0" applyAlignment="0" applyProtection="0"/>
    <xf numFmtId="0" fontId="39" fillId="29" borderId="0" applyNumberFormat="0" applyBorder="0" applyAlignment="0" applyProtection="0"/>
    <xf numFmtId="0" fontId="39" fillId="29" borderId="0" applyNumberFormat="0" applyBorder="0" applyAlignment="0" applyProtection="0"/>
    <xf numFmtId="0" fontId="42" fillId="49" borderId="0" applyNumberFormat="0" applyBorder="0" applyAlignment="0" applyProtection="0"/>
    <xf numFmtId="0" fontId="39" fillId="33" borderId="0" applyNumberFormat="0" applyBorder="0" applyAlignment="0" applyProtection="0"/>
    <xf numFmtId="0" fontId="39" fillId="33" borderId="0" applyNumberFormat="0" applyBorder="0" applyAlignment="0" applyProtection="0"/>
    <xf numFmtId="0" fontId="39" fillId="33" borderId="0" applyNumberFormat="0" applyBorder="0" applyAlignment="0" applyProtection="0"/>
    <xf numFmtId="0" fontId="39" fillId="33" borderId="0" applyNumberFormat="0" applyBorder="0" applyAlignment="0" applyProtection="0"/>
    <xf numFmtId="0" fontId="42" fillId="54" borderId="0" applyNumberFormat="0" applyBorder="0" applyAlignment="0" applyProtection="0"/>
    <xf numFmtId="43" fontId="10" fillId="0" borderId="0">
      <alignment horizontal="left"/>
    </xf>
    <xf numFmtId="168" fontId="10" fillId="0" borderId="0">
      <alignment horizontal="left"/>
    </xf>
    <xf numFmtId="37" fontId="11" fillId="0" borderId="0" applyNumberFormat="0" applyBorder="0" applyAlignment="0"/>
    <xf numFmtId="38" fontId="43" fillId="0" borderId="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44" fillId="38" borderId="0" applyNumberFormat="0" applyBorder="0" applyAlignment="0" applyProtection="0"/>
    <xf numFmtId="0" fontId="45" fillId="55" borderId="0"/>
    <xf numFmtId="0" fontId="33" fillId="10" borderId="10" applyNumberFormat="0" applyAlignment="0" applyProtection="0"/>
    <xf numFmtId="0" fontId="33" fillId="10" borderId="10" applyNumberFormat="0" applyAlignment="0" applyProtection="0"/>
    <xf numFmtId="0" fontId="33" fillId="10" borderId="10" applyNumberFormat="0" applyAlignment="0" applyProtection="0"/>
    <xf numFmtId="0" fontId="33" fillId="10" borderId="10" applyNumberFormat="0" applyAlignment="0" applyProtection="0"/>
    <xf numFmtId="0" fontId="46" fillId="56" borderId="17" applyNumberFormat="0" applyAlignment="0" applyProtection="0"/>
    <xf numFmtId="0" fontId="41" fillId="0" borderId="0" applyAlignment="0"/>
    <xf numFmtId="0" fontId="35" fillId="11" borderId="13" applyNumberFormat="0" applyAlignment="0" applyProtection="0"/>
    <xf numFmtId="0" fontId="35" fillId="11" borderId="13" applyNumberFormat="0" applyAlignment="0" applyProtection="0"/>
    <xf numFmtId="0" fontId="35" fillId="11" borderId="13" applyNumberFormat="0" applyAlignment="0" applyProtection="0"/>
    <xf numFmtId="0" fontId="35" fillId="11" borderId="13" applyNumberFormat="0" applyAlignment="0" applyProtection="0"/>
    <xf numFmtId="0" fontId="20" fillId="57" borderId="18" applyNumberFormat="0" applyAlignment="0" applyProtection="0"/>
    <xf numFmtId="0" fontId="47" fillId="0" borderId="0" applyAlignment="0"/>
    <xf numFmtId="37" fontId="10" fillId="0" borderId="0">
      <alignment horizontal="center"/>
    </xf>
    <xf numFmtId="37" fontId="11" fillId="0" borderId="0" applyNumberFormat="0" applyFill="0" applyBorder="0" applyProtection="0">
      <alignment horizontal="centerContinuous"/>
    </xf>
    <xf numFmtId="37" fontId="10" fillId="0" borderId="2">
      <alignment horizontal="center"/>
    </xf>
    <xf numFmtId="37" fontId="10" fillId="0" borderId="2">
      <alignment horizontal="center"/>
    </xf>
    <xf numFmtId="37" fontId="10" fillId="0" borderId="2">
      <alignment horizontal="center"/>
    </xf>
    <xf numFmtId="37" fontId="10" fillId="0" borderId="2">
      <alignment horizontal="center"/>
    </xf>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8"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9"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8"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8"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50"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8"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8"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8"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8"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8"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8"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8"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8"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8"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8"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8"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11" fillId="0" borderId="0" applyNumberForma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2"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 fontId="11" fillId="0" borderId="0" applyFont="0" applyFill="0" applyBorder="0" applyAlignment="0" applyProtection="0"/>
    <xf numFmtId="37" fontId="11" fillId="0" borderId="0" applyFill="0" applyBorder="0" applyAlignment="0" applyProtection="0"/>
    <xf numFmtId="0" fontId="11" fillId="0" borderId="0" applyNumberFormat="0" applyFill="0" applyBorder="0" applyAlignment="0" applyProtection="0"/>
    <xf numFmtId="4" fontId="53" fillId="0" borderId="19" applyFill="0" applyProtection="0">
      <alignment horizontal="center" vertical="center" wrapText="1"/>
    </xf>
    <xf numFmtId="4" fontId="53" fillId="0" borderId="19" applyFill="0" applyProtection="0">
      <alignment horizontal="center" vertical="center" wrapText="1"/>
    </xf>
    <xf numFmtId="0" fontId="11" fillId="0" borderId="0" applyNumberForma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9"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9" fillId="0" borderId="0" applyFont="0" applyFill="0" applyBorder="0" applyAlignment="0" applyProtection="0"/>
    <xf numFmtId="44" fontId="4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44" fontId="1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0" fillId="0" borderId="0" applyFont="0" applyFill="0" applyBorder="0" applyAlignment="0" applyProtection="0"/>
    <xf numFmtId="44" fontId="11" fillId="0" borderId="0" applyFon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44" fontId="9" fillId="0" borderId="0" applyFont="0" applyFill="0" applyBorder="0" applyAlignment="0" applyProtection="0"/>
    <xf numFmtId="44" fontId="48" fillId="0" borderId="0" applyFont="0" applyFill="0" applyBorder="0" applyAlignment="0" applyProtection="0"/>
    <xf numFmtId="44" fontId="9"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1" fillId="0" borderId="0" applyFont="0" applyFill="0" applyBorder="0" applyAlignment="0" applyProtection="0"/>
    <xf numFmtId="0" fontId="11" fillId="0" borderId="0" applyNumberForma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applyNumberForma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0" fontId="11" fillId="0" borderId="0" applyNumberForma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0" fontId="11" fillId="0" borderId="0" applyNumberForma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0" fontId="11" fillId="0" borderId="0" applyNumberForma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0" fontId="11" fillId="0" borderId="0" applyNumberForma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0" fontId="11" fillId="0" borderId="0" applyNumberForma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0" fontId="11" fillId="0" borderId="0" applyNumberForma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0" fontId="11" fillId="0" borderId="0" applyNumberForma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1" fillId="0" borderId="0" applyFont="0" applyFill="0" applyBorder="0" applyAlignment="0" applyProtection="0"/>
    <xf numFmtId="44" fontId="9" fillId="0" borderId="0" applyFont="0" applyFill="0" applyBorder="0" applyAlignment="0" applyProtection="0"/>
    <xf numFmtId="44" fontId="48" fillId="0" borderId="0" applyFont="0" applyFill="0" applyBorder="0" applyAlignment="0" applyProtection="0"/>
    <xf numFmtId="44" fontId="9" fillId="0" borderId="0" applyFont="0" applyFill="0" applyBorder="0" applyAlignment="0" applyProtection="0"/>
    <xf numFmtId="44" fontId="11" fillId="0" borderId="0" applyFont="0" applyFill="0" applyBorder="0" applyAlignment="0" applyProtection="0"/>
    <xf numFmtId="44" fontId="9" fillId="0" borderId="0" applyFont="0" applyFill="0" applyBorder="0" applyAlignment="0" applyProtection="0"/>
    <xf numFmtId="44" fontId="48" fillId="0" borderId="0" applyFont="0" applyFill="0" applyBorder="0" applyAlignment="0" applyProtection="0"/>
    <xf numFmtId="44" fontId="9" fillId="0" borderId="0" applyFont="0" applyFill="0" applyBorder="0" applyAlignment="0" applyProtection="0"/>
    <xf numFmtId="44" fontId="11" fillId="0" borderId="0" applyFont="0" applyFill="0" applyBorder="0" applyAlignment="0" applyProtection="0"/>
    <xf numFmtId="44" fontId="9" fillId="0" borderId="0" applyFont="0" applyFill="0" applyBorder="0" applyAlignment="0" applyProtection="0"/>
    <xf numFmtId="44" fontId="48" fillId="0" borderId="0" applyFont="0" applyFill="0" applyBorder="0" applyAlignment="0" applyProtection="0"/>
    <xf numFmtId="44" fontId="9" fillId="0" borderId="0" applyFont="0" applyFill="0" applyBorder="0" applyAlignment="0" applyProtection="0"/>
    <xf numFmtId="44" fontId="11" fillId="0" borderId="0" applyFont="0" applyFill="0" applyBorder="0" applyAlignment="0" applyProtection="0"/>
    <xf numFmtId="44" fontId="9" fillId="0" borderId="0" applyFont="0" applyFill="0" applyBorder="0" applyAlignment="0" applyProtection="0"/>
    <xf numFmtId="44" fontId="48" fillId="0" borderId="0" applyFont="0" applyFill="0" applyBorder="0" applyAlignment="0" applyProtection="0"/>
    <xf numFmtId="44" fontId="9" fillId="0" borderId="0" applyFont="0" applyFill="0" applyBorder="0" applyAlignment="0" applyProtection="0"/>
    <xf numFmtId="44" fontId="11" fillId="0" borderId="0" applyFont="0" applyFill="0" applyBorder="0" applyAlignment="0" applyProtection="0"/>
    <xf numFmtId="44" fontId="9" fillId="0" borderId="0" applyFont="0" applyFill="0" applyBorder="0" applyAlignment="0" applyProtection="0"/>
    <xf numFmtId="44" fontId="48" fillId="0" borderId="0" applyFont="0" applyFill="0" applyBorder="0" applyAlignment="0" applyProtection="0"/>
    <xf numFmtId="44" fontId="9" fillId="0" borderId="0" applyFont="0" applyFill="0" applyBorder="0" applyAlignment="0" applyProtection="0"/>
    <xf numFmtId="44" fontId="11" fillId="0" borderId="0" applyFont="0" applyFill="0" applyBorder="0" applyAlignment="0" applyProtection="0"/>
    <xf numFmtId="44" fontId="9" fillId="0" borderId="0" applyFont="0" applyFill="0" applyBorder="0" applyAlignment="0" applyProtection="0"/>
    <xf numFmtId="44" fontId="48" fillId="0" borderId="0" applyFont="0" applyFill="0" applyBorder="0" applyAlignment="0" applyProtection="0"/>
    <xf numFmtId="44" fontId="9" fillId="0" borderId="0" applyFont="0" applyFill="0" applyBorder="0" applyAlignment="0" applyProtection="0"/>
    <xf numFmtId="44" fontId="11" fillId="0" borderId="0" applyFont="0" applyFill="0" applyBorder="0" applyAlignment="0" applyProtection="0"/>
    <xf numFmtId="44" fontId="9" fillId="0" borderId="0" applyFont="0" applyFill="0" applyBorder="0" applyAlignment="0" applyProtection="0"/>
    <xf numFmtId="44" fontId="48" fillId="0" borderId="0" applyFont="0" applyFill="0" applyBorder="0" applyAlignment="0" applyProtection="0"/>
    <xf numFmtId="44" fontId="9" fillId="0" borderId="0" applyFont="0" applyFill="0" applyBorder="0" applyAlignment="0" applyProtection="0"/>
    <xf numFmtId="0" fontId="11" fillId="0" borderId="0" applyNumberForma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0" fontId="11" fillId="0" borderId="0" applyNumberFormat="0" applyFill="0" applyBorder="0" applyAlignment="0" applyProtection="0"/>
    <xf numFmtId="44" fontId="11" fillId="0" borderId="0" applyFon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48" fillId="0" borderId="0" applyFont="0" applyFill="0" applyBorder="0" applyAlignment="0" applyProtection="0"/>
    <xf numFmtId="44" fontId="9" fillId="0" borderId="0" applyFont="0" applyFill="0" applyBorder="0" applyAlignment="0" applyProtection="0"/>
    <xf numFmtId="44" fontId="48" fillId="0" borderId="0" applyFont="0" applyFill="0" applyBorder="0" applyAlignment="0" applyProtection="0"/>
    <xf numFmtId="44" fontId="9"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8"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8"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8"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8"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8"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8"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8"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8"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8"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8"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8"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8"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8"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8"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10" fillId="0" borderId="0" applyFont="0" applyFill="0" applyBorder="0" applyAlignment="0" applyProtection="0"/>
    <xf numFmtId="44" fontId="41"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9" fillId="0" borderId="0" applyFont="0" applyFill="0" applyBorder="0" applyAlignment="0" applyProtection="0"/>
    <xf numFmtId="44" fontId="48" fillId="0" borderId="0" applyFont="0" applyFill="0" applyBorder="0" applyAlignment="0" applyProtection="0"/>
    <xf numFmtId="44" fontId="9" fillId="0" borderId="0" applyFont="0" applyFill="0" applyBorder="0" applyAlignment="0" applyProtection="0"/>
    <xf numFmtId="44" fontId="48" fillId="0" borderId="0" applyFont="0" applyFill="0" applyBorder="0" applyAlignment="0" applyProtection="0"/>
    <xf numFmtId="44" fontId="11" fillId="0" borderId="0" applyFont="0" applyFill="0" applyBorder="0" applyAlignment="0" applyProtection="0"/>
    <xf numFmtId="44" fontId="48" fillId="0" borderId="0" applyFont="0" applyFill="0" applyBorder="0" applyAlignment="0" applyProtection="0"/>
    <xf numFmtId="44" fontId="10" fillId="0" borderId="0" applyFont="0" applyFill="0" applyBorder="0" applyAlignment="0" applyProtection="0"/>
    <xf numFmtId="44" fontId="4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48" fillId="0" borderId="0" applyFont="0" applyFill="0" applyBorder="0" applyAlignment="0" applyProtection="0"/>
    <xf numFmtId="44" fontId="9" fillId="0" borderId="0" applyFont="0" applyFill="0" applyBorder="0" applyAlignment="0" applyProtection="0"/>
    <xf numFmtId="44" fontId="4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48" fillId="0" borderId="0" applyFont="0" applyFill="0" applyBorder="0" applyAlignment="0" applyProtection="0"/>
    <xf numFmtId="44" fontId="9" fillId="0" borderId="0" applyFont="0" applyFill="0" applyBorder="0" applyAlignment="0" applyProtection="0"/>
    <xf numFmtId="44" fontId="4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4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4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4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48" fillId="0" borderId="0" applyFont="0" applyFill="0" applyBorder="0" applyAlignment="0" applyProtection="0"/>
    <xf numFmtId="44" fontId="9" fillId="0" borderId="0" applyFont="0" applyFill="0" applyBorder="0" applyAlignment="0" applyProtection="0"/>
    <xf numFmtId="44" fontId="4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48" fillId="0" borderId="0" applyFont="0" applyFill="0" applyBorder="0" applyAlignment="0" applyProtection="0"/>
    <xf numFmtId="44" fontId="9" fillId="0" borderId="0" applyFont="0" applyFill="0" applyBorder="0" applyAlignment="0" applyProtection="0"/>
    <xf numFmtId="44" fontId="4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48" fillId="0" borderId="0" applyFont="0" applyFill="0" applyBorder="0" applyAlignment="0" applyProtection="0"/>
    <xf numFmtId="44" fontId="9" fillId="0" borderId="0" applyFont="0" applyFill="0" applyBorder="0" applyAlignment="0" applyProtection="0"/>
    <xf numFmtId="44" fontId="4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48" fillId="0" borderId="0" applyFont="0" applyFill="0" applyBorder="0" applyAlignment="0" applyProtection="0"/>
    <xf numFmtId="44" fontId="9" fillId="0" borderId="0" applyFont="0" applyFill="0" applyBorder="0" applyAlignment="0" applyProtection="0"/>
    <xf numFmtId="44" fontId="4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48" fillId="0" borderId="0" applyFont="0" applyFill="0" applyBorder="0" applyAlignment="0" applyProtection="0"/>
    <xf numFmtId="44" fontId="9" fillId="0" borderId="0" applyFont="0" applyFill="0" applyBorder="0" applyAlignment="0" applyProtection="0"/>
    <xf numFmtId="44" fontId="4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48" fillId="0" borderId="0" applyFont="0" applyFill="0" applyBorder="0" applyAlignment="0" applyProtection="0"/>
    <xf numFmtId="44" fontId="9" fillId="0" borderId="0" applyFont="0" applyFill="0" applyBorder="0" applyAlignment="0" applyProtection="0"/>
    <xf numFmtId="44" fontId="4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48" fillId="0" borderId="0" applyFont="0" applyFill="0" applyBorder="0" applyAlignment="0" applyProtection="0"/>
    <xf numFmtId="44" fontId="9" fillId="0" borderId="0" applyFont="0" applyFill="0" applyBorder="0" applyAlignment="0" applyProtection="0"/>
    <xf numFmtId="44" fontId="4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48" fillId="0" borderId="0" applyFont="0" applyFill="0" applyBorder="0" applyAlignment="0" applyProtection="0"/>
    <xf numFmtId="44" fontId="9" fillId="0" borderId="0" applyFont="0" applyFill="0" applyBorder="0" applyAlignment="0" applyProtection="0"/>
    <xf numFmtId="44" fontId="4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48" fillId="0" borderId="0" applyFont="0" applyFill="0" applyBorder="0" applyAlignment="0" applyProtection="0"/>
    <xf numFmtId="44" fontId="9" fillId="0" borderId="0" applyFont="0" applyFill="0" applyBorder="0" applyAlignment="0" applyProtection="0"/>
    <xf numFmtId="44" fontId="48" fillId="0" borderId="0" applyFont="0" applyFill="0" applyBorder="0" applyAlignment="0" applyProtection="0"/>
    <xf numFmtId="44" fontId="9"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9" fillId="0" borderId="0" applyFont="0" applyFill="0" applyBorder="0" applyAlignment="0" applyProtection="0"/>
    <xf numFmtId="44" fontId="11" fillId="0" borderId="0" applyFont="0" applyFill="0" applyBorder="0" applyAlignment="0" applyProtection="0"/>
    <xf numFmtId="41" fontId="11" fillId="0" borderId="0" applyFill="0" applyBorder="0" applyAlignment="0" applyProtection="0"/>
    <xf numFmtId="42" fontId="11" fillId="0" borderId="1"/>
    <xf numFmtId="42" fontId="11" fillId="0" borderId="1"/>
    <xf numFmtId="43" fontId="11" fillId="0" borderId="0" applyBorder="0">
      <alignment horizontal="left"/>
    </xf>
    <xf numFmtId="5" fontId="11" fillId="0" borderId="0" applyFill="0" applyBorder="0" applyAlignment="0" applyProtection="0"/>
    <xf numFmtId="0" fontId="54" fillId="0" borderId="0"/>
    <xf numFmtId="0" fontId="54" fillId="0" borderId="0"/>
    <xf numFmtId="0" fontId="54" fillId="0" borderId="20"/>
    <xf numFmtId="0" fontId="11" fillId="0" borderId="0" applyFont="0" applyFill="0" applyBorder="0" applyAlignment="0" applyProtection="0"/>
    <xf numFmtId="169" fontId="11" fillId="0" borderId="0"/>
    <xf numFmtId="7" fontId="55" fillId="0" borderId="21"/>
    <xf numFmtId="4" fontId="56" fillId="0" borderId="0" applyFont="0" applyBorder="0">
      <alignment horizontal="justify"/>
    </xf>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57" fillId="0" borderId="0" applyNumberFormat="0" applyFill="0" applyBorder="0" applyAlignment="0" applyProtection="0"/>
    <xf numFmtId="2" fontId="11" fillId="0" borderId="0" applyFont="0" applyFill="0" applyBorder="0" applyAlignment="0" applyProtection="0"/>
    <xf numFmtId="38" fontId="40" fillId="0" borderId="0"/>
    <xf numFmtId="170" fontId="11" fillId="0" borderId="0">
      <alignment horizontal="center"/>
    </xf>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58" fillId="39" borderId="0" applyNumberFormat="0" applyBorder="0" applyAlignment="0" applyProtection="0"/>
    <xf numFmtId="38" fontId="59" fillId="0" borderId="0"/>
    <xf numFmtId="49" fontId="60" fillId="0" borderId="0" applyNumberFormat="0" applyFill="0" applyBorder="0" applyProtection="0">
      <alignment horizontal="centerContinuous"/>
    </xf>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61" fillId="0" borderId="22"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62" fillId="0" borderId="23"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63" fillId="0" borderId="24"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63" fillId="0" borderId="0" applyNumberFormat="0" applyFill="0" applyBorder="0" applyAlignment="0" applyProtection="0"/>
    <xf numFmtId="0" fontId="11" fillId="0" borderId="0" applyNumberFormat="0" applyFill="0" applyBorder="0" applyProtection="0">
      <alignment wrapText="1"/>
    </xf>
    <xf numFmtId="0" fontId="11" fillId="0" borderId="0" applyNumberFormat="0" applyFill="0" applyBorder="0" applyProtection="0">
      <alignment wrapText="1"/>
    </xf>
    <xf numFmtId="0" fontId="11" fillId="0" borderId="0" applyNumberFormat="0" applyFill="0" applyBorder="0" applyProtection="0">
      <alignment wrapText="1"/>
    </xf>
    <xf numFmtId="0" fontId="11" fillId="0" borderId="0" applyNumberFormat="0" applyFill="0" applyBorder="0" applyProtection="0">
      <alignment wrapText="1"/>
    </xf>
    <xf numFmtId="0" fontId="11" fillId="0" borderId="0" applyNumberFormat="0" applyFill="0" applyBorder="0" applyProtection="0">
      <alignment wrapText="1"/>
    </xf>
    <xf numFmtId="0" fontId="11" fillId="0" borderId="0" applyNumberFormat="0" applyFill="0" applyBorder="0" applyProtection="0">
      <alignment wrapText="1"/>
    </xf>
    <xf numFmtId="0" fontId="11" fillId="0" borderId="0" applyNumberFormat="0" applyFill="0" applyBorder="0" applyProtection="0">
      <alignment wrapText="1"/>
    </xf>
    <xf numFmtId="0" fontId="11" fillId="0" borderId="0" applyNumberFormat="0" applyFill="0" applyBorder="0" applyProtection="0">
      <alignment wrapText="1"/>
    </xf>
    <xf numFmtId="0" fontId="11" fillId="0" borderId="0" applyNumberFormat="0" applyFill="0" applyBorder="0" applyProtection="0">
      <alignment wrapText="1"/>
    </xf>
    <xf numFmtId="0" fontId="11" fillId="0" borderId="0" applyNumberFormat="0" applyFill="0" applyBorder="0" applyProtection="0">
      <alignment wrapText="1"/>
    </xf>
    <xf numFmtId="0" fontId="11" fillId="0" borderId="0" applyNumberFormat="0" applyFill="0" applyBorder="0" applyProtection="0">
      <alignment wrapText="1"/>
    </xf>
    <xf numFmtId="0" fontId="11" fillId="0" borderId="0" applyNumberFormat="0" applyFill="0" applyBorder="0" applyProtection="0">
      <alignment wrapText="1"/>
    </xf>
    <xf numFmtId="0" fontId="11" fillId="0" borderId="0" applyNumberFormat="0" applyFill="0" applyBorder="0" applyProtection="0">
      <alignment wrapText="1"/>
    </xf>
    <xf numFmtId="0" fontId="11" fillId="0" borderId="0" applyNumberFormat="0" applyFill="0" applyBorder="0" applyProtection="0">
      <alignment wrapText="1"/>
    </xf>
    <xf numFmtId="0" fontId="11" fillId="0" borderId="0" applyNumberFormat="0" applyFill="0" applyBorder="0" applyProtection="0">
      <alignment horizontal="justify" vertical="top" wrapText="1"/>
    </xf>
    <xf numFmtId="0" fontId="11" fillId="0" borderId="0" applyNumberFormat="0" applyFill="0" applyBorder="0" applyProtection="0">
      <alignment horizontal="justify" vertical="top" wrapText="1"/>
    </xf>
    <xf numFmtId="0" fontId="11" fillId="0" borderId="0" applyNumberFormat="0" applyFill="0" applyBorder="0" applyProtection="0">
      <alignment horizontal="justify" vertical="top" wrapText="1"/>
    </xf>
    <xf numFmtId="0" fontId="11" fillId="0" borderId="0" applyNumberFormat="0" applyFill="0" applyBorder="0" applyProtection="0">
      <alignment horizontal="justify" vertical="top" wrapText="1"/>
    </xf>
    <xf numFmtId="0" fontId="11" fillId="0" borderId="0" applyNumberFormat="0" applyFill="0" applyBorder="0" applyProtection="0">
      <alignment horizontal="justify" vertical="top" wrapText="1"/>
    </xf>
    <xf numFmtId="0" fontId="11" fillId="0" borderId="0" applyNumberFormat="0" applyFill="0" applyBorder="0" applyProtection="0">
      <alignment horizontal="justify" vertical="top" wrapText="1"/>
    </xf>
    <xf numFmtId="0" fontId="11" fillId="0" borderId="0" applyNumberFormat="0" applyFill="0" applyBorder="0" applyProtection="0">
      <alignment horizontal="justify" vertical="top" wrapText="1"/>
    </xf>
    <xf numFmtId="0" fontId="11" fillId="0" borderId="0" applyNumberFormat="0" applyFill="0" applyBorder="0" applyProtection="0">
      <alignment horizontal="justify" vertical="top" wrapText="1"/>
    </xf>
    <xf numFmtId="0" fontId="11" fillId="0" borderId="0" applyNumberFormat="0" applyFill="0" applyBorder="0" applyProtection="0">
      <alignment horizontal="justify" vertical="top" wrapText="1"/>
    </xf>
    <xf numFmtId="0" fontId="11" fillId="0" borderId="0" applyNumberFormat="0" applyFill="0" applyBorder="0" applyProtection="0">
      <alignment horizontal="justify" vertical="top" wrapText="1"/>
    </xf>
    <xf numFmtId="0" fontId="11" fillId="0" borderId="0" applyNumberFormat="0" applyFill="0" applyBorder="0" applyProtection="0">
      <alignment horizontal="justify" vertical="top" wrapText="1"/>
    </xf>
    <xf numFmtId="0" fontId="11" fillId="0" borderId="0" applyNumberFormat="0" applyFill="0" applyBorder="0" applyProtection="0">
      <alignment horizontal="justify" vertical="top" wrapText="1"/>
    </xf>
    <xf numFmtId="0" fontId="11" fillId="0" borderId="0" applyNumberFormat="0" applyFill="0" applyBorder="0" applyProtection="0">
      <alignment horizontal="justify" vertical="top" wrapText="1"/>
    </xf>
    <xf numFmtId="0" fontId="11" fillId="0" borderId="0" applyNumberFormat="0" applyFill="0" applyBorder="0" applyProtection="0">
      <alignment horizontal="justify" vertical="top" wrapText="1"/>
    </xf>
    <xf numFmtId="0" fontId="64"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2" fillId="0" borderId="0" applyNumberFormat="0" applyFill="0" applyBorder="0" applyAlignment="0" applyProtection="0"/>
    <xf numFmtId="0" fontId="50" fillId="58" borderId="0"/>
    <xf numFmtId="0" fontId="50" fillId="58" borderId="0"/>
    <xf numFmtId="0" fontId="31" fillId="9" borderId="10" applyNumberFormat="0" applyAlignment="0" applyProtection="0"/>
    <xf numFmtId="0" fontId="31" fillId="9" borderId="10" applyNumberFormat="0" applyAlignment="0" applyProtection="0"/>
    <xf numFmtId="0" fontId="31" fillId="9" borderId="10" applyNumberFormat="0" applyAlignment="0" applyProtection="0"/>
    <xf numFmtId="0" fontId="31" fillId="9" borderId="10" applyNumberFormat="0" applyAlignment="0" applyProtection="0"/>
    <xf numFmtId="0" fontId="66" fillId="42" borderId="17" applyNumberFormat="0" applyAlignment="0" applyProtection="0"/>
    <xf numFmtId="0" fontId="67" fillId="0" borderId="0" applyAlignment="0"/>
    <xf numFmtId="0" fontId="68" fillId="59" borderId="20"/>
    <xf numFmtId="37" fontId="22" fillId="0" borderId="0" applyBorder="0" applyAlignment="0" applyProtection="0"/>
    <xf numFmtId="0" fontId="22" fillId="60" borderId="0"/>
    <xf numFmtId="41" fontId="40" fillId="0" borderId="0" applyFill="0" applyBorder="0" applyAlignment="0" applyProtection="0"/>
    <xf numFmtId="0" fontId="34" fillId="0" borderId="12" applyNumberFormat="0" applyFill="0" applyAlignment="0" applyProtection="0"/>
    <xf numFmtId="0" fontId="34" fillId="0" borderId="12" applyNumberFormat="0" applyFill="0" applyAlignment="0" applyProtection="0"/>
    <xf numFmtId="0" fontId="34" fillId="0" borderId="12" applyNumberFormat="0" applyFill="0" applyAlignment="0" applyProtection="0"/>
    <xf numFmtId="0" fontId="34" fillId="0" borderId="12" applyNumberFormat="0" applyFill="0" applyAlignment="0" applyProtection="0"/>
    <xf numFmtId="0" fontId="69" fillId="0" borderId="25" applyNumberFormat="0" applyFill="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70" fillId="61" borderId="0" applyNumberFormat="0" applyBorder="0" applyAlignment="0" applyProtection="0"/>
    <xf numFmtId="0" fontId="71" fillId="5" borderId="0" applyAlignment="0"/>
    <xf numFmtId="0" fontId="20" fillId="3" borderId="0" applyAlignment="0"/>
    <xf numFmtId="0" fontId="72" fillId="0" borderId="0" applyAlignment="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9" fillId="0" borderId="0"/>
    <xf numFmtId="0" fontId="9" fillId="0" borderId="0"/>
    <xf numFmtId="0" fontId="9" fillId="0" borderId="0"/>
    <xf numFmtId="0" fontId="9" fillId="0" borderId="0"/>
    <xf numFmtId="0" fontId="10" fillId="0" borderId="0"/>
    <xf numFmtId="0" fontId="9" fillId="0" borderId="0"/>
    <xf numFmtId="0" fontId="9" fillId="0" borderId="0"/>
    <xf numFmtId="0" fontId="9" fillId="0" borderId="0"/>
    <xf numFmtId="0" fontId="5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11" fillId="0" borderId="0"/>
    <xf numFmtId="0" fontId="10" fillId="0" borderId="0"/>
    <xf numFmtId="0" fontId="9" fillId="0" borderId="0"/>
    <xf numFmtId="0" fontId="9" fillId="0" borderId="0"/>
    <xf numFmtId="0" fontId="10" fillId="0" borderId="0"/>
    <xf numFmtId="0" fontId="9" fillId="0" borderId="0"/>
    <xf numFmtId="0" fontId="10" fillId="0" borderId="0"/>
    <xf numFmtId="0" fontId="10" fillId="0" borderId="0"/>
    <xf numFmtId="0" fontId="10" fillId="0" borderId="0"/>
    <xf numFmtId="0" fontId="10" fillId="0" borderId="0"/>
    <xf numFmtId="0" fontId="10" fillId="0" borderId="0"/>
    <xf numFmtId="0" fontId="9"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10" fillId="0" borderId="0"/>
    <xf numFmtId="0" fontId="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10" fillId="0" borderId="0"/>
    <xf numFmtId="0" fontId="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10" fillId="0" borderId="0"/>
    <xf numFmtId="0" fontId="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10" fillId="0" borderId="0"/>
    <xf numFmtId="0" fontId="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10" fillId="0" borderId="0"/>
    <xf numFmtId="0" fontId="9" fillId="0" borderId="0"/>
    <xf numFmtId="0" fontId="11"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xf numFmtId="0" fontId="1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0" fontId="10"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1" fillId="0" borderId="0"/>
    <xf numFmtId="0" fontId="10" fillId="0" borderId="0"/>
    <xf numFmtId="0" fontId="10" fillId="0" borderId="0"/>
    <xf numFmtId="0" fontId="9" fillId="0" borderId="0"/>
    <xf numFmtId="0" fontId="11" fillId="0" borderId="0"/>
    <xf numFmtId="0" fontId="9" fillId="0" borderId="0"/>
    <xf numFmtId="0" fontId="9" fillId="0" borderId="0"/>
    <xf numFmtId="0" fontId="10" fillId="0" borderId="0"/>
    <xf numFmtId="0" fontId="1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1" fillId="0" borderId="0"/>
    <xf numFmtId="0" fontId="10"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1" fillId="0" borderId="0"/>
    <xf numFmtId="0" fontId="11" fillId="0" borderId="0"/>
    <xf numFmtId="0" fontId="11"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9" fillId="0" borderId="0"/>
    <xf numFmtId="0" fontId="9" fillId="0" borderId="0"/>
    <xf numFmtId="0" fontId="9" fillId="0" borderId="0"/>
    <xf numFmtId="0" fontId="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11" fillId="0" borderId="0"/>
    <xf numFmtId="0" fontId="11" fillId="0" borderId="0"/>
    <xf numFmtId="0" fontId="9" fillId="0" borderId="0"/>
    <xf numFmtId="0" fontId="9" fillId="0" borderId="0"/>
    <xf numFmtId="0" fontId="9" fillId="0" borderId="0"/>
    <xf numFmtId="0" fontId="9" fillId="0" borderId="0"/>
    <xf numFmtId="0" fontId="10" fillId="0" borderId="0"/>
    <xf numFmtId="0" fontId="9" fillId="0" borderId="0"/>
    <xf numFmtId="0" fontId="9" fillId="0" borderId="0"/>
    <xf numFmtId="0" fontId="9" fillId="0" borderId="0"/>
    <xf numFmtId="0" fontId="11" fillId="0" borderId="0"/>
    <xf numFmtId="0" fontId="10" fillId="0" borderId="0"/>
    <xf numFmtId="0" fontId="10" fillId="0" borderId="0"/>
    <xf numFmtId="0" fontId="9" fillId="0" borderId="0"/>
    <xf numFmtId="0" fontId="9" fillId="0" borderId="0"/>
    <xf numFmtId="0" fontId="9" fillId="0" borderId="0"/>
    <xf numFmtId="0" fontId="9" fillId="0" borderId="0"/>
    <xf numFmtId="0" fontId="11" fillId="0" borderId="0"/>
    <xf numFmtId="0" fontId="9" fillId="0" borderId="0"/>
    <xf numFmtId="0" fontId="10" fillId="0" borderId="0"/>
    <xf numFmtId="0" fontId="10" fillId="0" borderId="0"/>
    <xf numFmtId="0" fontId="10" fillId="0" borderId="0"/>
    <xf numFmtId="0" fontId="10" fillId="0" borderId="0"/>
    <xf numFmtId="0" fontId="10" fillId="0" borderId="0"/>
    <xf numFmtId="0" fontId="9"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10" fillId="0" borderId="0"/>
    <xf numFmtId="0" fontId="51" fillId="0" borderId="0"/>
    <xf numFmtId="0" fontId="51" fillId="0" borderId="0"/>
    <xf numFmtId="0" fontId="11" fillId="0" borderId="0"/>
    <xf numFmtId="0" fontId="11" fillId="0" borderId="0"/>
    <xf numFmtId="0" fontId="9" fillId="0" borderId="0"/>
    <xf numFmtId="0" fontId="9" fillId="0" borderId="0"/>
    <xf numFmtId="0" fontId="9" fillId="0" borderId="0"/>
    <xf numFmtId="0" fontId="9"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10" fillId="0" borderId="0"/>
    <xf numFmtId="0" fontId="9" fillId="0" borderId="0"/>
    <xf numFmtId="0" fontId="10" fillId="0" borderId="0"/>
    <xf numFmtId="0" fontId="9"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11" fillId="0" borderId="0"/>
    <xf numFmtId="0" fontId="9" fillId="0" borderId="0"/>
    <xf numFmtId="0" fontId="11" fillId="0" borderId="0"/>
    <xf numFmtId="0" fontId="9" fillId="0" borderId="0"/>
    <xf numFmtId="0" fontId="9" fillId="0" borderId="0"/>
    <xf numFmtId="0" fontId="11" fillId="0" borderId="0"/>
    <xf numFmtId="0" fontId="9" fillId="0" borderId="0"/>
    <xf numFmtId="0" fontId="11"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11" fillId="0" borderId="0"/>
    <xf numFmtId="0" fontId="9" fillId="0" borderId="0"/>
    <xf numFmtId="0" fontId="51" fillId="0" borderId="0"/>
    <xf numFmtId="0" fontId="11" fillId="0" borderId="0"/>
    <xf numFmtId="0" fontId="9" fillId="0" borderId="0"/>
    <xf numFmtId="0" fontId="11" fillId="0" borderId="0"/>
    <xf numFmtId="0" fontId="11" fillId="0" borderId="0"/>
    <xf numFmtId="0" fontId="9" fillId="0" borderId="0"/>
    <xf numFmtId="0" fontId="11" fillId="0" borderId="0"/>
    <xf numFmtId="0" fontId="52" fillId="0" borderId="0"/>
    <xf numFmtId="0" fontId="52" fillId="0" borderId="0"/>
    <xf numFmtId="0" fontId="5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2" fillId="0" borderId="0"/>
    <xf numFmtId="0" fontId="9" fillId="0" borderId="0"/>
    <xf numFmtId="0" fontId="9" fillId="0" borderId="0"/>
    <xf numFmtId="0" fontId="52" fillId="0" borderId="0"/>
    <xf numFmtId="0" fontId="9" fillId="0" borderId="0"/>
    <xf numFmtId="0" fontId="9" fillId="0" borderId="0"/>
    <xf numFmtId="0" fontId="9"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3" fillId="0" borderId="0"/>
    <xf numFmtId="0" fontId="52" fillId="0" borderId="0"/>
    <xf numFmtId="0" fontId="52" fillId="0" borderId="0"/>
    <xf numFmtId="0" fontId="52" fillId="0" borderId="0"/>
    <xf numFmtId="0" fontId="49" fillId="0" borderId="0"/>
    <xf numFmtId="0" fontId="49" fillId="0" borderId="0"/>
    <xf numFmtId="0" fontId="11" fillId="0" borderId="0"/>
    <xf numFmtId="0" fontId="49" fillId="0" borderId="0"/>
    <xf numFmtId="0" fontId="11" fillId="0" borderId="0"/>
    <xf numFmtId="0" fontId="11" fillId="0" borderId="0"/>
    <xf numFmtId="0" fontId="73" fillId="0" borderId="0"/>
    <xf numFmtId="0" fontId="74" fillId="0" borderId="0"/>
    <xf numFmtId="0" fontId="10" fillId="0" borderId="0"/>
    <xf numFmtId="0" fontId="11" fillId="0" borderId="0"/>
    <xf numFmtId="0" fontId="9" fillId="0" borderId="0"/>
    <xf numFmtId="0" fontId="11"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9" fillId="0" borderId="0"/>
    <xf numFmtId="0" fontId="9" fillId="0" borderId="0"/>
    <xf numFmtId="0" fontId="9" fillId="0" borderId="0"/>
    <xf numFmtId="0" fontId="7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xf numFmtId="0" fontId="10" fillId="0" borderId="0"/>
    <xf numFmtId="0" fontId="9" fillId="0" borderId="0"/>
    <xf numFmtId="0" fontId="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xf numFmtId="0" fontId="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10" fillId="0" borderId="0"/>
    <xf numFmtId="0" fontId="10" fillId="0" borderId="0"/>
    <xf numFmtId="0" fontId="10" fillId="0" borderId="0"/>
    <xf numFmtId="0" fontId="9" fillId="0" borderId="0"/>
    <xf numFmtId="0" fontId="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xf numFmtId="0" fontId="9" fillId="0" borderId="0"/>
    <xf numFmtId="0" fontId="9" fillId="0" borderId="0"/>
    <xf numFmtId="0" fontId="11" fillId="0" borderId="0"/>
    <xf numFmtId="0" fontId="11" fillId="0" borderId="0"/>
    <xf numFmtId="0" fontId="9" fillId="0" borderId="0"/>
    <xf numFmtId="0" fontId="9" fillId="0" borderId="0"/>
    <xf numFmtId="0" fontId="9"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0" fillId="0" borderId="0"/>
    <xf numFmtId="0" fontId="10" fillId="0" borderId="0"/>
    <xf numFmtId="0" fontId="10" fillId="0" borderId="0"/>
    <xf numFmtId="0" fontId="9" fillId="0" borderId="0"/>
    <xf numFmtId="0" fontId="9" fillId="0" borderId="0"/>
    <xf numFmtId="0" fontId="9"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9"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9" fillId="0" borderId="0"/>
    <xf numFmtId="0" fontId="9"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9" fillId="0" borderId="0"/>
    <xf numFmtId="0" fontId="11" fillId="0" borderId="0"/>
    <xf numFmtId="0" fontId="9" fillId="0" borderId="0"/>
    <xf numFmtId="0" fontId="11"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10"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10" fillId="0" borderId="0"/>
    <xf numFmtId="0" fontId="9" fillId="0" borderId="0"/>
    <xf numFmtId="0" fontId="9" fillId="0" borderId="0"/>
    <xf numFmtId="0" fontId="11"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1" fillId="0" borderId="0"/>
    <xf numFmtId="0" fontId="10"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1" fillId="0" borderId="0"/>
    <xf numFmtId="0" fontId="10" fillId="0" borderId="0"/>
    <xf numFmtId="0" fontId="10"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10" fillId="0" borderId="0"/>
    <xf numFmtId="0" fontId="9" fillId="0" borderId="0"/>
    <xf numFmtId="0" fontId="9" fillId="0" borderId="0"/>
    <xf numFmtId="0" fontId="11"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1" fillId="0" borderId="0"/>
    <xf numFmtId="0" fontId="10"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1" fillId="0" borderId="0"/>
    <xf numFmtId="0" fontId="10" fillId="0" borderId="0"/>
    <xf numFmtId="0" fontId="10"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11" fillId="0" borderId="0"/>
    <xf numFmtId="0" fontId="9" fillId="0" borderId="0"/>
    <xf numFmtId="0" fontId="10" fillId="0" borderId="0"/>
    <xf numFmtId="0" fontId="9" fillId="0" borderId="0"/>
    <xf numFmtId="0" fontId="10" fillId="0" borderId="0"/>
    <xf numFmtId="0" fontId="11" fillId="0" borderId="0"/>
    <xf numFmtId="0" fontId="11" fillId="0" borderId="0"/>
    <xf numFmtId="0" fontId="10" fillId="0" borderId="0"/>
    <xf numFmtId="0" fontId="10" fillId="0" borderId="0"/>
    <xf numFmtId="0" fontId="9" fillId="0" borderId="0"/>
    <xf numFmtId="0" fontId="10"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11" fillId="0" borderId="0"/>
    <xf numFmtId="0" fontId="11" fillId="0" borderId="0"/>
    <xf numFmtId="0" fontId="10" fillId="0" borderId="0"/>
    <xf numFmtId="0" fontId="10" fillId="0" borderId="0"/>
    <xf numFmtId="0" fontId="11" fillId="0" borderId="0"/>
    <xf numFmtId="0" fontId="11" fillId="0" borderId="0"/>
    <xf numFmtId="0" fontId="10" fillId="0" borderId="0"/>
    <xf numFmtId="0" fontId="10" fillId="0" borderId="0"/>
    <xf numFmtId="0" fontId="9" fillId="0" borderId="0"/>
    <xf numFmtId="0" fontId="11" fillId="0" borderId="0"/>
    <xf numFmtId="0" fontId="10" fillId="0" borderId="0"/>
    <xf numFmtId="0" fontId="10" fillId="0" borderId="0"/>
    <xf numFmtId="0" fontId="9"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11" fillId="0" borderId="0"/>
    <xf numFmtId="0" fontId="10" fillId="0" borderId="0"/>
    <xf numFmtId="0" fontId="11" fillId="0" borderId="0"/>
    <xf numFmtId="0" fontId="10"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4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11" fillId="0" borderId="0"/>
    <xf numFmtId="0" fontId="9" fillId="0" borderId="0"/>
    <xf numFmtId="0" fontId="9"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6" fillId="0" borderId="0"/>
    <xf numFmtId="0" fontId="49" fillId="0" borderId="0"/>
    <xf numFmtId="0" fontId="49" fillId="0" borderId="0"/>
    <xf numFmtId="0" fontId="49" fillId="0" borderId="0"/>
    <xf numFmtId="0" fontId="11" fillId="0" borderId="0"/>
    <xf numFmtId="0" fontId="9" fillId="0" borderId="0"/>
    <xf numFmtId="0" fontId="9" fillId="0" borderId="0"/>
    <xf numFmtId="0" fontId="10" fillId="0" borderId="0"/>
    <xf numFmtId="0" fontId="11" fillId="0" borderId="0"/>
    <xf numFmtId="0" fontId="9" fillId="0" borderId="0"/>
    <xf numFmtId="0" fontId="9"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xf numFmtId="0" fontId="11" fillId="0" borderId="0"/>
    <xf numFmtId="0" fontId="9" fillId="0" borderId="0"/>
    <xf numFmtId="0" fontId="9"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xf numFmtId="0" fontId="11" fillId="0" borderId="0"/>
    <xf numFmtId="0" fontId="9" fillId="0" borderId="0"/>
    <xf numFmtId="0" fontId="9"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xf numFmtId="0" fontId="11" fillId="0" borderId="0"/>
    <xf numFmtId="0" fontId="9" fillId="0" borderId="0"/>
    <xf numFmtId="0" fontId="9"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11" fillId="0" borderId="0"/>
    <xf numFmtId="0" fontId="10" fillId="0" borderId="0"/>
    <xf numFmtId="0" fontId="11" fillId="0" borderId="0"/>
    <xf numFmtId="0" fontId="10"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52" fillId="0" borderId="0"/>
    <xf numFmtId="0" fontId="10" fillId="0" borderId="0"/>
    <xf numFmtId="0" fontId="10" fillId="0" borderId="0"/>
    <xf numFmtId="0" fontId="11" fillId="0" borderId="0" applyNumberFormat="0" applyFill="0" applyBorder="0" applyAlignment="0" applyProtection="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10" fillId="0" borderId="0"/>
    <xf numFmtId="0" fontId="9" fillId="0" borderId="0"/>
    <xf numFmtId="0" fontId="77" fillId="0" borderId="0"/>
    <xf numFmtId="0" fontId="10" fillId="0" borderId="0"/>
    <xf numFmtId="0" fontId="9" fillId="0" borderId="0"/>
    <xf numFmtId="0" fontId="10" fillId="0" borderId="0"/>
    <xf numFmtId="0" fontId="9" fillId="0" borderId="0"/>
    <xf numFmtId="0" fontId="11" fillId="0" borderId="0"/>
    <xf numFmtId="0" fontId="11" fillId="0" borderId="0"/>
    <xf numFmtId="0" fontId="10" fillId="0" borderId="0"/>
    <xf numFmtId="0" fontId="11" fillId="0" borderId="0"/>
    <xf numFmtId="0" fontId="10" fillId="0" borderId="0"/>
    <xf numFmtId="0" fontId="11" fillId="0" borderId="0"/>
    <xf numFmtId="0" fontId="10" fillId="0" borderId="0"/>
    <xf numFmtId="0" fontId="10"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11" fillId="0" borderId="0"/>
    <xf numFmtId="0" fontId="11" fillId="0" borderId="0"/>
    <xf numFmtId="0" fontId="10" fillId="0" borderId="0"/>
    <xf numFmtId="0" fontId="10" fillId="0" borderId="0"/>
    <xf numFmtId="0" fontId="10" fillId="0" borderId="0"/>
    <xf numFmtId="0" fontId="11" fillId="0" borderId="0"/>
    <xf numFmtId="0" fontId="11" fillId="0" borderId="0"/>
    <xf numFmtId="0" fontId="10" fillId="0" borderId="0"/>
    <xf numFmtId="0" fontId="10" fillId="0" borderId="0"/>
    <xf numFmtId="0" fontId="10" fillId="0" borderId="0"/>
    <xf numFmtId="0" fontId="11" fillId="0" borderId="0" applyNumberFormat="0" applyFill="0" applyBorder="0" applyAlignment="0" applyProtection="0"/>
    <xf numFmtId="0" fontId="11" fillId="0" borderId="0" applyNumberFormat="0" applyFill="0" applyBorder="0" applyAlignment="0" applyProtection="0"/>
    <xf numFmtId="0" fontId="10" fillId="0" borderId="0"/>
    <xf numFmtId="0" fontId="10" fillId="0" borderId="0"/>
    <xf numFmtId="0" fontId="10" fillId="0" borderId="0"/>
    <xf numFmtId="0" fontId="11" fillId="0" borderId="0"/>
    <xf numFmtId="0" fontId="11" fillId="0" borderId="0"/>
    <xf numFmtId="0" fontId="10" fillId="0" borderId="0"/>
    <xf numFmtId="0" fontId="10" fillId="0" borderId="0"/>
    <xf numFmtId="0" fontId="10" fillId="0" borderId="0"/>
    <xf numFmtId="0" fontId="11" fillId="0" borderId="0" applyNumberFormat="0" applyFill="0" applyBorder="0" applyAlignment="0" applyProtection="0"/>
    <xf numFmtId="0" fontId="11" fillId="0" borderId="0" applyNumberFormat="0" applyFill="0" applyBorder="0" applyAlignment="0" applyProtection="0"/>
    <xf numFmtId="0" fontId="10" fillId="0" borderId="0"/>
    <xf numFmtId="0" fontId="10" fillId="0" borderId="0"/>
    <xf numFmtId="0" fontId="10" fillId="0" borderId="0"/>
    <xf numFmtId="0" fontId="11" fillId="0" borderId="0" applyNumberFormat="0" applyFill="0" applyBorder="0" applyAlignment="0" applyProtection="0"/>
    <xf numFmtId="0" fontId="11" fillId="0" borderId="0" applyNumberFormat="0" applyFill="0" applyBorder="0" applyAlignment="0" applyProtection="0"/>
    <xf numFmtId="0" fontId="10" fillId="0" borderId="0"/>
    <xf numFmtId="0" fontId="10" fillId="0" borderId="0"/>
    <xf numFmtId="0" fontId="10" fillId="0" borderId="0"/>
    <xf numFmtId="0" fontId="11" fillId="0" borderId="0" applyNumberFormat="0" applyFill="0" applyBorder="0" applyAlignment="0" applyProtection="0"/>
    <xf numFmtId="0" fontId="11" fillId="0" borderId="0" applyNumberFormat="0" applyFill="0" applyBorder="0" applyAlignment="0" applyProtection="0"/>
    <xf numFmtId="0" fontId="10" fillId="0" borderId="0"/>
    <xf numFmtId="0" fontId="10" fillId="0" borderId="0"/>
    <xf numFmtId="0" fontId="10" fillId="0" borderId="0"/>
    <xf numFmtId="0" fontId="11" fillId="0" borderId="0" applyNumberFormat="0" applyFill="0" applyBorder="0" applyAlignment="0" applyProtection="0"/>
    <xf numFmtId="0" fontId="11" fillId="0" borderId="0" applyNumberFormat="0" applyFill="0" applyBorder="0" applyAlignment="0" applyProtection="0"/>
    <xf numFmtId="0" fontId="10" fillId="0" borderId="0"/>
    <xf numFmtId="0" fontId="10"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1" fillId="0" borderId="0"/>
    <xf numFmtId="0" fontId="10" fillId="0" borderId="0"/>
    <xf numFmtId="0" fontId="10" fillId="0" borderId="0"/>
    <xf numFmtId="0" fontId="9" fillId="0" borderId="0"/>
    <xf numFmtId="0" fontId="9" fillId="0" borderId="0"/>
    <xf numFmtId="0" fontId="9" fillId="0" borderId="0"/>
    <xf numFmtId="0" fontId="10" fillId="0" borderId="0"/>
    <xf numFmtId="0" fontId="9" fillId="0" borderId="0"/>
    <xf numFmtId="0" fontId="11" fillId="0" borderId="0"/>
    <xf numFmtId="0" fontId="10"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1"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11"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11" fillId="0" borderId="0"/>
    <xf numFmtId="0" fontId="11" fillId="0" borderId="0"/>
    <xf numFmtId="0" fontId="10" fillId="0" borderId="0"/>
    <xf numFmtId="0" fontId="9" fillId="0" borderId="0"/>
    <xf numFmtId="0" fontId="10" fillId="0" borderId="0"/>
    <xf numFmtId="0" fontId="9" fillId="0" borderId="0"/>
    <xf numFmtId="0" fontId="10" fillId="0" borderId="0"/>
    <xf numFmtId="0" fontId="11" fillId="0" borderId="0"/>
    <xf numFmtId="0" fontId="11" fillId="0" borderId="0"/>
    <xf numFmtId="0" fontId="10"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9"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xf numFmtId="0" fontId="9"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11" fillId="0" borderId="0"/>
    <xf numFmtId="0" fontId="11" fillId="0" borderId="0"/>
    <xf numFmtId="0" fontId="10" fillId="0" borderId="0"/>
    <xf numFmtId="0" fontId="52" fillId="0" borderId="0"/>
    <xf numFmtId="0" fontId="10" fillId="0" borderId="0"/>
    <xf numFmtId="0" fontId="10"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1" fillId="0" borderId="0"/>
    <xf numFmtId="0" fontId="9" fillId="0" borderId="0"/>
    <xf numFmtId="0" fontId="11" fillId="0" borderId="0"/>
    <xf numFmtId="0" fontId="11" fillId="0" borderId="0"/>
    <xf numFmtId="0" fontId="10"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11" fillId="0" borderId="0"/>
    <xf numFmtId="0" fontId="10" fillId="0" borderId="0"/>
    <xf numFmtId="0" fontId="10" fillId="0" borderId="0"/>
    <xf numFmtId="0" fontId="11" fillId="0" borderId="0"/>
    <xf numFmtId="0" fontId="11" fillId="0" borderId="0"/>
    <xf numFmtId="0" fontId="10"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11" fillId="0" borderId="0"/>
    <xf numFmtId="0" fontId="11" fillId="0" borderId="0"/>
    <xf numFmtId="0" fontId="10"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0" fillId="0" borderId="0"/>
    <xf numFmtId="0" fontId="7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0" fillId="0" borderId="0"/>
    <xf numFmtId="0" fontId="11"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10" fillId="0" borderId="0"/>
    <xf numFmtId="0" fontId="10" fillId="0" borderId="0"/>
    <xf numFmtId="0" fontId="10" fillId="0" borderId="0"/>
    <xf numFmtId="0" fontId="10" fillId="0" borderId="0"/>
    <xf numFmtId="0" fontId="10" fillId="0" borderId="0"/>
    <xf numFmtId="0" fontId="52" fillId="0" borderId="0"/>
    <xf numFmtId="0" fontId="52" fillId="0" borderId="0"/>
    <xf numFmtId="0" fontId="10" fillId="0" borderId="0"/>
    <xf numFmtId="0" fontId="52" fillId="0" borderId="0"/>
    <xf numFmtId="0" fontId="10" fillId="0" borderId="0"/>
    <xf numFmtId="0" fontId="52" fillId="0" borderId="0"/>
    <xf numFmtId="0" fontId="10" fillId="0" borderId="0"/>
    <xf numFmtId="0" fontId="52" fillId="0" borderId="0"/>
    <xf numFmtId="0" fontId="10" fillId="0" borderId="0"/>
    <xf numFmtId="0" fontId="52" fillId="0" borderId="0"/>
    <xf numFmtId="0" fontId="10" fillId="0" borderId="0"/>
    <xf numFmtId="0" fontId="52" fillId="0" borderId="0"/>
    <xf numFmtId="0" fontId="10" fillId="0" borderId="0"/>
    <xf numFmtId="0" fontId="52" fillId="0" borderId="0"/>
    <xf numFmtId="0" fontId="10" fillId="0" borderId="0"/>
    <xf numFmtId="0" fontId="52" fillId="0" borderId="0"/>
    <xf numFmtId="0" fontId="10" fillId="0" borderId="0"/>
    <xf numFmtId="0" fontId="10" fillId="0" borderId="0"/>
    <xf numFmtId="0" fontId="52" fillId="0" borderId="0"/>
    <xf numFmtId="0" fontId="11" fillId="0" borderId="0"/>
    <xf numFmtId="0" fontId="52" fillId="0" borderId="0"/>
    <xf numFmtId="0" fontId="52" fillId="0" borderId="0"/>
    <xf numFmtId="0" fontId="10" fillId="0" borderId="0"/>
    <xf numFmtId="0" fontId="10" fillId="0" borderId="0"/>
    <xf numFmtId="0" fontId="52" fillId="0" borderId="0"/>
    <xf numFmtId="0" fontId="10" fillId="0" borderId="0"/>
    <xf numFmtId="0" fontId="52" fillId="0" borderId="0"/>
    <xf numFmtId="0" fontId="10" fillId="0" borderId="0"/>
    <xf numFmtId="0" fontId="52" fillId="0" borderId="0"/>
    <xf numFmtId="0" fontId="10"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0" fillId="0" borderId="0"/>
    <xf numFmtId="0" fontId="52" fillId="0" borderId="0"/>
    <xf numFmtId="0" fontId="52" fillId="0" borderId="0"/>
    <xf numFmtId="0" fontId="10" fillId="0" borderId="0"/>
    <xf numFmtId="0" fontId="11" fillId="0" borderId="0"/>
    <xf numFmtId="0" fontId="10" fillId="0" borderId="0"/>
    <xf numFmtId="0" fontId="10" fillId="0" borderId="0"/>
    <xf numFmtId="0" fontId="52" fillId="0" borderId="0"/>
    <xf numFmtId="0" fontId="52" fillId="0" borderId="0"/>
    <xf numFmtId="0" fontId="10" fillId="0" borderId="0"/>
    <xf numFmtId="0" fontId="10" fillId="0" borderId="0"/>
    <xf numFmtId="0" fontId="52" fillId="0" borderId="0"/>
    <xf numFmtId="0" fontId="10" fillId="0" borderId="0"/>
    <xf numFmtId="0" fontId="52" fillId="0" borderId="0"/>
    <xf numFmtId="0" fontId="10" fillId="0" borderId="0"/>
    <xf numFmtId="0" fontId="52" fillId="0" borderId="0"/>
    <xf numFmtId="0" fontId="10" fillId="0" borderId="0"/>
    <xf numFmtId="0" fontId="52" fillId="0" borderId="0"/>
    <xf numFmtId="0" fontId="10" fillId="0" borderId="0"/>
    <xf numFmtId="0" fontId="52" fillId="0" borderId="0"/>
    <xf numFmtId="0" fontId="10" fillId="0" borderId="0"/>
    <xf numFmtId="0" fontId="11" fillId="0" borderId="0" applyNumberFormat="0" applyFill="0" applyBorder="0" applyAlignment="0" applyProtection="0"/>
    <xf numFmtId="0" fontId="10" fillId="0" borderId="0"/>
    <xf numFmtId="0" fontId="10" fillId="0" borderId="0"/>
    <xf numFmtId="0" fontId="11" fillId="0" borderId="0" applyNumberFormat="0" applyFill="0" applyBorder="0" applyAlignment="0" applyProtection="0"/>
    <xf numFmtId="0" fontId="10" fillId="0" borderId="0"/>
    <xf numFmtId="0" fontId="11" fillId="0" borderId="0" applyNumberFormat="0" applyFill="0" applyBorder="0" applyAlignment="0" applyProtection="0"/>
    <xf numFmtId="0" fontId="10" fillId="0" borderId="0"/>
    <xf numFmtId="0" fontId="11" fillId="0" borderId="0" applyNumberFormat="0" applyFill="0" applyBorder="0" applyAlignment="0" applyProtection="0"/>
    <xf numFmtId="0" fontId="10" fillId="0" borderId="0"/>
    <xf numFmtId="0" fontId="11" fillId="0" borderId="0" applyNumberFormat="0" applyFill="0" applyBorder="0" applyAlignment="0" applyProtection="0"/>
    <xf numFmtId="0" fontId="10" fillId="0" borderId="0"/>
    <xf numFmtId="0" fontId="11" fillId="0" borderId="0" applyNumberFormat="0" applyFill="0" applyBorder="0" applyAlignment="0" applyProtection="0"/>
    <xf numFmtId="0" fontId="10" fillId="0" borderId="0"/>
    <xf numFmtId="0" fontId="11" fillId="0" borderId="0" applyNumberFormat="0" applyFill="0" applyBorder="0" applyAlignment="0" applyProtection="0"/>
    <xf numFmtId="0" fontId="10" fillId="0" borderId="0"/>
    <xf numFmtId="0" fontId="10" fillId="0" borderId="0"/>
    <xf numFmtId="0" fontId="10" fillId="0" borderId="0"/>
    <xf numFmtId="0" fontId="11" fillId="0" borderId="0"/>
    <xf numFmtId="0" fontId="11" fillId="0" borderId="0"/>
    <xf numFmtId="0" fontId="10" fillId="0" borderId="0"/>
    <xf numFmtId="0" fontId="11" fillId="0" borderId="0"/>
    <xf numFmtId="0" fontId="10"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0" fillId="0" borderId="0"/>
    <xf numFmtId="0" fontId="10" fillId="0" borderId="0"/>
    <xf numFmtId="0" fontId="11" fillId="0" borderId="0" applyNumberFormat="0" applyFill="0" applyBorder="0" applyAlignment="0" applyProtection="0"/>
    <xf numFmtId="0" fontId="10" fillId="0" borderId="0"/>
    <xf numFmtId="0" fontId="11" fillId="0" borderId="0" applyNumberFormat="0" applyFill="0" applyBorder="0" applyAlignment="0" applyProtection="0"/>
    <xf numFmtId="0" fontId="10" fillId="0" borderId="0"/>
    <xf numFmtId="0" fontId="11" fillId="0" borderId="0" applyNumberFormat="0" applyFill="0" applyBorder="0" applyAlignment="0" applyProtection="0"/>
    <xf numFmtId="0" fontId="10" fillId="0" borderId="0"/>
    <xf numFmtId="0" fontId="11"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1" fillId="0" borderId="0"/>
    <xf numFmtId="0" fontId="10" fillId="0" borderId="0"/>
    <xf numFmtId="0" fontId="11" fillId="0" borderId="0"/>
    <xf numFmtId="0" fontId="10"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1" fillId="0" borderId="0"/>
    <xf numFmtId="0" fontId="10" fillId="0" borderId="0"/>
    <xf numFmtId="0" fontId="11" fillId="0" borderId="0"/>
    <xf numFmtId="0" fontId="10"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applyNumberFormat="0" applyFill="0" applyBorder="0" applyAlignment="0" applyProtection="0"/>
    <xf numFmtId="0" fontId="10" fillId="0" borderId="0"/>
    <xf numFmtId="0" fontId="11" fillId="0" borderId="0" applyNumberFormat="0" applyFill="0" applyBorder="0" applyAlignment="0" applyProtection="0"/>
    <xf numFmtId="0" fontId="10" fillId="0" borderId="0"/>
    <xf numFmtId="0" fontId="10"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11" fillId="0" borderId="0"/>
    <xf numFmtId="0" fontId="10" fillId="0" borderId="0"/>
    <xf numFmtId="0" fontId="9"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9"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10" fillId="0" borderId="0"/>
    <xf numFmtId="0" fontId="11" fillId="0" borderId="0"/>
    <xf numFmtId="0" fontId="10"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xf numFmtId="0" fontId="11" fillId="0" borderId="0"/>
    <xf numFmtId="0" fontId="10" fillId="0" borderId="0"/>
    <xf numFmtId="0" fontId="11" fillId="0" borderId="0"/>
    <xf numFmtId="0" fontId="10" fillId="0" borderId="0"/>
    <xf numFmtId="0" fontId="10" fillId="0" borderId="0"/>
    <xf numFmtId="0" fontId="10" fillId="0" borderId="0"/>
    <xf numFmtId="0" fontId="11" fillId="0" borderId="0" applyNumberFormat="0" applyFill="0" applyBorder="0" applyAlignment="0" applyProtection="0"/>
    <xf numFmtId="0" fontId="10" fillId="0" borderId="0"/>
    <xf numFmtId="0" fontId="11" fillId="0" borderId="0" applyNumberFormat="0" applyFill="0" applyBorder="0" applyAlignment="0" applyProtection="0"/>
    <xf numFmtId="0" fontId="10" fillId="0" borderId="0"/>
    <xf numFmtId="0" fontId="11" fillId="0" borderId="0" applyNumberFormat="0" applyFill="0" applyBorder="0" applyAlignment="0" applyProtection="0"/>
    <xf numFmtId="0" fontId="10" fillId="0" borderId="0"/>
    <xf numFmtId="0" fontId="11" fillId="0" borderId="0" applyNumberFormat="0" applyFill="0" applyBorder="0" applyAlignment="0" applyProtection="0"/>
    <xf numFmtId="0" fontId="10" fillId="0" borderId="0"/>
    <xf numFmtId="0" fontId="11" fillId="0" borderId="0" applyNumberFormat="0" applyFill="0" applyBorder="0" applyAlignment="0" applyProtection="0"/>
    <xf numFmtId="0" fontId="10" fillId="0" borderId="0"/>
    <xf numFmtId="0" fontId="11"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1" fillId="0" borderId="0"/>
    <xf numFmtId="0" fontId="10" fillId="0" borderId="0"/>
    <xf numFmtId="0" fontId="11" fillId="0" borderId="0"/>
    <xf numFmtId="0" fontId="10" fillId="0" borderId="0"/>
    <xf numFmtId="0" fontId="10" fillId="0" borderId="0"/>
    <xf numFmtId="0" fontId="10"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applyNumberFormat="0" applyFill="0" applyBorder="0" applyAlignment="0" applyProtection="0"/>
    <xf numFmtId="0" fontId="10" fillId="0" borderId="0"/>
    <xf numFmtId="0" fontId="11" fillId="0" borderId="0" applyNumberFormat="0" applyFill="0" applyBorder="0" applyAlignment="0" applyProtection="0"/>
    <xf numFmtId="0" fontId="10" fillId="0" borderId="0"/>
    <xf numFmtId="0" fontId="11" fillId="0" borderId="0" applyNumberFormat="0" applyFill="0" applyBorder="0" applyAlignment="0" applyProtection="0"/>
    <xf numFmtId="0" fontId="10" fillId="0" borderId="0"/>
    <xf numFmtId="0" fontId="11"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applyNumberFormat="0" applyFill="0" applyBorder="0" applyAlignment="0" applyProtection="0"/>
    <xf numFmtId="0" fontId="10" fillId="0" borderId="0"/>
    <xf numFmtId="0" fontId="11"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0" fillId="0" borderId="0"/>
    <xf numFmtId="0" fontId="10" fillId="0" borderId="0"/>
    <xf numFmtId="0" fontId="11" fillId="0" borderId="0" applyNumberFormat="0" applyFill="0" applyBorder="0" applyAlignment="0" applyProtection="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9" fillId="0" borderId="0"/>
    <xf numFmtId="0" fontId="79" fillId="0" borderId="0"/>
    <xf numFmtId="0" fontId="10" fillId="0" borderId="0"/>
    <xf numFmtId="0" fontId="79" fillId="0" borderId="0"/>
    <xf numFmtId="0" fontId="10" fillId="0" borderId="0"/>
    <xf numFmtId="0" fontId="79" fillId="0" borderId="0"/>
    <xf numFmtId="0" fontId="10" fillId="0" borderId="0"/>
    <xf numFmtId="0" fontId="79" fillId="0" borderId="0"/>
    <xf numFmtId="0" fontId="10" fillId="0" borderId="0"/>
    <xf numFmtId="0" fontId="79" fillId="0" borderId="0"/>
    <xf numFmtId="0" fontId="10" fillId="0" borderId="0"/>
    <xf numFmtId="0" fontId="79" fillId="0" borderId="0"/>
    <xf numFmtId="0" fontId="10" fillId="0" borderId="0"/>
    <xf numFmtId="0" fontId="79" fillId="0" borderId="0"/>
    <xf numFmtId="0" fontId="10" fillId="0" borderId="0"/>
    <xf numFmtId="0" fontId="79" fillId="0" borderId="0"/>
    <xf numFmtId="0" fontId="10" fillId="0" borderId="0"/>
    <xf numFmtId="0" fontId="79" fillId="0" borderId="0"/>
    <xf numFmtId="0" fontId="10" fillId="0" borderId="0"/>
    <xf numFmtId="0" fontId="10" fillId="0" borderId="0"/>
    <xf numFmtId="0" fontId="11" fillId="0" borderId="0"/>
    <xf numFmtId="0" fontId="11" fillId="0" borderId="0"/>
    <xf numFmtId="0" fontId="10" fillId="0" borderId="0"/>
    <xf numFmtId="0" fontId="10" fillId="0" borderId="0"/>
    <xf numFmtId="0" fontId="79" fillId="0" borderId="0"/>
    <xf numFmtId="0" fontId="79" fillId="0" borderId="0"/>
    <xf numFmtId="0" fontId="10" fillId="0" borderId="0"/>
    <xf numFmtId="0" fontId="10" fillId="0" borderId="0"/>
    <xf numFmtId="0" fontId="79" fillId="0" borderId="0"/>
    <xf numFmtId="0" fontId="10" fillId="0" borderId="0"/>
    <xf numFmtId="0" fontId="79" fillId="0" borderId="0"/>
    <xf numFmtId="0" fontId="10" fillId="0" borderId="0"/>
    <xf numFmtId="0" fontId="79" fillId="0" borderId="0"/>
    <xf numFmtId="0" fontId="10" fillId="0" borderId="0"/>
    <xf numFmtId="0" fontId="79" fillId="0" borderId="0"/>
    <xf numFmtId="0" fontId="10" fillId="0" borderId="0"/>
    <xf numFmtId="0" fontId="79" fillId="0" borderId="0"/>
    <xf numFmtId="0" fontId="10" fillId="0" borderId="0"/>
    <xf numFmtId="0" fontId="79" fillId="0" borderId="0"/>
    <xf numFmtId="0" fontId="10" fillId="0" borderId="0"/>
    <xf numFmtId="0" fontId="79" fillId="0" borderId="0"/>
    <xf numFmtId="0" fontId="10" fillId="0" borderId="0"/>
    <xf numFmtId="0" fontId="11" fillId="0" borderId="0"/>
    <xf numFmtId="0" fontId="10" fillId="0" borderId="0"/>
    <xf numFmtId="0" fontId="79" fillId="0" borderId="0"/>
    <xf numFmtId="0" fontId="11" fillId="0" borderId="0"/>
    <xf numFmtId="0" fontId="10" fillId="0" borderId="0"/>
    <xf numFmtId="0" fontId="10" fillId="0" borderId="0"/>
    <xf numFmtId="0" fontId="79" fillId="0" borderId="0"/>
    <xf numFmtId="0" fontId="11" fillId="0" borderId="0"/>
    <xf numFmtId="0" fontId="10" fillId="0" borderId="0"/>
    <xf numFmtId="0" fontId="10" fillId="0" borderId="0"/>
    <xf numFmtId="0" fontId="79" fillId="0" borderId="0"/>
    <xf numFmtId="0" fontId="11" fillId="0" borderId="0"/>
    <xf numFmtId="0" fontId="10" fillId="0" borderId="0"/>
    <xf numFmtId="0" fontId="10" fillId="0" borderId="0"/>
    <xf numFmtId="0" fontId="79" fillId="0" borderId="0"/>
    <xf numFmtId="0" fontId="11" fillId="0" borderId="0"/>
    <xf numFmtId="0" fontId="10" fillId="0" borderId="0"/>
    <xf numFmtId="0" fontId="10" fillId="0" borderId="0"/>
    <xf numFmtId="0" fontId="79" fillId="0" borderId="0"/>
    <xf numFmtId="0" fontId="11" fillId="0" borderId="0"/>
    <xf numFmtId="0" fontId="10" fillId="0" borderId="0"/>
    <xf numFmtId="0" fontId="10" fillId="0" borderId="0"/>
    <xf numFmtId="0" fontId="79"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0" fillId="0" borderId="0"/>
    <xf numFmtId="0" fontId="11"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applyNumberFormat="0" applyFill="0" applyBorder="0" applyAlignment="0" applyProtection="0"/>
    <xf numFmtId="0" fontId="11" fillId="0" borderId="0"/>
    <xf numFmtId="0" fontId="11" fillId="0" borderId="0" applyNumberFormat="0" applyFill="0" applyBorder="0" applyAlignment="0" applyProtection="0"/>
    <xf numFmtId="0" fontId="10" fillId="0" borderId="0"/>
    <xf numFmtId="0" fontId="11" fillId="0" borderId="0" applyNumberFormat="0" applyFill="0" applyBorder="0" applyAlignment="0" applyProtection="0"/>
    <xf numFmtId="0" fontId="10" fillId="0" borderId="0"/>
    <xf numFmtId="0" fontId="11" fillId="0" borderId="0" applyNumberFormat="0" applyFill="0" applyBorder="0" applyAlignment="0" applyProtection="0"/>
    <xf numFmtId="0" fontId="10" fillId="0" borderId="0"/>
    <xf numFmtId="0" fontId="11" fillId="0" borderId="0" applyNumberFormat="0" applyFill="0" applyBorder="0" applyAlignment="0" applyProtection="0"/>
    <xf numFmtId="0" fontId="10" fillId="0" borderId="0"/>
    <xf numFmtId="0" fontId="10" fillId="0" borderId="0"/>
    <xf numFmtId="0" fontId="11" fillId="0" borderId="0"/>
    <xf numFmtId="0" fontId="10" fillId="0" borderId="0"/>
    <xf numFmtId="0" fontId="11" fillId="0" borderId="0"/>
    <xf numFmtId="0" fontId="11" fillId="0" borderId="0"/>
    <xf numFmtId="0" fontId="10" fillId="0" borderId="0"/>
    <xf numFmtId="0" fontId="10" fillId="0" borderId="0"/>
    <xf numFmtId="0" fontId="11" fillId="0" borderId="0"/>
    <xf numFmtId="0" fontId="10" fillId="0" borderId="0"/>
    <xf numFmtId="0" fontId="11"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applyNumberFormat="0" applyFill="0" applyBorder="0" applyAlignment="0" applyProtection="0"/>
    <xf numFmtId="0" fontId="11" fillId="0" borderId="0"/>
    <xf numFmtId="0" fontId="10" fillId="0" borderId="0"/>
    <xf numFmtId="0" fontId="11" fillId="0" borderId="0"/>
    <xf numFmtId="0" fontId="10" fillId="0" borderId="0"/>
    <xf numFmtId="0" fontId="11"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applyNumberFormat="0" applyFill="0" applyBorder="0" applyAlignment="0" applyProtection="0"/>
    <xf numFmtId="0" fontId="11" fillId="0" borderId="0"/>
    <xf numFmtId="0" fontId="10" fillId="0" borderId="0"/>
    <xf numFmtId="0" fontId="11" fillId="0" borderId="0"/>
    <xf numFmtId="0" fontId="10" fillId="0" borderId="0"/>
    <xf numFmtId="0" fontId="11"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applyNumberFormat="0" applyFill="0" applyBorder="0" applyAlignment="0" applyProtection="0"/>
    <xf numFmtId="0" fontId="11" fillId="0" borderId="0"/>
    <xf numFmtId="0" fontId="10" fillId="0" borderId="0"/>
    <xf numFmtId="0" fontId="11" fillId="0" borderId="0"/>
    <xf numFmtId="0" fontId="10" fillId="0" borderId="0"/>
    <xf numFmtId="0" fontId="11"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applyNumberFormat="0" applyFill="0" applyBorder="0" applyAlignment="0" applyProtection="0"/>
    <xf numFmtId="0" fontId="11" fillId="0" borderId="0"/>
    <xf numFmtId="0" fontId="10" fillId="0" borderId="0"/>
    <xf numFmtId="0" fontId="11" fillId="0" borderId="0"/>
    <xf numFmtId="0" fontId="10" fillId="0" borderId="0"/>
    <xf numFmtId="0" fontId="11"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0" fillId="0" borderId="0"/>
    <xf numFmtId="0" fontId="11" fillId="0" borderId="0"/>
    <xf numFmtId="0" fontId="10" fillId="0" borderId="0"/>
    <xf numFmtId="0" fontId="10" fillId="0" borderId="0"/>
    <xf numFmtId="0" fontId="10"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applyNumberFormat="0" applyFill="0" applyBorder="0" applyAlignment="0" applyProtection="0"/>
    <xf numFmtId="0" fontId="10"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9"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9"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10"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10" fillId="0" borderId="0"/>
    <xf numFmtId="0" fontId="10" fillId="0" borderId="0"/>
    <xf numFmtId="0" fontId="10" fillId="0" borderId="0"/>
    <xf numFmtId="0" fontId="9" fillId="0" borderId="0"/>
    <xf numFmtId="0" fontId="10"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10" fillId="0" borderId="0"/>
    <xf numFmtId="0" fontId="9" fillId="0" borderId="0"/>
    <xf numFmtId="0" fontId="10"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9" fillId="0" borderId="0"/>
    <xf numFmtId="0" fontId="49" fillId="0" borderId="0"/>
    <xf numFmtId="0" fontId="9" fillId="0" borderId="0"/>
    <xf numFmtId="0" fontId="9" fillId="0" borderId="0"/>
    <xf numFmtId="0" fontId="9" fillId="0" borderId="0"/>
    <xf numFmtId="0" fontId="4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10" fillId="0" borderId="0"/>
    <xf numFmtId="0" fontId="9" fillId="0" borderId="0"/>
    <xf numFmtId="0" fontId="10" fillId="0" borderId="0"/>
    <xf numFmtId="0" fontId="9" fillId="0" borderId="0"/>
    <xf numFmtId="0" fontId="9" fillId="0" borderId="0"/>
    <xf numFmtId="0" fontId="10" fillId="0" borderId="0"/>
    <xf numFmtId="0" fontId="10" fillId="0" borderId="0"/>
    <xf numFmtId="0" fontId="10"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10" fillId="0" borderId="0"/>
    <xf numFmtId="0" fontId="9" fillId="0" borderId="0"/>
    <xf numFmtId="0" fontId="11" fillId="0" borderId="0"/>
    <xf numFmtId="0" fontId="10" fillId="0" borderId="0"/>
    <xf numFmtId="0" fontId="9" fillId="0" borderId="0"/>
    <xf numFmtId="0" fontId="9" fillId="0" borderId="0"/>
    <xf numFmtId="0" fontId="9" fillId="0" borderId="0"/>
    <xf numFmtId="0" fontId="10" fillId="0" borderId="0"/>
    <xf numFmtId="0" fontId="9" fillId="0" borderId="0"/>
    <xf numFmtId="0" fontId="11" fillId="0" borderId="0"/>
    <xf numFmtId="0" fontId="10" fillId="0" borderId="0"/>
    <xf numFmtId="0" fontId="10" fillId="0" borderId="0"/>
    <xf numFmtId="0" fontId="9" fillId="0" borderId="0"/>
    <xf numFmtId="0" fontId="9" fillId="0" borderId="0"/>
    <xf numFmtId="0" fontId="9" fillId="0" borderId="0"/>
    <xf numFmtId="0" fontId="10" fillId="0" borderId="0"/>
    <xf numFmtId="0" fontId="9" fillId="0" borderId="0"/>
    <xf numFmtId="0" fontId="11" fillId="0" borderId="0"/>
    <xf numFmtId="0" fontId="10" fillId="0" borderId="0"/>
    <xf numFmtId="0" fontId="10" fillId="0" borderId="0"/>
    <xf numFmtId="0" fontId="9" fillId="0" borderId="0"/>
    <xf numFmtId="0" fontId="9" fillId="0" borderId="0"/>
    <xf numFmtId="0" fontId="9" fillId="0" borderId="0"/>
    <xf numFmtId="0" fontId="10" fillId="0" borderId="0"/>
    <xf numFmtId="0" fontId="9" fillId="0" borderId="0"/>
    <xf numFmtId="0" fontId="11" fillId="0" borderId="0"/>
    <xf numFmtId="0" fontId="10" fillId="0" borderId="0"/>
    <xf numFmtId="0" fontId="10" fillId="0" borderId="0"/>
    <xf numFmtId="0" fontId="9" fillId="0" borderId="0"/>
    <xf numFmtId="0" fontId="10" fillId="0" borderId="0"/>
    <xf numFmtId="0" fontId="11" fillId="0" borderId="0"/>
    <xf numFmtId="0" fontId="10" fillId="0" borderId="0"/>
    <xf numFmtId="0" fontId="9" fillId="0" borderId="0"/>
    <xf numFmtId="0" fontId="11" fillId="0" borderId="0"/>
    <xf numFmtId="0" fontId="10" fillId="0" borderId="0"/>
    <xf numFmtId="0" fontId="11" fillId="0" borderId="0"/>
    <xf numFmtId="0" fontId="10" fillId="0" borderId="0"/>
    <xf numFmtId="0" fontId="11" fillId="0" borderId="0"/>
    <xf numFmtId="0" fontId="10"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10" fillId="0" borderId="0"/>
    <xf numFmtId="0" fontId="10" fillId="0" borderId="0"/>
    <xf numFmtId="0" fontId="10" fillId="0" borderId="0"/>
    <xf numFmtId="0" fontId="9" fillId="0" borderId="0"/>
    <xf numFmtId="0" fontId="10" fillId="0" borderId="0"/>
    <xf numFmtId="0" fontId="9"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10" fillId="0" borderId="0"/>
    <xf numFmtId="0" fontId="10" fillId="0" borderId="0"/>
    <xf numFmtId="0" fontId="10" fillId="0" borderId="0"/>
    <xf numFmtId="0" fontId="9" fillId="0" borderId="0"/>
    <xf numFmtId="0" fontId="10" fillId="0" borderId="0"/>
    <xf numFmtId="0" fontId="9"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10" fillId="0" borderId="0"/>
    <xf numFmtId="0" fontId="10" fillId="0" borderId="0"/>
    <xf numFmtId="0" fontId="10" fillId="0" borderId="0"/>
    <xf numFmtId="0" fontId="9" fillId="0" borderId="0"/>
    <xf numFmtId="0" fontId="10" fillId="0" borderId="0"/>
    <xf numFmtId="0" fontId="9"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10" fillId="0" borderId="0"/>
    <xf numFmtId="0" fontId="10" fillId="0" borderId="0"/>
    <xf numFmtId="0" fontId="10" fillId="0" borderId="0"/>
    <xf numFmtId="0" fontId="9" fillId="0" borderId="0"/>
    <xf numFmtId="0" fontId="10" fillId="0" borderId="0"/>
    <xf numFmtId="0" fontId="9"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11"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11"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10"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10" fillId="0" borderId="0"/>
    <xf numFmtId="0" fontId="11" fillId="0" borderId="0"/>
    <xf numFmtId="0" fontId="10" fillId="0" borderId="0"/>
    <xf numFmtId="0" fontId="9" fillId="0" borderId="0"/>
    <xf numFmtId="0" fontId="10" fillId="0" borderId="0"/>
    <xf numFmtId="0" fontId="9"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9" fillId="0" borderId="0"/>
    <xf numFmtId="0" fontId="11"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11" fillId="0" borderId="0"/>
    <xf numFmtId="0" fontId="10" fillId="0" borderId="0"/>
    <xf numFmtId="0" fontId="9" fillId="0" borderId="0"/>
    <xf numFmtId="0" fontId="10" fillId="0" borderId="0"/>
    <xf numFmtId="0" fontId="9" fillId="0" borderId="0"/>
    <xf numFmtId="0" fontId="10" fillId="0" borderId="0"/>
    <xf numFmtId="0" fontId="10" fillId="0" borderId="0"/>
    <xf numFmtId="0" fontId="10" fillId="0" borderId="0"/>
    <xf numFmtId="0" fontId="10" fillId="0" borderId="0"/>
    <xf numFmtId="0" fontId="10" fillId="0" borderId="0"/>
    <xf numFmtId="0" fontId="11" fillId="0" borderId="0"/>
    <xf numFmtId="0" fontId="9" fillId="0" borderId="0"/>
    <xf numFmtId="0" fontId="11" fillId="0" borderId="0"/>
    <xf numFmtId="0" fontId="10" fillId="0" borderId="0"/>
    <xf numFmtId="0" fontId="10" fillId="0" borderId="0"/>
    <xf numFmtId="0" fontId="9" fillId="0" borderId="0"/>
    <xf numFmtId="0" fontId="11" fillId="0" borderId="0"/>
    <xf numFmtId="0" fontId="10"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10" fillId="0" borderId="0"/>
    <xf numFmtId="0" fontId="11" fillId="0" borderId="0"/>
    <xf numFmtId="0" fontId="10"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9" fillId="0" borderId="0"/>
    <xf numFmtId="0" fontId="10" fillId="0" borderId="0"/>
    <xf numFmtId="0" fontId="9" fillId="0" borderId="0"/>
    <xf numFmtId="0" fontId="9" fillId="0" borderId="0"/>
    <xf numFmtId="0" fontId="9" fillId="0" borderId="0"/>
    <xf numFmtId="0" fontId="9" fillId="0" borderId="0"/>
    <xf numFmtId="0" fontId="9" fillId="0" borderId="0"/>
    <xf numFmtId="0" fontId="11" fillId="0" borderId="0"/>
    <xf numFmtId="0" fontId="9" fillId="0" borderId="0"/>
    <xf numFmtId="0" fontId="10" fillId="0" borderId="0"/>
    <xf numFmtId="0" fontId="9" fillId="0" borderId="0"/>
    <xf numFmtId="0" fontId="9" fillId="0" borderId="0"/>
    <xf numFmtId="0" fontId="9" fillId="0" borderId="0"/>
    <xf numFmtId="0" fontId="9" fillId="0" borderId="0"/>
    <xf numFmtId="0" fontId="9"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2" fillId="0" borderId="0"/>
    <xf numFmtId="0" fontId="11" fillId="0" borderId="0"/>
    <xf numFmtId="0" fontId="52" fillId="0" borderId="0"/>
    <xf numFmtId="0" fontId="52" fillId="0" borderId="0"/>
    <xf numFmtId="0" fontId="10" fillId="0" borderId="0"/>
    <xf numFmtId="0" fontId="10" fillId="0" borderId="0"/>
    <xf numFmtId="0" fontId="52" fillId="0" borderId="0"/>
    <xf numFmtId="0" fontId="10" fillId="0" borderId="0"/>
    <xf numFmtId="0" fontId="52" fillId="0" borderId="0"/>
    <xf numFmtId="0" fontId="10" fillId="0" borderId="0"/>
    <xf numFmtId="0" fontId="52" fillId="0" borderId="0"/>
    <xf numFmtId="0" fontId="10"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52" fillId="0" borderId="0"/>
    <xf numFmtId="0" fontId="10" fillId="0" borderId="0"/>
    <xf numFmtId="0" fontId="5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1"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2" fillId="0" borderId="0"/>
    <xf numFmtId="0" fontId="52" fillId="0" borderId="0"/>
    <xf numFmtId="0" fontId="10" fillId="0" borderId="0"/>
    <xf numFmtId="0" fontId="11" fillId="0" borderId="0"/>
    <xf numFmtId="0" fontId="10" fillId="0" borderId="0"/>
    <xf numFmtId="0" fontId="10" fillId="0" borderId="0"/>
    <xf numFmtId="0" fontId="10" fillId="0" borderId="0"/>
    <xf numFmtId="0" fontId="10" fillId="0" borderId="0"/>
    <xf numFmtId="0" fontId="11" fillId="0" borderId="0"/>
    <xf numFmtId="0" fontId="10" fillId="0" borderId="0"/>
    <xf numFmtId="0" fontId="10" fillId="0" borderId="0"/>
    <xf numFmtId="0" fontId="11" fillId="0" borderId="0"/>
    <xf numFmtId="0" fontId="10"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9" fillId="0" borderId="0"/>
    <xf numFmtId="0" fontId="9" fillId="0" borderId="0"/>
    <xf numFmtId="0" fontId="9" fillId="0" borderId="0"/>
    <xf numFmtId="0" fontId="11" fillId="0" borderId="0"/>
    <xf numFmtId="0" fontId="10" fillId="0" borderId="0"/>
    <xf numFmtId="0" fontId="11" fillId="0" borderId="0"/>
    <xf numFmtId="0" fontId="10"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10" fillId="0" borderId="0"/>
    <xf numFmtId="0" fontId="9"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10" fillId="0" borderId="0"/>
    <xf numFmtId="0" fontId="10" fillId="0" borderId="0"/>
    <xf numFmtId="0" fontId="10" fillId="0" borderId="0"/>
    <xf numFmtId="0" fontId="10" fillId="0" borderId="0"/>
    <xf numFmtId="0" fontId="9" fillId="0" borderId="0"/>
    <xf numFmtId="0" fontId="9" fillId="0" borderId="0"/>
    <xf numFmtId="0" fontId="10" fillId="0" borderId="0"/>
    <xf numFmtId="0" fontId="9" fillId="0" borderId="0"/>
    <xf numFmtId="0" fontId="10" fillId="0" borderId="0"/>
    <xf numFmtId="0" fontId="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10" fillId="0" borderId="0"/>
    <xf numFmtId="0" fontId="9" fillId="0" borderId="0"/>
    <xf numFmtId="0" fontId="10" fillId="0" borderId="0"/>
    <xf numFmtId="0" fontId="11" fillId="0" borderId="0"/>
    <xf numFmtId="0" fontId="10" fillId="0" borderId="0"/>
    <xf numFmtId="0" fontId="11" fillId="0" borderId="0"/>
    <xf numFmtId="0" fontId="11" fillId="0" borderId="0"/>
    <xf numFmtId="0" fontId="10"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1" fillId="0" borderId="0"/>
    <xf numFmtId="0" fontId="10" fillId="0" borderId="0"/>
    <xf numFmtId="0" fontId="10" fillId="0" borderId="0"/>
    <xf numFmtId="0" fontId="11" fillId="0" borderId="0"/>
    <xf numFmtId="0" fontId="10" fillId="0" borderId="0"/>
    <xf numFmtId="0" fontId="11"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1" fillId="0" borderId="0"/>
    <xf numFmtId="0" fontId="10" fillId="0" borderId="0"/>
    <xf numFmtId="0" fontId="10" fillId="0" borderId="0"/>
    <xf numFmtId="0" fontId="11" fillId="0" borderId="0"/>
    <xf numFmtId="0" fontId="11" fillId="0" borderId="0"/>
    <xf numFmtId="0" fontId="10"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1" fillId="0" borderId="0"/>
    <xf numFmtId="0" fontId="10"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37" fontId="11" fillId="0" borderId="0" applyFill="0" applyBorder="0" applyAlignment="0" applyProtection="0"/>
    <xf numFmtId="0" fontId="10" fillId="0" borderId="0"/>
    <xf numFmtId="37" fontId="11" fillId="0" borderId="0" applyFill="0" applyBorder="0" applyProtection="0"/>
    <xf numFmtId="0" fontId="10" fillId="0" borderId="0"/>
    <xf numFmtId="37" fontId="11" fillId="0" borderId="0" applyBorder="0" applyAlignment="0" applyProtection="0"/>
    <xf numFmtId="0" fontId="10" fillId="0" borderId="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0" fontId="10" fillId="0" borderId="0"/>
    <xf numFmtId="0" fontId="9" fillId="12" borderId="14" applyNumberFormat="0" applyFont="0" applyAlignment="0" applyProtection="0"/>
    <xf numFmtId="0" fontId="10" fillId="0" borderId="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0" fontId="10" fillId="0" borderId="0"/>
    <xf numFmtId="0" fontId="9" fillId="12" borderId="14" applyNumberFormat="0" applyFont="0" applyAlignment="0" applyProtection="0"/>
    <xf numFmtId="0" fontId="10" fillId="0" borderId="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0" fontId="10" fillId="0" borderId="0"/>
    <xf numFmtId="0" fontId="9" fillId="12" borderId="14" applyNumberFormat="0" applyFont="0" applyAlignment="0" applyProtection="0"/>
    <xf numFmtId="0" fontId="10" fillId="0" borderId="0"/>
    <xf numFmtId="0" fontId="9" fillId="12" borderId="14" applyNumberFormat="0" applyFont="0" applyAlignment="0" applyProtection="0"/>
    <xf numFmtId="0" fontId="9" fillId="12" borderId="14" applyNumberFormat="0" applyFont="0" applyAlignment="0" applyProtection="0"/>
    <xf numFmtId="0" fontId="10" fillId="0" borderId="0"/>
    <xf numFmtId="0" fontId="9" fillId="12" borderId="14" applyNumberFormat="0" applyFont="0" applyAlignment="0" applyProtection="0"/>
    <xf numFmtId="0" fontId="10" fillId="0" borderId="0"/>
    <xf numFmtId="0" fontId="9" fillId="12" borderId="14" applyNumberFormat="0" applyFont="0" applyAlignment="0" applyProtection="0"/>
    <xf numFmtId="0" fontId="9" fillId="12" borderId="14" applyNumberFormat="0" applyFont="0" applyAlignment="0" applyProtection="0"/>
    <xf numFmtId="0" fontId="10" fillId="0" borderId="0"/>
    <xf numFmtId="0" fontId="10" fillId="0" borderId="0"/>
    <xf numFmtId="0" fontId="10" fillId="0" borderId="0"/>
    <xf numFmtId="0" fontId="10" fillId="0" borderId="0"/>
    <xf numFmtId="0" fontId="9" fillId="12" borderId="14" applyNumberFormat="0" applyFont="0" applyAlignment="0" applyProtection="0"/>
    <xf numFmtId="0" fontId="9" fillId="12" borderId="14" applyNumberFormat="0" applyFont="0" applyAlignment="0" applyProtection="0"/>
    <xf numFmtId="0" fontId="11" fillId="62" borderId="26" applyNumberFormat="0" applyFont="0" applyAlignment="0" applyProtection="0"/>
    <xf numFmtId="0" fontId="10" fillId="0" borderId="0"/>
    <xf numFmtId="0" fontId="10" fillId="0" borderId="0"/>
    <xf numFmtId="0" fontId="9" fillId="12" borderId="14" applyNumberFormat="0" applyFont="0" applyAlignment="0" applyProtection="0"/>
    <xf numFmtId="0" fontId="32" fillId="10" borderId="11" applyNumberFormat="0" applyAlignment="0" applyProtection="0"/>
    <xf numFmtId="0" fontId="10" fillId="0" borderId="0"/>
    <xf numFmtId="0" fontId="32" fillId="10" borderId="11" applyNumberFormat="0" applyAlignment="0" applyProtection="0"/>
    <xf numFmtId="0" fontId="10" fillId="0" borderId="0"/>
    <xf numFmtId="0" fontId="32" fillId="10" borderId="11" applyNumberFormat="0" applyAlignment="0" applyProtection="0"/>
    <xf numFmtId="0" fontId="10" fillId="0" borderId="0"/>
    <xf numFmtId="0" fontId="32" fillId="10" borderId="11" applyNumberFormat="0" applyAlignment="0" applyProtection="0"/>
    <xf numFmtId="0" fontId="10" fillId="0" borderId="0"/>
    <xf numFmtId="0" fontId="10" fillId="0" borderId="0"/>
    <xf numFmtId="40" fontId="41" fillId="58" borderId="0">
      <alignment horizontal="right"/>
    </xf>
    <xf numFmtId="0" fontId="10" fillId="0" borderId="0"/>
    <xf numFmtId="0" fontId="80" fillId="63" borderId="0">
      <alignment horizontal="center"/>
    </xf>
    <xf numFmtId="0" fontId="10" fillId="0" borderId="0"/>
    <xf numFmtId="0" fontId="20" fillId="64" borderId="27"/>
    <xf numFmtId="0" fontId="10" fillId="0" borderId="0"/>
    <xf numFmtId="0" fontId="81" fillId="0" borderId="0" applyBorder="0">
      <alignment horizontal="centerContinuous"/>
    </xf>
    <xf numFmtId="0" fontId="10" fillId="0" borderId="0"/>
    <xf numFmtId="0" fontId="82" fillId="0" borderId="0" applyBorder="0">
      <alignment horizontal="centerContinuous"/>
    </xf>
    <xf numFmtId="0" fontId="10" fillId="0" borderId="0"/>
    <xf numFmtId="9" fontId="11" fillId="0" borderId="0" applyFont="0" applyFill="0" applyBorder="0" applyAlignment="0" applyProtection="0"/>
    <xf numFmtId="0" fontId="10" fillId="0" borderId="0"/>
    <xf numFmtId="0" fontId="10" fillId="0" borderId="0"/>
    <xf numFmtId="9" fontId="11" fillId="0" borderId="0" applyFont="0" applyFill="0" applyBorder="0" applyAlignment="0" applyProtection="0"/>
    <xf numFmtId="9" fontId="11" fillId="0" borderId="0" applyFont="0" applyFill="0" applyBorder="0" applyAlignment="0" applyProtection="0"/>
    <xf numFmtId="0" fontId="10" fillId="0" borderId="0"/>
    <xf numFmtId="0" fontId="10" fillId="0" borderId="0"/>
    <xf numFmtId="9" fontId="11" fillId="0" borderId="0" applyFont="0" applyFill="0" applyBorder="0" applyAlignment="0" applyProtection="0"/>
    <xf numFmtId="9" fontId="11" fillId="0" borderId="0" applyFont="0" applyFill="0" applyBorder="0" applyAlignment="0" applyProtection="0"/>
    <xf numFmtId="0" fontId="10" fillId="0" borderId="0"/>
    <xf numFmtId="0" fontId="10" fillId="0" borderId="0"/>
    <xf numFmtId="9" fontId="11" fillId="0" borderId="0" applyFont="0" applyFill="0" applyBorder="0" applyAlignment="0" applyProtection="0"/>
    <xf numFmtId="9" fontId="11" fillId="0" borderId="0" applyFont="0" applyFill="0" applyBorder="0" applyAlignment="0" applyProtection="0"/>
    <xf numFmtId="0" fontId="10" fillId="0" borderId="0"/>
    <xf numFmtId="0" fontId="10" fillId="0" borderId="0"/>
    <xf numFmtId="9" fontId="11" fillId="0" borderId="0" applyFont="0" applyFill="0" applyBorder="0" applyAlignment="0" applyProtection="0"/>
    <xf numFmtId="9" fontId="11" fillId="0" borderId="0" applyFont="0" applyFill="0" applyBorder="0" applyAlignment="0" applyProtection="0"/>
    <xf numFmtId="0" fontId="10" fillId="0" borderId="0"/>
    <xf numFmtId="0" fontId="10" fillId="0" borderId="0"/>
    <xf numFmtId="9" fontId="11" fillId="0" borderId="0" applyFont="0" applyFill="0" applyBorder="0" applyAlignment="0" applyProtection="0"/>
    <xf numFmtId="9" fontId="11" fillId="0" borderId="0" applyFont="0" applyFill="0" applyBorder="0" applyAlignment="0" applyProtection="0"/>
    <xf numFmtId="0" fontId="10" fillId="0" borderId="0"/>
    <xf numFmtId="0" fontId="10" fillId="0" borderId="0"/>
    <xf numFmtId="9" fontId="11" fillId="0" borderId="0" applyFont="0" applyFill="0" applyBorder="0" applyAlignment="0" applyProtection="0"/>
    <xf numFmtId="9" fontId="11" fillId="0" borderId="0" applyFont="0" applyFill="0" applyBorder="0" applyAlignment="0" applyProtection="0"/>
    <xf numFmtId="0" fontId="10" fillId="0" borderId="0"/>
    <xf numFmtId="0" fontId="10" fillId="0" borderId="0"/>
    <xf numFmtId="9" fontId="11" fillId="0" borderId="0" applyFont="0" applyFill="0" applyBorder="0" applyAlignment="0" applyProtection="0"/>
    <xf numFmtId="9" fontId="11" fillId="0" borderId="0" applyFont="0" applyFill="0" applyBorder="0" applyAlignment="0" applyProtection="0"/>
    <xf numFmtId="0" fontId="10" fillId="0" borderId="0"/>
    <xf numFmtId="0" fontId="10" fillId="0" borderId="0"/>
    <xf numFmtId="9" fontId="11" fillId="0" borderId="0" applyFont="0" applyFill="0" applyBorder="0" applyAlignment="0" applyProtection="0"/>
    <xf numFmtId="9" fontId="11" fillId="0" borderId="0" applyFont="0" applyFill="0" applyBorder="0" applyAlignment="0" applyProtection="0"/>
    <xf numFmtId="0" fontId="10" fillId="0" borderId="0"/>
    <xf numFmtId="0" fontId="10" fillId="0" borderId="0"/>
    <xf numFmtId="9" fontId="11" fillId="0" borderId="0" applyFont="0" applyFill="0" applyBorder="0" applyAlignment="0" applyProtection="0"/>
    <xf numFmtId="9" fontId="11" fillId="0" borderId="0" applyFont="0" applyFill="0" applyBorder="0" applyAlignment="0" applyProtection="0"/>
    <xf numFmtId="0" fontId="10" fillId="0" borderId="0"/>
    <xf numFmtId="0" fontId="10" fillId="0" borderId="0"/>
    <xf numFmtId="9" fontId="48" fillId="0" borderId="0" applyFont="0" applyFill="0" applyBorder="0" applyAlignment="0" applyProtection="0"/>
    <xf numFmtId="9" fontId="48"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48" fillId="0" borderId="0" applyFont="0" applyFill="0" applyBorder="0" applyAlignment="0" applyProtection="0"/>
    <xf numFmtId="0" fontId="10" fillId="0" borderId="0"/>
    <xf numFmtId="9" fontId="48" fillId="0" borderId="0" applyFont="0" applyFill="0" applyBorder="0" applyAlignment="0" applyProtection="0"/>
    <xf numFmtId="0" fontId="10" fillId="0" borderId="0"/>
    <xf numFmtId="9" fontId="48" fillId="0" borderId="0" applyFont="0" applyFill="0" applyBorder="0" applyAlignment="0" applyProtection="0"/>
    <xf numFmtId="0" fontId="10" fillId="0" borderId="0"/>
    <xf numFmtId="9" fontId="48" fillId="0" borderId="0" applyFont="0" applyFill="0" applyBorder="0" applyAlignment="0" applyProtection="0"/>
    <xf numFmtId="0" fontId="10" fillId="0" borderId="0"/>
    <xf numFmtId="9" fontId="48"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48" fillId="0" borderId="0" applyFont="0" applyFill="0" applyBorder="0" applyAlignment="0" applyProtection="0"/>
    <xf numFmtId="9" fontId="48"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48" fillId="0" borderId="0" applyFont="0" applyFill="0" applyBorder="0" applyAlignment="0" applyProtection="0"/>
    <xf numFmtId="0" fontId="10" fillId="0" borderId="0"/>
    <xf numFmtId="9" fontId="48" fillId="0" borderId="0" applyFont="0" applyFill="0" applyBorder="0" applyAlignment="0" applyProtection="0"/>
    <xf numFmtId="0" fontId="10" fillId="0" borderId="0"/>
    <xf numFmtId="9" fontId="48" fillId="0" borderId="0" applyFont="0" applyFill="0" applyBorder="0" applyAlignment="0" applyProtection="0"/>
    <xf numFmtId="0" fontId="10" fillId="0" borderId="0"/>
    <xf numFmtId="9" fontId="48" fillId="0" borderId="0" applyFont="0" applyFill="0" applyBorder="0" applyAlignment="0" applyProtection="0"/>
    <xf numFmtId="9" fontId="48"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48"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48" fillId="0" borderId="0" applyFont="0" applyFill="0" applyBorder="0" applyAlignment="0" applyProtection="0"/>
    <xf numFmtId="9" fontId="48"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48" fillId="0" borderId="0" applyFont="0" applyFill="0" applyBorder="0" applyAlignment="0" applyProtection="0"/>
    <xf numFmtId="9" fontId="48"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48" fillId="0" borderId="0" applyFont="0" applyFill="0" applyBorder="0" applyAlignment="0" applyProtection="0"/>
    <xf numFmtId="0" fontId="10" fillId="0" borderId="0"/>
    <xf numFmtId="9" fontId="48"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48" fillId="0" borderId="0" applyFont="0" applyFill="0" applyBorder="0" applyAlignment="0" applyProtection="0"/>
    <xf numFmtId="9" fontId="48"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0" fontId="10" fillId="0" borderId="0"/>
    <xf numFmtId="9" fontId="11" fillId="0" borderId="0" applyFont="0" applyFill="0" applyBorder="0" applyAlignment="0" applyProtection="0"/>
    <xf numFmtId="9" fontId="11"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1" fillId="0" borderId="0" applyFont="0" applyFill="0" applyBorder="0" applyAlignment="0" applyProtection="0"/>
    <xf numFmtId="9" fontId="11"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1" fillId="0" borderId="0" applyFont="0" applyFill="0" applyBorder="0" applyAlignment="0" applyProtection="0"/>
    <xf numFmtId="9" fontId="11"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9" fontId="11" fillId="0" borderId="0" applyFont="0" applyFill="0" applyBorder="0" applyAlignment="0" applyProtection="0"/>
    <xf numFmtId="0" fontId="10" fillId="0" borderId="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9" fontId="11" fillId="0" borderId="0" applyFont="0" applyFill="0" applyBorder="0" applyAlignment="0" applyProtection="0"/>
    <xf numFmtId="0" fontId="10" fillId="0" borderId="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9" fontId="11" fillId="0" borderId="0" applyFont="0" applyFill="0" applyBorder="0" applyAlignment="0" applyProtection="0"/>
    <xf numFmtId="0" fontId="10" fillId="0" borderId="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9" fontId="11" fillId="0" borderId="0" applyFont="0" applyFill="0" applyBorder="0" applyAlignment="0" applyProtection="0"/>
    <xf numFmtId="0" fontId="10" fillId="0" borderId="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9" fontId="11" fillId="0" borderId="0" applyFont="0" applyFill="0" applyBorder="0" applyAlignment="0" applyProtection="0"/>
    <xf numFmtId="0" fontId="10" fillId="0" borderId="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9" fontId="11" fillId="0" borderId="0" applyFont="0" applyFill="0" applyBorder="0" applyAlignment="0" applyProtection="0"/>
    <xf numFmtId="0" fontId="10" fillId="0" borderId="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9" fontId="11"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11" fillId="0" borderId="0" applyFont="0" applyFill="0" applyBorder="0" applyAlignment="0" applyProtection="0"/>
    <xf numFmtId="0" fontId="10" fillId="0" borderId="0"/>
    <xf numFmtId="0" fontId="10" fillId="0" borderId="0"/>
    <xf numFmtId="9" fontId="9" fillId="0" borderId="0" applyFont="0" applyFill="0" applyBorder="0" applyAlignment="0" applyProtection="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11"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1" fillId="0" borderId="0" applyFont="0" applyFill="0" applyBorder="0" applyAlignment="0" applyProtection="0"/>
    <xf numFmtId="9" fontId="11"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9" fontId="4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1" fillId="0" borderId="0" applyFont="0" applyFill="0" applyBorder="0" applyAlignment="0" applyProtection="0"/>
    <xf numFmtId="9" fontId="11"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1" fillId="0" borderId="0" applyFont="0" applyFill="0" applyBorder="0" applyAlignment="0" applyProtection="0"/>
    <xf numFmtId="9" fontId="11"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1" fillId="0" borderId="0" applyFont="0" applyFill="0" applyBorder="0" applyAlignment="0" applyProtection="0"/>
    <xf numFmtId="9" fontId="11"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1" fillId="0" borderId="0" applyFont="0" applyFill="0" applyBorder="0" applyAlignment="0" applyProtection="0"/>
    <xf numFmtId="9" fontId="11"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1" fillId="0" borderId="0" applyFont="0" applyFill="0" applyBorder="0" applyAlignment="0" applyProtection="0"/>
    <xf numFmtId="9" fontId="48" fillId="0" borderId="0" applyFont="0" applyFill="0" applyBorder="0" applyAlignment="0" applyProtection="0"/>
    <xf numFmtId="0" fontId="10" fillId="0" borderId="0"/>
    <xf numFmtId="0" fontId="10" fillId="0" borderId="0"/>
    <xf numFmtId="9" fontId="11" fillId="0" borderId="0" applyFont="0" applyFill="0" applyBorder="0" applyAlignment="0" applyProtection="0"/>
    <xf numFmtId="9" fontId="11"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48" fillId="0" borderId="0" applyFont="0" applyFill="0" applyBorder="0" applyAlignment="0" applyProtection="0"/>
    <xf numFmtId="9" fontId="48"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48" fillId="0" borderId="0" applyFont="0" applyFill="0" applyBorder="0" applyAlignment="0" applyProtection="0"/>
    <xf numFmtId="9" fontId="48"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48" fillId="0" borderId="0" applyFont="0" applyFill="0" applyBorder="0" applyAlignment="0" applyProtection="0"/>
    <xf numFmtId="9" fontId="48"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48" fillId="0" borderId="0" applyFont="0" applyFill="0" applyBorder="0" applyAlignment="0" applyProtection="0"/>
    <xf numFmtId="9" fontId="48"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48" fillId="0" borderId="0" applyFont="0" applyFill="0" applyBorder="0" applyAlignment="0" applyProtection="0"/>
    <xf numFmtId="9" fontId="48"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48" fillId="0" borderId="0" applyFont="0" applyFill="0" applyBorder="0" applyAlignment="0" applyProtection="0"/>
    <xf numFmtId="9" fontId="48"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48" fillId="0" borderId="0" applyFont="0" applyFill="0" applyBorder="0" applyAlignment="0" applyProtection="0"/>
    <xf numFmtId="9" fontId="48"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48"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9" fontId="11" fillId="0" borderId="0" applyFont="0" applyFill="0" applyBorder="0" applyAlignment="0" applyProtection="0"/>
    <xf numFmtId="0" fontId="10" fillId="0" borderId="0"/>
    <xf numFmtId="9" fontId="48"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0" fillId="0" borderId="0" applyFont="0" applyFill="0" applyBorder="0" applyAlignment="0" applyProtection="0"/>
    <xf numFmtId="9" fontId="1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9" fontId="11" fillId="0" borderId="0" applyFont="0" applyFill="0" applyBorder="0" applyAlignment="0" applyProtection="0"/>
    <xf numFmtId="0" fontId="10" fillId="0" borderId="0"/>
    <xf numFmtId="0" fontId="10" fillId="0" borderId="0"/>
    <xf numFmtId="9" fontId="11"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48"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9" fillId="0" borderId="0" applyFont="0" applyFill="0" applyBorder="0" applyAlignment="0" applyProtection="0"/>
    <xf numFmtId="9" fontId="11"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10" fillId="0" borderId="0"/>
    <xf numFmtId="0" fontId="10" fillId="0" borderId="0"/>
    <xf numFmtId="9" fontId="48" fillId="0" borderId="0" applyFont="0" applyFill="0" applyBorder="0" applyAlignment="0" applyProtection="0"/>
    <xf numFmtId="0" fontId="10" fillId="0" borderId="0"/>
    <xf numFmtId="9" fontId="48" fillId="0" borderId="0" applyFont="0" applyFill="0" applyBorder="0" applyAlignment="0" applyProtection="0"/>
    <xf numFmtId="0" fontId="10" fillId="0" borderId="0"/>
    <xf numFmtId="9" fontId="48"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9"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48" fillId="0" borderId="0" applyFont="0" applyFill="0" applyBorder="0" applyAlignment="0" applyProtection="0"/>
    <xf numFmtId="9" fontId="48"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48"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9"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9"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1" fillId="0" borderId="0" applyFont="0" applyFill="0" applyBorder="0" applyAlignment="0" applyProtection="0"/>
    <xf numFmtId="9" fontId="11"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48" fillId="0" borderId="0" applyFont="0" applyFill="0" applyBorder="0" applyAlignment="0" applyProtection="0"/>
    <xf numFmtId="9" fontId="48"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48" fillId="0" borderId="0" applyFont="0" applyFill="0" applyBorder="0" applyAlignment="0" applyProtection="0"/>
    <xf numFmtId="9" fontId="48"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48"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48" fillId="0" borderId="0" applyFont="0" applyFill="0" applyBorder="0" applyAlignment="0" applyProtection="0"/>
    <xf numFmtId="0" fontId="10" fillId="0" borderId="0"/>
    <xf numFmtId="9" fontId="11" fillId="0" borderId="0" applyFont="0" applyFill="0" applyBorder="0" applyAlignment="0" applyProtection="0"/>
    <xf numFmtId="9" fontId="11" fillId="0" borderId="0" applyFont="0" applyFill="0" applyBorder="0" applyAlignment="0" applyProtection="0"/>
    <xf numFmtId="0" fontId="10" fillId="0" borderId="0"/>
    <xf numFmtId="0" fontId="10" fillId="0" borderId="0"/>
    <xf numFmtId="9" fontId="11" fillId="0" borderId="0" applyFont="0" applyFill="0" applyBorder="0" applyAlignment="0" applyProtection="0"/>
    <xf numFmtId="9" fontId="11" fillId="0" borderId="0" applyFont="0" applyFill="0" applyBorder="0" applyAlignment="0" applyProtection="0"/>
    <xf numFmtId="0" fontId="10" fillId="0" borderId="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48" fillId="0" borderId="0" applyFont="0" applyFill="0" applyBorder="0" applyAlignment="0" applyProtection="0"/>
    <xf numFmtId="9" fontId="48"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48" fillId="0" borderId="0" applyFont="0" applyFill="0" applyBorder="0" applyAlignment="0" applyProtection="0"/>
    <xf numFmtId="9" fontId="48"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9"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48" fillId="0" borderId="0" applyFont="0" applyFill="0" applyBorder="0" applyAlignment="0" applyProtection="0"/>
    <xf numFmtId="9" fontId="48"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9"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9"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0" fontId="10" fillId="0" borderId="0"/>
    <xf numFmtId="0" fontId="10" fillId="0" borderId="0"/>
    <xf numFmtId="9" fontId="41" fillId="0" borderId="0" applyFont="0" applyFill="0" applyBorder="0" applyAlignment="0" applyProtection="0"/>
    <xf numFmtId="9" fontId="41"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41" fillId="0" borderId="0" applyFont="0" applyFill="0" applyBorder="0" applyAlignment="0" applyProtection="0"/>
    <xf numFmtId="9" fontId="41"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41" fillId="0" borderId="0" applyFont="0" applyFill="0" applyBorder="0" applyAlignment="0" applyProtection="0"/>
    <xf numFmtId="0" fontId="10" fillId="0" borderId="0"/>
    <xf numFmtId="9" fontId="41"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41" fillId="0" borderId="0" applyFont="0" applyFill="0" applyBorder="0" applyAlignment="0" applyProtection="0"/>
    <xf numFmtId="0" fontId="10" fillId="0" borderId="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41" fillId="0" borderId="0" applyFont="0" applyFill="0" applyBorder="0" applyAlignment="0" applyProtection="0"/>
    <xf numFmtId="9" fontId="41" fillId="0" borderId="0" applyFont="0" applyFill="0" applyBorder="0" applyAlignment="0" applyProtection="0"/>
    <xf numFmtId="0" fontId="10" fillId="0" borderId="0"/>
    <xf numFmtId="0" fontId="10" fillId="0" borderId="0"/>
    <xf numFmtId="9" fontId="41" fillId="0" borderId="0" applyFont="0" applyFill="0" applyBorder="0" applyAlignment="0" applyProtection="0"/>
    <xf numFmtId="9" fontId="41" fillId="0" borderId="0" applyFont="0" applyFill="0" applyBorder="0" applyAlignment="0" applyProtection="0"/>
    <xf numFmtId="0" fontId="10" fillId="0" borderId="0"/>
    <xf numFmtId="0" fontId="10" fillId="0" borderId="0"/>
    <xf numFmtId="9" fontId="41" fillId="0" borderId="0" applyFont="0" applyFill="0" applyBorder="0" applyAlignment="0" applyProtection="0"/>
    <xf numFmtId="9" fontId="41" fillId="0" borderId="0" applyFont="0" applyFill="0" applyBorder="0" applyAlignment="0" applyProtection="0"/>
    <xf numFmtId="0" fontId="10" fillId="0" borderId="0"/>
    <xf numFmtId="0" fontId="10" fillId="0" borderId="0"/>
    <xf numFmtId="9" fontId="41" fillId="0" borderId="0" applyFont="0" applyFill="0" applyBorder="0" applyAlignment="0" applyProtection="0"/>
    <xf numFmtId="9" fontId="41" fillId="0" borderId="0" applyFont="0" applyFill="0" applyBorder="0" applyAlignment="0" applyProtection="0"/>
    <xf numFmtId="0" fontId="10" fillId="0" borderId="0"/>
    <xf numFmtId="0" fontId="10" fillId="0" borderId="0"/>
    <xf numFmtId="9" fontId="41" fillId="0" borderId="0" applyFont="0" applyFill="0" applyBorder="0" applyAlignment="0" applyProtection="0"/>
    <xf numFmtId="9" fontId="41" fillId="0" borderId="0" applyFont="0" applyFill="0" applyBorder="0" applyAlignment="0" applyProtection="0"/>
    <xf numFmtId="0" fontId="10" fillId="0" borderId="0"/>
    <xf numFmtId="0" fontId="10" fillId="0" borderId="0"/>
    <xf numFmtId="9" fontId="41" fillId="0" borderId="0" applyFont="0" applyFill="0" applyBorder="0" applyAlignment="0" applyProtection="0"/>
    <xf numFmtId="9" fontId="41" fillId="0" borderId="0" applyFont="0" applyFill="0" applyBorder="0" applyAlignment="0" applyProtection="0"/>
    <xf numFmtId="0" fontId="10" fillId="0" borderId="0"/>
    <xf numFmtId="0" fontId="10" fillId="0" borderId="0"/>
    <xf numFmtId="9" fontId="41" fillId="0" borderId="0" applyFont="0" applyFill="0" applyBorder="0" applyAlignment="0" applyProtection="0"/>
    <xf numFmtId="9" fontId="41" fillId="0" borderId="0" applyFont="0" applyFill="0" applyBorder="0" applyAlignment="0" applyProtection="0"/>
    <xf numFmtId="0" fontId="10" fillId="0" borderId="0"/>
    <xf numFmtId="0" fontId="10" fillId="0" borderId="0"/>
    <xf numFmtId="9" fontId="48"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52" fillId="0" borderId="0" applyFont="0" applyFill="0" applyBorder="0" applyAlignment="0" applyProtection="0"/>
    <xf numFmtId="9" fontId="52"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52" fillId="0" borderId="0" applyFont="0" applyFill="0" applyBorder="0" applyAlignment="0" applyProtection="0"/>
    <xf numFmtId="9" fontId="11"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10" fillId="0" borderId="0"/>
    <xf numFmtId="0" fontId="10" fillId="0" borderId="0"/>
    <xf numFmtId="9" fontId="48" fillId="0" borderId="0" applyFont="0" applyFill="0" applyBorder="0" applyAlignment="0" applyProtection="0"/>
    <xf numFmtId="0" fontId="10" fillId="0" borderId="0"/>
    <xf numFmtId="9" fontId="48" fillId="0" borderId="0" applyFont="0" applyFill="0" applyBorder="0" applyAlignment="0" applyProtection="0"/>
    <xf numFmtId="0" fontId="10" fillId="0" borderId="0"/>
    <xf numFmtId="9" fontId="48"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52"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52" fillId="0" borderId="0" applyFont="0" applyFill="0" applyBorder="0" applyAlignment="0" applyProtection="0"/>
    <xf numFmtId="9" fontId="52"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52" fillId="0" borderId="0" applyFont="0" applyFill="0" applyBorder="0" applyAlignment="0" applyProtection="0"/>
    <xf numFmtId="0" fontId="10" fillId="0" borderId="0"/>
    <xf numFmtId="9" fontId="52"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48" fillId="0" borderId="0" applyFont="0" applyFill="0" applyBorder="0" applyAlignment="0" applyProtection="0"/>
    <xf numFmtId="9" fontId="48"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48" fillId="0" borderId="0" applyFont="0" applyFill="0" applyBorder="0" applyAlignment="0" applyProtection="0"/>
    <xf numFmtId="9" fontId="48"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48" fillId="0" borderId="0" applyFont="0" applyFill="0" applyBorder="0" applyAlignment="0" applyProtection="0"/>
    <xf numFmtId="9" fontId="48"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48" fillId="0" borderId="0" applyFont="0" applyFill="0" applyBorder="0" applyAlignment="0" applyProtection="0"/>
    <xf numFmtId="9" fontId="48"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48" fillId="0" borderId="0" applyFont="0" applyFill="0" applyBorder="0" applyAlignment="0" applyProtection="0"/>
    <xf numFmtId="9" fontId="48"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48" fillId="0" borderId="0" applyFont="0" applyFill="0" applyBorder="0" applyAlignment="0" applyProtection="0"/>
    <xf numFmtId="0" fontId="10" fillId="0" borderId="0"/>
    <xf numFmtId="9" fontId="48" fillId="0" borderId="0" applyFont="0" applyFill="0" applyBorder="0" applyAlignment="0" applyProtection="0"/>
    <xf numFmtId="0" fontId="10" fillId="0" borderId="0"/>
    <xf numFmtId="9" fontId="41"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83" fillId="0" borderId="0" applyFont="0" applyFill="0" applyBorder="0" applyAlignment="0" applyProtection="0"/>
    <xf numFmtId="0" fontId="10" fillId="0" borderId="0"/>
    <xf numFmtId="9" fontId="83" fillId="0" borderId="0" applyFont="0" applyFill="0" applyBorder="0" applyAlignment="0" applyProtection="0"/>
    <xf numFmtId="0" fontId="10" fillId="0" borderId="0"/>
    <xf numFmtId="9" fontId="83" fillId="0" borderId="0" applyFont="0" applyFill="0" applyBorder="0" applyAlignment="0" applyProtection="0"/>
    <xf numFmtId="0" fontId="10" fillId="0" borderId="0"/>
    <xf numFmtId="9" fontId="83" fillId="0" borderId="0" applyFont="0" applyFill="0" applyBorder="0" applyAlignment="0" applyProtection="0"/>
    <xf numFmtId="0" fontId="10" fillId="0" borderId="0"/>
    <xf numFmtId="9" fontId="83"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83" fillId="0" borderId="0" applyFont="0" applyFill="0" applyBorder="0" applyAlignment="0" applyProtection="0"/>
    <xf numFmtId="0" fontId="10" fillId="0" borderId="0"/>
    <xf numFmtId="9" fontId="83" fillId="0" borderId="0" applyFont="0" applyFill="0" applyBorder="0" applyAlignment="0" applyProtection="0"/>
    <xf numFmtId="0" fontId="10" fillId="0" borderId="0"/>
    <xf numFmtId="9" fontId="83"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83"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83" fillId="0" borderId="0" applyFont="0" applyFill="0" applyBorder="0" applyAlignment="0" applyProtection="0"/>
    <xf numFmtId="0" fontId="10" fillId="0" borderId="0"/>
    <xf numFmtId="9" fontId="83"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83"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83"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83"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9" fontId="11" fillId="0" borderId="0" applyFont="0" applyFill="0" applyBorder="0" applyAlignment="0" applyProtection="0"/>
    <xf numFmtId="0" fontId="10" fillId="0" borderId="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9" fontId="11" fillId="0" borderId="0" applyFont="0" applyFill="0" applyBorder="0" applyAlignment="0" applyProtection="0"/>
    <xf numFmtId="0" fontId="10" fillId="0" borderId="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48"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48"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48"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48"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48"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48"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9" fillId="0" borderId="0" applyFont="0" applyFill="0" applyBorder="0" applyAlignment="0" applyProtection="0"/>
    <xf numFmtId="9" fontId="48" fillId="0" borderId="0" applyFont="0" applyFill="0" applyBorder="0" applyAlignment="0" applyProtection="0"/>
    <xf numFmtId="0" fontId="10" fillId="0" borderId="0"/>
    <xf numFmtId="9" fontId="48" fillId="0" borderId="0" applyFont="0" applyFill="0" applyBorder="0" applyAlignment="0" applyProtection="0"/>
    <xf numFmtId="0" fontId="10" fillId="0" borderId="0"/>
    <xf numFmtId="9" fontId="48" fillId="0" borderId="0" applyFont="0" applyFill="0" applyBorder="0" applyAlignment="0" applyProtection="0"/>
    <xf numFmtId="0" fontId="10" fillId="0" borderId="0"/>
    <xf numFmtId="9" fontId="48" fillId="0" borderId="0" applyFont="0" applyFill="0" applyBorder="0" applyAlignment="0" applyProtection="0"/>
    <xf numFmtId="0" fontId="10" fillId="0" borderId="0"/>
    <xf numFmtId="9" fontId="48" fillId="0" borderId="0" applyFont="0" applyFill="0" applyBorder="0" applyAlignment="0" applyProtection="0"/>
    <xf numFmtId="0" fontId="10" fillId="0" borderId="0"/>
    <xf numFmtId="9" fontId="48" fillId="0" borderId="0" applyFont="0" applyFill="0" applyBorder="0" applyAlignment="0" applyProtection="0"/>
    <xf numFmtId="0" fontId="10" fillId="0" borderId="0"/>
    <xf numFmtId="9" fontId="48"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48" fillId="0" borderId="0" applyFont="0" applyFill="0" applyBorder="0" applyAlignment="0" applyProtection="0"/>
    <xf numFmtId="0" fontId="10" fillId="0" borderId="0"/>
    <xf numFmtId="9" fontId="48" fillId="0" borderId="0" applyFont="0" applyFill="0" applyBorder="0" applyAlignment="0" applyProtection="0"/>
    <xf numFmtId="0" fontId="10" fillId="0" borderId="0"/>
    <xf numFmtId="9" fontId="48" fillId="0" borderId="0" applyFont="0" applyFill="0" applyBorder="0" applyAlignment="0" applyProtection="0"/>
    <xf numFmtId="0" fontId="10" fillId="0" borderId="0"/>
    <xf numFmtId="9" fontId="48"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48"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48"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48"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48"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48"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48"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48"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48" fillId="0" borderId="0" applyFont="0" applyFill="0" applyBorder="0" applyAlignment="0" applyProtection="0"/>
    <xf numFmtId="9" fontId="48"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48" fillId="0" borderId="0" applyFont="0" applyFill="0" applyBorder="0" applyAlignment="0" applyProtection="0"/>
    <xf numFmtId="0" fontId="10" fillId="0" borderId="0"/>
    <xf numFmtId="9" fontId="48" fillId="0" borderId="0" applyFont="0" applyFill="0" applyBorder="0" applyAlignment="0" applyProtection="0"/>
    <xf numFmtId="0" fontId="10" fillId="0" borderId="0"/>
    <xf numFmtId="9" fontId="48" fillId="0" borderId="0" applyFont="0" applyFill="0" applyBorder="0" applyAlignment="0" applyProtection="0"/>
    <xf numFmtId="0" fontId="10" fillId="0" borderId="0"/>
    <xf numFmtId="9" fontId="48"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48" fillId="0" borderId="0" applyFont="0" applyFill="0" applyBorder="0" applyAlignment="0" applyProtection="0"/>
    <xf numFmtId="0" fontId="10" fillId="0" borderId="0"/>
    <xf numFmtId="9" fontId="48" fillId="0" borderId="0" applyFont="0" applyFill="0" applyBorder="0" applyAlignment="0" applyProtection="0"/>
    <xf numFmtId="9" fontId="10" fillId="0" borderId="0" applyFont="0" applyFill="0" applyBorder="0" applyAlignment="0" applyProtection="0"/>
    <xf numFmtId="0" fontId="10" fillId="0" borderId="0"/>
    <xf numFmtId="9" fontId="48" fillId="0" borderId="0" applyFont="0" applyFill="0" applyBorder="0" applyAlignment="0" applyProtection="0"/>
    <xf numFmtId="0" fontId="10" fillId="0" borderId="0"/>
    <xf numFmtId="0" fontId="10" fillId="0" borderId="0"/>
    <xf numFmtId="9" fontId="11" fillId="0" borderId="0" applyFont="0" applyFill="0" applyBorder="0" applyAlignment="0" applyProtection="0"/>
    <xf numFmtId="9" fontId="48" fillId="0" borderId="0" applyFont="0" applyFill="0" applyBorder="0" applyAlignment="0" applyProtection="0"/>
    <xf numFmtId="0" fontId="10" fillId="0" borderId="0"/>
    <xf numFmtId="9" fontId="48" fillId="0" borderId="0" applyFont="0" applyFill="0" applyBorder="0" applyAlignment="0" applyProtection="0"/>
    <xf numFmtId="0" fontId="10" fillId="0" borderId="0"/>
    <xf numFmtId="9" fontId="48"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9"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9"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1"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48" fillId="0" borderId="0" applyFont="0" applyFill="0" applyBorder="0" applyAlignment="0" applyProtection="0"/>
    <xf numFmtId="0" fontId="10" fillId="0" borderId="0"/>
    <xf numFmtId="9" fontId="48"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48"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48"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0" fontId="10" fillId="0" borderId="0"/>
    <xf numFmtId="9" fontId="48" fillId="0" borderId="0" applyFont="0" applyFill="0" applyBorder="0" applyAlignment="0" applyProtection="0"/>
    <xf numFmtId="0" fontId="10" fillId="0" borderId="0"/>
    <xf numFmtId="9" fontId="48" fillId="0" borderId="0" applyFont="0" applyFill="0" applyBorder="0" applyAlignment="0" applyProtection="0"/>
    <xf numFmtId="0" fontId="10" fillId="0" borderId="0"/>
    <xf numFmtId="9" fontId="48" fillId="0" borderId="0" applyFont="0" applyFill="0" applyBorder="0" applyAlignment="0" applyProtection="0"/>
    <xf numFmtId="0" fontId="10" fillId="0" borderId="0"/>
    <xf numFmtId="9" fontId="48" fillId="0" borderId="0" applyFont="0" applyFill="0" applyBorder="0" applyAlignment="0" applyProtection="0"/>
    <xf numFmtId="0" fontId="10" fillId="0" borderId="0"/>
    <xf numFmtId="9" fontId="52" fillId="0" borderId="0" applyFont="0" applyFill="0" applyBorder="0" applyAlignment="0" applyProtection="0"/>
    <xf numFmtId="0" fontId="10" fillId="0" borderId="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9" fontId="52" fillId="0" borderId="0" applyFont="0" applyFill="0" applyBorder="0" applyAlignment="0" applyProtection="0"/>
    <xf numFmtId="0" fontId="10" fillId="0" borderId="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9" fontId="52" fillId="0" borderId="0" applyFont="0" applyFill="0" applyBorder="0" applyAlignment="0" applyProtection="0"/>
    <xf numFmtId="0" fontId="10" fillId="0" borderId="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48" fillId="0" borderId="0" applyFont="0" applyFill="0" applyBorder="0" applyAlignment="0" applyProtection="0"/>
    <xf numFmtId="0" fontId="10" fillId="0" borderId="0"/>
    <xf numFmtId="9" fontId="48" fillId="0" borderId="0" applyFont="0" applyFill="0" applyBorder="0" applyAlignment="0" applyProtection="0"/>
    <xf numFmtId="0" fontId="10" fillId="0" borderId="0"/>
    <xf numFmtId="9" fontId="48" fillId="0" borderId="0" applyFont="0" applyFill="0" applyBorder="0" applyAlignment="0" applyProtection="0"/>
    <xf numFmtId="0" fontId="10" fillId="0" borderId="0"/>
    <xf numFmtId="9" fontId="48" fillId="0" borderId="0" applyFont="0" applyFill="0" applyBorder="0" applyAlignment="0" applyProtection="0"/>
    <xf numFmtId="0" fontId="10" fillId="0" borderId="0"/>
    <xf numFmtId="9" fontId="48" fillId="0" borderId="0" applyFont="0" applyFill="0" applyBorder="0" applyAlignment="0" applyProtection="0"/>
    <xf numFmtId="0" fontId="10" fillId="0" borderId="0"/>
    <xf numFmtId="9" fontId="48" fillId="0" borderId="0" applyFont="0" applyFill="0" applyBorder="0" applyAlignment="0" applyProtection="0"/>
    <xf numFmtId="0" fontId="10" fillId="0" borderId="0"/>
    <xf numFmtId="9" fontId="48"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51" fillId="0" borderId="0" applyFont="0" applyFill="0" applyBorder="0" applyAlignment="0" applyProtection="0"/>
    <xf numFmtId="0" fontId="10" fillId="0" borderId="0"/>
    <xf numFmtId="9" fontId="51" fillId="0" borderId="0" applyFont="0" applyFill="0" applyBorder="0" applyAlignment="0" applyProtection="0"/>
    <xf numFmtId="9" fontId="10"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0" fontId="11" fillId="0" borderId="0" applyNumberFormat="0" applyFill="0" applyBorder="0" applyAlignment="0" applyProtection="0"/>
    <xf numFmtId="9" fontId="5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2" fillId="0" borderId="0" applyFont="0" applyFill="0" applyBorder="0" applyAlignment="0" applyProtection="0"/>
    <xf numFmtId="9" fontId="9" fillId="0" borderId="0" applyFont="0" applyFill="0" applyBorder="0" applyAlignment="0" applyProtection="0"/>
    <xf numFmtId="9" fontId="4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48" fillId="0" borderId="0" applyFont="0" applyFill="0" applyBorder="0" applyAlignment="0" applyProtection="0"/>
    <xf numFmtId="0" fontId="10" fillId="0" borderId="0"/>
    <xf numFmtId="9" fontId="48" fillId="0" borderId="0" applyFont="0" applyFill="0" applyBorder="0" applyAlignment="0" applyProtection="0"/>
    <xf numFmtId="0" fontId="10" fillId="0" borderId="0"/>
    <xf numFmtId="9" fontId="48"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9" fontId="48"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9" fillId="0" borderId="0" applyFont="0" applyFill="0" applyBorder="0" applyAlignment="0" applyProtection="0"/>
    <xf numFmtId="0" fontId="10" fillId="0" borderId="0"/>
    <xf numFmtId="9" fontId="1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0" fillId="0" borderId="0"/>
    <xf numFmtId="0" fontId="10" fillId="0" borderId="0"/>
    <xf numFmtId="9" fontId="73" fillId="0" borderId="0" applyFont="0" applyFill="0" applyBorder="0" applyAlignment="0" applyProtection="0"/>
    <xf numFmtId="37" fontId="22" fillId="0" borderId="0" applyNumberFormat="0" applyBorder="0" applyAlignment="0"/>
    <xf numFmtId="0" fontId="10" fillId="0" borderId="0"/>
    <xf numFmtId="0" fontId="76" fillId="0" borderId="0" applyNumberFormat="0" applyFont="0" applyFill="0" applyBorder="0" applyAlignment="0" applyProtection="0">
      <alignment horizontal="left"/>
    </xf>
    <xf numFmtId="0" fontId="10" fillId="0" borderId="0"/>
    <xf numFmtId="15" fontId="76" fillId="0" borderId="0" applyFont="0" applyFill="0" applyBorder="0" applyAlignment="0" applyProtection="0"/>
    <xf numFmtId="0" fontId="10" fillId="0" borderId="0"/>
    <xf numFmtId="4" fontId="76" fillId="0" borderId="0" applyFont="0" applyFill="0" applyBorder="0" applyAlignment="0" applyProtection="0"/>
    <xf numFmtId="0" fontId="10" fillId="0" borderId="0"/>
    <xf numFmtId="0" fontId="84" fillId="0" borderId="19">
      <alignment horizontal="center"/>
    </xf>
    <xf numFmtId="0" fontId="10" fillId="0" borderId="0"/>
    <xf numFmtId="0" fontId="84" fillId="0" borderId="19">
      <alignment horizontal="center"/>
    </xf>
    <xf numFmtId="3" fontId="76" fillId="0" borderId="0" applyFont="0" applyFill="0" applyBorder="0" applyAlignment="0" applyProtection="0"/>
    <xf numFmtId="0" fontId="10" fillId="0" borderId="0"/>
    <xf numFmtId="0" fontId="76" fillId="65" borderId="0" applyNumberFormat="0" applyFont="0" applyBorder="0" applyAlignment="0" applyProtection="0"/>
    <xf numFmtId="0" fontId="10" fillId="0" borderId="0"/>
    <xf numFmtId="0" fontId="54" fillId="0" borderId="0"/>
    <xf numFmtId="0" fontId="10" fillId="0" borderId="0"/>
    <xf numFmtId="0" fontId="54" fillId="0" borderId="0"/>
    <xf numFmtId="0" fontId="10" fillId="0" borderId="0"/>
    <xf numFmtId="0" fontId="85" fillId="66" borderId="0" applyAlignment="0"/>
    <xf numFmtId="49" fontId="11" fillId="0" borderId="0">
      <alignment horizontal="left" wrapText="1"/>
    </xf>
    <xf numFmtId="0" fontId="10" fillId="0" borderId="0"/>
    <xf numFmtId="0" fontId="11" fillId="5" borderId="0" applyNumberFormat="0" applyFont="0" applyBorder="0" applyAlignment="0" applyProtection="0"/>
    <xf numFmtId="0" fontId="11" fillId="5" borderId="0" applyNumberFormat="0" applyFont="0" applyBorder="0" applyAlignment="0" applyProtection="0"/>
    <xf numFmtId="0" fontId="11" fillId="5" borderId="0" applyNumberFormat="0" applyFont="0" applyBorder="0" applyAlignment="0" applyProtection="0"/>
    <xf numFmtId="0" fontId="11" fillId="5" borderId="0" applyNumberFormat="0" applyFont="0" applyBorder="0" applyAlignment="0" applyProtection="0"/>
    <xf numFmtId="0" fontId="10" fillId="0" borderId="0"/>
    <xf numFmtId="0" fontId="16" fillId="3" borderId="0" applyNumberFormat="0" applyBorder="0" applyAlignment="0" applyProtection="0"/>
    <xf numFmtId="0" fontId="10" fillId="0" borderId="0"/>
    <xf numFmtId="0" fontId="16" fillId="3" borderId="0" applyNumberFormat="0" applyBorder="0" applyAlignment="0" applyProtection="0"/>
    <xf numFmtId="0" fontId="10" fillId="0" borderId="0"/>
    <xf numFmtId="0" fontId="16" fillId="3" borderId="0" applyNumberFormat="0" applyBorder="0" applyAlignment="0" applyProtection="0"/>
    <xf numFmtId="0" fontId="10" fillId="0" borderId="0"/>
    <xf numFmtId="0" fontId="10" fillId="0" borderId="0"/>
    <xf numFmtId="0" fontId="10" fillId="0" borderId="0"/>
    <xf numFmtId="0" fontId="17" fillId="0" borderId="0" applyNumberFormat="0" applyFill="0" applyBorder="0" applyAlignment="0" applyProtection="0"/>
    <xf numFmtId="0" fontId="10" fillId="0" borderId="0"/>
    <xf numFmtId="0" fontId="17" fillId="0" borderId="0" applyNumberFormat="0" applyFill="0" applyBorder="0" applyAlignment="0" applyProtection="0"/>
    <xf numFmtId="0" fontId="10" fillId="0" borderId="0"/>
    <xf numFmtId="0" fontId="17" fillId="0" borderId="0" applyNumberFormat="0" applyFill="0" applyBorder="0" applyAlignment="0" applyProtection="0"/>
    <xf numFmtId="0" fontId="10" fillId="0" borderId="0"/>
    <xf numFmtId="0" fontId="10" fillId="0" borderId="0"/>
    <xf numFmtId="0" fontId="10" fillId="0" borderId="0"/>
    <xf numFmtId="0" fontId="18" fillId="3" borderId="0" applyNumberFormat="0" applyBorder="0" applyAlignment="0" applyProtection="0"/>
    <xf numFmtId="0" fontId="10" fillId="0" borderId="0"/>
    <xf numFmtId="0" fontId="18" fillId="3" borderId="0" applyNumberFormat="0" applyBorder="0" applyAlignment="0" applyProtection="0"/>
    <xf numFmtId="0" fontId="10" fillId="0" borderId="0"/>
    <xf numFmtId="0" fontId="18" fillId="3" borderId="0" applyNumberFormat="0" applyBorder="0" applyAlignment="0" applyProtection="0"/>
    <xf numFmtId="0" fontId="10" fillId="0" borderId="0"/>
    <xf numFmtId="0" fontId="10" fillId="0" borderId="0"/>
    <xf numFmtId="0" fontId="10" fillId="0" borderId="0"/>
    <xf numFmtId="0" fontId="19" fillId="0" borderId="0" applyNumberFormat="0" applyFill="0" applyBorder="0" applyAlignment="0" applyProtection="0"/>
    <xf numFmtId="0" fontId="10" fillId="0" borderId="0"/>
    <xf numFmtId="0" fontId="19" fillId="0" borderId="0" applyNumberFormat="0" applyFill="0" applyBorder="0" applyAlignment="0" applyProtection="0"/>
    <xf numFmtId="0" fontId="10" fillId="0" borderId="0"/>
    <xf numFmtId="0" fontId="19" fillId="0" borderId="0" applyNumberFormat="0" applyFill="0" applyBorder="0" applyAlignment="0" applyProtection="0"/>
    <xf numFmtId="0" fontId="10" fillId="0" borderId="0"/>
    <xf numFmtId="0" fontId="10" fillId="0" borderId="0"/>
    <xf numFmtId="0" fontId="14"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applyNumberFormat="0" applyFill="0" applyBorder="0" applyAlignment="0" applyProtection="0"/>
    <xf numFmtId="0" fontId="10" fillId="0" borderId="0"/>
    <xf numFmtId="0" fontId="14" fillId="0" borderId="0" applyNumberFormat="0" applyFill="0" applyBorder="0" applyAlignment="0" applyProtection="0"/>
    <xf numFmtId="0" fontId="10" fillId="0" borderId="0"/>
    <xf numFmtId="0" fontId="20" fillId="4" borderId="0" applyNumberFormat="0" applyBorder="0" applyAlignment="0" applyProtection="0"/>
    <xf numFmtId="0" fontId="10" fillId="0" borderId="0"/>
    <xf numFmtId="0" fontId="10" fillId="0" borderId="0"/>
    <xf numFmtId="0" fontId="20" fillId="4" borderId="0" applyNumberFormat="0" applyBorder="0" applyAlignment="0" applyProtection="0"/>
    <xf numFmtId="0" fontId="20" fillId="4" borderId="0" applyNumberFormat="0" applyBorder="0" applyAlignment="0" applyProtection="0"/>
    <xf numFmtId="0" fontId="10" fillId="0" borderId="0"/>
    <xf numFmtId="0" fontId="10" fillId="0" borderId="0"/>
    <xf numFmtId="0" fontId="20" fillId="4" borderId="0" applyNumberFormat="0" applyBorder="0" applyAlignment="0" applyProtection="0"/>
    <xf numFmtId="0" fontId="10" fillId="0" borderId="0"/>
    <xf numFmtId="0" fontId="20" fillId="4" borderId="0" applyNumberFormat="0" applyBorder="0" applyAlignment="0" applyProtection="0"/>
    <xf numFmtId="0" fontId="10" fillId="0" borderId="0"/>
    <xf numFmtId="0" fontId="10" fillId="0" borderId="0"/>
    <xf numFmtId="0" fontId="20" fillId="4" borderId="0" applyNumberFormat="0" applyBorder="0" applyAlignment="0" applyProtection="0"/>
    <xf numFmtId="0" fontId="20" fillId="4" borderId="0" applyNumberFormat="0" applyBorder="0" applyAlignment="0" applyProtection="0"/>
    <xf numFmtId="0" fontId="10" fillId="0" borderId="0"/>
    <xf numFmtId="0" fontId="20" fillId="4" borderId="0" applyNumberFormat="0" applyBorder="0" applyProtection="0">
      <alignment horizontal="center"/>
    </xf>
    <xf numFmtId="0" fontId="10" fillId="0" borderId="0"/>
    <xf numFmtId="0" fontId="20" fillId="4" borderId="0" applyNumberFormat="0" applyBorder="0" applyProtection="0">
      <alignment horizontal="center"/>
    </xf>
    <xf numFmtId="0" fontId="10" fillId="0" borderId="0"/>
    <xf numFmtId="0" fontId="20" fillId="4" borderId="0" applyNumberFormat="0" applyBorder="0" applyProtection="0">
      <alignment horizontal="center"/>
    </xf>
    <xf numFmtId="0" fontId="10" fillId="0" borderId="0"/>
    <xf numFmtId="0" fontId="10" fillId="0" borderId="0"/>
    <xf numFmtId="0" fontId="10" fillId="0" borderId="0"/>
    <xf numFmtId="0" fontId="21" fillId="4" borderId="0" applyNumberFormat="0" applyBorder="0" applyAlignment="0" applyProtection="0"/>
    <xf numFmtId="0" fontId="10" fillId="0" borderId="0"/>
    <xf numFmtId="0" fontId="21" fillId="4" borderId="0" applyNumberFormat="0" applyBorder="0" applyAlignment="0" applyProtection="0"/>
    <xf numFmtId="0" fontId="10" fillId="0" borderId="0"/>
    <xf numFmtId="0" fontId="21" fillId="4" borderId="0" applyNumberFormat="0" applyBorder="0" applyAlignment="0" applyProtection="0"/>
    <xf numFmtId="0" fontId="10" fillId="0" borderId="0"/>
    <xf numFmtId="0" fontId="10" fillId="0" borderId="0"/>
    <xf numFmtId="0" fontId="11" fillId="0" borderId="0" applyNumberFormat="0" applyFont="0" applyFill="0" applyBorder="0" applyProtection="0">
      <alignment horizontal="right"/>
    </xf>
    <xf numFmtId="0" fontId="10" fillId="0" borderId="0"/>
    <xf numFmtId="0" fontId="11" fillId="0" borderId="0" applyNumberFormat="0" applyFont="0" applyFill="0" applyBorder="0" applyProtection="0">
      <alignment horizontal="right"/>
    </xf>
    <xf numFmtId="0" fontId="10" fillId="0" borderId="0"/>
    <xf numFmtId="0" fontId="11" fillId="0" borderId="0" applyNumberFormat="0" applyFont="0" applyFill="0" applyBorder="0" applyProtection="0">
      <alignment horizontal="right"/>
    </xf>
    <xf numFmtId="0" fontId="10" fillId="0" borderId="0"/>
    <xf numFmtId="0" fontId="11" fillId="0" borderId="0" applyNumberFormat="0" applyFont="0" applyFill="0" applyBorder="0" applyProtection="0">
      <alignment horizontal="right"/>
    </xf>
    <xf numFmtId="0" fontId="10" fillId="0" borderId="0"/>
    <xf numFmtId="0" fontId="11" fillId="0" borderId="0" applyNumberFormat="0" applyFont="0" applyFill="0" applyBorder="0" applyProtection="0">
      <alignment horizontal="right"/>
    </xf>
    <xf numFmtId="0" fontId="10" fillId="0" borderId="0"/>
    <xf numFmtId="0" fontId="11" fillId="0" borderId="0" applyNumberFormat="0" applyFont="0" applyFill="0" applyBorder="0" applyProtection="0">
      <alignment horizontal="right"/>
    </xf>
    <xf numFmtId="0" fontId="10" fillId="0" borderId="0"/>
    <xf numFmtId="0" fontId="11" fillId="0" borderId="0" applyNumberFormat="0" applyFont="0" applyFill="0" applyBorder="0" applyProtection="0">
      <alignment horizontal="right"/>
    </xf>
    <xf numFmtId="0" fontId="10" fillId="0" borderId="0"/>
    <xf numFmtId="0" fontId="10" fillId="0" borderId="0"/>
    <xf numFmtId="0" fontId="10" fillId="0" borderId="0"/>
    <xf numFmtId="0" fontId="11" fillId="0" borderId="0" applyNumberFormat="0" applyFont="0" applyFill="0" applyBorder="0" applyProtection="0">
      <alignment horizontal="right"/>
    </xf>
    <xf numFmtId="0" fontId="10" fillId="0" borderId="0"/>
    <xf numFmtId="0" fontId="11" fillId="0" borderId="0" applyNumberFormat="0" applyFont="0" applyFill="0" applyBorder="0" applyProtection="0">
      <alignment horizontal="right"/>
    </xf>
    <xf numFmtId="0" fontId="10" fillId="0" borderId="0"/>
    <xf numFmtId="0" fontId="11" fillId="0" borderId="0" applyNumberFormat="0" applyFont="0" applyFill="0" applyBorder="0" applyProtection="0">
      <alignment horizontal="right"/>
    </xf>
    <xf numFmtId="0" fontId="10" fillId="0" borderId="0"/>
    <xf numFmtId="0" fontId="11" fillId="0" borderId="0" applyNumberFormat="0" applyFont="0" applyFill="0" applyBorder="0" applyProtection="0">
      <alignment horizontal="right"/>
    </xf>
    <xf numFmtId="0" fontId="10" fillId="0" borderId="0"/>
    <xf numFmtId="0" fontId="11" fillId="0" borderId="0" applyNumberFormat="0" applyFont="0" applyFill="0" applyBorder="0" applyProtection="0">
      <alignment horizontal="right"/>
    </xf>
    <xf numFmtId="0" fontId="10" fillId="0" borderId="0"/>
    <xf numFmtId="0" fontId="11" fillId="0" borderId="0" applyNumberFormat="0" applyFont="0" applyFill="0" applyBorder="0" applyProtection="0">
      <alignment horizontal="right"/>
    </xf>
    <xf numFmtId="0" fontId="10" fillId="0" borderId="0"/>
    <xf numFmtId="0" fontId="11" fillId="0" borderId="0" applyNumberFormat="0" applyFont="0" applyFill="0" applyBorder="0" applyProtection="0">
      <alignment horizontal="right"/>
    </xf>
    <xf numFmtId="0" fontId="10" fillId="0" borderId="0"/>
    <xf numFmtId="0" fontId="11" fillId="0" borderId="0" applyNumberFormat="0" applyFont="0" applyFill="0" applyBorder="0" applyProtection="0">
      <alignment horizontal="left"/>
    </xf>
    <xf numFmtId="0" fontId="10" fillId="0" borderId="0"/>
    <xf numFmtId="0" fontId="11" fillId="0" borderId="0" applyNumberFormat="0" applyFont="0" applyFill="0" applyBorder="0" applyProtection="0">
      <alignment horizontal="left"/>
    </xf>
    <xf numFmtId="0" fontId="10" fillId="0" borderId="0"/>
    <xf numFmtId="0" fontId="11" fillId="0" borderId="0" applyNumberFormat="0" applyFont="0" applyFill="0" applyBorder="0" applyProtection="0">
      <alignment horizontal="left"/>
    </xf>
    <xf numFmtId="0" fontId="10" fillId="0" borderId="0"/>
    <xf numFmtId="0" fontId="11" fillId="0" borderId="0" applyNumberFormat="0" applyFont="0" applyFill="0" applyBorder="0" applyProtection="0">
      <alignment horizontal="left"/>
    </xf>
    <xf numFmtId="0" fontId="10" fillId="0" borderId="0"/>
    <xf numFmtId="0" fontId="11" fillId="0" borderId="0" applyNumberFormat="0" applyFont="0" applyFill="0" applyBorder="0" applyProtection="0">
      <alignment horizontal="left"/>
    </xf>
    <xf numFmtId="0" fontId="10" fillId="0" borderId="0"/>
    <xf numFmtId="0" fontId="11" fillId="0" borderId="0" applyNumberFormat="0" applyFont="0" applyFill="0" applyBorder="0" applyProtection="0">
      <alignment horizontal="left"/>
    </xf>
    <xf numFmtId="0" fontId="10" fillId="0" borderId="0"/>
    <xf numFmtId="0" fontId="11" fillId="0" borderId="0" applyNumberFormat="0" applyFont="0" applyFill="0" applyBorder="0" applyProtection="0">
      <alignment horizontal="left"/>
    </xf>
    <xf numFmtId="0" fontId="10" fillId="0" borderId="0"/>
    <xf numFmtId="0" fontId="10" fillId="0" borderId="0"/>
    <xf numFmtId="0" fontId="10" fillId="0" borderId="0"/>
    <xf numFmtId="0" fontId="11" fillId="0" borderId="0" applyNumberFormat="0" applyFont="0" applyFill="0" applyBorder="0" applyProtection="0">
      <alignment horizontal="left"/>
    </xf>
    <xf numFmtId="0" fontId="10" fillId="0" borderId="0"/>
    <xf numFmtId="0" fontId="11" fillId="0" borderId="0" applyNumberFormat="0" applyFont="0" applyFill="0" applyBorder="0" applyProtection="0">
      <alignment horizontal="left"/>
    </xf>
    <xf numFmtId="0" fontId="10" fillId="0" borderId="0"/>
    <xf numFmtId="0" fontId="11" fillId="0" borderId="0" applyNumberFormat="0" applyFont="0" applyFill="0" applyBorder="0" applyProtection="0">
      <alignment horizontal="left"/>
    </xf>
    <xf numFmtId="0" fontId="10" fillId="0" borderId="0"/>
    <xf numFmtId="0" fontId="11" fillId="0" borderId="0" applyNumberFormat="0" applyFont="0" applyFill="0" applyBorder="0" applyProtection="0">
      <alignment horizontal="left"/>
    </xf>
    <xf numFmtId="0" fontId="10" fillId="0" borderId="0"/>
    <xf numFmtId="0" fontId="11" fillId="0" borderId="0" applyNumberFormat="0" applyFont="0" applyFill="0" applyBorder="0" applyProtection="0">
      <alignment horizontal="left"/>
    </xf>
    <xf numFmtId="0" fontId="10" fillId="0" borderId="0"/>
    <xf numFmtId="0" fontId="11" fillId="0" borderId="0" applyNumberFormat="0" applyFont="0" applyFill="0" applyBorder="0" applyProtection="0">
      <alignment horizontal="left"/>
    </xf>
    <xf numFmtId="0" fontId="10" fillId="0" borderId="0"/>
    <xf numFmtId="0" fontId="11" fillId="0" borderId="0" applyNumberFormat="0" applyFont="0" applyFill="0" applyBorder="0" applyProtection="0">
      <alignment horizontal="left"/>
    </xf>
    <xf numFmtId="0" fontId="10" fillId="0" borderId="0"/>
    <xf numFmtId="0" fontId="10" fillId="0" borderId="0"/>
    <xf numFmtId="0" fontId="22" fillId="0" borderId="0" applyNumberFormat="0" applyFill="0" applyBorder="0" applyAlignment="0" applyProtection="0"/>
    <xf numFmtId="0" fontId="10" fillId="0" borderId="0"/>
    <xf numFmtId="0" fontId="22" fillId="0" borderId="0" applyNumberFormat="0" applyFill="0" applyBorder="0" applyAlignment="0" applyProtection="0"/>
    <xf numFmtId="0" fontId="10" fillId="0" borderId="0"/>
    <xf numFmtId="0" fontId="22"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5" borderId="0" applyNumberFormat="0" applyFont="0" applyBorder="0" applyAlignment="0" applyProtection="0"/>
    <xf numFmtId="0" fontId="10" fillId="0" borderId="0"/>
    <xf numFmtId="0" fontId="11" fillId="5" borderId="0" applyNumberFormat="0" applyFont="0" applyBorder="0" applyAlignment="0" applyProtection="0"/>
    <xf numFmtId="0" fontId="10" fillId="0" borderId="0"/>
    <xf numFmtId="0" fontId="11" fillId="5" borderId="0" applyNumberFormat="0" applyFont="0" applyBorder="0" applyAlignment="0" applyProtection="0"/>
    <xf numFmtId="0" fontId="10" fillId="0" borderId="0"/>
    <xf numFmtId="0" fontId="11" fillId="5" borderId="0" applyNumberFormat="0" applyFont="0" applyBorder="0" applyAlignment="0" applyProtection="0"/>
    <xf numFmtId="0" fontId="10" fillId="0" borderId="0"/>
    <xf numFmtId="0" fontId="11" fillId="5" borderId="0" applyNumberFormat="0" applyFont="0" applyBorder="0" applyAlignment="0" applyProtection="0"/>
    <xf numFmtId="0" fontId="10" fillId="0" borderId="0"/>
    <xf numFmtId="0" fontId="11" fillId="5" borderId="0" applyNumberFormat="0" applyFont="0" applyBorder="0" applyAlignment="0" applyProtection="0"/>
    <xf numFmtId="0" fontId="10" fillId="0" borderId="0"/>
    <xf numFmtId="0" fontId="11" fillId="5" borderId="0" applyNumberFormat="0" applyFont="0" applyBorder="0" applyAlignment="0" applyProtection="0"/>
    <xf numFmtId="0" fontId="10" fillId="0" borderId="0"/>
    <xf numFmtId="0" fontId="10" fillId="0" borderId="0"/>
    <xf numFmtId="0" fontId="10" fillId="0" borderId="0"/>
    <xf numFmtId="0" fontId="11" fillId="5" borderId="0" applyNumberFormat="0" applyFont="0" applyBorder="0" applyAlignment="0" applyProtection="0"/>
    <xf numFmtId="0" fontId="10" fillId="0" borderId="0"/>
    <xf numFmtId="0" fontId="11" fillId="5" borderId="0" applyNumberFormat="0" applyFont="0" applyBorder="0" applyAlignment="0" applyProtection="0"/>
    <xf numFmtId="0" fontId="10" fillId="0" borderId="0"/>
    <xf numFmtId="0" fontId="11" fillId="5" borderId="0" applyNumberFormat="0" applyFont="0" applyBorder="0" applyAlignment="0" applyProtection="0"/>
    <xf numFmtId="0" fontId="10" fillId="0" borderId="0"/>
    <xf numFmtId="0" fontId="11" fillId="5" borderId="0" applyNumberFormat="0" applyFont="0" applyBorder="0" applyAlignment="0" applyProtection="0"/>
    <xf numFmtId="0" fontId="10" fillId="0" borderId="0"/>
    <xf numFmtId="0" fontId="11" fillId="5" borderId="0" applyNumberFormat="0" applyFont="0" applyBorder="0" applyAlignment="0" applyProtection="0"/>
    <xf numFmtId="0" fontId="10" fillId="0" borderId="0"/>
    <xf numFmtId="0" fontId="11" fillId="5" borderId="0" applyNumberFormat="0" applyFont="0" applyBorder="0" applyAlignment="0" applyProtection="0"/>
    <xf numFmtId="0" fontId="10" fillId="0" borderId="0"/>
    <xf numFmtId="0" fontId="11" fillId="5" borderId="0" applyNumberFormat="0" applyFont="0" applyBorder="0" applyAlignment="0" applyProtection="0"/>
    <xf numFmtId="0" fontId="10" fillId="0" borderId="0"/>
    <xf numFmtId="166" fontId="11" fillId="0" borderId="0" applyFont="0" applyFill="0" applyBorder="0" applyAlignment="0" applyProtection="0"/>
    <xf numFmtId="0" fontId="10" fillId="0" borderId="0"/>
    <xf numFmtId="166" fontId="11" fillId="0" borderId="0" applyFont="0" applyFill="0" applyBorder="0" applyAlignment="0" applyProtection="0"/>
    <xf numFmtId="0" fontId="10" fillId="0" borderId="0"/>
    <xf numFmtId="166" fontId="11" fillId="0" borderId="0" applyFont="0" applyFill="0" applyBorder="0" applyAlignment="0" applyProtection="0"/>
    <xf numFmtId="0" fontId="10" fillId="0" borderId="0"/>
    <xf numFmtId="166" fontId="11" fillId="0" borderId="0" applyFont="0" applyFill="0" applyBorder="0" applyAlignment="0" applyProtection="0"/>
    <xf numFmtId="0" fontId="10" fillId="0" borderId="0"/>
    <xf numFmtId="166" fontId="11" fillId="0" borderId="0" applyFont="0" applyFill="0" applyBorder="0" applyAlignment="0" applyProtection="0"/>
    <xf numFmtId="0" fontId="10" fillId="0" borderId="0"/>
    <xf numFmtId="166" fontId="11" fillId="0" borderId="0" applyFont="0" applyFill="0" applyBorder="0" applyAlignment="0" applyProtection="0"/>
    <xf numFmtId="0" fontId="10" fillId="0" borderId="0"/>
    <xf numFmtId="166" fontId="11" fillId="0" borderId="0" applyFont="0" applyFill="0" applyBorder="0" applyAlignment="0" applyProtection="0"/>
    <xf numFmtId="0" fontId="10" fillId="0" borderId="0"/>
    <xf numFmtId="0" fontId="10" fillId="0" borderId="0"/>
    <xf numFmtId="0" fontId="10" fillId="0" borderId="0"/>
    <xf numFmtId="166" fontId="11" fillId="0" borderId="0" applyFont="0" applyFill="0" applyBorder="0" applyAlignment="0" applyProtection="0"/>
    <xf numFmtId="0" fontId="10" fillId="0" borderId="0"/>
    <xf numFmtId="166" fontId="11" fillId="0" borderId="0" applyFont="0" applyFill="0" applyBorder="0" applyAlignment="0" applyProtection="0"/>
    <xf numFmtId="0" fontId="10" fillId="0" borderId="0"/>
    <xf numFmtId="166" fontId="11" fillId="0" borderId="0" applyFont="0" applyFill="0" applyBorder="0" applyAlignment="0" applyProtection="0"/>
    <xf numFmtId="0" fontId="10" fillId="0" borderId="0"/>
    <xf numFmtId="166" fontId="11" fillId="0" borderId="0" applyFont="0" applyFill="0" applyBorder="0" applyAlignment="0" applyProtection="0"/>
    <xf numFmtId="0" fontId="10" fillId="0" borderId="0"/>
    <xf numFmtId="166" fontId="11" fillId="0" borderId="0" applyFont="0" applyFill="0" applyBorder="0" applyAlignment="0" applyProtection="0"/>
    <xf numFmtId="0" fontId="10" fillId="0" borderId="0"/>
    <xf numFmtId="166" fontId="11" fillId="0" borderId="0" applyFont="0" applyFill="0" applyBorder="0" applyAlignment="0" applyProtection="0"/>
    <xf numFmtId="0" fontId="10" fillId="0" borderId="0"/>
    <xf numFmtId="166" fontId="11" fillId="0" borderId="0" applyFont="0" applyFill="0" applyBorder="0" applyAlignment="0" applyProtection="0"/>
    <xf numFmtId="0" fontId="10" fillId="0" borderId="0"/>
    <xf numFmtId="2" fontId="11" fillId="0" borderId="0" applyFont="0" applyFill="0" applyBorder="0" applyAlignment="0" applyProtection="0"/>
    <xf numFmtId="0" fontId="10" fillId="0" borderId="0"/>
    <xf numFmtId="2" fontId="11" fillId="0" borderId="0" applyFont="0" applyFill="0" applyBorder="0" applyAlignment="0" applyProtection="0"/>
    <xf numFmtId="0" fontId="10" fillId="0" borderId="0"/>
    <xf numFmtId="2" fontId="11" fillId="0" borderId="0" applyFont="0" applyFill="0" applyBorder="0" applyAlignment="0" applyProtection="0"/>
    <xf numFmtId="0" fontId="10" fillId="0" borderId="0"/>
    <xf numFmtId="2" fontId="11" fillId="0" borderId="0" applyFont="0" applyFill="0" applyBorder="0" applyAlignment="0" applyProtection="0"/>
    <xf numFmtId="0" fontId="10" fillId="0" borderId="0"/>
    <xf numFmtId="2" fontId="11" fillId="0" borderId="0" applyFont="0" applyFill="0" applyBorder="0" applyAlignment="0" applyProtection="0"/>
    <xf numFmtId="0" fontId="10" fillId="0" borderId="0"/>
    <xf numFmtId="2" fontId="11" fillId="0" borderId="0" applyFont="0" applyFill="0" applyBorder="0" applyAlignment="0" applyProtection="0"/>
    <xf numFmtId="0" fontId="10" fillId="0" borderId="0"/>
    <xf numFmtId="2" fontId="11" fillId="0" borderId="0" applyFont="0" applyFill="0" applyBorder="0" applyAlignment="0" applyProtection="0"/>
    <xf numFmtId="0" fontId="10" fillId="0" borderId="0"/>
    <xf numFmtId="0" fontId="10" fillId="0" borderId="0"/>
    <xf numFmtId="0" fontId="10" fillId="0" borderId="0"/>
    <xf numFmtId="2" fontId="11" fillId="0" borderId="0" applyFont="0" applyFill="0" applyBorder="0" applyAlignment="0" applyProtection="0"/>
    <xf numFmtId="0" fontId="10" fillId="0" borderId="0"/>
    <xf numFmtId="2" fontId="11" fillId="0" borderId="0" applyFont="0" applyFill="0" applyBorder="0" applyAlignment="0" applyProtection="0"/>
    <xf numFmtId="0" fontId="10" fillId="0" borderId="0"/>
    <xf numFmtId="2" fontId="11" fillId="0" borderId="0" applyFont="0" applyFill="0" applyBorder="0" applyAlignment="0" applyProtection="0"/>
    <xf numFmtId="0" fontId="10" fillId="0" borderId="0"/>
    <xf numFmtId="2" fontId="11" fillId="0" borderId="0" applyFont="0" applyFill="0" applyBorder="0" applyAlignment="0" applyProtection="0"/>
    <xf numFmtId="0" fontId="10" fillId="0" borderId="0"/>
    <xf numFmtId="2" fontId="11" fillId="0" borderId="0" applyFont="0" applyFill="0" applyBorder="0" applyAlignment="0" applyProtection="0"/>
    <xf numFmtId="0" fontId="10" fillId="0" borderId="0"/>
    <xf numFmtId="2" fontId="11" fillId="0" borderId="0" applyFont="0" applyFill="0" applyBorder="0" applyAlignment="0" applyProtection="0"/>
    <xf numFmtId="0" fontId="10" fillId="0" borderId="0"/>
    <xf numFmtId="2" fontId="11" fillId="0" borderId="0" applyFont="0" applyFill="0" applyBorder="0" applyAlignment="0" applyProtection="0"/>
    <xf numFmtId="0" fontId="10" fillId="0" borderId="0"/>
    <xf numFmtId="165" fontId="11" fillId="0" borderId="0" applyFont="0" applyFill="0" applyBorder="0" applyAlignment="0" applyProtection="0"/>
    <xf numFmtId="0" fontId="10" fillId="0" borderId="0"/>
    <xf numFmtId="165" fontId="11" fillId="0" borderId="0" applyFont="0" applyFill="0" applyBorder="0" applyAlignment="0" applyProtection="0"/>
    <xf numFmtId="0" fontId="10" fillId="0" borderId="0"/>
    <xf numFmtId="165" fontId="11" fillId="0" borderId="0" applyFont="0" applyFill="0" applyBorder="0" applyAlignment="0" applyProtection="0"/>
    <xf numFmtId="0" fontId="10" fillId="0" borderId="0"/>
    <xf numFmtId="165" fontId="11" fillId="0" borderId="0" applyFont="0" applyFill="0" applyBorder="0" applyAlignment="0" applyProtection="0"/>
    <xf numFmtId="0" fontId="10" fillId="0" borderId="0"/>
    <xf numFmtId="165" fontId="11" fillId="0" borderId="0" applyFont="0" applyFill="0" applyBorder="0" applyAlignment="0" applyProtection="0"/>
    <xf numFmtId="0" fontId="10" fillId="0" borderId="0"/>
    <xf numFmtId="165" fontId="11" fillId="0" borderId="0" applyFont="0" applyFill="0" applyBorder="0" applyAlignment="0" applyProtection="0"/>
    <xf numFmtId="0" fontId="10" fillId="0" borderId="0"/>
    <xf numFmtId="165" fontId="11" fillId="0" borderId="0" applyFont="0" applyFill="0" applyBorder="0" applyAlignment="0" applyProtection="0"/>
    <xf numFmtId="0" fontId="10" fillId="0" borderId="0"/>
    <xf numFmtId="0" fontId="10" fillId="0" borderId="0"/>
    <xf numFmtId="0" fontId="10" fillId="0" borderId="0"/>
    <xf numFmtId="165" fontId="11" fillId="0" borderId="0" applyFont="0" applyFill="0" applyBorder="0" applyAlignment="0" applyProtection="0"/>
    <xf numFmtId="0" fontId="10" fillId="0" borderId="0"/>
    <xf numFmtId="165" fontId="11" fillId="0" borderId="0" applyFont="0" applyFill="0" applyBorder="0" applyAlignment="0" applyProtection="0"/>
    <xf numFmtId="0" fontId="10" fillId="0" borderId="0"/>
    <xf numFmtId="165" fontId="11" fillId="0" borderId="0" applyFont="0" applyFill="0" applyBorder="0" applyAlignment="0" applyProtection="0"/>
    <xf numFmtId="0" fontId="10" fillId="0" borderId="0"/>
    <xf numFmtId="165" fontId="11" fillId="0" borderId="0" applyFont="0" applyFill="0" applyBorder="0" applyAlignment="0" applyProtection="0"/>
    <xf numFmtId="0" fontId="10" fillId="0" borderId="0"/>
    <xf numFmtId="165" fontId="11" fillId="0" borderId="0" applyFont="0" applyFill="0" applyBorder="0" applyAlignment="0" applyProtection="0"/>
    <xf numFmtId="0" fontId="10" fillId="0" borderId="0"/>
    <xf numFmtId="165" fontId="11" fillId="0" borderId="0" applyFont="0" applyFill="0" applyBorder="0" applyAlignment="0" applyProtection="0"/>
    <xf numFmtId="0" fontId="10" fillId="0" borderId="0"/>
    <xf numFmtId="165" fontId="11" fillId="0" borderId="0" applyFont="0" applyFill="0" applyBorder="0" applyAlignment="0" applyProtection="0"/>
    <xf numFmtId="0" fontId="10" fillId="0" borderId="0"/>
    <xf numFmtId="0" fontId="11" fillId="0" borderId="19" applyNumberFormat="0" applyFont="0" applyFill="0" applyAlignment="0" applyProtection="0"/>
    <xf numFmtId="0" fontId="10" fillId="0" borderId="0"/>
    <xf numFmtId="0" fontId="11" fillId="0" borderId="19" applyNumberFormat="0" applyFont="0" applyFill="0" applyAlignment="0" applyProtection="0"/>
    <xf numFmtId="0" fontId="11" fillId="0" borderId="19" applyNumberFormat="0" applyFont="0" applyFill="0" applyAlignment="0" applyProtection="0"/>
    <xf numFmtId="0" fontId="10" fillId="0" borderId="0"/>
    <xf numFmtId="0" fontId="11" fillId="0" borderId="19" applyNumberFormat="0" applyFont="0" applyFill="0" applyAlignment="0" applyProtection="0"/>
    <xf numFmtId="0" fontId="11" fillId="0" borderId="19" applyNumberFormat="0" applyFont="0" applyFill="0" applyAlignment="0" applyProtection="0"/>
    <xf numFmtId="0" fontId="10" fillId="0" borderId="0"/>
    <xf numFmtId="0" fontId="11" fillId="0" borderId="19" applyNumberFormat="0" applyFont="0" applyFill="0" applyAlignment="0" applyProtection="0"/>
    <xf numFmtId="0" fontId="11" fillId="0" borderId="19" applyNumberFormat="0" applyFont="0" applyFill="0" applyAlignment="0" applyProtection="0"/>
    <xf numFmtId="0" fontId="10" fillId="0" borderId="0"/>
    <xf numFmtId="0" fontId="11" fillId="0" borderId="19" applyNumberFormat="0" applyFont="0" applyFill="0" applyAlignment="0" applyProtection="0"/>
    <xf numFmtId="0" fontId="11" fillId="0" borderId="19" applyNumberFormat="0" applyFont="0" applyFill="0" applyAlignment="0" applyProtection="0"/>
    <xf numFmtId="0" fontId="10" fillId="0" borderId="0"/>
    <xf numFmtId="0" fontId="11" fillId="0" borderId="19" applyNumberFormat="0" applyFont="0" applyFill="0" applyAlignment="0" applyProtection="0"/>
    <xf numFmtId="0" fontId="11" fillId="0" borderId="19" applyNumberFormat="0" applyFont="0" applyFill="0" applyAlignment="0" applyProtection="0"/>
    <xf numFmtId="0" fontId="10" fillId="0" borderId="0"/>
    <xf numFmtId="0" fontId="11" fillId="0" borderId="19" applyNumberFormat="0" applyFont="0" applyFill="0" applyAlignment="0" applyProtection="0"/>
    <xf numFmtId="0" fontId="11" fillId="0" borderId="19" applyNumberFormat="0" applyFont="0" applyFill="0" applyAlignment="0" applyProtection="0"/>
    <xf numFmtId="0" fontId="10" fillId="0" borderId="0"/>
    <xf numFmtId="0" fontId="11" fillId="0" borderId="19" applyNumberFormat="0" applyFont="0" applyFill="0" applyAlignment="0" applyProtection="0"/>
    <xf numFmtId="0" fontId="10" fillId="0" borderId="0"/>
    <xf numFmtId="0" fontId="11" fillId="0" borderId="19" applyNumberFormat="0" applyFont="0" applyFill="0" applyAlignment="0" applyProtection="0"/>
    <xf numFmtId="0" fontId="11" fillId="0" borderId="19" applyNumberFormat="0" applyFont="0" applyFill="0" applyAlignment="0" applyProtection="0"/>
    <xf numFmtId="0" fontId="10" fillId="0" borderId="0"/>
    <xf numFmtId="0" fontId="11" fillId="0" borderId="19" applyNumberFormat="0" applyFont="0" applyFill="0" applyAlignment="0" applyProtection="0"/>
    <xf numFmtId="0" fontId="11" fillId="0" borderId="19" applyNumberFormat="0" applyFont="0" applyFill="0" applyAlignment="0" applyProtection="0"/>
    <xf numFmtId="0" fontId="11" fillId="0" borderId="19" applyNumberFormat="0" applyFont="0" applyFill="0" applyAlignment="0" applyProtection="0"/>
    <xf numFmtId="0" fontId="10" fillId="0" borderId="0"/>
    <xf numFmtId="0" fontId="11" fillId="0" borderId="19" applyNumberFormat="0" applyFont="0" applyFill="0" applyAlignment="0" applyProtection="0"/>
    <xf numFmtId="0" fontId="11" fillId="0" borderId="19" applyNumberFormat="0" applyFont="0" applyFill="0" applyAlignment="0" applyProtection="0"/>
    <xf numFmtId="0" fontId="10" fillId="0" borderId="0"/>
    <xf numFmtId="0" fontId="11" fillId="0" borderId="19" applyNumberFormat="0" applyFont="0" applyFill="0" applyAlignment="0" applyProtection="0"/>
    <xf numFmtId="0" fontId="11" fillId="0" borderId="19" applyNumberFormat="0" applyFont="0" applyFill="0" applyAlignment="0" applyProtection="0"/>
    <xf numFmtId="0" fontId="10" fillId="0" borderId="0"/>
    <xf numFmtId="0" fontId="11" fillId="0" borderId="19" applyNumberFormat="0" applyFont="0" applyFill="0" applyAlignment="0" applyProtection="0"/>
    <xf numFmtId="0" fontId="11" fillId="0" borderId="19" applyNumberFormat="0" applyFont="0" applyFill="0" applyAlignment="0" applyProtection="0"/>
    <xf numFmtId="0" fontId="10" fillId="0" borderId="0"/>
    <xf numFmtId="0" fontId="11" fillId="0" borderId="19" applyNumberFormat="0" applyFont="0" applyFill="0" applyAlignment="0" applyProtection="0"/>
    <xf numFmtId="0" fontId="11" fillId="0" borderId="19" applyNumberFormat="0" applyFont="0" applyFill="0" applyAlignment="0" applyProtection="0"/>
    <xf numFmtId="0" fontId="10" fillId="0" borderId="0"/>
    <xf numFmtId="0" fontId="11" fillId="0" borderId="19" applyNumberFormat="0" applyFont="0" applyFill="0" applyAlignment="0" applyProtection="0"/>
    <xf numFmtId="0" fontId="11" fillId="0" borderId="19" applyNumberFormat="0" applyFont="0" applyFill="0" applyAlignment="0" applyProtection="0"/>
    <xf numFmtId="0" fontId="10" fillId="0" borderId="0"/>
    <xf numFmtId="0" fontId="11" fillId="0" borderId="19" applyNumberFormat="0" applyFont="0" applyFill="0" applyAlignment="0" applyProtection="0"/>
    <xf numFmtId="0" fontId="11" fillId="0" borderId="19" applyNumberFormat="0" applyFont="0" applyFill="0" applyAlignment="0" applyProtection="0"/>
    <xf numFmtId="0" fontId="10" fillId="0" borderId="0"/>
    <xf numFmtId="0" fontId="11" fillId="0" borderId="19" applyNumberFormat="0" applyFont="0" applyFill="0" applyAlignment="0" applyProtection="0"/>
    <xf numFmtId="0" fontId="11" fillId="5" borderId="0" applyNumberFormat="0" applyFon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6" fillId="0" borderId="0" applyAlignment="0"/>
    <xf numFmtId="0" fontId="87" fillId="0" borderId="0" applyAlignment="0"/>
    <xf numFmtId="0" fontId="54" fillId="0" borderId="20"/>
    <xf numFmtId="0" fontId="10" fillId="0" borderId="0"/>
    <xf numFmtId="0" fontId="54" fillId="0" borderId="20"/>
    <xf numFmtId="0" fontId="10" fillId="0" borderId="0"/>
    <xf numFmtId="37" fontId="88" fillId="0" borderId="0">
      <alignment horizontal="left"/>
    </xf>
    <xf numFmtId="0" fontId="10" fillId="0" borderId="0"/>
    <xf numFmtId="37" fontId="11" fillId="0" borderId="0">
      <alignment horizontal="left" indent="1"/>
    </xf>
    <xf numFmtId="0" fontId="10" fillId="0" borderId="0"/>
    <xf numFmtId="37" fontId="11" fillId="0" borderId="0">
      <alignment horizontal="left" indent="2"/>
    </xf>
    <xf numFmtId="0" fontId="10" fillId="0" borderId="0"/>
    <xf numFmtId="37" fontId="11" fillId="0" borderId="0">
      <alignment horizontal="left" indent="3"/>
    </xf>
    <xf numFmtId="0" fontId="10" fillId="0" borderId="0"/>
    <xf numFmtId="37" fontId="88" fillId="0" borderId="0">
      <alignment horizontal="left"/>
    </xf>
    <xf numFmtId="0" fontId="10" fillId="0" borderId="0"/>
    <xf numFmtId="37" fontId="88" fillId="0" borderId="0">
      <alignment horizontal="left" indent="1"/>
    </xf>
    <xf numFmtId="0" fontId="10" fillId="0" borderId="0"/>
    <xf numFmtId="49" fontId="10" fillId="0" borderId="0">
      <alignment horizontal="left" vertical="center" wrapText="1" indent="1"/>
    </xf>
    <xf numFmtId="0" fontId="10" fillId="0" borderId="0"/>
    <xf numFmtId="0" fontId="89" fillId="0" borderId="0" applyAlignment="0"/>
    <xf numFmtId="0" fontId="90" fillId="0" borderId="0" applyAlignment="0"/>
    <xf numFmtId="0" fontId="91" fillId="67" borderId="0"/>
    <xf numFmtId="0" fontId="10" fillId="0" borderId="0"/>
    <xf numFmtId="0" fontId="91" fillId="67" borderId="0"/>
    <xf numFmtId="0" fontId="10" fillId="0" borderId="0"/>
    <xf numFmtId="0" fontId="92" fillId="0" borderId="0" applyNumberFormat="0" applyFill="0" applyBorder="0" applyAlignment="0" applyProtection="0"/>
    <xf numFmtId="0" fontId="10" fillId="0" borderId="0"/>
    <xf numFmtId="0" fontId="92" fillId="0" borderId="0" applyNumberFormat="0" applyFill="0" applyBorder="0" applyAlignment="0" applyProtection="0"/>
    <xf numFmtId="0" fontId="10" fillId="0" borderId="0"/>
    <xf numFmtId="0" fontId="92" fillId="0" borderId="0" applyNumberFormat="0" applyFill="0" applyBorder="0" applyAlignment="0" applyProtection="0"/>
    <xf numFmtId="0" fontId="10" fillId="0" borderId="0"/>
    <xf numFmtId="0" fontId="93" fillId="0" borderId="0" applyAlignment="0"/>
    <xf numFmtId="0" fontId="38" fillId="0" borderId="15" applyNumberFormat="0" applyFill="0" applyAlignment="0" applyProtection="0"/>
    <xf numFmtId="0" fontId="10" fillId="0" borderId="0"/>
    <xf numFmtId="0" fontId="38" fillId="0" borderId="15" applyNumberFormat="0" applyFill="0" applyAlignment="0" applyProtection="0"/>
    <xf numFmtId="0" fontId="10" fillId="0" borderId="0"/>
    <xf numFmtId="0" fontId="38" fillId="0" borderId="15" applyNumberFormat="0" applyFill="0" applyAlignment="0" applyProtection="0"/>
    <xf numFmtId="0" fontId="10" fillId="0" borderId="0"/>
    <xf numFmtId="0" fontId="38" fillId="0" borderId="15" applyNumberFormat="0" applyFill="0" applyAlignment="0" applyProtection="0"/>
    <xf numFmtId="0" fontId="10" fillId="0" borderId="0"/>
    <xf numFmtId="0" fontId="10" fillId="0" borderId="0"/>
    <xf numFmtId="0" fontId="68" fillId="0" borderId="28"/>
    <xf numFmtId="0" fontId="10" fillId="0" borderId="0"/>
    <xf numFmtId="0" fontId="68" fillId="0" borderId="28"/>
    <xf numFmtId="0" fontId="10" fillId="0" borderId="0"/>
    <xf numFmtId="0" fontId="68" fillId="0" borderId="20"/>
    <xf numFmtId="0" fontId="10" fillId="0" borderId="0"/>
    <xf numFmtId="0" fontId="68" fillId="0" borderId="20"/>
    <xf numFmtId="0" fontId="10" fillId="0" borderId="0"/>
    <xf numFmtId="171" fontId="94" fillId="0" borderId="0"/>
    <xf numFmtId="0" fontId="10" fillId="0" borderId="0"/>
    <xf numFmtId="39" fontId="55" fillId="0" borderId="29"/>
    <xf numFmtId="0" fontId="36" fillId="0" borderId="0" applyNumberFormat="0" applyFill="0" applyBorder="0" applyAlignment="0" applyProtection="0"/>
    <xf numFmtId="0" fontId="10" fillId="0" borderId="0"/>
    <xf numFmtId="0" fontId="36" fillId="0" borderId="0" applyNumberFormat="0" applyFill="0" applyBorder="0" applyAlignment="0" applyProtection="0"/>
    <xf numFmtId="0" fontId="10" fillId="0" borderId="0"/>
    <xf numFmtId="0" fontId="36" fillId="0" borderId="0" applyNumberFormat="0" applyFill="0" applyBorder="0" applyAlignment="0" applyProtection="0"/>
    <xf numFmtId="0" fontId="10" fillId="0" borderId="0"/>
    <xf numFmtId="0" fontId="36" fillId="0" borderId="0" applyNumberFormat="0" applyFill="0" applyBorder="0" applyAlignment="0" applyProtection="0"/>
    <xf numFmtId="0" fontId="10" fillId="0" borderId="0"/>
    <xf numFmtId="0" fontId="10" fillId="0" borderId="0"/>
    <xf numFmtId="0" fontId="9" fillId="0" borderId="0"/>
    <xf numFmtId="0" fontId="8" fillId="0" borderId="0"/>
    <xf numFmtId="0" fontId="9" fillId="0" borderId="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1"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1" fillId="0" borderId="0" applyNumberForma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5" fillId="0" borderId="0" applyFont="0" applyFill="0" applyBorder="0" applyAlignment="0" applyProtection="0"/>
    <xf numFmtId="4" fontId="53" fillId="0" borderId="6" applyFill="0" applyProtection="0">
      <alignment horizontal="center" vertical="center" wrapText="1"/>
    </xf>
    <xf numFmtId="4" fontId="53" fillId="0" borderId="6" applyFill="0" applyProtection="0">
      <alignment horizontal="center" vertical="center" wrapText="1"/>
    </xf>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4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4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7" fontId="55" fillId="0" borderId="21"/>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9" fillId="0" borderId="0"/>
    <xf numFmtId="0" fontId="9" fillId="0" borderId="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11" fillId="0" borderId="0"/>
    <xf numFmtId="0" fontId="8" fillId="0" borderId="0"/>
    <xf numFmtId="0" fontId="8"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9" fillId="0" borderId="0"/>
    <xf numFmtId="0" fontId="9" fillId="0" borderId="0"/>
    <xf numFmtId="0" fontId="8" fillId="0" borderId="0"/>
    <xf numFmtId="0" fontId="9" fillId="0" borderId="0"/>
    <xf numFmtId="0" fontId="9" fillId="0" borderId="0"/>
    <xf numFmtId="0" fontId="9" fillId="0" borderId="0"/>
    <xf numFmtId="0" fontId="9" fillId="0" borderId="0"/>
    <xf numFmtId="0" fontId="8" fillId="0" borderId="0"/>
    <xf numFmtId="0" fontId="9" fillId="0" borderId="0"/>
    <xf numFmtId="0" fontId="9" fillId="0" borderId="0"/>
    <xf numFmtId="0" fontId="9" fillId="0" borderId="0"/>
    <xf numFmtId="0" fontId="9" fillId="0" borderId="0"/>
    <xf numFmtId="0" fontId="9" fillId="0" borderId="0"/>
    <xf numFmtId="0" fontId="8" fillId="0" borderId="0"/>
    <xf numFmtId="0" fontId="9"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9" fillId="0" borderId="0"/>
    <xf numFmtId="0" fontId="9" fillId="0" borderId="0"/>
    <xf numFmtId="0" fontId="8" fillId="0" borderId="0"/>
    <xf numFmtId="0" fontId="8" fillId="0" borderId="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9" fillId="0" borderId="0"/>
    <xf numFmtId="0" fontId="9" fillId="0" borderId="0"/>
    <xf numFmtId="0" fontId="9" fillId="0" borderId="0"/>
    <xf numFmtId="0" fontId="9" fillId="0" borderId="0"/>
    <xf numFmtId="0" fontId="9"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8" fillId="0" borderId="0"/>
    <xf numFmtId="0" fontId="8"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9" fillId="0" borderId="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11" fillId="0" borderId="0"/>
    <xf numFmtId="0" fontId="9" fillId="0" borderId="0"/>
    <xf numFmtId="0" fontId="9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9" fillId="0" borderId="0"/>
    <xf numFmtId="0" fontId="9" fillId="0" borderId="0"/>
    <xf numFmtId="0" fontId="8" fillId="0" borderId="0"/>
    <xf numFmtId="0" fontId="8"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84" fillId="0" borderId="6">
      <alignment horizontal="center"/>
    </xf>
    <xf numFmtId="0" fontId="84" fillId="0" borderId="6">
      <alignment horizontal="center"/>
    </xf>
    <xf numFmtId="0" fontId="20" fillId="4" borderId="0" applyNumberFormat="0" applyBorder="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37" fontId="8" fillId="0" borderId="2">
      <alignment horizontal="center"/>
    </xf>
    <xf numFmtId="37" fontId="8" fillId="0" borderId="2">
      <alignment horizontal="center"/>
    </xf>
    <xf numFmtId="37" fontId="8" fillId="0" borderId="2">
      <alignment horizontal="center"/>
    </xf>
    <xf numFmtId="37" fontId="8" fillId="0" borderId="2">
      <alignment horizontal="center"/>
    </xf>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 fontId="53" fillId="0" borderId="6" applyFill="0" applyProtection="0">
      <alignment horizontal="center" vertical="center" wrapText="1"/>
    </xf>
    <xf numFmtId="4" fontId="53" fillId="0" borderId="6" applyFill="0" applyProtection="0">
      <alignment horizontal="center" vertical="center" wrapText="1"/>
    </xf>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4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0" fontId="9" fillId="12" borderId="14"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4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84" fillId="0" borderId="6">
      <alignment horizontal="center"/>
    </xf>
    <xf numFmtId="0" fontId="84" fillId="0" borderId="6">
      <alignment horizontal="center"/>
    </xf>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11" fillId="0" borderId="6" applyNumberFormat="0" applyFon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8" fillId="0" borderId="0" applyFont="0" applyFill="0" applyBorder="0" applyAlignment="0" applyProtection="0"/>
    <xf numFmtId="0" fontId="7" fillId="0" borderId="0"/>
    <xf numFmtId="9" fontId="7" fillId="0" borderId="0" applyFont="0" applyFill="0" applyBorder="0" applyAlignment="0" applyProtection="0"/>
    <xf numFmtId="0" fontId="11" fillId="0" borderId="0"/>
    <xf numFmtId="0" fontId="6" fillId="0" borderId="0"/>
    <xf numFmtId="0" fontId="97" fillId="0" borderId="0"/>
    <xf numFmtId="0" fontId="99" fillId="0" borderId="0"/>
    <xf numFmtId="43" fontId="9" fillId="0" borderId="0" applyFont="0" applyFill="0" applyBorder="0" applyAlignment="0" applyProtection="0"/>
    <xf numFmtId="9" fontId="5" fillId="0" borderId="0" applyFont="0" applyFill="0" applyBorder="0" applyAlignment="0" applyProtection="0"/>
    <xf numFmtId="0" fontId="96" fillId="0" borderId="0"/>
    <xf numFmtId="43" fontId="96"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11" fillId="0" borderId="0"/>
    <xf numFmtId="0" fontId="11" fillId="0" borderId="0"/>
    <xf numFmtId="0" fontId="11" fillId="0" borderId="0"/>
    <xf numFmtId="0" fontId="11" fillId="0" borderId="30" applyNumberFormat="0" applyFont="0" applyFill="0" applyAlignment="0" applyProtection="0"/>
    <xf numFmtId="0" fontId="49" fillId="0" borderId="0"/>
    <xf numFmtId="43" fontId="49"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44" fontId="49" fillId="0" borderId="0" applyFont="0" applyFill="0" applyBorder="0" applyAlignment="0" applyProtection="0"/>
    <xf numFmtId="9" fontId="5"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0" fontId="9" fillId="0" borderId="0"/>
    <xf numFmtId="9" fontId="5" fillId="0" borderId="0" applyFont="0" applyFill="0" applyBorder="0" applyAlignment="0" applyProtection="0"/>
    <xf numFmtId="0" fontId="11" fillId="0" borderId="0"/>
    <xf numFmtId="0" fontId="4" fillId="0" borderId="0"/>
    <xf numFmtId="9" fontId="4" fillId="0" borderId="0" applyFont="0" applyFill="0" applyBorder="0" applyAlignment="0" applyProtection="0"/>
    <xf numFmtId="0" fontId="11"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1" fillId="0" borderId="0"/>
    <xf numFmtId="0" fontId="1" fillId="0" borderId="0"/>
    <xf numFmtId="0" fontId="1" fillId="0" borderId="0"/>
    <xf numFmtId="9" fontId="1" fillId="0" borderId="0" applyFont="0" applyFill="0" applyBorder="0" applyAlignment="0" applyProtection="0"/>
    <xf numFmtId="9" fontId="9"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9" fillId="0" borderId="0"/>
    <xf numFmtId="0" fontId="9" fillId="0" borderId="0"/>
    <xf numFmtId="0" fontId="9" fillId="0" borderId="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9" fillId="0" borderId="0"/>
    <xf numFmtId="9" fontId="9" fillId="0" borderId="0" applyFont="0" applyFill="0" applyBorder="0" applyAlignment="0" applyProtection="0"/>
    <xf numFmtId="0" fontId="96" fillId="0" borderId="0"/>
    <xf numFmtId="0" fontId="12" fillId="0" borderId="0" applyNumberFormat="0" applyFill="0" applyBorder="0" applyAlignment="0" applyProtection="0"/>
    <xf numFmtId="37" fontId="76" fillId="0" borderId="0" applyFont="0" applyFill="0" applyBorder="0" applyAlignment="0" applyProtection="0"/>
    <xf numFmtId="0" fontId="11" fillId="0" borderId="0"/>
    <xf numFmtId="9" fontId="9" fillId="0" borderId="0" applyFont="0" applyFill="0" applyBorder="0" applyAlignment="0" applyProtection="0"/>
    <xf numFmtId="0" fontId="1" fillId="0" borderId="0"/>
  </cellStyleXfs>
  <cellXfs count="353">
    <xf numFmtId="0" fontId="0" fillId="0" borderId="0" xfId="0"/>
    <xf numFmtId="0" fontId="5" fillId="0" borderId="0" xfId="33622"/>
    <xf numFmtId="174" fontId="5" fillId="0" borderId="0" xfId="33622" applyNumberFormat="1" applyAlignment="1">
      <alignment horizontal="center"/>
    </xf>
    <xf numFmtId="0" fontId="5" fillId="0" borderId="0" xfId="33624" applyAlignment="1">
      <alignment horizontal="left"/>
    </xf>
    <xf numFmtId="0" fontId="5" fillId="0" borderId="0" xfId="33624" applyAlignment="1">
      <alignment horizontal="centerContinuous"/>
    </xf>
    <xf numFmtId="0" fontId="5" fillId="0" borderId="0" xfId="33622" applyAlignment="1">
      <alignment horizontal="centerContinuous"/>
    </xf>
    <xf numFmtId="0" fontId="5" fillId="0" borderId="0" xfId="33624"/>
    <xf numFmtId="10" fontId="5" fillId="0" borderId="0" xfId="33621" applyNumberFormat="1"/>
    <xf numFmtId="0" fontId="41" fillId="0" borderId="0" xfId="33624" applyFont="1"/>
    <xf numFmtId="0" fontId="41" fillId="0" borderId="0" xfId="33624" applyFont="1" applyAlignment="1">
      <alignment horizontal="center"/>
    </xf>
    <xf numFmtId="0" fontId="0" fillId="0" borderId="0" xfId="33624" applyFont="1"/>
    <xf numFmtId="0" fontId="41" fillId="0" borderId="4" xfId="33624" applyFont="1" applyBorder="1" applyAlignment="1">
      <alignment horizontal="center" wrapText="1"/>
    </xf>
    <xf numFmtId="10" fontId="41" fillId="0" borderId="2" xfId="33624" applyNumberFormat="1" applyFont="1" applyBorder="1" applyAlignment="1">
      <alignment horizontal="center"/>
    </xf>
    <xf numFmtId="10" fontId="41" fillId="0" borderId="0" xfId="33624" applyNumberFormat="1" applyFont="1"/>
    <xf numFmtId="10" fontId="41" fillId="0" borderId="1" xfId="33624" applyNumberFormat="1" applyFont="1" applyBorder="1"/>
    <xf numFmtId="0" fontId="41" fillId="0" borderId="1" xfId="33624" applyFont="1" applyBorder="1"/>
    <xf numFmtId="0" fontId="5" fillId="0" borderId="0" xfId="33624" applyAlignment="1">
      <alignment horizontal="center"/>
    </xf>
    <xf numFmtId="0" fontId="41" fillId="0" borderId="0" xfId="33624" applyFont="1" applyAlignment="1">
      <alignment horizontal="center" wrapText="1"/>
    </xf>
    <xf numFmtId="10" fontId="41" fillId="0" borderId="0" xfId="33624" applyNumberFormat="1" applyFont="1" applyAlignment="1">
      <alignment horizontal="center"/>
    </xf>
    <xf numFmtId="175" fontId="41" fillId="0" borderId="0" xfId="33624" applyNumberFormat="1" applyFont="1" applyAlignment="1">
      <alignment horizontal="center"/>
    </xf>
    <xf numFmtId="172" fontId="41" fillId="0" borderId="0" xfId="33623" applyNumberFormat="1" applyFont="1" applyAlignment="1">
      <alignment horizontal="center"/>
    </xf>
    <xf numFmtId="0" fontId="41" fillId="0" borderId="1" xfId="33624" applyFont="1" applyBorder="1" applyAlignment="1">
      <alignment horizontal="right"/>
    </xf>
    <xf numFmtId="43" fontId="41" fillId="0" borderId="1" xfId="33624" applyNumberFormat="1" applyFont="1" applyBorder="1" applyAlignment="1">
      <alignment horizontal="center"/>
    </xf>
    <xf numFmtId="10" fontId="41" fillId="0" borderId="1" xfId="33624" applyNumberFormat="1" applyFont="1" applyBorder="1" applyAlignment="1">
      <alignment horizontal="center"/>
    </xf>
    <xf numFmtId="175" fontId="41" fillId="0" borderId="1" xfId="33624" applyNumberFormat="1" applyFont="1" applyBorder="1" applyAlignment="1">
      <alignment horizontal="center"/>
    </xf>
    <xf numFmtId="10" fontId="5" fillId="0" borderId="1" xfId="33621" applyNumberFormat="1" applyBorder="1" applyAlignment="1">
      <alignment horizontal="center"/>
    </xf>
    <xf numFmtId="0" fontId="41" fillId="0" borderId="0" xfId="33624" applyFont="1" applyAlignment="1">
      <alignment horizontal="right"/>
    </xf>
    <xf numFmtId="43" fontId="41" fillId="0" borderId="0" xfId="33624" applyNumberFormat="1" applyFont="1" applyAlignment="1">
      <alignment horizontal="center"/>
    </xf>
    <xf numFmtId="10" fontId="5" fillId="0" borderId="0" xfId="33621" applyNumberFormat="1" applyAlignment="1">
      <alignment horizontal="center"/>
    </xf>
    <xf numFmtId="43" fontId="41" fillId="0" borderId="0" xfId="33624" applyNumberFormat="1" applyFont="1"/>
    <xf numFmtId="10" fontId="41" fillId="0" borderId="0" xfId="33621" applyNumberFormat="1" applyFont="1"/>
    <xf numFmtId="0" fontId="41" fillId="0" borderId="0" xfId="33622" applyFont="1"/>
    <xf numFmtId="0" fontId="41" fillId="0" borderId="0" xfId="33622" applyFont="1" applyAlignment="1">
      <alignment horizontal="center"/>
    </xf>
    <xf numFmtId="10" fontId="41" fillId="0" borderId="0" xfId="33622" applyNumberFormat="1" applyFont="1" applyAlignment="1">
      <alignment horizontal="center"/>
    </xf>
    <xf numFmtId="0" fontId="5" fillId="0" borderId="0" xfId="33622" applyAlignment="1">
      <alignment horizontal="center"/>
    </xf>
    <xf numFmtId="43" fontId="41" fillId="0" borderId="0" xfId="33626" applyFont="1" applyAlignment="1">
      <alignment horizontal="right"/>
    </xf>
    <xf numFmtId="0" fontId="41" fillId="0" borderId="0" xfId="33622" applyFont="1" applyAlignment="1">
      <alignment horizontal="right"/>
    </xf>
    <xf numFmtId="10" fontId="41" fillId="0" borderId="1" xfId="33622" applyNumberFormat="1" applyFont="1" applyBorder="1" applyAlignment="1">
      <alignment horizontal="center"/>
    </xf>
    <xf numFmtId="10" fontId="11" fillId="0" borderId="1" xfId="33622" applyNumberFormat="1" applyFont="1" applyBorder="1" applyAlignment="1">
      <alignment horizontal="center"/>
    </xf>
    <xf numFmtId="10" fontId="11" fillId="0" borderId="0" xfId="33622" applyNumberFormat="1" applyFont="1" applyAlignment="1">
      <alignment horizontal="center"/>
    </xf>
    <xf numFmtId="0" fontId="101" fillId="0" borderId="0" xfId="33625" applyFont="1"/>
    <xf numFmtId="0" fontId="101" fillId="0" borderId="0" xfId="33625" applyFont="1" applyAlignment="1">
      <alignment horizontal="center"/>
    </xf>
    <xf numFmtId="0" fontId="101" fillId="0" borderId="0" xfId="33622" applyFont="1"/>
    <xf numFmtId="0" fontId="11" fillId="0" borderId="0" xfId="33622" applyFont="1"/>
    <xf numFmtId="0" fontId="22" fillId="0" borderId="0" xfId="33622" applyFont="1"/>
    <xf numFmtId="0" fontId="102" fillId="0" borderId="0" xfId="33624" applyFont="1"/>
    <xf numFmtId="10" fontId="5" fillId="0" borderId="0" xfId="33624" applyNumberFormat="1" applyAlignment="1">
      <alignment horizontal="center"/>
    </xf>
    <xf numFmtId="164" fontId="5" fillId="0" borderId="0" xfId="33624" applyNumberFormat="1" applyAlignment="1">
      <alignment horizontal="center"/>
    </xf>
    <xf numFmtId="2" fontId="5" fillId="0" borderId="0" xfId="33624" applyNumberFormat="1" applyAlignment="1">
      <alignment horizontal="center"/>
    </xf>
    <xf numFmtId="0" fontId="5" fillId="0" borderId="4" xfId="33624" applyBorder="1" applyAlignment="1">
      <alignment horizontal="center"/>
    </xf>
    <xf numFmtId="10" fontId="5" fillId="0" borderId="4" xfId="33624" applyNumberFormat="1" applyBorder="1" applyAlignment="1">
      <alignment horizontal="center"/>
    </xf>
    <xf numFmtId="164" fontId="5" fillId="0" borderId="4" xfId="33624" applyNumberFormat="1" applyBorder="1" applyAlignment="1">
      <alignment horizontal="center"/>
    </xf>
    <xf numFmtId="2" fontId="5" fillId="0" borderId="4" xfId="33624" applyNumberFormat="1" applyBorder="1" applyAlignment="1">
      <alignment horizontal="center"/>
    </xf>
    <xf numFmtId="0" fontId="5" fillId="0" borderId="4" xfId="33624" applyBorder="1"/>
    <xf numFmtId="0" fontId="11" fillId="0" borderId="0" xfId="33622" applyFont="1" applyAlignment="1">
      <alignment horizontal="center"/>
    </xf>
    <xf numFmtId="0" fontId="5" fillId="0" borderId="0" xfId="33629" applyAlignment="1">
      <alignment horizontal="center"/>
    </xf>
    <xf numFmtId="0" fontId="5" fillId="68" borderId="0" xfId="33629" applyFill="1" applyAlignment="1">
      <alignment horizontal="center"/>
    </xf>
    <xf numFmtId="0" fontId="11" fillId="0" borderId="0" xfId="33622" applyFont="1" applyAlignment="1">
      <alignment horizontal="center" wrapText="1"/>
    </xf>
    <xf numFmtId="0" fontId="11" fillId="0" borderId="4" xfId="33622" applyFont="1" applyBorder="1" applyAlignment="1">
      <alignment horizontal="center" wrapText="1"/>
    </xf>
    <xf numFmtId="0" fontId="5" fillId="0" borderId="0" xfId="33622" applyAlignment="1">
      <alignment horizontal="center" wrapText="1"/>
    </xf>
    <xf numFmtId="0" fontId="5" fillId="0" borderId="4" xfId="33622" applyBorder="1" applyAlignment="1">
      <alignment horizontal="center" wrapText="1"/>
    </xf>
    <xf numFmtId="0" fontId="5" fillId="68" borderId="0" xfId="33622" applyFill="1" applyAlignment="1">
      <alignment horizontal="center" wrapText="1"/>
    </xf>
    <xf numFmtId="0" fontId="11" fillId="68" borderId="0" xfId="33622" applyFont="1" applyFill="1"/>
    <xf numFmtId="10" fontId="5" fillId="0" borderId="0" xfId="33622" applyNumberFormat="1" applyAlignment="1">
      <alignment horizontal="center"/>
    </xf>
    <xf numFmtId="10" fontId="5" fillId="68" borderId="0" xfId="33622" applyNumberFormat="1" applyFill="1" applyAlignment="1">
      <alignment horizontal="center"/>
    </xf>
    <xf numFmtId="0" fontId="5" fillId="68" borderId="0" xfId="33622" applyFill="1"/>
    <xf numFmtId="0" fontId="5" fillId="0" borderId="1" xfId="33622" applyBorder="1"/>
    <xf numFmtId="10" fontId="5" fillId="0" borderId="1" xfId="33622" applyNumberFormat="1" applyBorder="1" applyAlignment="1">
      <alignment horizontal="center"/>
    </xf>
    <xf numFmtId="0" fontId="5" fillId="0" borderId="2" xfId="33622" applyBorder="1"/>
    <xf numFmtId="10" fontId="5" fillId="0" borderId="2" xfId="33622" applyNumberFormat="1" applyBorder="1" applyAlignment="1">
      <alignment horizontal="center"/>
    </xf>
    <xf numFmtId="10" fontId="5" fillId="0" borderId="0" xfId="33622" applyNumberFormat="1" applyAlignment="1">
      <alignment horizontal="right"/>
    </xf>
    <xf numFmtId="0" fontId="5" fillId="0" borderId="0" xfId="33629"/>
    <xf numFmtId="0" fontId="11" fillId="0" borderId="0" xfId="33632" applyAlignment="1">
      <alignment horizontal="left"/>
    </xf>
    <xf numFmtId="0" fontId="11" fillId="0" borderId="0" xfId="33632"/>
    <xf numFmtId="0" fontId="11" fillId="0" borderId="0" xfId="33632" applyAlignment="1">
      <alignment horizontal="centerContinuous"/>
    </xf>
    <xf numFmtId="10" fontId="5" fillId="0" borderId="0" xfId="11697" applyNumberFormat="1" applyFont="1" applyAlignment="1">
      <alignment horizontal="centerContinuous"/>
    </xf>
    <xf numFmtId="0" fontId="11" fillId="0" borderId="0" xfId="33632" applyAlignment="1">
      <alignment horizontal="center"/>
    </xf>
    <xf numFmtId="10" fontId="5" fillId="0" borderId="0" xfId="11697" applyNumberFormat="1" applyFont="1" applyAlignment="1">
      <alignment horizontal="center"/>
    </xf>
    <xf numFmtId="0" fontId="11" fillId="0" borderId="2" xfId="33632" applyBorder="1" applyAlignment="1">
      <alignment horizontal="center" wrapText="1"/>
    </xf>
    <xf numFmtId="10" fontId="5" fillId="0" borderId="3" xfId="120" applyNumberFormat="1" applyFont="1" applyBorder="1" applyAlignment="1">
      <alignment horizontal="center"/>
    </xf>
    <xf numFmtId="10" fontId="5" fillId="0" borderId="5" xfId="120" applyNumberFormat="1" applyFont="1" applyBorder="1" applyAlignment="1">
      <alignment horizontal="center"/>
    </xf>
    <xf numFmtId="0" fontId="11" fillId="0" borderId="3" xfId="33632" applyBorder="1"/>
    <xf numFmtId="0" fontId="11" fillId="0" borderId="4" xfId="33632" applyBorder="1"/>
    <xf numFmtId="1" fontId="5" fillId="0" borderId="0" xfId="11697" applyNumberFormat="1" applyFont="1" applyAlignment="1">
      <alignment horizontal="right"/>
    </xf>
    <xf numFmtId="10" fontId="11" fillId="0" borderId="0" xfId="33632" applyNumberFormat="1" applyAlignment="1">
      <alignment horizontal="center"/>
    </xf>
    <xf numFmtId="0" fontId="11" fillId="0" borderId="2" xfId="33632" applyBorder="1"/>
    <xf numFmtId="10" fontId="5" fillId="0" borderId="2" xfId="11697" applyNumberFormat="1" applyFont="1" applyBorder="1" applyAlignment="1">
      <alignment horizontal="center"/>
    </xf>
    <xf numFmtId="1" fontId="5" fillId="0" borderId="2" xfId="11697" applyNumberFormat="1" applyFont="1" applyBorder="1" applyAlignment="1">
      <alignment horizontal="right"/>
    </xf>
    <xf numFmtId="0" fontId="11" fillId="0" borderId="0" xfId="33622" applyFont="1" applyAlignment="1">
      <alignment horizontal="right"/>
    </xf>
    <xf numFmtId="10" fontId="5" fillId="0" borderId="0" xfId="11697" applyNumberFormat="1" applyFont="1" applyAlignment="1">
      <alignment horizontal="left"/>
    </xf>
    <xf numFmtId="10" fontId="5" fillId="0" borderId="0" xfId="11697" applyNumberFormat="1" applyFont="1"/>
    <xf numFmtId="14" fontId="11" fillId="0" borderId="0" xfId="33632" applyNumberFormat="1"/>
    <xf numFmtId="14" fontId="11" fillId="0" borderId="0" xfId="33629" applyNumberFormat="1" applyFont="1"/>
    <xf numFmtId="14" fontId="5" fillId="0" borderId="0" xfId="33629" applyNumberFormat="1"/>
    <xf numFmtId="14" fontId="98" fillId="0" borderId="0" xfId="33632" applyNumberFormat="1" applyFont="1"/>
    <xf numFmtId="10" fontId="5" fillId="0" borderId="0" xfId="11667" applyNumberFormat="1" applyFont="1" applyAlignment="1">
      <alignment horizontal="centerContinuous"/>
    </xf>
    <xf numFmtId="10" fontId="5" fillId="0" borderId="0" xfId="11667" applyNumberFormat="1" applyFont="1" applyAlignment="1">
      <alignment horizontal="center"/>
    </xf>
    <xf numFmtId="0" fontId="11" fillId="0" borderId="0" xfId="33632" applyAlignment="1">
      <alignment wrapText="1"/>
    </xf>
    <xf numFmtId="14" fontId="11" fillId="0" borderId="2" xfId="33632" applyNumberFormat="1" applyBorder="1" applyAlignment="1">
      <alignment horizontal="center" wrapText="1"/>
    </xf>
    <xf numFmtId="0" fontId="11" fillId="0" borderId="0" xfId="33632" applyAlignment="1">
      <alignment horizontal="left" wrapText="1"/>
    </xf>
    <xf numFmtId="10" fontId="11" fillId="0" borderId="0" xfId="33632" applyNumberFormat="1"/>
    <xf numFmtId="172" fontId="11" fillId="0" borderId="0" xfId="33617" applyNumberFormat="1" applyFont="1"/>
    <xf numFmtId="0" fontId="11" fillId="0" borderId="0" xfId="33624" applyFont="1"/>
    <xf numFmtId="0" fontId="11" fillId="0" borderId="0" xfId="33624" applyFont="1" applyAlignment="1">
      <alignment horizontal="centerContinuous"/>
    </xf>
    <xf numFmtId="173" fontId="11" fillId="0" borderId="0" xfId="33624" applyNumberFormat="1" applyFont="1" applyAlignment="1">
      <alignment horizontal="center"/>
    </xf>
    <xf numFmtId="0" fontId="11" fillId="0" borderId="4" xfId="33624" applyFont="1" applyBorder="1"/>
    <xf numFmtId="0" fontId="11" fillId="0" borderId="4" xfId="33624" applyFont="1" applyBorder="1" applyAlignment="1">
      <alignment horizontal="center" wrapText="1"/>
    </xf>
    <xf numFmtId="0" fontId="11" fillId="0" borderId="3" xfId="33624" applyFont="1" applyBorder="1" applyAlignment="1">
      <alignment horizontal="center" wrapText="1"/>
    </xf>
    <xf numFmtId="0" fontId="5" fillId="0" borderId="31" xfId="33624" applyBorder="1"/>
    <xf numFmtId="0" fontId="11" fillId="0" borderId="0" xfId="33624" applyFont="1" applyAlignment="1">
      <alignment horizontal="center"/>
    </xf>
    <xf numFmtId="0" fontId="11" fillId="0" borderId="31" xfId="33624" applyFont="1" applyBorder="1"/>
    <xf numFmtId="0" fontId="103" fillId="0" borderId="0" xfId="33624" applyFont="1"/>
    <xf numFmtId="164" fontId="11" fillId="0" borderId="0" xfId="33624" applyNumberFormat="1" applyFont="1" applyAlignment="1">
      <alignment horizontal="center"/>
    </xf>
    <xf numFmtId="10" fontId="11" fillId="0" borderId="0" xfId="33624" applyNumberFormat="1" applyFont="1" applyAlignment="1">
      <alignment horizontal="center"/>
    </xf>
    <xf numFmtId="10" fontId="11" fillId="0" borderId="31" xfId="33624" applyNumberFormat="1" applyFont="1" applyBorder="1" applyAlignment="1">
      <alignment horizontal="center"/>
    </xf>
    <xf numFmtId="0" fontId="11" fillId="0" borderId="2" xfId="33624" applyFont="1" applyBorder="1"/>
    <xf numFmtId="164" fontId="11" fillId="0" borderId="2" xfId="33624" applyNumberFormat="1" applyFont="1" applyBorder="1" applyAlignment="1">
      <alignment horizontal="center"/>
    </xf>
    <xf numFmtId="10" fontId="11" fillId="0" borderId="2" xfId="33624" applyNumberFormat="1" applyFont="1" applyBorder="1" applyAlignment="1">
      <alignment horizontal="center"/>
    </xf>
    <xf numFmtId="10" fontId="11" fillId="0" borderId="32" xfId="33624" applyNumberFormat="1" applyFont="1" applyBorder="1" applyAlignment="1">
      <alignment horizontal="center"/>
    </xf>
    <xf numFmtId="10" fontId="11" fillId="0" borderId="3" xfId="33624" applyNumberFormat="1" applyFont="1" applyBorder="1" applyAlignment="1">
      <alignment horizontal="center"/>
    </xf>
    <xf numFmtId="10" fontId="11" fillId="0" borderId="4" xfId="33624" applyNumberFormat="1" applyFont="1" applyBorder="1" applyAlignment="1">
      <alignment horizontal="center"/>
    </xf>
    <xf numFmtId="10" fontId="11" fillId="0" borderId="5" xfId="33624" applyNumberFormat="1" applyFont="1" applyBorder="1" applyAlignment="1">
      <alignment horizontal="center"/>
    </xf>
    <xf numFmtId="0" fontId="2" fillId="0" borderId="0" xfId="33622" applyFont="1" applyAlignment="1">
      <alignment horizontal="centerContinuous"/>
    </xf>
    <xf numFmtId="0" fontId="1" fillId="0" borderId="0" xfId="0" applyFont="1"/>
    <xf numFmtId="0" fontId="1" fillId="0" borderId="0" xfId="0" applyFont="1" applyAlignment="1">
      <alignment horizontal="center"/>
    </xf>
    <xf numFmtId="10" fontId="1" fillId="0" borderId="0" xfId="0" applyNumberFormat="1" applyFont="1" applyAlignment="1">
      <alignment horizontal="center"/>
    </xf>
    <xf numFmtId="174" fontId="1" fillId="0" borderId="0" xfId="0" applyNumberFormat="1" applyFont="1" applyAlignment="1">
      <alignment horizontal="center"/>
    </xf>
    <xf numFmtId="10" fontId="1" fillId="68" borderId="0" xfId="0" applyNumberFormat="1" applyFont="1" applyFill="1" applyAlignment="1">
      <alignment horizontal="center"/>
    </xf>
    <xf numFmtId="0" fontId="1" fillId="0" borderId="0" xfId="33622" applyFont="1"/>
    <xf numFmtId="0" fontId="10" fillId="0" borderId="0" xfId="115"/>
    <xf numFmtId="0" fontId="41" fillId="0" borderId="0" xfId="115" applyFont="1" applyAlignment="1">
      <alignment horizontal="center"/>
    </xf>
    <xf numFmtId="43" fontId="41" fillId="0" borderId="0" xfId="656" applyFont="1" applyAlignment="1">
      <alignment horizontal="right"/>
    </xf>
    <xf numFmtId="10" fontId="41" fillId="0" borderId="0" xfId="11529" applyNumberFormat="1" applyFont="1" applyAlignment="1">
      <alignment horizontal="center"/>
    </xf>
    <xf numFmtId="10" fontId="41" fillId="0" borderId="0" xfId="56" applyNumberFormat="1" applyFont="1" applyAlignment="1">
      <alignment horizontal="center"/>
    </xf>
    <xf numFmtId="175" fontId="41" fillId="0" borderId="0" xfId="56" applyNumberFormat="1" applyFont="1" applyAlignment="1">
      <alignment horizontal="center"/>
    </xf>
    <xf numFmtId="0" fontId="41" fillId="0" borderId="0" xfId="0" applyFont="1"/>
    <xf numFmtId="0" fontId="41" fillId="0" borderId="0" xfId="0" applyFont="1" applyAlignment="1">
      <alignment horizontal="center"/>
    </xf>
    <xf numFmtId="43" fontId="41" fillId="0" borderId="0" xfId="1728" applyFont="1" applyAlignment="1">
      <alignment horizontal="right"/>
    </xf>
    <xf numFmtId="10" fontId="41" fillId="0" borderId="0" xfId="11957" applyNumberFormat="1" applyFont="1" applyAlignment="1">
      <alignment horizontal="center"/>
    </xf>
    <xf numFmtId="10" fontId="41" fillId="0" borderId="0" xfId="115" applyNumberFormat="1" applyFont="1" applyAlignment="1">
      <alignment horizontal="center"/>
    </xf>
    <xf numFmtId="175" fontId="41" fillId="0" borderId="0" xfId="115" applyNumberFormat="1" applyFont="1" applyAlignment="1">
      <alignment horizontal="center"/>
    </xf>
    <xf numFmtId="0" fontId="41" fillId="0" borderId="0" xfId="115" applyFont="1"/>
    <xf numFmtId="0" fontId="41" fillId="0" borderId="2" xfId="0" applyFont="1" applyBorder="1" applyAlignment="1">
      <alignment horizontal="left"/>
    </xf>
    <xf numFmtId="0" fontId="41" fillId="0" borderId="2" xfId="0" applyFont="1" applyBorder="1" applyAlignment="1">
      <alignment horizontal="center"/>
    </xf>
    <xf numFmtId="43" fontId="41" fillId="0" borderId="2" xfId="1728" applyFont="1" applyBorder="1" applyAlignment="1">
      <alignment horizontal="right"/>
    </xf>
    <xf numFmtId="10" fontId="41" fillId="0" borderId="2" xfId="11529" applyNumberFormat="1" applyFont="1" applyBorder="1" applyAlignment="1">
      <alignment horizontal="center"/>
    </xf>
    <xf numFmtId="10" fontId="41" fillId="0" borderId="2" xfId="0" applyNumberFormat="1" applyFont="1" applyBorder="1" applyAlignment="1">
      <alignment horizontal="center"/>
    </xf>
    <xf numFmtId="10" fontId="41" fillId="0" borderId="2" xfId="115" applyNumberFormat="1" applyFont="1" applyBorder="1" applyAlignment="1">
      <alignment horizontal="center"/>
    </xf>
    <xf numFmtId="175" fontId="41" fillId="0" borderId="2" xfId="115" applyNumberFormat="1" applyFont="1" applyBorder="1" applyAlignment="1">
      <alignment horizontal="center"/>
    </xf>
    <xf numFmtId="10" fontId="41" fillId="0" borderId="0" xfId="0" applyNumberFormat="1" applyFont="1" applyAlignment="1">
      <alignment horizontal="center"/>
    </xf>
    <xf numFmtId="14" fontId="1" fillId="0" borderId="0" xfId="117" applyNumberFormat="1" applyFont="1"/>
    <xf numFmtId="10" fontId="1" fillId="0" borderId="0" xfId="117" applyNumberFormat="1" applyFont="1" applyAlignment="1">
      <alignment horizontal="center" vertical="top" wrapText="1"/>
    </xf>
    <xf numFmtId="10" fontId="1" fillId="0" borderId="0" xfId="117" applyNumberFormat="1" applyFont="1" applyAlignment="1">
      <alignment horizontal="center"/>
    </xf>
    <xf numFmtId="10" fontId="1" fillId="0" borderId="0" xfId="11697" applyNumberFormat="1" applyFont="1" applyAlignment="1">
      <alignment horizontal="center"/>
    </xf>
    <xf numFmtId="10" fontId="1" fillId="0" borderId="0" xfId="117" applyNumberFormat="1" applyFont="1" applyAlignment="1">
      <alignment horizontal="center" wrapText="1"/>
    </xf>
    <xf numFmtId="14" fontId="1" fillId="0" borderId="0" xfId="11697" applyNumberFormat="1" applyFont="1"/>
    <xf numFmtId="10" fontId="11" fillId="0" borderId="0" xfId="11529" applyNumberFormat="1" applyFont="1" applyAlignment="1">
      <alignment horizontal="center"/>
    </xf>
    <xf numFmtId="14" fontId="1" fillId="0" borderId="2" xfId="11697" applyNumberFormat="1" applyFont="1" applyBorder="1"/>
    <xf numFmtId="10" fontId="1" fillId="0" borderId="2" xfId="11697" applyNumberFormat="1" applyFont="1" applyBorder="1" applyAlignment="1">
      <alignment horizontal="center"/>
    </xf>
    <xf numFmtId="10" fontId="11" fillId="0" borderId="2" xfId="11529" applyNumberFormat="1" applyFont="1" applyBorder="1" applyAlignment="1">
      <alignment horizontal="center"/>
    </xf>
    <xf numFmtId="10" fontId="1" fillId="0" borderId="2" xfId="11667" applyNumberFormat="1" applyFont="1" applyBorder="1" applyAlignment="1">
      <alignment horizontal="center"/>
    </xf>
    <xf numFmtId="10" fontId="1" fillId="0" borderId="0" xfId="11697" applyNumberFormat="1" applyFont="1"/>
    <xf numFmtId="14" fontId="11" fillId="0" borderId="0" xfId="35" applyNumberFormat="1" applyFont="1"/>
    <xf numFmtId="14" fontId="1" fillId="0" borderId="0" xfId="11697" applyNumberFormat="1" applyFont="1" applyBorder="1"/>
    <xf numFmtId="10" fontId="1" fillId="0" borderId="0" xfId="11697" applyNumberFormat="1" applyFont="1" applyBorder="1" applyAlignment="1">
      <alignment horizontal="center"/>
    </xf>
    <xf numFmtId="10" fontId="11" fillId="0" borderId="0" xfId="11529" applyNumberFormat="1" applyFont="1" applyBorder="1" applyAlignment="1">
      <alignment horizontal="center"/>
    </xf>
    <xf numFmtId="0" fontId="11" fillId="0" borderId="0" xfId="0" applyFont="1" applyAlignment="1">
      <alignment horizontal="center"/>
    </xf>
    <xf numFmtId="0" fontId="11" fillId="0" borderId="31" xfId="0" applyFont="1" applyBorder="1" applyAlignment="1">
      <alignment horizontal="center" wrapText="1"/>
    </xf>
    <xf numFmtId="0" fontId="11" fillId="0" borderId="27" xfId="0" applyFont="1" applyBorder="1" applyAlignment="1">
      <alignment horizontal="center" wrapText="1"/>
    </xf>
    <xf numFmtId="0" fontId="11" fillId="0" borderId="34" xfId="0" applyFont="1" applyBorder="1"/>
    <xf numFmtId="0" fontId="11" fillId="0" borderId="35" xfId="0" applyFont="1" applyBorder="1"/>
    <xf numFmtId="0" fontId="11" fillId="0" borderId="31" xfId="0" applyFont="1" applyBorder="1"/>
    <xf numFmtId="0" fontId="11" fillId="0" borderId="27" xfId="0" applyFont="1" applyBorder="1"/>
    <xf numFmtId="10" fontId="11" fillId="0" borderId="31" xfId="0" applyNumberFormat="1" applyFont="1" applyBorder="1" applyAlignment="1">
      <alignment horizontal="center"/>
    </xf>
    <xf numFmtId="10" fontId="11" fillId="0" borderId="27" xfId="0" applyNumberFormat="1" applyFont="1" applyBorder="1" applyAlignment="1">
      <alignment horizontal="center"/>
    </xf>
    <xf numFmtId="10" fontId="11" fillId="0" borderId="33" xfId="0" applyNumberFormat="1" applyFont="1" applyBorder="1" applyAlignment="1">
      <alignment horizontal="center"/>
    </xf>
    <xf numFmtId="10" fontId="11" fillId="0" borderId="32" xfId="0" applyNumberFormat="1" applyFont="1" applyBorder="1" applyAlignment="1">
      <alignment horizontal="center"/>
    </xf>
    <xf numFmtId="10" fontId="11" fillId="0" borderId="3" xfId="0" applyNumberFormat="1" applyFont="1" applyBorder="1" applyAlignment="1">
      <alignment horizontal="center"/>
    </xf>
    <xf numFmtId="10" fontId="11" fillId="0" borderId="5" xfId="0" applyNumberFormat="1" applyFont="1" applyBorder="1" applyAlignment="1">
      <alignment horizontal="center"/>
    </xf>
    <xf numFmtId="0" fontId="11" fillId="0" borderId="33" xfId="0" applyFont="1" applyBorder="1" applyAlignment="1">
      <alignment horizontal="center" wrapText="1"/>
    </xf>
    <xf numFmtId="0" fontId="11" fillId="0" borderId="32" xfId="0" applyFont="1" applyBorder="1" applyAlignment="1">
      <alignment horizontal="center" wrapText="1"/>
    </xf>
    <xf numFmtId="0" fontId="11" fillId="0" borderId="1" xfId="0" applyFont="1" applyBorder="1"/>
    <xf numFmtId="0" fontId="11" fillId="0" borderId="1" xfId="0" applyFont="1" applyBorder="1" applyAlignment="1">
      <alignment horizontal="centerContinuous"/>
    </xf>
    <xf numFmtId="0" fontId="11" fillId="0" borderId="35" xfId="0" applyFont="1" applyBorder="1" applyAlignment="1">
      <alignment horizontal="centerContinuous"/>
    </xf>
    <xf numFmtId="0" fontId="11" fillId="0" borderId="0" xfId="19061" applyFont="1"/>
    <xf numFmtId="0" fontId="11" fillId="0" borderId="0" xfId="19061" applyFont="1" applyAlignment="1">
      <alignment horizontal="center"/>
    </xf>
    <xf numFmtId="0" fontId="11" fillId="0" borderId="2" xfId="4964" applyFont="1" applyBorder="1"/>
    <xf numFmtId="0" fontId="11" fillId="0" borderId="2" xfId="19061" applyFont="1" applyBorder="1" applyAlignment="1">
      <alignment horizontal="center" wrapText="1"/>
    </xf>
    <xf numFmtId="0" fontId="11" fillId="0" borderId="2" xfId="19061" applyFont="1" applyBorder="1" applyAlignment="1">
      <alignment horizontal="center"/>
    </xf>
    <xf numFmtId="0" fontId="11" fillId="0" borderId="0" xfId="19061" applyFont="1" applyAlignment="1">
      <alignment horizontal="center" wrapText="1"/>
    </xf>
    <xf numFmtId="0" fontId="11" fillId="0" borderId="0" xfId="4964" applyFont="1"/>
    <xf numFmtId="176" fontId="11" fillId="0" borderId="0" xfId="19061" applyNumberFormat="1" applyFont="1" applyAlignment="1">
      <alignment horizontal="center"/>
    </xf>
    <xf numFmtId="2" fontId="11" fillId="0" borderId="0" xfId="19061" applyNumberFormat="1" applyFont="1" applyAlignment="1">
      <alignment horizontal="center"/>
    </xf>
    <xf numFmtId="10" fontId="11" fillId="0" borderId="0" xfId="33685" applyNumberFormat="1" applyFont="1" applyAlignment="1">
      <alignment horizontal="center"/>
    </xf>
    <xf numFmtId="164" fontId="11" fillId="0" borderId="0" xfId="19061" applyNumberFormat="1" applyFont="1" applyAlignment="1">
      <alignment horizontal="center"/>
    </xf>
    <xf numFmtId="0" fontId="1" fillId="0" borderId="0" xfId="19061" applyFont="1" applyAlignment="1">
      <alignment horizontal="center"/>
    </xf>
    <xf numFmtId="0" fontId="11" fillId="0" borderId="1" xfId="19061" applyFont="1" applyBorder="1"/>
    <xf numFmtId="0" fontId="11" fillId="0" borderId="1" xfId="19061" applyFont="1" applyBorder="1" applyAlignment="1">
      <alignment horizontal="center"/>
    </xf>
    <xf numFmtId="176" fontId="11" fillId="0" borderId="1" xfId="19061" applyNumberFormat="1" applyFont="1" applyBorder="1" applyAlignment="1">
      <alignment horizontal="center"/>
    </xf>
    <xf numFmtId="2" fontId="11" fillId="0" borderId="1" xfId="19061" applyNumberFormat="1" applyFont="1" applyBorder="1" applyAlignment="1">
      <alignment horizontal="center"/>
    </xf>
    <xf numFmtId="10" fontId="11" fillId="0" borderId="1" xfId="33685" applyNumberFormat="1" applyFont="1" applyBorder="1" applyAlignment="1">
      <alignment horizontal="center"/>
    </xf>
    <xf numFmtId="10" fontId="11" fillId="0" borderId="1" xfId="19061" applyNumberFormat="1" applyFont="1" applyBorder="1" applyAlignment="1">
      <alignment horizontal="center"/>
    </xf>
    <xf numFmtId="10" fontId="11" fillId="0" borderId="0" xfId="19061" applyNumberFormat="1" applyFont="1" applyAlignment="1">
      <alignment horizontal="center"/>
    </xf>
    <xf numFmtId="0" fontId="11" fillId="0" borderId="2" xfId="19061" applyFont="1" applyBorder="1"/>
    <xf numFmtId="10" fontId="11" fillId="0" borderId="0" xfId="33685" applyNumberFormat="1" applyFont="1"/>
    <xf numFmtId="2" fontId="11" fillId="0" borderId="0" xfId="33685" applyNumberFormat="1" applyFont="1"/>
    <xf numFmtId="0" fontId="11" fillId="0" borderId="0" xfId="19061" applyFont="1" applyFill="1" applyAlignment="1">
      <alignment horizontal="center"/>
    </xf>
    <xf numFmtId="0" fontId="5" fillId="0" borderId="0" xfId="33624" applyAlignment="1">
      <alignment horizontal="center"/>
    </xf>
    <xf numFmtId="0" fontId="5" fillId="0" borderId="4" xfId="33622" applyFill="1" applyBorder="1" applyAlignment="1">
      <alignment horizontal="center" wrapText="1"/>
    </xf>
    <xf numFmtId="0" fontId="11" fillId="0" borderId="2" xfId="33632" applyBorder="1" applyAlignment="1">
      <alignment wrapText="1"/>
    </xf>
    <xf numFmtId="0" fontId="1" fillId="0" borderId="0" xfId="0" applyFont="1" applyAlignment="1">
      <alignment horizontal="centerContinuous"/>
    </xf>
    <xf numFmtId="10" fontId="11" fillId="0" borderId="0" xfId="33692" applyNumberFormat="1" applyFont="1"/>
    <xf numFmtId="10" fontId="106" fillId="0" borderId="0" xfId="0" applyNumberFormat="1" applyFont="1" applyAlignment="1">
      <alignment horizontal="center"/>
    </xf>
    <xf numFmtId="10" fontId="1" fillId="0" borderId="2" xfId="0" applyNumberFormat="1" applyFont="1" applyBorder="1" applyAlignment="1">
      <alignment horizontal="center"/>
    </xf>
    <xf numFmtId="0" fontId="1" fillId="0" borderId="2" xfId="0" applyFont="1" applyBorder="1" applyAlignment="1">
      <alignment horizontal="center"/>
    </xf>
    <xf numFmtId="0" fontId="77" fillId="0" borderId="0" xfId="0" applyFont="1"/>
    <xf numFmtId="14" fontId="77" fillId="0" borderId="0" xfId="0" applyNumberFormat="1" applyFont="1"/>
    <xf numFmtId="0" fontId="77" fillId="0" borderId="34" xfId="0" applyFont="1" applyBorder="1"/>
    <xf numFmtId="0" fontId="77" fillId="0" borderId="1" xfId="0" applyFont="1" applyBorder="1"/>
    <xf numFmtId="10" fontId="77" fillId="0" borderId="35" xfId="33692" applyNumberFormat="1" applyFont="1" applyBorder="1"/>
    <xf numFmtId="0" fontId="77" fillId="0" borderId="31" xfId="0" applyFont="1" applyBorder="1"/>
    <xf numFmtId="10" fontId="77" fillId="0" borderId="27" xfId="33692" applyNumberFormat="1" applyFont="1" applyBorder="1"/>
    <xf numFmtId="0" fontId="77" fillId="0" borderId="33" xfId="0" applyFont="1" applyBorder="1"/>
    <xf numFmtId="0" fontId="77" fillId="0" borderId="2" xfId="0" applyFont="1" applyBorder="1"/>
    <xf numFmtId="10" fontId="77" fillId="0" borderId="32" xfId="33692" applyNumberFormat="1" applyFont="1" applyBorder="1"/>
    <xf numFmtId="0" fontId="11" fillId="0" borderId="0" xfId="1"/>
    <xf numFmtId="0" fontId="11" fillId="0" borderId="0" xfId="1" applyAlignment="1">
      <alignment horizontal="center"/>
    </xf>
    <xf numFmtId="2" fontId="1" fillId="0" borderId="2" xfId="2" applyNumberFormat="1" applyFont="1" applyBorder="1" applyAlignment="1">
      <alignment horizontal="center" wrapText="1"/>
    </xf>
    <xf numFmtId="10" fontId="1" fillId="0" borderId="2" xfId="3" applyNumberFormat="1" applyFont="1" applyBorder="1" applyAlignment="1">
      <alignment horizontal="center" wrapText="1"/>
    </xf>
    <xf numFmtId="0" fontId="11" fillId="0" borderId="0" xfId="1" applyAlignment="1">
      <alignment horizontal="right"/>
    </xf>
    <xf numFmtId="10" fontId="1" fillId="0" borderId="0" xfId="3" applyNumberFormat="1" applyFont="1" applyAlignment="1">
      <alignment horizontal="center"/>
    </xf>
    <xf numFmtId="0" fontId="11" fillId="0" borderId="2" xfId="1" applyBorder="1" applyAlignment="1">
      <alignment horizontal="right"/>
    </xf>
    <xf numFmtId="10" fontId="1" fillId="0" borderId="0" xfId="3" applyNumberFormat="1" applyFont="1"/>
    <xf numFmtId="10" fontId="1" fillId="0" borderId="1" xfId="3" applyNumberFormat="1" applyFont="1" applyBorder="1" applyAlignment="1">
      <alignment horizontal="center"/>
    </xf>
    <xf numFmtId="10" fontId="1" fillId="0" borderId="0" xfId="33692" applyNumberFormat="1" applyFont="1" applyAlignment="1">
      <alignment horizontal="center"/>
    </xf>
    <xf numFmtId="10" fontId="1" fillId="0" borderId="2" xfId="33692" applyNumberFormat="1" applyFont="1" applyBorder="1" applyAlignment="1">
      <alignment horizontal="center"/>
    </xf>
    <xf numFmtId="0" fontId="107" fillId="0" borderId="0" xfId="0" applyFont="1" applyFill="1"/>
    <xf numFmtId="0" fontId="11" fillId="0" borderId="0" xfId="1" applyFill="1"/>
    <xf numFmtId="0" fontId="11" fillId="0" borderId="0" xfId="1" applyAlignment="1">
      <alignment horizontal="centerContinuous"/>
    </xf>
    <xf numFmtId="1" fontId="1" fillId="0" borderId="0" xfId="0" applyNumberFormat="1" applyFont="1" applyAlignment="1">
      <alignment horizontal="left"/>
    </xf>
    <xf numFmtId="1" fontId="11" fillId="0" borderId="0" xfId="33699" applyNumberFormat="1" applyFont="1" applyFill="1" applyBorder="1" applyProtection="1"/>
    <xf numFmtId="174" fontId="11" fillId="0" borderId="0" xfId="33699" applyNumberFormat="1" applyFont="1" applyFill="1" applyBorder="1" applyAlignment="1" applyProtection="1">
      <alignment horizontal="center"/>
    </xf>
    <xf numFmtId="1" fontId="88" fillId="0" borderId="0" xfId="33699" applyNumberFormat="1" applyFont="1" applyFill="1" applyBorder="1" applyProtection="1"/>
    <xf numFmtId="0" fontId="11" fillId="0" borderId="0" xfId="33699" applyNumberFormat="1" applyFont="1" applyFill="1" applyAlignment="1" applyProtection="1">
      <alignment horizontal="centerContinuous"/>
    </xf>
    <xf numFmtId="0" fontId="11" fillId="0" borderId="0" xfId="33700" applyFont="1" applyFill="1"/>
    <xf numFmtId="0" fontId="1" fillId="0" borderId="0" xfId="0" applyFont="1" applyFill="1"/>
    <xf numFmtId="0" fontId="11" fillId="0" borderId="0" xfId="33699" applyNumberFormat="1" applyFont="1" applyFill="1" applyAlignment="1">
      <alignment horizontal="centerContinuous"/>
    </xf>
    <xf numFmtId="0" fontId="11" fillId="0" borderId="0" xfId="33699" quotePrefix="1" applyNumberFormat="1" applyFont="1" applyFill="1" applyAlignment="1">
      <alignment horizontal="centerContinuous"/>
    </xf>
    <xf numFmtId="0" fontId="11" fillId="0" borderId="0" xfId="33699" applyNumberFormat="1" applyFont="1" applyFill="1" applyProtection="1"/>
    <xf numFmtId="0" fontId="11" fillId="0" borderId="0" xfId="33699" applyNumberFormat="1" applyFont="1" applyFill="1"/>
    <xf numFmtId="10" fontId="11" fillId="0" borderId="0" xfId="33699" applyNumberFormat="1" applyFont="1" applyFill="1" applyAlignment="1" applyProtection="1">
      <alignment horizontal="centerContinuous"/>
    </xf>
    <xf numFmtId="0" fontId="1" fillId="0" borderId="0" xfId="0" applyFont="1" applyFill="1" applyAlignment="1">
      <alignment horizontal="centerContinuous"/>
    </xf>
    <xf numFmtId="0" fontId="11" fillId="0" borderId="0" xfId="33700" applyFont="1" applyFill="1" applyAlignment="1">
      <alignment horizontal="centerContinuous"/>
    </xf>
    <xf numFmtId="0" fontId="11" fillId="0" borderId="0" xfId="33699" applyNumberFormat="1" applyFont="1" applyFill="1" applyAlignment="1" applyProtection="1">
      <alignment horizontal="center"/>
    </xf>
    <xf numFmtId="0" fontId="11" fillId="0" borderId="0" xfId="33700" applyFont="1" applyFill="1" applyAlignment="1">
      <alignment horizontal="left"/>
    </xf>
    <xf numFmtId="10" fontId="11" fillId="0" borderId="0" xfId="33699" applyNumberFormat="1" applyFont="1" applyFill="1" applyAlignment="1" applyProtection="1">
      <alignment horizontal="center"/>
    </xf>
    <xf numFmtId="8" fontId="11" fillId="0" borderId="0" xfId="33700" applyNumberFormat="1" applyFont="1" applyFill="1"/>
    <xf numFmtId="0" fontId="11" fillId="0" borderId="16" xfId="33699" applyNumberFormat="1" applyFont="1" applyFill="1" applyBorder="1" applyProtection="1"/>
    <xf numFmtId="0" fontId="11" fillId="0" borderId="2" xfId="33700" quotePrefix="1" applyFont="1" applyFill="1" applyBorder="1" applyAlignment="1">
      <alignment horizontal="center"/>
    </xf>
    <xf numFmtId="1" fontId="1" fillId="0" borderId="0" xfId="0" applyNumberFormat="1" applyFont="1" applyFill="1" applyAlignment="1">
      <alignment horizontal="left"/>
    </xf>
    <xf numFmtId="174" fontId="11" fillId="0" borderId="0" xfId="33700" applyNumberFormat="1" applyFont="1" applyFill="1"/>
    <xf numFmtId="0" fontId="88" fillId="0" borderId="0" xfId="33700" applyFont="1" applyFill="1"/>
    <xf numFmtId="10" fontId="11" fillId="0" borderId="0" xfId="33700" applyNumberFormat="1" applyFont="1" applyFill="1"/>
    <xf numFmtId="1" fontId="11" fillId="0" borderId="0" xfId="33700" applyNumberFormat="1" applyFont="1" applyFill="1"/>
    <xf numFmtId="4" fontId="11" fillId="0" borderId="0" xfId="33700" applyNumberFormat="1" applyFont="1" applyFill="1"/>
    <xf numFmtId="0" fontId="1" fillId="0" borderId="0" xfId="0" applyFont="1" applyAlignment="1">
      <alignment horizontal="left"/>
    </xf>
    <xf numFmtId="0" fontId="1" fillId="0" borderId="0" xfId="0" applyFont="1" applyAlignment="1">
      <alignment horizontal="right"/>
    </xf>
    <xf numFmtId="0" fontId="1" fillId="0" borderId="2" xfId="0" applyFont="1" applyBorder="1" applyAlignment="1"/>
    <xf numFmtId="0" fontId="1" fillId="0" borderId="2" xfId="0" applyFont="1" applyBorder="1" applyAlignment="1">
      <alignment horizontal="center" wrapText="1"/>
    </xf>
    <xf numFmtId="1" fontId="1" fillId="0" borderId="0" xfId="0" applyNumberFormat="1" applyFont="1" applyAlignment="1">
      <alignment horizontal="centerContinuous"/>
    </xf>
    <xf numFmtId="0" fontId="11" fillId="0" borderId="0" xfId="33700" applyFont="1" applyFill="1" applyAlignment="1">
      <alignment horizontal="center"/>
    </xf>
    <xf numFmtId="0" fontId="14" fillId="0" borderId="0" xfId="33700" applyFont="1" applyFill="1" applyAlignment="1">
      <alignment horizontal="right"/>
    </xf>
    <xf numFmtId="0" fontId="11" fillId="0" borderId="0" xfId="33700" applyFont="1" applyFill="1" applyBorder="1"/>
    <xf numFmtId="0" fontId="11" fillId="0" borderId="0" xfId="33700" quotePrefix="1" applyFont="1" applyFill="1" applyBorder="1" applyAlignment="1">
      <alignment horizontal="center"/>
    </xf>
    <xf numFmtId="10" fontId="14" fillId="0" borderId="0" xfId="33700" applyNumberFormat="1" applyFont="1" applyFill="1" applyAlignment="1">
      <alignment horizontal="center"/>
    </xf>
    <xf numFmtId="4" fontId="11" fillId="0" borderId="0" xfId="33700" applyNumberFormat="1" applyFont="1" applyFill="1" applyAlignment="1">
      <alignment horizontal="center"/>
    </xf>
    <xf numFmtId="174" fontId="11" fillId="0" borderId="0" xfId="33700" applyNumberFormat="1" applyFont="1" applyFill="1" applyAlignment="1">
      <alignment horizontal="center"/>
    </xf>
    <xf numFmtId="10" fontId="11" fillId="0" borderId="0" xfId="33700" applyNumberFormat="1" applyFont="1" applyFill="1" applyAlignment="1">
      <alignment horizontal="center"/>
    </xf>
    <xf numFmtId="0" fontId="11" fillId="0" borderId="2" xfId="33700" applyFont="1" applyFill="1" applyBorder="1"/>
    <xf numFmtId="0" fontId="14" fillId="0" borderId="2" xfId="33700" applyFont="1" applyFill="1" applyBorder="1" applyAlignment="1">
      <alignment horizontal="center" wrapText="1"/>
    </xf>
    <xf numFmtId="0" fontId="88" fillId="0" borderId="0" xfId="33700" applyFont="1" applyFill="1" applyBorder="1"/>
    <xf numFmtId="1" fontId="11" fillId="0" borderId="2" xfId="33699" applyNumberFormat="1" applyFont="1" applyFill="1" applyBorder="1" applyProtection="1"/>
    <xf numFmtId="0" fontId="1" fillId="0" borderId="0" xfId="58" applyFont="1"/>
    <xf numFmtId="44" fontId="1" fillId="0" borderId="0" xfId="3134" applyFont="1" applyFill="1"/>
    <xf numFmtId="0" fontId="105" fillId="0" borderId="0" xfId="58" applyFont="1"/>
    <xf numFmtId="10" fontId="1" fillId="0" borderId="0" xfId="33701" applyNumberFormat="1" applyFont="1" applyFill="1"/>
    <xf numFmtId="10" fontId="1" fillId="0" borderId="0" xfId="33701" applyNumberFormat="1" applyFont="1"/>
    <xf numFmtId="0" fontId="1" fillId="0" borderId="36" xfId="58" applyFont="1" applyBorder="1" applyAlignment="1">
      <alignment horizontal="left"/>
    </xf>
    <xf numFmtId="0" fontId="1" fillId="0" borderId="36" xfId="58" applyFont="1" applyBorder="1" applyAlignment="1">
      <alignment horizontal="center"/>
    </xf>
    <xf numFmtId="0" fontId="1" fillId="0" borderId="36" xfId="14991" applyNumberFormat="1" applyFont="1" applyBorder="1" applyAlignment="1">
      <alignment horizontal="center"/>
    </xf>
    <xf numFmtId="0" fontId="1" fillId="0" borderId="0" xfId="58" applyFont="1" applyAlignment="1">
      <alignment horizontal="center"/>
    </xf>
    <xf numFmtId="0" fontId="1" fillId="0" borderId="0" xfId="14991" applyNumberFormat="1" applyFont="1" applyAlignment="1">
      <alignment horizontal="center"/>
    </xf>
    <xf numFmtId="0" fontId="1" fillId="0" borderId="0" xfId="58" applyFont="1" applyAlignment="1">
      <alignment horizontal="left"/>
    </xf>
    <xf numFmtId="0" fontId="1" fillId="0" borderId="0" xfId="58" applyFont="1" applyAlignment="1">
      <alignment horizontal="right"/>
    </xf>
    <xf numFmtId="166" fontId="1" fillId="0" borderId="0" xfId="14991" applyNumberFormat="1" applyFont="1" applyAlignment="1">
      <alignment horizontal="right"/>
    </xf>
    <xf numFmtId="44" fontId="1" fillId="0" borderId="3" xfId="3134" applyFont="1" applyBorder="1" applyAlignment="1">
      <alignment horizontal="left"/>
    </xf>
    <xf numFmtId="44" fontId="1" fillId="0" borderId="5" xfId="3134" applyFont="1" applyBorder="1"/>
    <xf numFmtId="44" fontId="1" fillId="0" borderId="0" xfId="3134" applyFont="1"/>
    <xf numFmtId="178" fontId="1" fillId="0" borderId="0" xfId="3134" applyNumberFormat="1" applyFont="1"/>
    <xf numFmtId="8" fontId="1" fillId="0" borderId="0" xfId="58" applyNumberFormat="1" applyFont="1"/>
    <xf numFmtId="166" fontId="1" fillId="0" borderId="0" xfId="58" applyNumberFormat="1" applyFont="1"/>
    <xf numFmtId="44" fontId="1" fillId="0" borderId="0" xfId="58" applyNumberFormat="1" applyFont="1"/>
    <xf numFmtId="0" fontId="1" fillId="0" borderId="0" xfId="33702" applyAlignment="1">
      <alignment horizontal="center"/>
    </xf>
    <xf numFmtId="0" fontId="1" fillId="0" borderId="36" xfId="33702" applyBorder="1" applyAlignment="1">
      <alignment horizontal="center"/>
    </xf>
    <xf numFmtId="3" fontId="1" fillId="0" borderId="36" xfId="0" applyNumberFormat="1" applyFont="1" applyBorder="1" applyAlignment="1">
      <alignment horizontal="centerContinuous"/>
    </xf>
    <xf numFmtId="0" fontId="1" fillId="0" borderId="0" xfId="33702"/>
    <xf numFmtId="3" fontId="1" fillId="0" borderId="0" xfId="0" applyNumberFormat="1" applyFont="1" applyAlignment="1">
      <alignment horizontal="centerContinuous"/>
    </xf>
    <xf numFmtId="0" fontId="1" fillId="0" borderId="0" xfId="33702" applyAlignment="1">
      <alignment horizontal="centerContinuous"/>
    </xf>
    <xf numFmtId="0" fontId="1" fillId="0" borderId="36" xfId="33702" applyBorder="1"/>
    <xf numFmtId="0" fontId="1" fillId="0" borderId="36" xfId="0" applyFont="1" applyBorder="1" applyAlignment="1">
      <alignment horizontal="center" wrapText="1"/>
    </xf>
    <xf numFmtId="0" fontId="1" fillId="0" borderId="1" xfId="33702" applyBorder="1" applyAlignment="1">
      <alignment horizontal="left"/>
    </xf>
    <xf numFmtId="0" fontId="1" fillId="0" borderId="1" xfId="33702" applyBorder="1" applyAlignment="1">
      <alignment horizontal="center"/>
    </xf>
    <xf numFmtId="10" fontId="1" fillId="0" borderId="0" xfId="33702" applyNumberFormat="1"/>
    <xf numFmtId="0" fontId="1" fillId="0" borderId="0" xfId="33702" applyAlignment="1">
      <alignment horizontal="left"/>
    </xf>
    <xf numFmtId="10" fontId="1" fillId="0" borderId="0" xfId="33692" applyNumberFormat="1" applyFont="1" applyFill="1" applyAlignment="1">
      <alignment horizontal="center"/>
    </xf>
    <xf numFmtId="0" fontId="1" fillId="0" borderId="4" xfId="33702" applyBorder="1" applyAlignment="1">
      <alignment horizontal="left"/>
    </xf>
    <xf numFmtId="0" fontId="1" fillId="0" borderId="4" xfId="33702" applyBorder="1" applyAlignment="1">
      <alignment horizontal="center"/>
    </xf>
    <xf numFmtId="10" fontId="1" fillId="0" borderId="4" xfId="33692" applyNumberFormat="1" applyFont="1" applyBorder="1" applyAlignment="1">
      <alignment horizontal="center"/>
    </xf>
    <xf numFmtId="10" fontId="1" fillId="0" borderId="4" xfId="33692" applyNumberFormat="1" applyFont="1" applyFill="1" applyBorder="1" applyAlignment="1">
      <alignment horizontal="center"/>
    </xf>
    <xf numFmtId="0" fontId="1" fillId="0" borderId="4" xfId="33702" applyBorder="1"/>
    <xf numFmtId="10" fontId="1" fillId="0" borderId="0" xfId="33702" applyNumberFormat="1" applyAlignment="1">
      <alignment horizontal="center"/>
    </xf>
    <xf numFmtId="0" fontId="1" fillId="0" borderId="36" xfId="33702" applyBorder="1" applyAlignment="1">
      <alignment horizontal="centerContinuous"/>
    </xf>
    <xf numFmtId="0" fontId="1" fillId="0" borderId="1" xfId="33702" applyBorder="1"/>
    <xf numFmtId="0" fontId="1" fillId="0" borderId="0" xfId="0" applyFont="1" applyAlignment="1">
      <alignment horizontal="left" vertical="top"/>
    </xf>
    <xf numFmtId="177" fontId="1" fillId="0" borderId="0" xfId="33702" applyNumberFormat="1"/>
    <xf numFmtId="0" fontId="1" fillId="0" borderId="0" xfId="0" applyFont="1" applyAlignment="1">
      <alignment vertical="top"/>
    </xf>
    <xf numFmtId="0" fontId="1" fillId="0" borderId="1" xfId="33702" applyBorder="1" applyAlignment="1">
      <alignment horizontal="centerContinuous"/>
    </xf>
    <xf numFmtId="2" fontId="11" fillId="0" borderId="0" xfId="33700" applyNumberFormat="1" applyFont="1" applyFill="1" applyAlignment="1">
      <alignment horizontal="center"/>
    </xf>
    <xf numFmtId="0" fontId="1" fillId="0" borderId="0" xfId="33702" applyBorder="1" applyAlignment="1">
      <alignment horizontal="centerContinuous"/>
    </xf>
    <xf numFmtId="3" fontId="1" fillId="0" borderId="0" xfId="0" applyNumberFormat="1" applyFont="1" applyBorder="1" applyAlignment="1">
      <alignment horizontal="centerContinuous"/>
    </xf>
    <xf numFmtId="0" fontId="1" fillId="0" borderId="0" xfId="33702" applyBorder="1" applyAlignment="1">
      <alignment horizontal="center"/>
    </xf>
    <xf numFmtId="0" fontId="11" fillId="0" borderId="0" xfId="33698" applyFont="1" applyFill="1"/>
    <xf numFmtId="0" fontId="41" fillId="0" borderId="0" xfId="33624" applyFont="1" applyFill="1"/>
    <xf numFmtId="0" fontId="11" fillId="0" borderId="0" xfId="19061" applyFont="1" applyAlignment="1">
      <alignment horizontal="centerContinuous"/>
    </xf>
    <xf numFmtId="1" fontId="11" fillId="0" borderId="36" xfId="33700" applyNumberFormat="1" applyFont="1" applyFill="1" applyBorder="1"/>
    <xf numFmtId="0" fontId="11" fillId="0" borderId="36" xfId="33700" applyFont="1" applyFill="1" applyBorder="1" applyAlignment="1">
      <alignment horizontal="center"/>
    </xf>
    <xf numFmtId="9" fontId="11" fillId="0" borderId="0" xfId="33692" applyFont="1" applyFill="1" applyAlignment="1">
      <alignment horizontal="center"/>
    </xf>
    <xf numFmtId="0" fontId="1" fillId="0" borderId="0" xfId="0" applyFont="1" applyFill="1" applyAlignment="1">
      <alignment horizontal="center"/>
    </xf>
    <xf numFmtId="9" fontId="1" fillId="0" borderId="0" xfId="0" applyNumberFormat="1" applyFont="1" applyFill="1" applyAlignment="1">
      <alignment horizontal="center"/>
    </xf>
    <xf numFmtId="1" fontId="11" fillId="0" borderId="0" xfId="33700" applyNumberFormat="1" applyFont="1" applyFill="1" applyBorder="1"/>
    <xf numFmtId="4" fontId="11" fillId="0" borderId="0" xfId="33700" applyNumberFormat="1" applyFont="1" applyFill="1" applyBorder="1" applyAlignment="1">
      <alignment horizontal="center"/>
    </xf>
    <xf numFmtId="2" fontId="11" fillId="0" borderId="0" xfId="33700" applyNumberFormat="1" applyFont="1" applyFill="1" applyBorder="1" applyAlignment="1">
      <alignment horizontal="center"/>
    </xf>
    <xf numFmtId="9" fontId="11" fillId="0" borderId="0" xfId="33692" applyFont="1" applyFill="1" applyBorder="1" applyAlignment="1">
      <alignment horizontal="center"/>
    </xf>
    <xf numFmtId="4" fontId="11" fillId="0" borderId="36" xfId="33700" applyNumberFormat="1" applyFont="1" applyFill="1" applyBorder="1" applyAlignment="1">
      <alignment horizontal="center"/>
    </xf>
    <xf numFmtId="2" fontId="11" fillId="0" borderId="36" xfId="33700" applyNumberFormat="1" applyFont="1" applyFill="1" applyBorder="1" applyAlignment="1">
      <alignment horizontal="center"/>
    </xf>
    <xf numFmtId="9" fontId="11" fillId="0" borderId="36" xfId="33692" applyFont="1" applyFill="1" applyBorder="1" applyAlignment="1">
      <alignment horizontal="center"/>
    </xf>
    <xf numFmtId="0" fontId="5" fillId="0" borderId="0" xfId="33624" applyAlignment="1">
      <alignment horizontal="center"/>
    </xf>
    <xf numFmtId="0" fontId="1" fillId="0" borderId="0" xfId="33681" applyAlignment="1">
      <alignment horizontal="left" wrapText="1"/>
    </xf>
    <xf numFmtId="0" fontId="11" fillId="0" borderId="3" xfId="0" applyFont="1" applyBorder="1" applyAlignment="1">
      <alignment horizontal="center"/>
    </xf>
    <xf numFmtId="0" fontId="11" fillId="0" borderId="5" xfId="0" applyFont="1" applyBorder="1" applyAlignment="1">
      <alignment horizontal="center"/>
    </xf>
    <xf numFmtId="0" fontId="11" fillId="0" borderId="4" xfId="0" applyFont="1" applyBorder="1" applyAlignment="1">
      <alignment horizontal="center"/>
    </xf>
    <xf numFmtId="0" fontId="11" fillId="0" borderId="2" xfId="19061" applyFont="1" applyBorder="1" applyAlignment="1">
      <alignment horizontal="center"/>
    </xf>
    <xf numFmtId="0" fontId="1" fillId="0" borderId="0" xfId="58" applyFont="1" applyAlignment="1">
      <alignment horizontal="center"/>
    </xf>
  </cellXfs>
  <cellStyles count="33703">
    <cellStyle name="_x000a_bidires=100_x000d_" xfId="123"/>
    <cellStyle name="$ Currency" xfId="124"/>
    <cellStyle name="$ Linked Amount" xfId="125"/>
    <cellStyle name="$Currency x2" xfId="126"/>
    <cellStyle name="$Gas Cost x5" xfId="127"/>
    <cellStyle name="$Gas Cost x5 2" xfId="128"/>
    <cellStyle name="$Gas Cost x5 3" xfId="129"/>
    <cellStyle name="$Gas Cost x5 4" xfId="130"/>
    <cellStyle name="20% - Accent1 2" xfId="131"/>
    <cellStyle name="20% - Accent1 2 2" xfId="132"/>
    <cellStyle name="20% - Accent1 2 2 2" xfId="133"/>
    <cellStyle name="20% - Accent1 2 2 2 2" xfId="134"/>
    <cellStyle name="20% - Accent1 2 2 2 2 2" xfId="14450"/>
    <cellStyle name="20% - Accent1 2 2 2 2 2 2" xfId="22083"/>
    <cellStyle name="20% - Accent1 2 2 2 2 3" xfId="22084"/>
    <cellStyle name="20% - Accent1 2 2 2 3" xfId="14451"/>
    <cellStyle name="20% - Accent1 2 2 2 3 2" xfId="22085"/>
    <cellStyle name="20% - Accent1 2 2 2 4" xfId="22086"/>
    <cellStyle name="20% - Accent1 2 2 3" xfId="135"/>
    <cellStyle name="20% - Accent1 2 2 3 2" xfId="14452"/>
    <cellStyle name="20% - Accent1 2 2 3 2 2" xfId="22087"/>
    <cellStyle name="20% - Accent1 2 2 3 3" xfId="22088"/>
    <cellStyle name="20% - Accent1 2 2 4" xfId="14453"/>
    <cellStyle name="20% - Accent1 2 2 4 2" xfId="22089"/>
    <cellStyle name="20% - Accent1 2 2 5" xfId="22090"/>
    <cellStyle name="20% - Accent1 2 3" xfId="136"/>
    <cellStyle name="20% - Accent1 2 3 2" xfId="137"/>
    <cellStyle name="20% - Accent1 2 3 2 2" xfId="14454"/>
    <cellStyle name="20% - Accent1 2 3 2 2 2" xfId="22091"/>
    <cellStyle name="20% - Accent1 2 3 2 3" xfId="22092"/>
    <cellStyle name="20% - Accent1 2 3 3" xfId="14455"/>
    <cellStyle name="20% - Accent1 2 3 3 2" xfId="22093"/>
    <cellStyle name="20% - Accent1 2 3 4" xfId="22094"/>
    <cellStyle name="20% - Accent1 2 4" xfId="138"/>
    <cellStyle name="20% - Accent1 2 4 2" xfId="139"/>
    <cellStyle name="20% - Accent1 2 4 2 2" xfId="14456"/>
    <cellStyle name="20% - Accent1 2 4 2 2 2" xfId="22095"/>
    <cellStyle name="20% - Accent1 2 4 2 3" xfId="22096"/>
    <cellStyle name="20% - Accent1 2 4 3" xfId="14457"/>
    <cellStyle name="20% - Accent1 2 4 3 2" xfId="22097"/>
    <cellStyle name="20% - Accent1 2 4 4" xfId="22098"/>
    <cellStyle name="20% - Accent1 2 5" xfId="140"/>
    <cellStyle name="20% - Accent1 2 5 2" xfId="14458"/>
    <cellStyle name="20% - Accent1 2 5 2 2" xfId="22099"/>
    <cellStyle name="20% - Accent1 2 5 3" xfId="22100"/>
    <cellStyle name="20% - Accent1 2 6" xfId="14459"/>
    <cellStyle name="20% - Accent1 2 6 2" xfId="22101"/>
    <cellStyle name="20% - Accent1 2 7" xfId="22102"/>
    <cellStyle name="20% - Accent1 3" xfId="141"/>
    <cellStyle name="20% - Accent1 3 2" xfId="142"/>
    <cellStyle name="20% - Accent1 3 2 2" xfId="143"/>
    <cellStyle name="20% - Accent1 3 2 2 2" xfId="144"/>
    <cellStyle name="20% - Accent1 3 2 2 2 2" xfId="14460"/>
    <cellStyle name="20% - Accent1 3 2 2 2 2 2" xfId="22103"/>
    <cellStyle name="20% - Accent1 3 2 2 2 3" xfId="22104"/>
    <cellStyle name="20% - Accent1 3 2 2 3" xfId="14461"/>
    <cellStyle name="20% - Accent1 3 2 2 3 2" xfId="22105"/>
    <cellStyle name="20% - Accent1 3 2 2 4" xfId="22106"/>
    <cellStyle name="20% - Accent1 3 2 3" xfId="145"/>
    <cellStyle name="20% - Accent1 3 2 3 2" xfId="14462"/>
    <cellStyle name="20% - Accent1 3 2 3 2 2" xfId="22107"/>
    <cellStyle name="20% - Accent1 3 2 3 3" xfId="22108"/>
    <cellStyle name="20% - Accent1 3 2 4" xfId="14463"/>
    <cellStyle name="20% - Accent1 3 2 4 2" xfId="22109"/>
    <cellStyle name="20% - Accent1 3 2 5" xfId="22110"/>
    <cellStyle name="20% - Accent1 3 3" xfId="146"/>
    <cellStyle name="20% - Accent1 3 3 2" xfId="147"/>
    <cellStyle name="20% - Accent1 3 3 2 2" xfId="14464"/>
    <cellStyle name="20% - Accent1 3 3 2 2 2" xfId="22111"/>
    <cellStyle name="20% - Accent1 3 3 2 3" xfId="22112"/>
    <cellStyle name="20% - Accent1 3 3 3" xfId="14465"/>
    <cellStyle name="20% - Accent1 3 3 3 2" xfId="22113"/>
    <cellStyle name="20% - Accent1 3 3 4" xfId="22114"/>
    <cellStyle name="20% - Accent1 3 4" xfId="148"/>
    <cellStyle name="20% - Accent1 3 4 2" xfId="14466"/>
    <cellStyle name="20% - Accent1 3 4 2 2" xfId="22115"/>
    <cellStyle name="20% - Accent1 3 4 3" xfId="22116"/>
    <cellStyle name="20% - Accent1 3 5" xfId="14467"/>
    <cellStyle name="20% - Accent1 3 5 2" xfId="22117"/>
    <cellStyle name="20% - Accent1 3 6" xfId="22118"/>
    <cellStyle name="20% - Accent1 4" xfId="149"/>
    <cellStyle name="20% - Accent1 4 2" xfId="150"/>
    <cellStyle name="20% - Accent1 4 2 2" xfId="151"/>
    <cellStyle name="20% - Accent1 4 2 2 2" xfId="152"/>
    <cellStyle name="20% - Accent1 4 2 2 2 2" xfId="14468"/>
    <cellStyle name="20% - Accent1 4 2 2 2 2 2" xfId="22119"/>
    <cellStyle name="20% - Accent1 4 2 2 2 3" xfId="22120"/>
    <cellStyle name="20% - Accent1 4 2 2 3" xfId="14469"/>
    <cellStyle name="20% - Accent1 4 2 2 3 2" xfId="22121"/>
    <cellStyle name="20% - Accent1 4 2 2 4" xfId="22122"/>
    <cellStyle name="20% - Accent1 4 2 3" xfId="153"/>
    <cellStyle name="20% - Accent1 4 2 3 2" xfId="14470"/>
    <cellStyle name="20% - Accent1 4 2 3 2 2" xfId="22123"/>
    <cellStyle name="20% - Accent1 4 2 3 3" xfId="22124"/>
    <cellStyle name="20% - Accent1 4 2 4" xfId="14471"/>
    <cellStyle name="20% - Accent1 4 2 4 2" xfId="22125"/>
    <cellStyle name="20% - Accent1 4 2 5" xfId="22126"/>
    <cellStyle name="20% - Accent1 4 3" xfId="154"/>
    <cellStyle name="20% - Accent1 4 3 2" xfId="155"/>
    <cellStyle name="20% - Accent1 4 3 2 2" xfId="14472"/>
    <cellStyle name="20% - Accent1 4 3 2 2 2" xfId="22127"/>
    <cellStyle name="20% - Accent1 4 3 2 3" xfId="22128"/>
    <cellStyle name="20% - Accent1 4 3 3" xfId="14473"/>
    <cellStyle name="20% - Accent1 4 3 3 2" xfId="22129"/>
    <cellStyle name="20% - Accent1 4 3 4" xfId="22130"/>
    <cellStyle name="20% - Accent1 4 4" xfId="156"/>
    <cellStyle name="20% - Accent1 4 4 2" xfId="14474"/>
    <cellStyle name="20% - Accent1 4 4 2 2" xfId="22131"/>
    <cellStyle name="20% - Accent1 4 4 3" xfId="22132"/>
    <cellStyle name="20% - Accent1 4 5" xfId="14475"/>
    <cellStyle name="20% - Accent1 4 5 2" xfId="22133"/>
    <cellStyle name="20% - Accent1 4 6" xfId="22134"/>
    <cellStyle name="20% - Accent1 5" xfId="157"/>
    <cellStyle name="20% - Accent1 5 2" xfId="158"/>
    <cellStyle name="20% - Accent1 5 2 2" xfId="159"/>
    <cellStyle name="20% - Accent1 5 2 2 2" xfId="160"/>
    <cellStyle name="20% - Accent1 5 2 2 2 2" xfId="14476"/>
    <cellStyle name="20% - Accent1 5 2 2 2 2 2" xfId="22135"/>
    <cellStyle name="20% - Accent1 5 2 2 2 3" xfId="22136"/>
    <cellStyle name="20% - Accent1 5 2 2 3" xfId="14477"/>
    <cellStyle name="20% - Accent1 5 2 2 3 2" xfId="22137"/>
    <cellStyle name="20% - Accent1 5 2 2 4" xfId="22138"/>
    <cellStyle name="20% - Accent1 5 2 3" xfId="161"/>
    <cellStyle name="20% - Accent1 5 2 3 2" xfId="14478"/>
    <cellStyle name="20% - Accent1 5 2 3 2 2" xfId="22139"/>
    <cellStyle name="20% - Accent1 5 2 3 3" xfId="22140"/>
    <cellStyle name="20% - Accent1 5 2 4" xfId="14479"/>
    <cellStyle name="20% - Accent1 5 2 4 2" xfId="22141"/>
    <cellStyle name="20% - Accent1 5 2 5" xfId="22142"/>
    <cellStyle name="20% - Accent1 5 3" xfId="162"/>
    <cellStyle name="20% - Accent1 5 3 2" xfId="163"/>
    <cellStyle name="20% - Accent1 5 3 2 2" xfId="14480"/>
    <cellStyle name="20% - Accent1 5 3 2 2 2" xfId="22143"/>
    <cellStyle name="20% - Accent1 5 3 2 3" xfId="22144"/>
    <cellStyle name="20% - Accent1 5 3 3" xfId="14481"/>
    <cellStyle name="20% - Accent1 5 3 3 2" xfId="22145"/>
    <cellStyle name="20% - Accent1 5 3 4" xfId="22146"/>
    <cellStyle name="20% - Accent1 5 4" xfId="164"/>
    <cellStyle name="20% - Accent1 5 4 2" xfId="14482"/>
    <cellStyle name="20% - Accent1 5 4 2 2" xfId="22147"/>
    <cellStyle name="20% - Accent1 5 4 3" xfId="22148"/>
    <cellStyle name="20% - Accent1 5 5" xfId="14483"/>
    <cellStyle name="20% - Accent1 5 5 2" xfId="22149"/>
    <cellStyle name="20% - Accent1 5 6" xfId="22150"/>
    <cellStyle name="20% - Accent1 6" xfId="165"/>
    <cellStyle name="20% - Accent2 2" xfId="166"/>
    <cellStyle name="20% - Accent2 2 2" xfId="167"/>
    <cellStyle name="20% - Accent2 2 2 2" xfId="168"/>
    <cellStyle name="20% - Accent2 2 2 2 2" xfId="169"/>
    <cellStyle name="20% - Accent2 2 2 2 2 2" xfId="14484"/>
    <cellStyle name="20% - Accent2 2 2 2 2 2 2" xfId="22151"/>
    <cellStyle name="20% - Accent2 2 2 2 2 3" xfId="22152"/>
    <cellStyle name="20% - Accent2 2 2 2 3" xfId="14485"/>
    <cellStyle name="20% - Accent2 2 2 2 3 2" xfId="22153"/>
    <cellStyle name="20% - Accent2 2 2 2 4" xfId="22154"/>
    <cellStyle name="20% - Accent2 2 2 3" xfId="170"/>
    <cellStyle name="20% - Accent2 2 2 3 2" xfId="14486"/>
    <cellStyle name="20% - Accent2 2 2 3 2 2" xfId="22155"/>
    <cellStyle name="20% - Accent2 2 2 3 3" xfId="22156"/>
    <cellStyle name="20% - Accent2 2 2 4" xfId="14487"/>
    <cellStyle name="20% - Accent2 2 2 4 2" xfId="22157"/>
    <cellStyle name="20% - Accent2 2 2 5" xfId="22158"/>
    <cellStyle name="20% - Accent2 2 3" xfId="171"/>
    <cellStyle name="20% - Accent2 2 3 2" xfId="172"/>
    <cellStyle name="20% - Accent2 2 3 2 2" xfId="14488"/>
    <cellStyle name="20% - Accent2 2 3 2 2 2" xfId="22159"/>
    <cellStyle name="20% - Accent2 2 3 2 3" xfId="22160"/>
    <cellStyle name="20% - Accent2 2 3 3" xfId="14489"/>
    <cellStyle name="20% - Accent2 2 3 3 2" xfId="22161"/>
    <cellStyle name="20% - Accent2 2 3 4" xfId="22162"/>
    <cellStyle name="20% - Accent2 2 4" xfId="173"/>
    <cellStyle name="20% - Accent2 2 4 2" xfId="174"/>
    <cellStyle name="20% - Accent2 2 4 2 2" xfId="14490"/>
    <cellStyle name="20% - Accent2 2 4 2 2 2" xfId="22163"/>
    <cellStyle name="20% - Accent2 2 4 2 3" xfId="22164"/>
    <cellStyle name="20% - Accent2 2 4 3" xfId="14491"/>
    <cellStyle name="20% - Accent2 2 4 3 2" xfId="22165"/>
    <cellStyle name="20% - Accent2 2 4 4" xfId="22166"/>
    <cellStyle name="20% - Accent2 2 5" xfId="175"/>
    <cellStyle name="20% - Accent2 2 5 2" xfId="14492"/>
    <cellStyle name="20% - Accent2 2 5 2 2" xfId="22167"/>
    <cellStyle name="20% - Accent2 2 5 3" xfId="22168"/>
    <cellStyle name="20% - Accent2 2 6" xfId="14493"/>
    <cellStyle name="20% - Accent2 2 6 2" xfId="22169"/>
    <cellStyle name="20% - Accent2 2 7" xfId="22170"/>
    <cellStyle name="20% - Accent2 3" xfId="176"/>
    <cellStyle name="20% - Accent2 3 2" xfId="177"/>
    <cellStyle name="20% - Accent2 3 2 2" xfId="178"/>
    <cellStyle name="20% - Accent2 3 2 2 2" xfId="179"/>
    <cellStyle name="20% - Accent2 3 2 2 2 2" xfId="14494"/>
    <cellStyle name="20% - Accent2 3 2 2 2 2 2" xfId="22171"/>
    <cellStyle name="20% - Accent2 3 2 2 2 3" xfId="22172"/>
    <cellStyle name="20% - Accent2 3 2 2 3" xfId="14495"/>
    <cellStyle name="20% - Accent2 3 2 2 3 2" xfId="22173"/>
    <cellStyle name="20% - Accent2 3 2 2 4" xfId="22174"/>
    <cellStyle name="20% - Accent2 3 2 3" xfId="180"/>
    <cellStyle name="20% - Accent2 3 2 3 2" xfId="14496"/>
    <cellStyle name="20% - Accent2 3 2 3 2 2" xfId="22175"/>
    <cellStyle name="20% - Accent2 3 2 3 3" xfId="22176"/>
    <cellStyle name="20% - Accent2 3 2 4" xfId="14497"/>
    <cellStyle name="20% - Accent2 3 2 4 2" xfId="22177"/>
    <cellStyle name="20% - Accent2 3 2 5" xfId="22178"/>
    <cellStyle name="20% - Accent2 3 3" xfId="181"/>
    <cellStyle name="20% - Accent2 3 3 2" xfId="182"/>
    <cellStyle name="20% - Accent2 3 3 2 2" xfId="14498"/>
    <cellStyle name="20% - Accent2 3 3 2 2 2" xfId="22179"/>
    <cellStyle name="20% - Accent2 3 3 2 3" xfId="22180"/>
    <cellStyle name="20% - Accent2 3 3 3" xfId="14499"/>
    <cellStyle name="20% - Accent2 3 3 3 2" xfId="22181"/>
    <cellStyle name="20% - Accent2 3 3 4" xfId="22182"/>
    <cellStyle name="20% - Accent2 3 4" xfId="183"/>
    <cellStyle name="20% - Accent2 3 4 2" xfId="14500"/>
    <cellStyle name="20% - Accent2 3 4 2 2" xfId="22183"/>
    <cellStyle name="20% - Accent2 3 4 3" xfId="22184"/>
    <cellStyle name="20% - Accent2 3 5" xfId="14501"/>
    <cellStyle name="20% - Accent2 3 5 2" xfId="22185"/>
    <cellStyle name="20% - Accent2 3 6" xfId="22186"/>
    <cellStyle name="20% - Accent2 4" xfId="184"/>
    <cellStyle name="20% - Accent2 4 2" xfId="185"/>
    <cellStyle name="20% - Accent2 4 2 2" xfId="186"/>
    <cellStyle name="20% - Accent2 4 2 2 2" xfId="187"/>
    <cellStyle name="20% - Accent2 4 2 2 2 2" xfId="14502"/>
    <cellStyle name="20% - Accent2 4 2 2 2 2 2" xfId="22187"/>
    <cellStyle name="20% - Accent2 4 2 2 2 3" xfId="22188"/>
    <cellStyle name="20% - Accent2 4 2 2 3" xfId="14503"/>
    <cellStyle name="20% - Accent2 4 2 2 3 2" xfId="22189"/>
    <cellStyle name="20% - Accent2 4 2 2 4" xfId="22190"/>
    <cellStyle name="20% - Accent2 4 2 3" xfId="188"/>
    <cellStyle name="20% - Accent2 4 2 3 2" xfId="14504"/>
    <cellStyle name="20% - Accent2 4 2 3 2 2" xfId="22191"/>
    <cellStyle name="20% - Accent2 4 2 3 3" xfId="22192"/>
    <cellStyle name="20% - Accent2 4 2 4" xfId="14505"/>
    <cellStyle name="20% - Accent2 4 2 4 2" xfId="22193"/>
    <cellStyle name="20% - Accent2 4 2 5" xfId="22194"/>
    <cellStyle name="20% - Accent2 4 3" xfId="189"/>
    <cellStyle name="20% - Accent2 4 3 2" xfId="190"/>
    <cellStyle name="20% - Accent2 4 3 2 2" xfId="14506"/>
    <cellStyle name="20% - Accent2 4 3 2 2 2" xfId="22195"/>
    <cellStyle name="20% - Accent2 4 3 2 3" xfId="22196"/>
    <cellStyle name="20% - Accent2 4 3 3" xfId="14507"/>
    <cellStyle name="20% - Accent2 4 3 3 2" xfId="22197"/>
    <cellStyle name="20% - Accent2 4 3 4" xfId="22198"/>
    <cellStyle name="20% - Accent2 4 4" xfId="191"/>
    <cellStyle name="20% - Accent2 4 4 2" xfId="14508"/>
    <cellStyle name="20% - Accent2 4 4 2 2" xfId="22199"/>
    <cellStyle name="20% - Accent2 4 4 3" xfId="22200"/>
    <cellStyle name="20% - Accent2 4 5" xfId="14509"/>
    <cellStyle name="20% - Accent2 4 5 2" xfId="22201"/>
    <cellStyle name="20% - Accent2 4 6" xfId="22202"/>
    <cellStyle name="20% - Accent2 5" xfId="192"/>
    <cellStyle name="20% - Accent2 5 2" xfId="193"/>
    <cellStyle name="20% - Accent2 5 2 2" xfId="194"/>
    <cellStyle name="20% - Accent2 5 2 2 2" xfId="195"/>
    <cellStyle name="20% - Accent2 5 2 2 2 2" xfId="14510"/>
    <cellStyle name="20% - Accent2 5 2 2 2 2 2" xfId="22203"/>
    <cellStyle name="20% - Accent2 5 2 2 2 3" xfId="22204"/>
    <cellStyle name="20% - Accent2 5 2 2 3" xfId="14511"/>
    <cellStyle name="20% - Accent2 5 2 2 3 2" xfId="22205"/>
    <cellStyle name="20% - Accent2 5 2 2 4" xfId="22206"/>
    <cellStyle name="20% - Accent2 5 2 3" xfId="196"/>
    <cellStyle name="20% - Accent2 5 2 3 2" xfId="14512"/>
    <cellStyle name="20% - Accent2 5 2 3 2 2" xfId="22207"/>
    <cellStyle name="20% - Accent2 5 2 3 3" xfId="22208"/>
    <cellStyle name="20% - Accent2 5 2 4" xfId="14513"/>
    <cellStyle name="20% - Accent2 5 2 4 2" xfId="22209"/>
    <cellStyle name="20% - Accent2 5 2 5" xfId="22210"/>
    <cellStyle name="20% - Accent2 5 3" xfId="197"/>
    <cellStyle name="20% - Accent2 5 3 2" xfId="198"/>
    <cellStyle name="20% - Accent2 5 3 2 2" xfId="14514"/>
    <cellStyle name="20% - Accent2 5 3 2 2 2" xfId="22211"/>
    <cellStyle name="20% - Accent2 5 3 2 3" xfId="22212"/>
    <cellStyle name="20% - Accent2 5 3 3" xfId="14515"/>
    <cellStyle name="20% - Accent2 5 3 3 2" xfId="22213"/>
    <cellStyle name="20% - Accent2 5 3 4" xfId="22214"/>
    <cellStyle name="20% - Accent2 5 4" xfId="199"/>
    <cellStyle name="20% - Accent2 5 4 2" xfId="14516"/>
    <cellStyle name="20% - Accent2 5 4 2 2" xfId="22215"/>
    <cellStyle name="20% - Accent2 5 4 3" xfId="22216"/>
    <cellStyle name="20% - Accent2 5 5" xfId="14517"/>
    <cellStyle name="20% - Accent2 5 5 2" xfId="22217"/>
    <cellStyle name="20% - Accent2 5 6" xfId="22218"/>
    <cellStyle name="20% - Accent2 6" xfId="200"/>
    <cellStyle name="20% - Accent3 2" xfId="201"/>
    <cellStyle name="20% - Accent3 2 2" xfId="202"/>
    <cellStyle name="20% - Accent3 2 2 2" xfId="203"/>
    <cellStyle name="20% - Accent3 2 2 2 2" xfId="204"/>
    <cellStyle name="20% - Accent3 2 2 2 2 2" xfId="14518"/>
    <cellStyle name="20% - Accent3 2 2 2 2 2 2" xfId="22219"/>
    <cellStyle name="20% - Accent3 2 2 2 2 3" xfId="22220"/>
    <cellStyle name="20% - Accent3 2 2 2 3" xfId="14519"/>
    <cellStyle name="20% - Accent3 2 2 2 3 2" xfId="22221"/>
    <cellStyle name="20% - Accent3 2 2 2 4" xfId="22222"/>
    <cellStyle name="20% - Accent3 2 2 3" xfId="205"/>
    <cellStyle name="20% - Accent3 2 2 3 2" xfId="14520"/>
    <cellStyle name="20% - Accent3 2 2 3 2 2" xfId="22223"/>
    <cellStyle name="20% - Accent3 2 2 3 3" xfId="22224"/>
    <cellStyle name="20% - Accent3 2 2 4" xfId="14521"/>
    <cellStyle name="20% - Accent3 2 2 4 2" xfId="22225"/>
    <cellStyle name="20% - Accent3 2 2 5" xfId="22226"/>
    <cellStyle name="20% - Accent3 2 3" xfId="206"/>
    <cellStyle name="20% - Accent3 2 3 2" xfId="207"/>
    <cellStyle name="20% - Accent3 2 3 2 2" xfId="14522"/>
    <cellStyle name="20% - Accent3 2 3 2 2 2" xfId="22227"/>
    <cellStyle name="20% - Accent3 2 3 2 3" xfId="22228"/>
    <cellStyle name="20% - Accent3 2 3 3" xfId="14523"/>
    <cellStyle name="20% - Accent3 2 3 3 2" xfId="22229"/>
    <cellStyle name="20% - Accent3 2 3 4" xfId="22230"/>
    <cellStyle name="20% - Accent3 2 4" xfId="208"/>
    <cellStyle name="20% - Accent3 2 4 2" xfId="209"/>
    <cellStyle name="20% - Accent3 2 4 2 2" xfId="14524"/>
    <cellStyle name="20% - Accent3 2 4 2 2 2" xfId="22231"/>
    <cellStyle name="20% - Accent3 2 4 2 3" xfId="22232"/>
    <cellStyle name="20% - Accent3 2 4 3" xfId="14525"/>
    <cellStyle name="20% - Accent3 2 4 3 2" xfId="22233"/>
    <cellStyle name="20% - Accent3 2 4 4" xfId="22234"/>
    <cellStyle name="20% - Accent3 2 5" xfId="210"/>
    <cellStyle name="20% - Accent3 2 5 2" xfId="14526"/>
    <cellStyle name="20% - Accent3 2 5 2 2" xfId="22235"/>
    <cellStyle name="20% - Accent3 2 5 3" xfId="22236"/>
    <cellStyle name="20% - Accent3 2 6" xfId="14527"/>
    <cellStyle name="20% - Accent3 2 6 2" xfId="22237"/>
    <cellStyle name="20% - Accent3 2 7" xfId="22238"/>
    <cellStyle name="20% - Accent3 3" xfId="211"/>
    <cellStyle name="20% - Accent3 3 2" xfId="212"/>
    <cellStyle name="20% - Accent3 3 2 2" xfId="213"/>
    <cellStyle name="20% - Accent3 3 2 2 2" xfId="214"/>
    <cellStyle name="20% - Accent3 3 2 2 2 2" xfId="14528"/>
    <cellStyle name="20% - Accent3 3 2 2 2 2 2" xfId="22239"/>
    <cellStyle name="20% - Accent3 3 2 2 2 3" xfId="22240"/>
    <cellStyle name="20% - Accent3 3 2 2 3" xfId="14529"/>
    <cellStyle name="20% - Accent3 3 2 2 3 2" xfId="22241"/>
    <cellStyle name="20% - Accent3 3 2 2 4" xfId="22242"/>
    <cellStyle name="20% - Accent3 3 2 3" xfId="215"/>
    <cellStyle name="20% - Accent3 3 2 3 2" xfId="14530"/>
    <cellStyle name="20% - Accent3 3 2 3 2 2" xfId="22243"/>
    <cellStyle name="20% - Accent3 3 2 3 3" xfId="22244"/>
    <cellStyle name="20% - Accent3 3 2 4" xfId="14531"/>
    <cellStyle name="20% - Accent3 3 2 4 2" xfId="22245"/>
    <cellStyle name="20% - Accent3 3 2 5" xfId="22246"/>
    <cellStyle name="20% - Accent3 3 3" xfId="216"/>
    <cellStyle name="20% - Accent3 3 3 2" xfId="217"/>
    <cellStyle name="20% - Accent3 3 3 2 2" xfId="14532"/>
    <cellStyle name="20% - Accent3 3 3 2 2 2" xfId="22247"/>
    <cellStyle name="20% - Accent3 3 3 2 3" xfId="22248"/>
    <cellStyle name="20% - Accent3 3 3 3" xfId="14533"/>
    <cellStyle name="20% - Accent3 3 3 3 2" xfId="22249"/>
    <cellStyle name="20% - Accent3 3 3 4" xfId="22250"/>
    <cellStyle name="20% - Accent3 3 4" xfId="218"/>
    <cellStyle name="20% - Accent3 3 4 2" xfId="14534"/>
    <cellStyle name="20% - Accent3 3 4 2 2" xfId="22251"/>
    <cellStyle name="20% - Accent3 3 4 3" xfId="22252"/>
    <cellStyle name="20% - Accent3 3 5" xfId="14535"/>
    <cellStyle name="20% - Accent3 3 5 2" xfId="22253"/>
    <cellStyle name="20% - Accent3 3 6" xfId="22254"/>
    <cellStyle name="20% - Accent3 4" xfId="219"/>
    <cellStyle name="20% - Accent3 4 2" xfId="220"/>
    <cellStyle name="20% - Accent3 4 2 2" xfId="221"/>
    <cellStyle name="20% - Accent3 4 2 2 2" xfId="222"/>
    <cellStyle name="20% - Accent3 4 2 2 2 2" xfId="14536"/>
    <cellStyle name="20% - Accent3 4 2 2 2 2 2" xfId="22255"/>
    <cellStyle name="20% - Accent3 4 2 2 2 3" xfId="22256"/>
    <cellStyle name="20% - Accent3 4 2 2 3" xfId="14537"/>
    <cellStyle name="20% - Accent3 4 2 2 3 2" xfId="22257"/>
    <cellStyle name="20% - Accent3 4 2 2 4" xfId="22258"/>
    <cellStyle name="20% - Accent3 4 2 3" xfId="223"/>
    <cellStyle name="20% - Accent3 4 2 3 2" xfId="14538"/>
    <cellStyle name="20% - Accent3 4 2 3 2 2" xfId="22259"/>
    <cellStyle name="20% - Accent3 4 2 3 3" xfId="22260"/>
    <cellStyle name="20% - Accent3 4 2 4" xfId="14539"/>
    <cellStyle name="20% - Accent3 4 2 4 2" xfId="22261"/>
    <cellStyle name="20% - Accent3 4 2 5" xfId="22262"/>
    <cellStyle name="20% - Accent3 4 3" xfId="224"/>
    <cellStyle name="20% - Accent3 4 3 2" xfId="225"/>
    <cellStyle name="20% - Accent3 4 3 2 2" xfId="14540"/>
    <cellStyle name="20% - Accent3 4 3 2 2 2" xfId="22263"/>
    <cellStyle name="20% - Accent3 4 3 2 3" xfId="22264"/>
    <cellStyle name="20% - Accent3 4 3 3" xfId="14541"/>
    <cellStyle name="20% - Accent3 4 3 3 2" xfId="22265"/>
    <cellStyle name="20% - Accent3 4 3 4" xfId="22266"/>
    <cellStyle name="20% - Accent3 4 4" xfId="226"/>
    <cellStyle name="20% - Accent3 4 4 2" xfId="14542"/>
    <cellStyle name="20% - Accent3 4 4 2 2" xfId="22267"/>
    <cellStyle name="20% - Accent3 4 4 3" xfId="22268"/>
    <cellStyle name="20% - Accent3 4 5" xfId="14543"/>
    <cellStyle name="20% - Accent3 4 5 2" xfId="22269"/>
    <cellStyle name="20% - Accent3 4 6" xfId="22270"/>
    <cellStyle name="20% - Accent3 5" xfId="227"/>
    <cellStyle name="20% - Accent3 5 2" xfId="228"/>
    <cellStyle name="20% - Accent3 5 2 2" xfId="229"/>
    <cellStyle name="20% - Accent3 5 2 2 2" xfId="230"/>
    <cellStyle name="20% - Accent3 5 2 2 2 2" xfId="14544"/>
    <cellStyle name="20% - Accent3 5 2 2 2 2 2" xfId="22271"/>
    <cellStyle name="20% - Accent3 5 2 2 2 3" xfId="22272"/>
    <cellStyle name="20% - Accent3 5 2 2 3" xfId="14545"/>
    <cellStyle name="20% - Accent3 5 2 2 3 2" xfId="22273"/>
    <cellStyle name="20% - Accent3 5 2 2 4" xfId="22274"/>
    <cellStyle name="20% - Accent3 5 2 3" xfId="231"/>
    <cellStyle name="20% - Accent3 5 2 3 2" xfId="14546"/>
    <cellStyle name="20% - Accent3 5 2 3 2 2" xfId="22275"/>
    <cellStyle name="20% - Accent3 5 2 3 3" xfId="22276"/>
    <cellStyle name="20% - Accent3 5 2 4" xfId="14547"/>
    <cellStyle name="20% - Accent3 5 2 4 2" xfId="22277"/>
    <cellStyle name="20% - Accent3 5 2 5" xfId="22278"/>
    <cellStyle name="20% - Accent3 5 3" xfId="232"/>
    <cellStyle name="20% - Accent3 5 3 2" xfId="233"/>
    <cellStyle name="20% - Accent3 5 3 2 2" xfId="14548"/>
    <cellStyle name="20% - Accent3 5 3 2 2 2" xfId="22279"/>
    <cellStyle name="20% - Accent3 5 3 2 3" xfId="22280"/>
    <cellStyle name="20% - Accent3 5 3 3" xfId="14549"/>
    <cellStyle name="20% - Accent3 5 3 3 2" xfId="22281"/>
    <cellStyle name="20% - Accent3 5 3 4" xfId="22282"/>
    <cellStyle name="20% - Accent3 5 4" xfId="234"/>
    <cellStyle name="20% - Accent3 5 4 2" xfId="14550"/>
    <cellStyle name="20% - Accent3 5 4 2 2" xfId="22283"/>
    <cellStyle name="20% - Accent3 5 4 3" xfId="22284"/>
    <cellStyle name="20% - Accent3 5 5" xfId="14551"/>
    <cellStyle name="20% - Accent3 5 5 2" xfId="22285"/>
    <cellStyle name="20% - Accent3 5 6" xfId="22286"/>
    <cellStyle name="20% - Accent3 6" xfId="235"/>
    <cellStyle name="20% - Accent4 2" xfId="236"/>
    <cellStyle name="20% - Accent4 2 2" xfId="237"/>
    <cellStyle name="20% - Accent4 2 2 2" xfId="238"/>
    <cellStyle name="20% - Accent4 2 2 2 2" xfId="239"/>
    <cellStyle name="20% - Accent4 2 2 2 2 2" xfId="14552"/>
    <cellStyle name="20% - Accent4 2 2 2 2 2 2" xfId="22287"/>
    <cellStyle name="20% - Accent4 2 2 2 2 3" xfId="22288"/>
    <cellStyle name="20% - Accent4 2 2 2 3" xfId="14553"/>
    <cellStyle name="20% - Accent4 2 2 2 3 2" xfId="22289"/>
    <cellStyle name="20% - Accent4 2 2 2 4" xfId="22290"/>
    <cellStyle name="20% - Accent4 2 2 3" xfId="240"/>
    <cellStyle name="20% - Accent4 2 2 3 2" xfId="14554"/>
    <cellStyle name="20% - Accent4 2 2 3 2 2" xfId="22291"/>
    <cellStyle name="20% - Accent4 2 2 3 3" xfId="22292"/>
    <cellStyle name="20% - Accent4 2 2 4" xfId="14555"/>
    <cellStyle name="20% - Accent4 2 2 4 2" xfId="22293"/>
    <cellStyle name="20% - Accent4 2 2 5" xfId="22294"/>
    <cellStyle name="20% - Accent4 2 3" xfId="241"/>
    <cellStyle name="20% - Accent4 2 3 2" xfId="242"/>
    <cellStyle name="20% - Accent4 2 3 2 2" xfId="14556"/>
    <cellStyle name="20% - Accent4 2 3 2 2 2" xfId="22295"/>
    <cellStyle name="20% - Accent4 2 3 2 3" xfId="22296"/>
    <cellStyle name="20% - Accent4 2 3 3" xfId="14557"/>
    <cellStyle name="20% - Accent4 2 3 3 2" xfId="22297"/>
    <cellStyle name="20% - Accent4 2 3 4" xfId="22298"/>
    <cellStyle name="20% - Accent4 2 4" xfId="243"/>
    <cellStyle name="20% - Accent4 2 4 2" xfId="244"/>
    <cellStyle name="20% - Accent4 2 4 2 2" xfId="14558"/>
    <cellStyle name="20% - Accent4 2 4 2 2 2" xfId="22299"/>
    <cellStyle name="20% - Accent4 2 4 2 3" xfId="22300"/>
    <cellStyle name="20% - Accent4 2 4 3" xfId="14559"/>
    <cellStyle name="20% - Accent4 2 4 3 2" xfId="22301"/>
    <cellStyle name="20% - Accent4 2 4 4" xfId="22302"/>
    <cellStyle name="20% - Accent4 2 5" xfId="245"/>
    <cellStyle name="20% - Accent4 2 5 2" xfId="14560"/>
    <cellStyle name="20% - Accent4 2 5 2 2" xfId="22303"/>
    <cellStyle name="20% - Accent4 2 5 3" xfId="22304"/>
    <cellStyle name="20% - Accent4 2 6" xfId="14561"/>
    <cellStyle name="20% - Accent4 2 6 2" xfId="22305"/>
    <cellStyle name="20% - Accent4 2 7" xfId="22306"/>
    <cellStyle name="20% - Accent4 3" xfId="246"/>
    <cellStyle name="20% - Accent4 3 2" xfId="247"/>
    <cellStyle name="20% - Accent4 3 2 2" xfId="248"/>
    <cellStyle name="20% - Accent4 3 2 2 2" xfId="249"/>
    <cellStyle name="20% - Accent4 3 2 2 2 2" xfId="14562"/>
    <cellStyle name="20% - Accent4 3 2 2 2 2 2" xfId="22307"/>
    <cellStyle name="20% - Accent4 3 2 2 2 3" xfId="22308"/>
    <cellStyle name="20% - Accent4 3 2 2 3" xfId="14563"/>
    <cellStyle name="20% - Accent4 3 2 2 3 2" xfId="22309"/>
    <cellStyle name="20% - Accent4 3 2 2 4" xfId="22310"/>
    <cellStyle name="20% - Accent4 3 2 3" xfId="250"/>
    <cellStyle name="20% - Accent4 3 2 3 2" xfId="14564"/>
    <cellStyle name="20% - Accent4 3 2 3 2 2" xfId="22311"/>
    <cellStyle name="20% - Accent4 3 2 3 3" xfId="22312"/>
    <cellStyle name="20% - Accent4 3 2 4" xfId="14565"/>
    <cellStyle name="20% - Accent4 3 2 4 2" xfId="22313"/>
    <cellStyle name="20% - Accent4 3 2 5" xfId="22314"/>
    <cellStyle name="20% - Accent4 3 3" xfId="251"/>
    <cellStyle name="20% - Accent4 3 3 2" xfId="252"/>
    <cellStyle name="20% - Accent4 3 3 2 2" xfId="14566"/>
    <cellStyle name="20% - Accent4 3 3 2 2 2" xfId="22315"/>
    <cellStyle name="20% - Accent4 3 3 2 3" xfId="22316"/>
    <cellStyle name="20% - Accent4 3 3 3" xfId="14567"/>
    <cellStyle name="20% - Accent4 3 3 3 2" xfId="22317"/>
    <cellStyle name="20% - Accent4 3 3 4" xfId="22318"/>
    <cellStyle name="20% - Accent4 3 4" xfId="253"/>
    <cellStyle name="20% - Accent4 3 4 2" xfId="14568"/>
    <cellStyle name="20% - Accent4 3 4 2 2" xfId="22319"/>
    <cellStyle name="20% - Accent4 3 4 3" xfId="22320"/>
    <cellStyle name="20% - Accent4 3 5" xfId="14569"/>
    <cellStyle name="20% - Accent4 3 5 2" xfId="22321"/>
    <cellStyle name="20% - Accent4 3 6" xfId="22322"/>
    <cellStyle name="20% - Accent4 4" xfId="254"/>
    <cellStyle name="20% - Accent4 4 2" xfId="255"/>
    <cellStyle name="20% - Accent4 4 2 2" xfId="256"/>
    <cellStyle name="20% - Accent4 4 2 2 2" xfId="257"/>
    <cellStyle name="20% - Accent4 4 2 2 2 2" xfId="14570"/>
    <cellStyle name="20% - Accent4 4 2 2 2 2 2" xfId="22323"/>
    <cellStyle name="20% - Accent4 4 2 2 2 3" xfId="22324"/>
    <cellStyle name="20% - Accent4 4 2 2 3" xfId="14571"/>
    <cellStyle name="20% - Accent4 4 2 2 3 2" xfId="22325"/>
    <cellStyle name="20% - Accent4 4 2 2 4" xfId="22326"/>
    <cellStyle name="20% - Accent4 4 2 3" xfId="258"/>
    <cellStyle name="20% - Accent4 4 2 3 2" xfId="14572"/>
    <cellStyle name="20% - Accent4 4 2 3 2 2" xfId="22327"/>
    <cellStyle name="20% - Accent4 4 2 3 3" xfId="22328"/>
    <cellStyle name="20% - Accent4 4 2 4" xfId="14573"/>
    <cellStyle name="20% - Accent4 4 2 4 2" xfId="22329"/>
    <cellStyle name="20% - Accent4 4 2 5" xfId="22330"/>
    <cellStyle name="20% - Accent4 4 3" xfId="259"/>
    <cellStyle name="20% - Accent4 4 3 2" xfId="260"/>
    <cellStyle name="20% - Accent4 4 3 2 2" xfId="14574"/>
    <cellStyle name="20% - Accent4 4 3 2 2 2" xfId="22331"/>
    <cellStyle name="20% - Accent4 4 3 2 3" xfId="22332"/>
    <cellStyle name="20% - Accent4 4 3 3" xfId="14575"/>
    <cellStyle name="20% - Accent4 4 3 3 2" xfId="22333"/>
    <cellStyle name="20% - Accent4 4 3 4" xfId="22334"/>
    <cellStyle name="20% - Accent4 4 4" xfId="261"/>
    <cellStyle name="20% - Accent4 4 4 2" xfId="14576"/>
    <cellStyle name="20% - Accent4 4 4 2 2" xfId="22335"/>
    <cellStyle name="20% - Accent4 4 4 3" xfId="22336"/>
    <cellStyle name="20% - Accent4 4 5" xfId="14577"/>
    <cellStyle name="20% - Accent4 4 5 2" xfId="22337"/>
    <cellStyle name="20% - Accent4 4 6" xfId="22338"/>
    <cellStyle name="20% - Accent4 5" xfId="262"/>
    <cellStyle name="20% - Accent4 5 2" xfId="263"/>
    <cellStyle name="20% - Accent4 5 2 2" xfId="264"/>
    <cellStyle name="20% - Accent4 5 2 2 2" xfId="265"/>
    <cellStyle name="20% - Accent4 5 2 2 2 2" xfId="14578"/>
    <cellStyle name="20% - Accent4 5 2 2 2 2 2" xfId="22339"/>
    <cellStyle name="20% - Accent4 5 2 2 2 3" xfId="22340"/>
    <cellStyle name="20% - Accent4 5 2 2 3" xfId="14579"/>
    <cellStyle name="20% - Accent4 5 2 2 3 2" xfId="22341"/>
    <cellStyle name="20% - Accent4 5 2 2 4" xfId="22342"/>
    <cellStyle name="20% - Accent4 5 2 3" xfId="266"/>
    <cellStyle name="20% - Accent4 5 2 3 2" xfId="14580"/>
    <cellStyle name="20% - Accent4 5 2 3 2 2" xfId="22343"/>
    <cellStyle name="20% - Accent4 5 2 3 3" xfId="22344"/>
    <cellStyle name="20% - Accent4 5 2 4" xfId="14581"/>
    <cellStyle name="20% - Accent4 5 2 4 2" xfId="22345"/>
    <cellStyle name="20% - Accent4 5 2 5" xfId="22346"/>
    <cellStyle name="20% - Accent4 5 3" xfId="267"/>
    <cellStyle name="20% - Accent4 5 3 2" xfId="268"/>
    <cellStyle name="20% - Accent4 5 3 2 2" xfId="14582"/>
    <cellStyle name="20% - Accent4 5 3 2 2 2" xfId="22347"/>
    <cellStyle name="20% - Accent4 5 3 2 3" xfId="22348"/>
    <cellStyle name="20% - Accent4 5 3 3" xfId="14583"/>
    <cellStyle name="20% - Accent4 5 3 3 2" xfId="22349"/>
    <cellStyle name="20% - Accent4 5 3 4" xfId="22350"/>
    <cellStyle name="20% - Accent4 5 4" xfId="269"/>
    <cellStyle name="20% - Accent4 5 4 2" xfId="14584"/>
    <cellStyle name="20% - Accent4 5 4 2 2" xfId="22351"/>
    <cellStyle name="20% - Accent4 5 4 3" xfId="22352"/>
    <cellStyle name="20% - Accent4 5 5" xfId="14585"/>
    <cellStyle name="20% - Accent4 5 5 2" xfId="22353"/>
    <cellStyle name="20% - Accent4 5 6" xfId="22354"/>
    <cellStyle name="20% - Accent4 6" xfId="270"/>
    <cellStyle name="20% - Accent5 2" xfId="271"/>
    <cellStyle name="20% - Accent5 2 2" xfId="272"/>
    <cellStyle name="20% - Accent5 2 2 2" xfId="273"/>
    <cellStyle name="20% - Accent5 2 2 2 2" xfId="274"/>
    <cellStyle name="20% - Accent5 2 2 2 2 2" xfId="14586"/>
    <cellStyle name="20% - Accent5 2 2 2 2 2 2" xfId="22355"/>
    <cellStyle name="20% - Accent5 2 2 2 2 3" xfId="22356"/>
    <cellStyle name="20% - Accent5 2 2 2 3" xfId="14587"/>
    <cellStyle name="20% - Accent5 2 2 2 3 2" xfId="22357"/>
    <cellStyle name="20% - Accent5 2 2 2 4" xfId="22358"/>
    <cellStyle name="20% - Accent5 2 2 3" xfId="275"/>
    <cellStyle name="20% - Accent5 2 2 3 2" xfId="14588"/>
    <cellStyle name="20% - Accent5 2 2 3 2 2" xfId="22359"/>
    <cellStyle name="20% - Accent5 2 2 3 3" xfId="22360"/>
    <cellStyle name="20% - Accent5 2 2 4" xfId="14589"/>
    <cellStyle name="20% - Accent5 2 2 4 2" xfId="22361"/>
    <cellStyle name="20% - Accent5 2 2 5" xfId="22362"/>
    <cellStyle name="20% - Accent5 2 3" xfId="276"/>
    <cellStyle name="20% - Accent5 2 3 2" xfId="277"/>
    <cellStyle name="20% - Accent5 2 3 2 2" xfId="14590"/>
    <cellStyle name="20% - Accent5 2 3 2 2 2" xfId="22363"/>
    <cellStyle name="20% - Accent5 2 3 2 3" xfId="22364"/>
    <cellStyle name="20% - Accent5 2 3 3" xfId="14591"/>
    <cellStyle name="20% - Accent5 2 3 3 2" xfId="22365"/>
    <cellStyle name="20% - Accent5 2 3 4" xfId="22366"/>
    <cellStyle name="20% - Accent5 2 4" xfId="278"/>
    <cellStyle name="20% - Accent5 2 4 2" xfId="279"/>
    <cellStyle name="20% - Accent5 2 4 2 2" xfId="14592"/>
    <cellStyle name="20% - Accent5 2 4 2 2 2" xfId="22367"/>
    <cellStyle name="20% - Accent5 2 4 2 3" xfId="22368"/>
    <cellStyle name="20% - Accent5 2 4 3" xfId="14593"/>
    <cellStyle name="20% - Accent5 2 4 3 2" xfId="22369"/>
    <cellStyle name="20% - Accent5 2 4 4" xfId="22370"/>
    <cellStyle name="20% - Accent5 2 5" xfId="280"/>
    <cellStyle name="20% - Accent5 2 5 2" xfId="14594"/>
    <cellStyle name="20% - Accent5 2 5 2 2" xfId="22371"/>
    <cellStyle name="20% - Accent5 2 5 3" xfId="22372"/>
    <cellStyle name="20% - Accent5 2 6" xfId="14595"/>
    <cellStyle name="20% - Accent5 2 6 2" xfId="22373"/>
    <cellStyle name="20% - Accent5 2 7" xfId="22374"/>
    <cellStyle name="20% - Accent5 3" xfId="281"/>
    <cellStyle name="20% - Accent5 3 2" xfId="282"/>
    <cellStyle name="20% - Accent5 3 2 2" xfId="283"/>
    <cellStyle name="20% - Accent5 3 2 2 2" xfId="284"/>
    <cellStyle name="20% - Accent5 3 2 2 2 2" xfId="14596"/>
    <cellStyle name="20% - Accent5 3 2 2 2 2 2" xfId="22375"/>
    <cellStyle name="20% - Accent5 3 2 2 2 3" xfId="22376"/>
    <cellStyle name="20% - Accent5 3 2 2 3" xfId="14597"/>
    <cellStyle name="20% - Accent5 3 2 2 3 2" xfId="22377"/>
    <cellStyle name="20% - Accent5 3 2 2 4" xfId="22378"/>
    <cellStyle name="20% - Accent5 3 2 3" xfId="285"/>
    <cellStyle name="20% - Accent5 3 2 3 2" xfId="14598"/>
    <cellStyle name="20% - Accent5 3 2 3 2 2" xfId="22379"/>
    <cellStyle name="20% - Accent5 3 2 3 3" xfId="22380"/>
    <cellStyle name="20% - Accent5 3 2 4" xfId="14599"/>
    <cellStyle name="20% - Accent5 3 2 4 2" xfId="22381"/>
    <cellStyle name="20% - Accent5 3 2 5" xfId="22382"/>
    <cellStyle name="20% - Accent5 3 3" xfId="286"/>
    <cellStyle name="20% - Accent5 3 3 2" xfId="287"/>
    <cellStyle name="20% - Accent5 3 3 2 2" xfId="14600"/>
    <cellStyle name="20% - Accent5 3 3 2 2 2" xfId="22383"/>
    <cellStyle name="20% - Accent5 3 3 2 3" xfId="22384"/>
    <cellStyle name="20% - Accent5 3 3 3" xfId="14601"/>
    <cellStyle name="20% - Accent5 3 3 3 2" xfId="22385"/>
    <cellStyle name="20% - Accent5 3 3 4" xfId="22386"/>
    <cellStyle name="20% - Accent5 3 4" xfId="288"/>
    <cellStyle name="20% - Accent5 3 4 2" xfId="14602"/>
    <cellStyle name="20% - Accent5 3 4 2 2" xfId="22387"/>
    <cellStyle name="20% - Accent5 3 4 3" xfId="22388"/>
    <cellStyle name="20% - Accent5 3 5" xfId="14603"/>
    <cellStyle name="20% - Accent5 3 5 2" xfId="22389"/>
    <cellStyle name="20% - Accent5 3 6" xfId="22390"/>
    <cellStyle name="20% - Accent5 4" xfId="289"/>
    <cellStyle name="20% - Accent5 4 2" xfId="290"/>
    <cellStyle name="20% - Accent5 4 2 2" xfId="291"/>
    <cellStyle name="20% - Accent5 4 2 2 2" xfId="292"/>
    <cellStyle name="20% - Accent5 4 2 2 2 2" xfId="14604"/>
    <cellStyle name="20% - Accent5 4 2 2 2 2 2" xfId="22391"/>
    <cellStyle name="20% - Accent5 4 2 2 2 3" xfId="22392"/>
    <cellStyle name="20% - Accent5 4 2 2 3" xfId="14605"/>
    <cellStyle name="20% - Accent5 4 2 2 3 2" xfId="22393"/>
    <cellStyle name="20% - Accent5 4 2 2 4" xfId="22394"/>
    <cellStyle name="20% - Accent5 4 2 3" xfId="293"/>
    <cellStyle name="20% - Accent5 4 2 3 2" xfId="14606"/>
    <cellStyle name="20% - Accent5 4 2 3 2 2" xfId="22395"/>
    <cellStyle name="20% - Accent5 4 2 3 3" xfId="22396"/>
    <cellStyle name="20% - Accent5 4 2 4" xfId="14607"/>
    <cellStyle name="20% - Accent5 4 2 4 2" xfId="22397"/>
    <cellStyle name="20% - Accent5 4 2 5" xfId="22398"/>
    <cellStyle name="20% - Accent5 4 3" xfId="294"/>
    <cellStyle name="20% - Accent5 4 3 2" xfId="295"/>
    <cellStyle name="20% - Accent5 4 3 2 2" xfId="14608"/>
    <cellStyle name="20% - Accent5 4 3 2 2 2" xfId="22399"/>
    <cellStyle name="20% - Accent5 4 3 2 3" xfId="22400"/>
    <cellStyle name="20% - Accent5 4 3 3" xfId="14609"/>
    <cellStyle name="20% - Accent5 4 3 3 2" xfId="22401"/>
    <cellStyle name="20% - Accent5 4 3 4" xfId="22402"/>
    <cellStyle name="20% - Accent5 4 4" xfId="296"/>
    <cellStyle name="20% - Accent5 4 4 2" xfId="14610"/>
    <cellStyle name="20% - Accent5 4 4 2 2" xfId="22403"/>
    <cellStyle name="20% - Accent5 4 4 3" xfId="22404"/>
    <cellStyle name="20% - Accent5 4 5" xfId="14611"/>
    <cellStyle name="20% - Accent5 4 5 2" xfId="22405"/>
    <cellStyle name="20% - Accent5 4 6" xfId="22406"/>
    <cellStyle name="20% - Accent5 5" xfId="297"/>
    <cellStyle name="20% - Accent5 5 2" xfId="298"/>
    <cellStyle name="20% - Accent5 5 2 2" xfId="299"/>
    <cellStyle name="20% - Accent5 5 2 2 2" xfId="300"/>
    <cellStyle name="20% - Accent5 5 2 2 2 2" xfId="14612"/>
    <cellStyle name="20% - Accent5 5 2 2 2 2 2" xfId="22407"/>
    <cellStyle name="20% - Accent5 5 2 2 2 3" xfId="22408"/>
    <cellStyle name="20% - Accent5 5 2 2 3" xfId="14613"/>
    <cellStyle name="20% - Accent5 5 2 2 3 2" xfId="22409"/>
    <cellStyle name="20% - Accent5 5 2 2 4" xfId="22410"/>
    <cellStyle name="20% - Accent5 5 2 3" xfId="301"/>
    <cellStyle name="20% - Accent5 5 2 3 2" xfId="14614"/>
    <cellStyle name="20% - Accent5 5 2 3 2 2" xfId="22411"/>
    <cellStyle name="20% - Accent5 5 2 3 3" xfId="22412"/>
    <cellStyle name="20% - Accent5 5 2 4" xfId="14615"/>
    <cellStyle name="20% - Accent5 5 2 4 2" xfId="22413"/>
    <cellStyle name="20% - Accent5 5 2 5" xfId="22414"/>
    <cellStyle name="20% - Accent5 5 3" xfId="302"/>
    <cellStyle name="20% - Accent5 5 3 2" xfId="303"/>
    <cellStyle name="20% - Accent5 5 3 2 2" xfId="14616"/>
    <cellStyle name="20% - Accent5 5 3 2 2 2" xfId="22415"/>
    <cellStyle name="20% - Accent5 5 3 2 3" xfId="22416"/>
    <cellStyle name="20% - Accent5 5 3 3" xfId="14617"/>
    <cellStyle name="20% - Accent5 5 3 3 2" xfId="22417"/>
    <cellStyle name="20% - Accent5 5 3 4" xfId="22418"/>
    <cellStyle name="20% - Accent5 5 4" xfId="304"/>
    <cellStyle name="20% - Accent5 5 4 2" xfId="14618"/>
    <cellStyle name="20% - Accent5 5 4 2 2" xfId="22419"/>
    <cellStyle name="20% - Accent5 5 4 3" xfId="22420"/>
    <cellStyle name="20% - Accent5 5 5" xfId="14619"/>
    <cellStyle name="20% - Accent5 5 5 2" xfId="22421"/>
    <cellStyle name="20% - Accent5 5 6" xfId="22422"/>
    <cellStyle name="20% - Accent5 6" xfId="305"/>
    <cellStyle name="20% - Accent6 2" xfId="306"/>
    <cellStyle name="20% - Accent6 2 2" xfId="307"/>
    <cellStyle name="20% - Accent6 2 2 2" xfId="308"/>
    <cellStyle name="20% - Accent6 2 2 2 2" xfId="309"/>
    <cellStyle name="20% - Accent6 2 2 2 2 2" xfId="14620"/>
    <cellStyle name="20% - Accent6 2 2 2 2 2 2" xfId="22423"/>
    <cellStyle name="20% - Accent6 2 2 2 2 3" xfId="22424"/>
    <cellStyle name="20% - Accent6 2 2 2 3" xfId="14621"/>
    <cellStyle name="20% - Accent6 2 2 2 3 2" xfId="22425"/>
    <cellStyle name="20% - Accent6 2 2 2 4" xfId="22426"/>
    <cellStyle name="20% - Accent6 2 2 3" xfId="310"/>
    <cellStyle name="20% - Accent6 2 2 3 2" xfId="14622"/>
    <cellStyle name="20% - Accent6 2 2 3 2 2" xfId="22427"/>
    <cellStyle name="20% - Accent6 2 2 3 3" xfId="22428"/>
    <cellStyle name="20% - Accent6 2 2 4" xfId="14623"/>
    <cellStyle name="20% - Accent6 2 2 4 2" xfId="22429"/>
    <cellStyle name="20% - Accent6 2 2 5" xfId="22430"/>
    <cellStyle name="20% - Accent6 2 3" xfId="311"/>
    <cellStyle name="20% - Accent6 2 3 2" xfId="312"/>
    <cellStyle name="20% - Accent6 2 3 2 2" xfId="14624"/>
    <cellStyle name="20% - Accent6 2 3 2 2 2" xfId="22431"/>
    <cellStyle name="20% - Accent6 2 3 2 3" xfId="22432"/>
    <cellStyle name="20% - Accent6 2 3 3" xfId="14625"/>
    <cellStyle name="20% - Accent6 2 3 3 2" xfId="22433"/>
    <cellStyle name="20% - Accent6 2 3 4" xfId="22434"/>
    <cellStyle name="20% - Accent6 2 4" xfId="313"/>
    <cellStyle name="20% - Accent6 2 4 2" xfId="314"/>
    <cellStyle name="20% - Accent6 2 4 2 2" xfId="14626"/>
    <cellStyle name="20% - Accent6 2 4 2 2 2" xfId="22435"/>
    <cellStyle name="20% - Accent6 2 4 2 3" xfId="22436"/>
    <cellStyle name="20% - Accent6 2 4 3" xfId="14627"/>
    <cellStyle name="20% - Accent6 2 4 3 2" xfId="22437"/>
    <cellStyle name="20% - Accent6 2 4 4" xfId="22438"/>
    <cellStyle name="20% - Accent6 2 5" xfId="315"/>
    <cellStyle name="20% - Accent6 2 5 2" xfId="14628"/>
    <cellStyle name="20% - Accent6 2 5 2 2" xfId="22439"/>
    <cellStyle name="20% - Accent6 2 5 3" xfId="22440"/>
    <cellStyle name="20% - Accent6 2 6" xfId="14629"/>
    <cellStyle name="20% - Accent6 2 6 2" xfId="22441"/>
    <cellStyle name="20% - Accent6 2 7" xfId="22442"/>
    <cellStyle name="20% - Accent6 3" xfId="316"/>
    <cellStyle name="20% - Accent6 3 2" xfId="317"/>
    <cellStyle name="20% - Accent6 3 2 2" xfId="318"/>
    <cellStyle name="20% - Accent6 3 2 2 2" xfId="319"/>
    <cellStyle name="20% - Accent6 3 2 2 2 2" xfId="14630"/>
    <cellStyle name="20% - Accent6 3 2 2 2 2 2" xfId="22443"/>
    <cellStyle name="20% - Accent6 3 2 2 2 3" xfId="22444"/>
    <cellStyle name="20% - Accent6 3 2 2 3" xfId="14631"/>
    <cellStyle name="20% - Accent6 3 2 2 3 2" xfId="22445"/>
    <cellStyle name="20% - Accent6 3 2 2 4" xfId="22446"/>
    <cellStyle name="20% - Accent6 3 2 3" xfId="320"/>
    <cellStyle name="20% - Accent6 3 2 3 2" xfId="14632"/>
    <cellStyle name="20% - Accent6 3 2 3 2 2" xfId="22447"/>
    <cellStyle name="20% - Accent6 3 2 3 3" xfId="22448"/>
    <cellStyle name="20% - Accent6 3 2 4" xfId="14633"/>
    <cellStyle name="20% - Accent6 3 2 4 2" xfId="22449"/>
    <cellStyle name="20% - Accent6 3 2 5" xfId="22450"/>
    <cellStyle name="20% - Accent6 3 3" xfId="321"/>
    <cellStyle name="20% - Accent6 3 3 2" xfId="322"/>
    <cellStyle name="20% - Accent6 3 3 2 2" xfId="14634"/>
    <cellStyle name="20% - Accent6 3 3 2 2 2" xfId="22451"/>
    <cellStyle name="20% - Accent6 3 3 2 3" xfId="22452"/>
    <cellStyle name="20% - Accent6 3 3 3" xfId="14635"/>
    <cellStyle name="20% - Accent6 3 3 3 2" xfId="22453"/>
    <cellStyle name="20% - Accent6 3 3 4" xfId="22454"/>
    <cellStyle name="20% - Accent6 3 4" xfId="323"/>
    <cellStyle name="20% - Accent6 3 4 2" xfId="14636"/>
    <cellStyle name="20% - Accent6 3 4 2 2" xfId="22455"/>
    <cellStyle name="20% - Accent6 3 4 3" xfId="22456"/>
    <cellStyle name="20% - Accent6 3 5" xfId="14637"/>
    <cellStyle name="20% - Accent6 3 5 2" xfId="22457"/>
    <cellStyle name="20% - Accent6 3 6" xfId="22458"/>
    <cellStyle name="20% - Accent6 4" xfId="324"/>
    <cellStyle name="20% - Accent6 4 2" xfId="325"/>
    <cellStyle name="20% - Accent6 4 2 2" xfId="326"/>
    <cellStyle name="20% - Accent6 4 2 2 2" xfId="327"/>
    <cellStyle name="20% - Accent6 4 2 2 2 2" xfId="14638"/>
    <cellStyle name="20% - Accent6 4 2 2 2 2 2" xfId="22459"/>
    <cellStyle name="20% - Accent6 4 2 2 2 3" xfId="22460"/>
    <cellStyle name="20% - Accent6 4 2 2 3" xfId="14639"/>
    <cellStyle name="20% - Accent6 4 2 2 3 2" xfId="22461"/>
    <cellStyle name="20% - Accent6 4 2 2 4" xfId="22462"/>
    <cellStyle name="20% - Accent6 4 2 3" xfId="328"/>
    <cellStyle name="20% - Accent6 4 2 3 2" xfId="14640"/>
    <cellStyle name="20% - Accent6 4 2 3 2 2" xfId="22463"/>
    <cellStyle name="20% - Accent6 4 2 3 3" xfId="22464"/>
    <cellStyle name="20% - Accent6 4 2 4" xfId="14641"/>
    <cellStyle name="20% - Accent6 4 2 4 2" xfId="22465"/>
    <cellStyle name="20% - Accent6 4 2 5" xfId="22466"/>
    <cellStyle name="20% - Accent6 4 3" xfId="329"/>
    <cellStyle name="20% - Accent6 4 3 2" xfId="330"/>
    <cellStyle name="20% - Accent6 4 3 2 2" xfId="14642"/>
    <cellStyle name="20% - Accent6 4 3 2 2 2" xfId="22467"/>
    <cellStyle name="20% - Accent6 4 3 2 3" xfId="22468"/>
    <cellStyle name="20% - Accent6 4 3 3" xfId="14643"/>
    <cellStyle name="20% - Accent6 4 3 3 2" xfId="22469"/>
    <cellStyle name="20% - Accent6 4 3 4" xfId="22470"/>
    <cellStyle name="20% - Accent6 4 4" xfId="331"/>
    <cellStyle name="20% - Accent6 4 4 2" xfId="14644"/>
    <cellStyle name="20% - Accent6 4 4 2 2" xfId="22471"/>
    <cellStyle name="20% - Accent6 4 4 3" xfId="22472"/>
    <cellStyle name="20% - Accent6 4 5" xfId="14645"/>
    <cellStyle name="20% - Accent6 4 5 2" xfId="22473"/>
    <cellStyle name="20% - Accent6 4 6" xfId="22474"/>
    <cellStyle name="20% - Accent6 5" xfId="332"/>
    <cellStyle name="20% - Accent6 5 2" xfId="333"/>
    <cellStyle name="20% - Accent6 5 2 2" xfId="334"/>
    <cellStyle name="20% - Accent6 5 2 2 2" xfId="335"/>
    <cellStyle name="20% - Accent6 5 2 2 2 2" xfId="14646"/>
    <cellStyle name="20% - Accent6 5 2 2 2 2 2" xfId="22475"/>
    <cellStyle name="20% - Accent6 5 2 2 2 3" xfId="22476"/>
    <cellStyle name="20% - Accent6 5 2 2 3" xfId="14647"/>
    <cellStyle name="20% - Accent6 5 2 2 3 2" xfId="22477"/>
    <cellStyle name="20% - Accent6 5 2 2 4" xfId="22478"/>
    <cellStyle name="20% - Accent6 5 2 3" xfId="336"/>
    <cellStyle name="20% - Accent6 5 2 3 2" xfId="14648"/>
    <cellStyle name="20% - Accent6 5 2 3 2 2" xfId="22479"/>
    <cellStyle name="20% - Accent6 5 2 3 3" xfId="22480"/>
    <cellStyle name="20% - Accent6 5 2 4" xfId="14649"/>
    <cellStyle name="20% - Accent6 5 2 4 2" xfId="22481"/>
    <cellStyle name="20% - Accent6 5 2 5" xfId="22482"/>
    <cellStyle name="20% - Accent6 5 3" xfId="337"/>
    <cellStyle name="20% - Accent6 5 3 2" xfId="338"/>
    <cellStyle name="20% - Accent6 5 3 2 2" xfId="14650"/>
    <cellStyle name="20% - Accent6 5 3 2 2 2" xfId="22483"/>
    <cellStyle name="20% - Accent6 5 3 2 3" xfId="22484"/>
    <cellStyle name="20% - Accent6 5 3 3" xfId="14651"/>
    <cellStyle name="20% - Accent6 5 3 3 2" xfId="22485"/>
    <cellStyle name="20% - Accent6 5 3 4" xfId="22486"/>
    <cellStyle name="20% - Accent6 5 4" xfId="339"/>
    <cellStyle name="20% - Accent6 5 4 2" xfId="14652"/>
    <cellStyle name="20% - Accent6 5 4 2 2" xfId="22487"/>
    <cellStyle name="20% - Accent6 5 4 3" xfId="22488"/>
    <cellStyle name="20% - Accent6 5 5" xfId="14653"/>
    <cellStyle name="20% - Accent6 5 5 2" xfId="22489"/>
    <cellStyle name="20% - Accent6 5 6" xfId="22490"/>
    <cellStyle name="20% - Accent6 6" xfId="340"/>
    <cellStyle name="40% - Accent1 2" xfId="341"/>
    <cellStyle name="40% - Accent1 2 2" xfId="342"/>
    <cellStyle name="40% - Accent1 2 2 2" xfId="343"/>
    <cellStyle name="40% - Accent1 2 2 2 2" xfId="344"/>
    <cellStyle name="40% - Accent1 2 2 2 2 2" xfId="14654"/>
    <cellStyle name="40% - Accent1 2 2 2 2 2 2" xfId="22491"/>
    <cellStyle name="40% - Accent1 2 2 2 2 3" xfId="22492"/>
    <cellStyle name="40% - Accent1 2 2 2 3" xfId="14655"/>
    <cellStyle name="40% - Accent1 2 2 2 3 2" xfId="22493"/>
    <cellStyle name="40% - Accent1 2 2 2 4" xfId="22494"/>
    <cellStyle name="40% - Accent1 2 2 3" xfId="345"/>
    <cellStyle name="40% - Accent1 2 2 3 2" xfId="14656"/>
    <cellStyle name="40% - Accent1 2 2 3 2 2" xfId="22495"/>
    <cellStyle name="40% - Accent1 2 2 3 3" xfId="22496"/>
    <cellStyle name="40% - Accent1 2 2 4" xfId="14657"/>
    <cellStyle name="40% - Accent1 2 2 4 2" xfId="22497"/>
    <cellStyle name="40% - Accent1 2 2 5" xfId="22498"/>
    <cellStyle name="40% - Accent1 2 3" xfId="346"/>
    <cellStyle name="40% - Accent1 2 3 2" xfId="347"/>
    <cellStyle name="40% - Accent1 2 3 2 2" xfId="14658"/>
    <cellStyle name="40% - Accent1 2 3 2 2 2" xfId="22499"/>
    <cellStyle name="40% - Accent1 2 3 2 3" xfId="22500"/>
    <cellStyle name="40% - Accent1 2 3 3" xfId="14659"/>
    <cellStyle name="40% - Accent1 2 3 3 2" xfId="22501"/>
    <cellStyle name="40% - Accent1 2 3 4" xfId="22502"/>
    <cellStyle name="40% - Accent1 2 4" xfId="348"/>
    <cellStyle name="40% - Accent1 2 4 2" xfId="349"/>
    <cellStyle name="40% - Accent1 2 4 2 2" xfId="14660"/>
    <cellStyle name="40% - Accent1 2 4 2 2 2" xfId="22503"/>
    <cellStyle name="40% - Accent1 2 4 2 3" xfId="22504"/>
    <cellStyle name="40% - Accent1 2 4 3" xfId="14661"/>
    <cellStyle name="40% - Accent1 2 4 3 2" xfId="22505"/>
    <cellStyle name="40% - Accent1 2 4 4" xfId="22506"/>
    <cellStyle name="40% - Accent1 2 5" xfId="350"/>
    <cellStyle name="40% - Accent1 2 5 2" xfId="14662"/>
    <cellStyle name="40% - Accent1 2 5 2 2" xfId="22507"/>
    <cellStyle name="40% - Accent1 2 5 3" xfId="22508"/>
    <cellStyle name="40% - Accent1 2 6" xfId="14663"/>
    <cellStyle name="40% - Accent1 2 6 2" xfId="22509"/>
    <cellStyle name="40% - Accent1 2 7" xfId="22510"/>
    <cellStyle name="40% - Accent1 3" xfId="351"/>
    <cellStyle name="40% - Accent1 3 2" xfId="352"/>
    <cellStyle name="40% - Accent1 3 2 2" xfId="353"/>
    <cellStyle name="40% - Accent1 3 2 2 2" xfId="354"/>
    <cellStyle name="40% - Accent1 3 2 2 2 2" xfId="14664"/>
    <cellStyle name="40% - Accent1 3 2 2 2 2 2" xfId="22511"/>
    <cellStyle name="40% - Accent1 3 2 2 2 3" xfId="22512"/>
    <cellStyle name="40% - Accent1 3 2 2 3" xfId="14665"/>
    <cellStyle name="40% - Accent1 3 2 2 3 2" xfId="22513"/>
    <cellStyle name="40% - Accent1 3 2 2 4" xfId="22514"/>
    <cellStyle name="40% - Accent1 3 2 3" xfId="355"/>
    <cellStyle name="40% - Accent1 3 2 3 2" xfId="14666"/>
    <cellStyle name="40% - Accent1 3 2 3 2 2" xfId="22515"/>
    <cellStyle name="40% - Accent1 3 2 3 3" xfId="22516"/>
    <cellStyle name="40% - Accent1 3 2 4" xfId="14667"/>
    <cellStyle name="40% - Accent1 3 2 4 2" xfId="22517"/>
    <cellStyle name="40% - Accent1 3 2 5" xfId="22518"/>
    <cellStyle name="40% - Accent1 3 3" xfId="356"/>
    <cellStyle name="40% - Accent1 3 3 2" xfId="357"/>
    <cellStyle name="40% - Accent1 3 3 2 2" xfId="14668"/>
    <cellStyle name="40% - Accent1 3 3 2 2 2" xfId="22519"/>
    <cellStyle name="40% - Accent1 3 3 2 3" xfId="22520"/>
    <cellStyle name="40% - Accent1 3 3 3" xfId="14669"/>
    <cellStyle name="40% - Accent1 3 3 3 2" xfId="22521"/>
    <cellStyle name="40% - Accent1 3 3 4" xfId="22522"/>
    <cellStyle name="40% - Accent1 3 4" xfId="358"/>
    <cellStyle name="40% - Accent1 3 4 2" xfId="14670"/>
    <cellStyle name="40% - Accent1 3 4 2 2" xfId="22523"/>
    <cellStyle name="40% - Accent1 3 4 3" xfId="22524"/>
    <cellStyle name="40% - Accent1 3 5" xfId="14671"/>
    <cellStyle name="40% - Accent1 3 5 2" xfId="22525"/>
    <cellStyle name="40% - Accent1 3 6" xfId="22526"/>
    <cellStyle name="40% - Accent1 4" xfId="359"/>
    <cellStyle name="40% - Accent1 4 2" xfId="360"/>
    <cellStyle name="40% - Accent1 4 2 2" xfId="361"/>
    <cellStyle name="40% - Accent1 4 2 2 2" xfId="362"/>
    <cellStyle name="40% - Accent1 4 2 2 2 2" xfId="14672"/>
    <cellStyle name="40% - Accent1 4 2 2 2 2 2" xfId="22527"/>
    <cellStyle name="40% - Accent1 4 2 2 2 3" xfId="22528"/>
    <cellStyle name="40% - Accent1 4 2 2 3" xfId="14673"/>
    <cellStyle name="40% - Accent1 4 2 2 3 2" xfId="22529"/>
    <cellStyle name="40% - Accent1 4 2 2 4" xfId="22530"/>
    <cellStyle name="40% - Accent1 4 2 3" xfId="363"/>
    <cellStyle name="40% - Accent1 4 2 3 2" xfId="14674"/>
    <cellStyle name="40% - Accent1 4 2 3 2 2" xfId="22531"/>
    <cellStyle name="40% - Accent1 4 2 3 3" xfId="22532"/>
    <cellStyle name="40% - Accent1 4 2 4" xfId="14675"/>
    <cellStyle name="40% - Accent1 4 2 4 2" xfId="22533"/>
    <cellStyle name="40% - Accent1 4 2 5" xfId="22534"/>
    <cellStyle name="40% - Accent1 4 3" xfId="364"/>
    <cellStyle name="40% - Accent1 4 3 2" xfId="365"/>
    <cellStyle name="40% - Accent1 4 3 2 2" xfId="14676"/>
    <cellStyle name="40% - Accent1 4 3 2 2 2" xfId="22535"/>
    <cellStyle name="40% - Accent1 4 3 2 3" xfId="22536"/>
    <cellStyle name="40% - Accent1 4 3 3" xfId="14677"/>
    <cellStyle name="40% - Accent1 4 3 3 2" xfId="22537"/>
    <cellStyle name="40% - Accent1 4 3 4" xfId="22538"/>
    <cellStyle name="40% - Accent1 4 4" xfId="366"/>
    <cellStyle name="40% - Accent1 4 4 2" xfId="14678"/>
    <cellStyle name="40% - Accent1 4 4 2 2" xfId="22539"/>
    <cellStyle name="40% - Accent1 4 4 3" xfId="22540"/>
    <cellStyle name="40% - Accent1 4 5" xfId="14679"/>
    <cellStyle name="40% - Accent1 4 5 2" xfId="22541"/>
    <cellStyle name="40% - Accent1 4 6" xfId="22542"/>
    <cellStyle name="40% - Accent1 5" xfId="367"/>
    <cellStyle name="40% - Accent1 5 2" xfId="368"/>
    <cellStyle name="40% - Accent1 5 2 2" xfId="369"/>
    <cellStyle name="40% - Accent1 5 2 2 2" xfId="370"/>
    <cellStyle name="40% - Accent1 5 2 2 2 2" xfId="14680"/>
    <cellStyle name="40% - Accent1 5 2 2 2 2 2" xfId="22543"/>
    <cellStyle name="40% - Accent1 5 2 2 2 3" xfId="22544"/>
    <cellStyle name="40% - Accent1 5 2 2 3" xfId="14681"/>
    <cellStyle name="40% - Accent1 5 2 2 3 2" xfId="22545"/>
    <cellStyle name="40% - Accent1 5 2 2 4" xfId="22546"/>
    <cellStyle name="40% - Accent1 5 2 3" xfId="371"/>
    <cellStyle name="40% - Accent1 5 2 3 2" xfId="14682"/>
    <cellStyle name="40% - Accent1 5 2 3 2 2" xfId="22547"/>
    <cellStyle name="40% - Accent1 5 2 3 3" xfId="22548"/>
    <cellStyle name="40% - Accent1 5 2 4" xfId="14683"/>
    <cellStyle name="40% - Accent1 5 2 4 2" xfId="22549"/>
    <cellStyle name="40% - Accent1 5 2 5" xfId="22550"/>
    <cellStyle name="40% - Accent1 5 3" xfId="372"/>
    <cellStyle name="40% - Accent1 5 3 2" xfId="373"/>
    <cellStyle name="40% - Accent1 5 3 2 2" xfId="14684"/>
    <cellStyle name="40% - Accent1 5 3 2 2 2" xfId="22551"/>
    <cellStyle name="40% - Accent1 5 3 2 3" xfId="22552"/>
    <cellStyle name="40% - Accent1 5 3 3" xfId="14685"/>
    <cellStyle name="40% - Accent1 5 3 3 2" xfId="22553"/>
    <cellStyle name="40% - Accent1 5 3 4" xfId="22554"/>
    <cellStyle name="40% - Accent1 5 4" xfId="374"/>
    <cellStyle name="40% - Accent1 5 4 2" xfId="14686"/>
    <cellStyle name="40% - Accent1 5 4 2 2" xfId="22555"/>
    <cellStyle name="40% - Accent1 5 4 3" xfId="22556"/>
    <cellStyle name="40% - Accent1 5 5" xfId="14687"/>
    <cellStyle name="40% - Accent1 5 5 2" xfId="22557"/>
    <cellStyle name="40% - Accent1 5 6" xfId="22558"/>
    <cellStyle name="40% - Accent1 6" xfId="375"/>
    <cellStyle name="40% - Accent2 2" xfId="376"/>
    <cellStyle name="40% - Accent2 2 2" xfId="377"/>
    <cellStyle name="40% - Accent2 2 2 2" xfId="378"/>
    <cellStyle name="40% - Accent2 2 2 2 2" xfId="379"/>
    <cellStyle name="40% - Accent2 2 2 2 2 2" xfId="14688"/>
    <cellStyle name="40% - Accent2 2 2 2 2 2 2" xfId="22559"/>
    <cellStyle name="40% - Accent2 2 2 2 2 3" xfId="22560"/>
    <cellStyle name="40% - Accent2 2 2 2 3" xfId="14689"/>
    <cellStyle name="40% - Accent2 2 2 2 3 2" xfId="22561"/>
    <cellStyle name="40% - Accent2 2 2 2 4" xfId="22562"/>
    <cellStyle name="40% - Accent2 2 2 3" xfId="380"/>
    <cellStyle name="40% - Accent2 2 2 3 2" xfId="14690"/>
    <cellStyle name="40% - Accent2 2 2 3 2 2" xfId="22563"/>
    <cellStyle name="40% - Accent2 2 2 3 3" xfId="22564"/>
    <cellStyle name="40% - Accent2 2 2 4" xfId="14691"/>
    <cellStyle name="40% - Accent2 2 2 4 2" xfId="22565"/>
    <cellStyle name="40% - Accent2 2 2 5" xfId="22566"/>
    <cellStyle name="40% - Accent2 2 3" xfId="381"/>
    <cellStyle name="40% - Accent2 2 3 2" xfId="382"/>
    <cellStyle name="40% - Accent2 2 3 2 2" xfId="14692"/>
    <cellStyle name="40% - Accent2 2 3 2 2 2" xfId="22567"/>
    <cellStyle name="40% - Accent2 2 3 2 3" xfId="22568"/>
    <cellStyle name="40% - Accent2 2 3 3" xfId="14693"/>
    <cellStyle name="40% - Accent2 2 3 3 2" xfId="22569"/>
    <cellStyle name="40% - Accent2 2 3 4" xfId="22570"/>
    <cellStyle name="40% - Accent2 2 4" xfId="383"/>
    <cellStyle name="40% - Accent2 2 4 2" xfId="384"/>
    <cellStyle name="40% - Accent2 2 4 2 2" xfId="14694"/>
    <cellStyle name="40% - Accent2 2 4 2 2 2" xfId="22571"/>
    <cellStyle name="40% - Accent2 2 4 2 3" xfId="22572"/>
    <cellStyle name="40% - Accent2 2 4 3" xfId="14695"/>
    <cellStyle name="40% - Accent2 2 4 3 2" xfId="22573"/>
    <cellStyle name="40% - Accent2 2 4 4" xfId="22574"/>
    <cellStyle name="40% - Accent2 2 5" xfId="385"/>
    <cellStyle name="40% - Accent2 2 5 2" xfId="14696"/>
    <cellStyle name="40% - Accent2 2 5 2 2" xfId="22575"/>
    <cellStyle name="40% - Accent2 2 5 3" xfId="22576"/>
    <cellStyle name="40% - Accent2 2 6" xfId="14697"/>
    <cellStyle name="40% - Accent2 2 6 2" xfId="22577"/>
    <cellStyle name="40% - Accent2 2 7" xfId="22578"/>
    <cellStyle name="40% - Accent2 3" xfId="386"/>
    <cellStyle name="40% - Accent2 3 2" xfId="387"/>
    <cellStyle name="40% - Accent2 3 2 2" xfId="388"/>
    <cellStyle name="40% - Accent2 3 2 2 2" xfId="389"/>
    <cellStyle name="40% - Accent2 3 2 2 2 2" xfId="14698"/>
    <cellStyle name="40% - Accent2 3 2 2 2 2 2" xfId="22579"/>
    <cellStyle name="40% - Accent2 3 2 2 2 3" xfId="22580"/>
    <cellStyle name="40% - Accent2 3 2 2 3" xfId="14699"/>
    <cellStyle name="40% - Accent2 3 2 2 3 2" xfId="22581"/>
    <cellStyle name="40% - Accent2 3 2 2 4" xfId="22582"/>
    <cellStyle name="40% - Accent2 3 2 3" xfId="390"/>
    <cellStyle name="40% - Accent2 3 2 3 2" xfId="14700"/>
    <cellStyle name="40% - Accent2 3 2 3 2 2" xfId="22583"/>
    <cellStyle name="40% - Accent2 3 2 3 3" xfId="22584"/>
    <cellStyle name="40% - Accent2 3 2 4" xfId="14701"/>
    <cellStyle name="40% - Accent2 3 2 4 2" xfId="22585"/>
    <cellStyle name="40% - Accent2 3 2 5" xfId="22586"/>
    <cellStyle name="40% - Accent2 3 3" xfId="391"/>
    <cellStyle name="40% - Accent2 3 3 2" xfId="392"/>
    <cellStyle name="40% - Accent2 3 3 2 2" xfId="14702"/>
    <cellStyle name="40% - Accent2 3 3 2 2 2" xfId="22587"/>
    <cellStyle name="40% - Accent2 3 3 2 3" xfId="22588"/>
    <cellStyle name="40% - Accent2 3 3 3" xfId="14703"/>
    <cellStyle name="40% - Accent2 3 3 3 2" xfId="22589"/>
    <cellStyle name="40% - Accent2 3 3 4" xfId="22590"/>
    <cellStyle name="40% - Accent2 3 4" xfId="393"/>
    <cellStyle name="40% - Accent2 3 4 2" xfId="14704"/>
    <cellStyle name="40% - Accent2 3 4 2 2" xfId="22591"/>
    <cellStyle name="40% - Accent2 3 4 3" xfId="22592"/>
    <cellStyle name="40% - Accent2 3 5" xfId="14705"/>
    <cellStyle name="40% - Accent2 3 5 2" xfId="22593"/>
    <cellStyle name="40% - Accent2 3 6" xfId="22594"/>
    <cellStyle name="40% - Accent2 4" xfId="394"/>
    <cellStyle name="40% - Accent2 4 2" xfId="395"/>
    <cellStyle name="40% - Accent2 4 2 2" xfId="396"/>
    <cellStyle name="40% - Accent2 4 2 2 2" xfId="397"/>
    <cellStyle name="40% - Accent2 4 2 2 2 2" xfId="14706"/>
    <cellStyle name="40% - Accent2 4 2 2 2 2 2" xfId="22595"/>
    <cellStyle name="40% - Accent2 4 2 2 2 3" xfId="22596"/>
    <cellStyle name="40% - Accent2 4 2 2 3" xfId="14707"/>
    <cellStyle name="40% - Accent2 4 2 2 3 2" xfId="22597"/>
    <cellStyle name="40% - Accent2 4 2 2 4" xfId="22598"/>
    <cellStyle name="40% - Accent2 4 2 3" xfId="398"/>
    <cellStyle name="40% - Accent2 4 2 3 2" xfId="14708"/>
    <cellStyle name="40% - Accent2 4 2 3 2 2" xfId="22599"/>
    <cellStyle name="40% - Accent2 4 2 3 3" xfId="22600"/>
    <cellStyle name="40% - Accent2 4 2 4" xfId="14709"/>
    <cellStyle name="40% - Accent2 4 2 4 2" xfId="22601"/>
    <cellStyle name="40% - Accent2 4 2 5" xfId="22602"/>
    <cellStyle name="40% - Accent2 4 3" xfId="399"/>
    <cellStyle name="40% - Accent2 4 3 2" xfId="400"/>
    <cellStyle name="40% - Accent2 4 3 2 2" xfId="14710"/>
    <cellStyle name="40% - Accent2 4 3 2 2 2" xfId="22603"/>
    <cellStyle name="40% - Accent2 4 3 2 3" xfId="22604"/>
    <cellStyle name="40% - Accent2 4 3 3" xfId="14711"/>
    <cellStyle name="40% - Accent2 4 3 3 2" xfId="22605"/>
    <cellStyle name="40% - Accent2 4 3 4" xfId="22606"/>
    <cellStyle name="40% - Accent2 4 4" xfId="401"/>
    <cellStyle name="40% - Accent2 4 4 2" xfId="14712"/>
    <cellStyle name="40% - Accent2 4 4 2 2" xfId="22607"/>
    <cellStyle name="40% - Accent2 4 4 3" xfId="22608"/>
    <cellStyle name="40% - Accent2 4 5" xfId="14713"/>
    <cellStyle name="40% - Accent2 4 5 2" xfId="22609"/>
    <cellStyle name="40% - Accent2 4 6" xfId="22610"/>
    <cellStyle name="40% - Accent2 5" xfId="402"/>
    <cellStyle name="40% - Accent2 5 2" xfId="403"/>
    <cellStyle name="40% - Accent2 5 2 2" xfId="404"/>
    <cellStyle name="40% - Accent2 5 2 2 2" xfId="405"/>
    <cellStyle name="40% - Accent2 5 2 2 2 2" xfId="14714"/>
    <cellStyle name="40% - Accent2 5 2 2 2 2 2" xfId="22611"/>
    <cellStyle name="40% - Accent2 5 2 2 2 3" xfId="22612"/>
    <cellStyle name="40% - Accent2 5 2 2 3" xfId="14715"/>
    <cellStyle name="40% - Accent2 5 2 2 3 2" xfId="22613"/>
    <cellStyle name="40% - Accent2 5 2 2 4" xfId="22614"/>
    <cellStyle name="40% - Accent2 5 2 3" xfId="406"/>
    <cellStyle name="40% - Accent2 5 2 3 2" xfId="14716"/>
    <cellStyle name="40% - Accent2 5 2 3 2 2" xfId="22615"/>
    <cellStyle name="40% - Accent2 5 2 3 3" xfId="22616"/>
    <cellStyle name="40% - Accent2 5 2 4" xfId="14717"/>
    <cellStyle name="40% - Accent2 5 2 4 2" xfId="22617"/>
    <cellStyle name="40% - Accent2 5 2 5" xfId="22618"/>
    <cellStyle name="40% - Accent2 5 3" xfId="407"/>
    <cellStyle name="40% - Accent2 5 3 2" xfId="408"/>
    <cellStyle name="40% - Accent2 5 3 2 2" xfId="14718"/>
    <cellStyle name="40% - Accent2 5 3 2 2 2" xfId="22619"/>
    <cellStyle name="40% - Accent2 5 3 2 3" xfId="22620"/>
    <cellStyle name="40% - Accent2 5 3 3" xfId="14719"/>
    <cellStyle name="40% - Accent2 5 3 3 2" xfId="22621"/>
    <cellStyle name="40% - Accent2 5 3 4" xfId="22622"/>
    <cellStyle name="40% - Accent2 5 4" xfId="409"/>
    <cellStyle name="40% - Accent2 5 4 2" xfId="14720"/>
    <cellStyle name="40% - Accent2 5 4 2 2" xfId="22623"/>
    <cellStyle name="40% - Accent2 5 4 3" xfId="22624"/>
    <cellStyle name="40% - Accent2 5 5" xfId="14721"/>
    <cellStyle name="40% - Accent2 5 5 2" xfId="22625"/>
    <cellStyle name="40% - Accent2 5 6" xfId="22626"/>
    <cellStyle name="40% - Accent2 6" xfId="410"/>
    <cellStyle name="40% - Accent3 2" xfId="411"/>
    <cellStyle name="40% - Accent3 2 2" xfId="412"/>
    <cellStyle name="40% - Accent3 2 2 2" xfId="413"/>
    <cellStyle name="40% - Accent3 2 2 2 2" xfId="414"/>
    <cellStyle name="40% - Accent3 2 2 2 2 2" xfId="14722"/>
    <cellStyle name="40% - Accent3 2 2 2 2 2 2" xfId="22627"/>
    <cellStyle name="40% - Accent3 2 2 2 2 3" xfId="22628"/>
    <cellStyle name="40% - Accent3 2 2 2 3" xfId="14723"/>
    <cellStyle name="40% - Accent3 2 2 2 3 2" xfId="22629"/>
    <cellStyle name="40% - Accent3 2 2 2 4" xfId="22630"/>
    <cellStyle name="40% - Accent3 2 2 3" xfId="415"/>
    <cellStyle name="40% - Accent3 2 2 3 2" xfId="14724"/>
    <cellStyle name="40% - Accent3 2 2 3 2 2" xfId="22631"/>
    <cellStyle name="40% - Accent3 2 2 3 3" xfId="22632"/>
    <cellStyle name="40% - Accent3 2 2 4" xfId="14725"/>
    <cellStyle name="40% - Accent3 2 2 4 2" xfId="22633"/>
    <cellStyle name="40% - Accent3 2 2 5" xfId="22634"/>
    <cellStyle name="40% - Accent3 2 3" xfId="416"/>
    <cellStyle name="40% - Accent3 2 3 2" xfId="417"/>
    <cellStyle name="40% - Accent3 2 3 2 2" xfId="14726"/>
    <cellStyle name="40% - Accent3 2 3 2 2 2" xfId="22635"/>
    <cellStyle name="40% - Accent3 2 3 2 3" xfId="22636"/>
    <cellStyle name="40% - Accent3 2 3 3" xfId="14727"/>
    <cellStyle name="40% - Accent3 2 3 3 2" xfId="22637"/>
    <cellStyle name="40% - Accent3 2 3 4" xfId="22638"/>
    <cellStyle name="40% - Accent3 2 4" xfId="418"/>
    <cellStyle name="40% - Accent3 2 4 2" xfId="419"/>
    <cellStyle name="40% - Accent3 2 4 2 2" xfId="14728"/>
    <cellStyle name="40% - Accent3 2 4 2 2 2" xfId="22639"/>
    <cellStyle name="40% - Accent3 2 4 2 3" xfId="22640"/>
    <cellStyle name="40% - Accent3 2 4 3" xfId="14729"/>
    <cellStyle name="40% - Accent3 2 4 3 2" xfId="22641"/>
    <cellStyle name="40% - Accent3 2 4 4" xfId="22642"/>
    <cellStyle name="40% - Accent3 2 5" xfId="420"/>
    <cellStyle name="40% - Accent3 2 5 2" xfId="14730"/>
    <cellStyle name="40% - Accent3 2 5 2 2" xfId="22643"/>
    <cellStyle name="40% - Accent3 2 5 3" xfId="22644"/>
    <cellStyle name="40% - Accent3 2 6" xfId="14731"/>
    <cellStyle name="40% - Accent3 2 6 2" xfId="22645"/>
    <cellStyle name="40% - Accent3 2 7" xfId="22646"/>
    <cellStyle name="40% - Accent3 3" xfId="421"/>
    <cellStyle name="40% - Accent3 3 2" xfId="422"/>
    <cellStyle name="40% - Accent3 3 2 2" xfId="423"/>
    <cellStyle name="40% - Accent3 3 2 2 2" xfId="424"/>
    <cellStyle name="40% - Accent3 3 2 2 2 2" xfId="14732"/>
    <cellStyle name="40% - Accent3 3 2 2 2 2 2" xfId="22647"/>
    <cellStyle name="40% - Accent3 3 2 2 2 3" xfId="22648"/>
    <cellStyle name="40% - Accent3 3 2 2 3" xfId="14733"/>
    <cellStyle name="40% - Accent3 3 2 2 3 2" xfId="22649"/>
    <cellStyle name="40% - Accent3 3 2 2 4" xfId="22650"/>
    <cellStyle name="40% - Accent3 3 2 3" xfId="425"/>
    <cellStyle name="40% - Accent3 3 2 3 2" xfId="14734"/>
    <cellStyle name="40% - Accent3 3 2 3 2 2" xfId="22651"/>
    <cellStyle name="40% - Accent3 3 2 3 3" xfId="22652"/>
    <cellStyle name="40% - Accent3 3 2 4" xfId="14735"/>
    <cellStyle name="40% - Accent3 3 2 4 2" xfId="22653"/>
    <cellStyle name="40% - Accent3 3 2 5" xfId="22654"/>
    <cellStyle name="40% - Accent3 3 3" xfId="426"/>
    <cellStyle name="40% - Accent3 3 3 2" xfId="427"/>
    <cellStyle name="40% - Accent3 3 3 2 2" xfId="14736"/>
    <cellStyle name="40% - Accent3 3 3 2 2 2" xfId="22655"/>
    <cellStyle name="40% - Accent3 3 3 2 3" xfId="22656"/>
    <cellStyle name="40% - Accent3 3 3 3" xfId="14737"/>
    <cellStyle name="40% - Accent3 3 3 3 2" xfId="22657"/>
    <cellStyle name="40% - Accent3 3 3 4" xfId="22658"/>
    <cellStyle name="40% - Accent3 3 4" xfId="428"/>
    <cellStyle name="40% - Accent3 3 4 2" xfId="14738"/>
    <cellStyle name="40% - Accent3 3 4 2 2" xfId="22659"/>
    <cellStyle name="40% - Accent3 3 4 3" xfId="22660"/>
    <cellStyle name="40% - Accent3 3 5" xfId="14739"/>
    <cellStyle name="40% - Accent3 3 5 2" xfId="22661"/>
    <cellStyle name="40% - Accent3 3 6" xfId="22662"/>
    <cellStyle name="40% - Accent3 4" xfId="429"/>
    <cellStyle name="40% - Accent3 4 2" xfId="430"/>
    <cellStyle name="40% - Accent3 4 2 2" xfId="431"/>
    <cellStyle name="40% - Accent3 4 2 2 2" xfId="432"/>
    <cellStyle name="40% - Accent3 4 2 2 2 2" xfId="14740"/>
    <cellStyle name="40% - Accent3 4 2 2 2 2 2" xfId="22663"/>
    <cellStyle name="40% - Accent3 4 2 2 2 3" xfId="22664"/>
    <cellStyle name="40% - Accent3 4 2 2 3" xfId="14741"/>
    <cellStyle name="40% - Accent3 4 2 2 3 2" xfId="22665"/>
    <cellStyle name="40% - Accent3 4 2 2 4" xfId="22666"/>
    <cellStyle name="40% - Accent3 4 2 3" xfId="433"/>
    <cellStyle name="40% - Accent3 4 2 3 2" xfId="14742"/>
    <cellStyle name="40% - Accent3 4 2 3 2 2" xfId="22667"/>
    <cellStyle name="40% - Accent3 4 2 3 3" xfId="22668"/>
    <cellStyle name="40% - Accent3 4 2 4" xfId="14743"/>
    <cellStyle name="40% - Accent3 4 2 4 2" xfId="22669"/>
    <cellStyle name="40% - Accent3 4 2 5" xfId="22670"/>
    <cellStyle name="40% - Accent3 4 3" xfId="434"/>
    <cellStyle name="40% - Accent3 4 3 2" xfId="435"/>
    <cellStyle name="40% - Accent3 4 3 2 2" xfId="14744"/>
    <cellStyle name="40% - Accent3 4 3 2 2 2" xfId="22671"/>
    <cellStyle name="40% - Accent3 4 3 2 3" xfId="22672"/>
    <cellStyle name="40% - Accent3 4 3 3" xfId="14745"/>
    <cellStyle name="40% - Accent3 4 3 3 2" xfId="22673"/>
    <cellStyle name="40% - Accent3 4 3 4" xfId="22674"/>
    <cellStyle name="40% - Accent3 4 4" xfId="436"/>
    <cellStyle name="40% - Accent3 4 4 2" xfId="14746"/>
    <cellStyle name="40% - Accent3 4 4 2 2" xfId="22675"/>
    <cellStyle name="40% - Accent3 4 4 3" xfId="22676"/>
    <cellStyle name="40% - Accent3 4 5" xfId="14747"/>
    <cellStyle name="40% - Accent3 4 5 2" xfId="22677"/>
    <cellStyle name="40% - Accent3 4 6" xfId="22678"/>
    <cellStyle name="40% - Accent3 5" xfId="437"/>
    <cellStyle name="40% - Accent3 5 2" xfId="438"/>
    <cellStyle name="40% - Accent3 5 2 2" xfId="439"/>
    <cellStyle name="40% - Accent3 5 2 2 2" xfId="440"/>
    <cellStyle name="40% - Accent3 5 2 2 2 2" xfId="14748"/>
    <cellStyle name="40% - Accent3 5 2 2 2 2 2" xfId="22679"/>
    <cellStyle name="40% - Accent3 5 2 2 2 3" xfId="22680"/>
    <cellStyle name="40% - Accent3 5 2 2 3" xfId="14749"/>
    <cellStyle name="40% - Accent3 5 2 2 3 2" xfId="22681"/>
    <cellStyle name="40% - Accent3 5 2 2 4" xfId="22682"/>
    <cellStyle name="40% - Accent3 5 2 3" xfId="441"/>
    <cellStyle name="40% - Accent3 5 2 3 2" xfId="14750"/>
    <cellStyle name="40% - Accent3 5 2 3 2 2" xfId="22683"/>
    <cellStyle name="40% - Accent3 5 2 3 3" xfId="22684"/>
    <cellStyle name="40% - Accent3 5 2 4" xfId="14751"/>
    <cellStyle name="40% - Accent3 5 2 4 2" xfId="22685"/>
    <cellStyle name="40% - Accent3 5 2 5" xfId="22686"/>
    <cellStyle name="40% - Accent3 5 3" xfId="442"/>
    <cellStyle name="40% - Accent3 5 3 2" xfId="443"/>
    <cellStyle name="40% - Accent3 5 3 2 2" xfId="14752"/>
    <cellStyle name="40% - Accent3 5 3 2 2 2" xfId="22687"/>
    <cellStyle name="40% - Accent3 5 3 2 3" xfId="22688"/>
    <cellStyle name="40% - Accent3 5 3 3" xfId="14753"/>
    <cellStyle name="40% - Accent3 5 3 3 2" xfId="22689"/>
    <cellStyle name="40% - Accent3 5 3 4" xfId="22690"/>
    <cellStyle name="40% - Accent3 5 4" xfId="444"/>
    <cellStyle name="40% - Accent3 5 4 2" xfId="14754"/>
    <cellStyle name="40% - Accent3 5 4 2 2" xfId="22691"/>
    <cellStyle name="40% - Accent3 5 4 3" xfId="22692"/>
    <cellStyle name="40% - Accent3 5 5" xfId="14755"/>
    <cellStyle name="40% - Accent3 5 5 2" xfId="22693"/>
    <cellStyle name="40% - Accent3 5 6" xfId="22694"/>
    <cellStyle name="40% - Accent3 6" xfId="445"/>
    <cellStyle name="40% - Accent4 2" xfId="446"/>
    <cellStyle name="40% - Accent4 2 2" xfId="447"/>
    <cellStyle name="40% - Accent4 2 2 2" xfId="448"/>
    <cellStyle name="40% - Accent4 2 2 2 2" xfId="449"/>
    <cellStyle name="40% - Accent4 2 2 2 2 2" xfId="14756"/>
    <cellStyle name="40% - Accent4 2 2 2 2 2 2" xfId="22695"/>
    <cellStyle name="40% - Accent4 2 2 2 2 3" xfId="22696"/>
    <cellStyle name="40% - Accent4 2 2 2 3" xfId="14757"/>
    <cellStyle name="40% - Accent4 2 2 2 3 2" xfId="22697"/>
    <cellStyle name="40% - Accent4 2 2 2 4" xfId="22698"/>
    <cellStyle name="40% - Accent4 2 2 3" xfId="450"/>
    <cellStyle name="40% - Accent4 2 2 3 2" xfId="14758"/>
    <cellStyle name="40% - Accent4 2 2 3 2 2" xfId="22699"/>
    <cellStyle name="40% - Accent4 2 2 3 3" xfId="22700"/>
    <cellStyle name="40% - Accent4 2 2 4" xfId="14759"/>
    <cellStyle name="40% - Accent4 2 2 4 2" xfId="22701"/>
    <cellStyle name="40% - Accent4 2 2 5" xfId="22702"/>
    <cellStyle name="40% - Accent4 2 3" xfId="451"/>
    <cellStyle name="40% - Accent4 2 3 2" xfId="452"/>
    <cellStyle name="40% - Accent4 2 3 2 2" xfId="14760"/>
    <cellStyle name="40% - Accent4 2 3 2 2 2" xfId="22703"/>
    <cellStyle name="40% - Accent4 2 3 2 3" xfId="22704"/>
    <cellStyle name="40% - Accent4 2 3 3" xfId="14761"/>
    <cellStyle name="40% - Accent4 2 3 3 2" xfId="22705"/>
    <cellStyle name="40% - Accent4 2 3 4" xfId="22706"/>
    <cellStyle name="40% - Accent4 2 4" xfId="453"/>
    <cellStyle name="40% - Accent4 2 4 2" xfId="454"/>
    <cellStyle name="40% - Accent4 2 4 2 2" xfId="14762"/>
    <cellStyle name="40% - Accent4 2 4 2 2 2" xfId="22707"/>
    <cellStyle name="40% - Accent4 2 4 2 3" xfId="22708"/>
    <cellStyle name="40% - Accent4 2 4 3" xfId="14763"/>
    <cellStyle name="40% - Accent4 2 4 3 2" xfId="22709"/>
    <cellStyle name="40% - Accent4 2 4 4" xfId="22710"/>
    <cellStyle name="40% - Accent4 2 5" xfId="455"/>
    <cellStyle name="40% - Accent4 2 5 2" xfId="14764"/>
    <cellStyle name="40% - Accent4 2 5 2 2" xfId="22711"/>
    <cellStyle name="40% - Accent4 2 5 3" xfId="22712"/>
    <cellStyle name="40% - Accent4 2 6" xfId="14765"/>
    <cellStyle name="40% - Accent4 2 6 2" xfId="22713"/>
    <cellStyle name="40% - Accent4 2 7" xfId="22714"/>
    <cellStyle name="40% - Accent4 3" xfId="456"/>
    <cellStyle name="40% - Accent4 3 2" xfId="457"/>
    <cellStyle name="40% - Accent4 3 2 2" xfId="458"/>
    <cellStyle name="40% - Accent4 3 2 2 2" xfId="459"/>
    <cellStyle name="40% - Accent4 3 2 2 2 2" xfId="14766"/>
    <cellStyle name="40% - Accent4 3 2 2 2 2 2" xfId="22715"/>
    <cellStyle name="40% - Accent4 3 2 2 2 3" xfId="22716"/>
    <cellStyle name="40% - Accent4 3 2 2 3" xfId="14767"/>
    <cellStyle name="40% - Accent4 3 2 2 3 2" xfId="22717"/>
    <cellStyle name="40% - Accent4 3 2 2 4" xfId="22718"/>
    <cellStyle name="40% - Accent4 3 2 3" xfId="460"/>
    <cellStyle name="40% - Accent4 3 2 3 2" xfId="14768"/>
    <cellStyle name="40% - Accent4 3 2 3 2 2" xfId="22719"/>
    <cellStyle name="40% - Accent4 3 2 3 3" xfId="22720"/>
    <cellStyle name="40% - Accent4 3 2 4" xfId="14769"/>
    <cellStyle name="40% - Accent4 3 2 4 2" xfId="22721"/>
    <cellStyle name="40% - Accent4 3 2 5" xfId="22722"/>
    <cellStyle name="40% - Accent4 3 3" xfId="461"/>
    <cellStyle name="40% - Accent4 3 3 2" xfId="462"/>
    <cellStyle name="40% - Accent4 3 3 2 2" xfId="14770"/>
    <cellStyle name="40% - Accent4 3 3 2 2 2" xfId="22723"/>
    <cellStyle name="40% - Accent4 3 3 2 3" xfId="22724"/>
    <cellStyle name="40% - Accent4 3 3 3" xfId="14771"/>
    <cellStyle name="40% - Accent4 3 3 3 2" xfId="22725"/>
    <cellStyle name="40% - Accent4 3 3 4" xfId="22726"/>
    <cellStyle name="40% - Accent4 3 4" xfId="463"/>
    <cellStyle name="40% - Accent4 3 4 2" xfId="14772"/>
    <cellStyle name="40% - Accent4 3 4 2 2" xfId="22727"/>
    <cellStyle name="40% - Accent4 3 4 3" xfId="22728"/>
    <cellStyle name="40% - Accent4 3 5" xfId="14773"/>
    <cellStyle name="40% - Accent4 3 5 2" xfId="22729"/>
    <cellStyle name="40% - Accent4 3 6" xfId="22730"/>
    <cellStyle name="40% - Accent4 4" xfId="464"/>
    <cellStyle name="40% - Accent4 4 2" xfId="465"/>
    <cellStyle name="40% - Accent4 4 2 2" xfId="466"/>
    <cellStyle name="40% - Accent4 4 2 2 2" xfId="467"/>
    <cellStyle name="40% - Accent4 4 2 2 2 2" xfId="14774"/>
    <cellStyle name="40% - Accent4 4 2 2 2 2 2" xfId="22731"/>
    <cellStyle name="40% - Accent4 4 2 2 2 3" xfId="22732"/>
    <cellStyle name="40% - Accent4 4 2 2 3" xfId="14775"/>
    <cellStyle name="40% - Accent4 4 2 2 3 2" xfId="22733"/>
    <cellStyle name="40% - Accent4 4 2 2 4" xfId="22734"/>
    <cellStyle name="40% - Accent4 4 2 3" xfId="468"/>
    <cellStyle name="40% - Accent4 4 2 3 2" xfId="14776"/>
    <cellStyle name="40% - Accent4 4 2 3 2 2" xfId="22735"/>
    <cellStyle name="40% - Accent4 4 2 3 3" xfId="22736"/>
    <cellStyle name="40% - Accent4 4 2 4" xfId="14777"/>
    <cellStyle name="40% - Accent4 4 2 4 2" xfId="22737"/>
    <cellStyle name="40% - Accent4 4 2 5" xfId="22738"/>
    <cellStyle name="40% - Accent4 4 3" xfId="469"/>
    <cellStyle name="40% - Accent4 4 3 2" xfId="470"/>
    <cellStyle name="40% - Accent4 4 3 2 2" xfId="14778"/>
    <cellStyle name="40% - Accent4 4 3 2 2 2" xfId="22739"/>
    <cellStyle name="40% - Accent4 4 3 2 3" xfId="22740"/>
    <cellStyle name="40% - Accent4 4 3 3" xfId="14779"/>
    <cellStyle name="40% - Accent4 4 3 3 2" xfId="22741"/>
    <cellStyle name="40% - Accent4 4 3 4" xfId="22742"/>
    <cellStyle name="40% - Accent4 4 4" xfId="471"/>
    <cellStyle name="40% - Accent4 4 4 2" xfId="14780"/>
    <cellStyle name="40% - Accent4 4 4 2 2" xfId="22743"/>
    <cellStyle name="40% - Accent4 4 4 3" xfId="22744"/>
    <cellStyle name="40% - Accent4 4 5" xfId="14781"/>
    <cellStyle name="40% - Accent4 4 5 2" xfId="22745"/>
    <cellStyle name="40% - Accent4 4 6" xfId="22746"/>
    <cellStyle name="40% - Accent4 5" xfId="472"/>
    <cellStyle name="40% - Accent4 5 2" xfId="473"/>
    <cellStyle name="40% - Accent4 5 2 2" xfId="474"/>
    <cellStyle name="40% - Accent4 5 2 2 2" xfId="475"/>
    <cellStyle name="40% - Accent4 5 2 2 2 2" xfId="14782"/>
    <cellStyle name="40% - Accent4 5 2 2 2 2 2" xfId="22747"/>
    <cellStyle name="40% - Accent4 5 2 2 2 3" xfId="22748"/>
    <cellStyle name="40% - Accent4 5 2 2 3" xfId="14783"/>
    <cellStyle name="40% - Accent4 5 2 2 3 2" xfId="22749"/>
    <cellStyle name="40% - Accent4 5 2 2 4" xfId="22750"/>
    <cellStyle name="40% - Accent4 5 2 3" xfId="476"/>
    <cellStyle name="40% - Accent4 5 2 3 2" xfId="14784"/>
    <cellStyle name="40% - Accent4 5 2 3 2 2" xfId="22751"/>
    <cellStyle name="40% - Accent4 5 2 3 3" xfId="22752"/>
    <cellStyle name="40% - Accent4 5 2 4" xfId="14785"/>
    <cellStyle name="40% - Accent4 5 2 4 2" xfId="22753"/>
    <cellStyle name="40% - Accent4 5 2 5" xfId="22754"/>
    <cellStyle name="40% - Accent4 5 3" xfId="477"/>
    <cellStyle name="40% - Accent4 5 3 2" xfId="478"/>
    <cellStyle name="40% - Accent4 5 3 2 2" xfId="14786"/>
    <cellStyle name="40% - Accent4 5 3 2 2 2" xfId="22755"/>
    <cellStyle name="40% - Accent4 5 3 2 3" xfId="22756"/>
    <cellStyle name="40% - Accent4 5 3 3" xfId="14787"/>
    <cellStyle name="40% - Accent4 5 3 3 2" xfId="22757"/>
    <cellStyle name="40% - Accent4 5 3 4" xfId="22758"/>
    <cellStyle name="40% - Accent4 5 4" xfId="479"/>
    <cellStyle name="40% - Accent4 5 4 2" xfId="14788"/>
    <cellStyle name="40% - Accent4 5 4 2 2" xfId="22759"/>
    <cellStyle name="40% - Accent4 5 4 3" xfId="22760"/>
    <cellStyle name="40% - Accent4 5 5" xfId="14789"/>
    <cellStyle name="40% - Accent4 5 5 2" xfId="22761"/>
    <cellStyle name="40% - Accent4 5 6" xfId="22762"/>
    <cellStyle name="40% - Accent4 6" xfId="480"/>
    <cellStyle name="40% - Accent5 2" xfId="481"/>
    <cellStyle name="40% - Accent5 2 2" xfId="482"/>
    <cellStyle name="40% - Accent5 2 2 2" xfId="483"/>
    <cellStyle name="40% - Accent5 2 2 2 2" xfId="484"/>
    <cellStyle name="40% - Accent5 2 2 2 2 2" xfId="14790"/>
    <cellStyle name="40% - Accent5 2 2 2 2 2 2" xfId="22763"/>
    <cellStyle name="40% - Accent5 2 2 2 2 3" xfId="22764"/>
    <cellStyle name="40% - Accent5 2 2 2 3" xfId="14791"/>
    <cellStyle name="40% - Accent5 2 2 2 3 2" xfId="22765"/>
    <cellStyle name="40% - Accent5 2 2 2 4" xfId="22766"/>
    <cellStyle name="40% - Accent5 2 2 3" xfId="485"/>
    <cellStyle name="40% - Accent5 2 2 3 2" xfId="14792"/>
    <cellStyle name="40% - Accent5 2 2 3 2 2" xfId="22767"/>
    <cellStyle name="40% - Accent5 2 2 3 3" xfId="22768"/>
    <cellStyle name="40% - Accent5 2 2 4" xfId="14793"/>
    <cellStyle name="40% - Accent5 2 2 4 2" xfId="22769"/>
    <cellStyle name="40% - Accent5 2 2 5" xfId="22770"/>
    <cellStyle name="40% - Accent5 2 3" xfId="486"/>
    <cellStyle name="40% - Accent5 2 3 2" xfId="487"/>
    <cellStyle name="40% - Accent5 2 3 2 2" xfId="14794"/>
    <cellStyle name="40% - Accent5 2 3 2 2 2" xfId="22771"/>
    <cellStyle name="40% - Accent5 2 3 2 3" xfId="22772"/>
    <cellStyle name="40% - Accent5 2 3 3" xfId="14795"/>
    <cellStyle name="40% - Accent5 2 3 3 2" xfId="22773"/>
    <cellStyle name="40% - Accent5 2 3 4" xfId="22774"/>
    <cellStyle name="40% - Accent5 2 4" xfId="488"/>
    <cellStyle name="40% - Accent5 2 4 2" xfId="489"/>
    <cellStyle name="40% - Accent5 2 4 2 2" xfId="14796"/>
    <cellStyle name="40% - Accent5 2 4 2 2 2" xfId="22775"/>
    <cellStyle name="40% - Accent5 2 4 2 3" xfId="22776"/>
    <cellStyle name="40% - Accent5 2 4 3" xfId="14797"/>
    <cellStyle name="40% - Accent5 2 4 3 2" xfId="22777"/>
    <cellStyle name="40% - Accent5 2 4 4" xfId="22778"/>
    <cellStyle name="40% - Accent5 2 5" xfId="490"/>
    <cellStyle name="40% - Accent5 2 5 2" xfId="14798"/>
    <cellStyle name="40% - Accent5 2 5 2 2" xfId="22779"/>
    <cellStyle name="40% - Accent5 2 5 3" xfId="22780"/>
    <cellStyle name="40% - Accent5 2 6" xfId="14799"/>
    <cellStyle name="40% - Accent5 2 6 2" xfId="22781"/>
    <cellStyle name="40% - Accent5 2 7" xfId="22782"/>
    <cellStyle name="40% - Accent5 3" xfId="491"/>
    <cellStyle name="40% - Accent5 3 2" xfId="492"/>
    <cellStyle name="40% - Accent5 3 2 2" xfId="493"/>
    <cellStyle name="40% - Accent5 3 2 2 2" xfId="494"/>
    <cellStyle name="40% - Accent5 3 2 2 2 2" xfId="14800"/>
    <cellStyle name="40% - Accent5 3 2 2 2 2 2" xfId="22783"/>
    <cellStyle name="40% - Accent5 3 2 2 2 3" xfId="22784"/>
    <cellStyle name="40% - Accent5 3 2 2 3" xfId="14801"/>
    <cellStyle name="40% - Accent5 3 2 2 3 2" xfId="22785"/>
    <cellStyle name="40% - Accent5 3 2 2 4" xfId="22786"/>
    <cellStyle name="40% - Accent5 3 2 3" xfId="495"/>
    <cellStyle name="40% - Accent5 3 2 3 2" xfId="14802"/>
    <cellStyle name="40% - Accent5 3 2 3 2 2" xfId="22787"/>
    <cellStyle name="40% - Accent5 3 2 3 3" xfId="22788"/>
    <cellStyle name="40% - Accent5 3 2 4" xfId="14803"/>
    <cellStyle name="40% - Accent5 3 2 4 2" xfId="22789"/>
    <cellStyle name="40% - Accent5 3 2 5" xfId="22790"/>
    <cellStyle name="40% - Accent5 3 3" xfId="496"/>
    <cellStyle name="40% - Accent5 3 3 2" xfId="497"/>
    <cellStyle name="40% - Accent5 3 3 2 2" xfId="14804"/>
    <cellStyle name="40% - Accent5 3 3 2 2 2" xfId="22791"/>
    <cellStyle name="40% - Accent5 3 3 2 3" xfId="22792"/>
    <cellStyle name="40% - Accent5 3 3 3" xfId="14805"/>
    <cellStyle name="40% - Accent5 3 3 3 2" xfId="22793"/>
    <cellStyle name="40% - Accent5 3 3 4" xfId="22794"/>
    <cellStyle name="40% - Accent5 3 4" xfId="498"/>
    <cellStyle name="40% - Accent5 3 4 2" xfId="14806"/>
    <cellStyle name="40% - Accent5 3 4 2 2" xfId="22795"/>
    <cellStyle name="40% - Accent5 3 4 3" xfId="22796"/>
    <cellStyle name="40% - Accent5 3 5" xfId="14807"/>
    <cellStyle name="40% - Accent5 3 5 2" xfId="22797"/>
    <cellStyle name="40% - Accent5 3 6" xfId="22798"/>
    <cellStyle name="40% - Accent5 4" xfId="499"/>
    <cellStyle name="40% - Accent5 4 2" xfId="500"/>
    <cellStyle name="40% - Accent5 4 2 2" xfId="501"/>
    <cellStyle name="40% - Accent5 4 2 2 2" xfId="502"/>
    <cellStyle name="40% - Accent5 4 2 2 2 2" xfId="14808"/>
    <cellStyle name="40% - Accent5 4 2 2 2 2 2" xfId="22799"/>
    <cellStyle name="40% - Accent5 4 2 2 2 3" xfId="22800"/>
    <cellStyle name="40% - Accent5 4 2 2 3" xfId="14809"/>
    <cellStyle name="40% - Accent5 4 2 2 3 2" xfId="22801"/>
    <cellStyle name="40% - Accent5 4 2 2 4" xfId="22802"/>
    <cellStyle name="40% - Accent5 4 2 3" xfId="503"/>
    <cellStyle name="40% - Accent5 4 2 3 2" xfId="14810"/>
    <cellStyle name="40% - Accent5 4 2 3 2 2" xfId="22803"/>
    <cellStyle name="40% - Accent5 4 2 3 3" xfId="22804"/>
    <cellStyle name="40% - Accent5 4 2 4" xfId="14811"/>
    <cellStyle name="40% - Accent5 4 2 4 2" xfId="22805"/>
    <cellStyle name="40% - Accent5 4 2 5" xfId="22806"/>
    <cellStyle name="40% - Accent5 4 3" xfId="504"/>
    <cellStyle name="40% - Accent5 4 3 2" xfId="505"/>
    <cellStyle name="40% - Accent5 4 3 2 2" xfId="14812"/>
    <cellStyle name="40% - Accent5 4 3 2 2 2" xfId="22807"/>
    <cellStyle name="40% - Accent5 4 3 2 3" xfId="22808"/>
    <cellStyle name="40% - Accent5 4 3 3" xfId="14813"/>
    <cellStyle name="40% - Accent5 4 3 3 2" xfId="22809"/>
    <cellStyle name="40% - Accent5 4 3 4" xfId="22810"/>
    <cellStyle name="40% - Accent5 4 4" xfId="506"/>
    <cellStyle name="40% - Accent5 4 4 2" xfId="14814"/>
    <cellStyle name="40% - Accent5 4 4 2 2" xfId="22811"/>
    <cellStyle name="40% - Accent5 4 4 3" xfId="22812"/>
    <cellStyle name="40% - Accent5 4 5" xfId="14815"/>
    <cellStyle name="40% - Accent5 4 5 2" xfId="22813"/>
    <cellStyle name="40% - Accent5 4 6" xfId="22814"/>
    <cellStyle name="40% - Accent5 5" xfId="507"/>
    <cellStyle name="40% - Accent5 5 2" xfId="508"/>
    <cellStyle name="40% - Accent5 5 2 2" xfId="509"/>
    <cellStyle name="40% - Accent5 5 2 2 2" xfId="510"/>
    <cellStyle name="40% - Accent5 5 2 2 2 2" xfId="14816"/>
    <cellStyle name="40% - Accent5 5 2 2 2 2 2" xfId="22815"/>
    <cellStyle name="40% - Accent5 5 2 2 2 3" xfId="22816"/>
    <cellStyle name="40% - Accent5 5 2 2 3" xfId="14817"/>
    <cellStyle name="40% - Accent5 5 2 2 3 2" xfId="22817"/>
    <cellStyle name="40% - Accent5 5 2 2 4" xfId="22818"/>
    <cellStyle name="40% - Accent5 5 2 3" xfId="511"/>
    <cellStyle name="40% - Accent5 5 2 3 2" xfId="14818"/>
    <cellStyle name="40% - Accent5 5 2 3 2 2" xfId="22819"/>
    <cellStyle name="40% - Accent5 5 2 3 3" xfId="22820"/>
    <cellStyle name="40% - Accent5 5 2 4" xfId="14819"/>
    <cellStyle name="40% - Accent5 5 2 4 2" xfId="22821"/>
    <cellStyle name="40% - Accent5 5 2 5" xfId="22822"/>
    <cellStyle name="40% - Accent5 5 3" xfId="512"/>
    <cellStyle name="40% - Accent5 5 3 2" xfId="513"/>
    <cellStyle name="40% - Accent5 5 3 2 2" xfId="14820"/>
    <cellStyle name="40% - Accent5 5 3 2 2 2" xfId="22823"/>
    <cellStyle name="40% - Accent5 5 3 2 3" xfId="22824"/>
    <cellStyle name="40% - Accent5 5 3 3" xfId="14821"/>
    <cellStyle name="40% - Accent5 5 3 3 2" xfId="22825"/>
    <cellStyle name="40% - Accent5 5 3 4" xfId="22826"/>
    <cellStyle name="40% - Accent5 5 4" xfId="514"/>
    <cellStyle name="40% - Accent5 5 4 2" xfId="14822"/>
    <cellStyle name="40% - Accent5 5 4 2 2" xfId="22827"/>
    <cellStyle name="40% - Accent5 5 4 3" xfId="22828"/>
    <cellStyle name="40% - Accent5 5 5" xfId="14823"/>
    <cellStyle name="40% - Accent5 5 5 2" xfId="22829"/>
    <cellStyle name="40% - Accent5 5 6" xfId="22830"/>
    <cellStyle name="40% - Accent5 6" xfId="515"/>
    <cellStyle name="40% - Accent6 2" xfId="516"/>
    <cellStyle name="40% - Accent6 2 2" xfId="517"/>
    <cellStyle name="40% - Accent6 2 2 2" xfId="518"/>
    <cellStyle name="40% - Accent6 2 2 2 2" xfId="519"/>
    <cellStyle name="40% - Accent6 2 2 2 2 2" xfId="14824"/>
    <cellStyle name="40% - Accent6 2 2 2 2 2 2" xfId="22831"/>
    <cellStyle name="40% - Accent6 2 2 2 2 3" xfId="22832"/>
    <cellStyle name="40% - Accent6 2 2 2 3" xfId="14825"/>
    <cellStyle name="40% - Accent6 2 2 2 3 2" xfId="22833"/>
    <cellStyle name="40% - Accent6 2 2 2 4" xfId="22834"/>
    <cellStyle name="40% - Accent6 2 2 3" xfId="520"/>
    <cellStyle name="40% - Accent6 2 2 3 2" xfId="14826"/>
    <cellStyle name="40% - Accent6 2 2 3 2 2" xfId="22835"/>
    <cellStyle name="40% - Accent6 2 2 3 3" xfId="22836"/>
    <cellStyle name="40% - Accent6 2 2 4" xfId="14827"/>
    <cellStyle name="40% - Accent6 2 2 4 2" xfId="22837"/>
    <cellStyle name="40% - Accent6 2 2 5" xfId="22838"/>
    <cellStyle name="40% - Accent6 2 3" xfId="521"/>
    <cellStyle name="40% - Accent6 2 3 2" xfId="522"/>
    <cellStyle name="40% - Accent6 2 3 2 2" xfId="14828"/>
    <cellStyle name="40% - Accent6 2 3 2 2 2" xfId="22839"/>
    <cellStyle name="40% - Accent6 2 3 2 3" xfId="22840"/>
    <cellStyle name="40% - Accent6 2 3 3" xfId="14829"/>
    <cellStyle name="40% - Accent6 2 3 3 2" xfId="22841"/>
    <cellStyle name="40% - Accent6 2 3 4" xfId="22842"/>
    <cellStyle name="40% - Accent6 2 4" xfId="523"/>
    <cellStyle name="40% - Accent6 2 4 2" xfId="524"/>
    <cellStyle name="40% - Accent6 2 4 2 2" xfId="14830"/>
    <cellStyle name="40% - Accent6 2 4 2 2 2" xfId="22843"/>
    <cellStyle name="40% - Accent6 2 4 2 3" xfId="22844"/>
    <cellStyle name="40% - Accent6 2 4 3" xfId="14831"/>
    <cellStyle name="40% - Accent6 2 4 3 2" xfId="22845"/>
    <cellStyle name="40% - Accent6 2 4 4" xfId="22846"/>
    <cellStyle name="40% - Accent6 2 5" xfId="525"/>
    <cellStyle name="40% - Accent6 2 5 2" xfId="14832"/>
    <cellStyle name="40% - Accent6 2 5 2 2" xfId="22847"/>
    <cellStyle name="40% - Accent6 2 5 3" xfId="22848"/>
    <cellStyle name="40% - Accent6 2 6" xfId="14833"/>
    <cellStyle name="40% - Accent6 2 6 2" xfId="22849"/>
    <cellStyle name="40% - Accent6 2 7" xfId="22850"/>
    <cellStyle name="40% - Accent6 3" xfId="526"/>
    <cellStyle name="40% - Accent6 3 2" xfId="527"/>
    <cellStyle name="40% - Accent6 3 2 2" xfId="528"/>
    <cellStyle name="40% - Accent6 3 2 2 2" xfId="529"/>
    <cellStyle name="40% - Accent6 3 2 2 2 2" xfId="14834"/>
    <cellStyle name="40% - Accent6 3 2 2 2 2 2" xfId="22851"/>
    <cellStyle name="40% - Accent6 3 2 2 2 3" xfId="22852"/>
    <cellStyle name="40% - Accent6 3 2 2 3" xfId="14835"/>
    <cellStyle name="40% - Accent6 3 2 2 3 2" xfId="22853"/>
    <cellStyle name="40% - Accent6 3 2 2 4" xfId="22854"/>
    <cellStyle name="40% - Accent6 3 2 3" xfId="530"/>
    <cellStyle name="40% - Accent6 3 2 3 2" xfId="14836"/>
    <cellStyle name="40% - Accent6 3 2 3 2 2" xfId="22855"/>
    <cellStyle name="40% - Accent6 3 2 3 3" xfId="22856"/>
    <cellStyle name="40% - Accent6 3 2 4" xfId="14837"/>
    <cellStyle name="40% - Accent6 3 2 4 2" xfId="22857"/>
    <cellStyle name="40% - Accent6 3 2 5" xfId="22858"/>
    <cellStyle name="40% - Accent6 3 3" xfId="531"/>
    <cellStyle name="40% - Accent6 3 3 2" xfId="532"/>
    <cellStyle name="40% - Accent6 3 3 2 2" xfId="14838"/>
    <cellStyle name="40% - Accent6 3 3 2 2 2" xfId="22859"/>
    <cellStyle name="40% - Accent6 3 3 2 3" xfId="22860"/>
    <cellStyle name="40% - Accent6 3 3 3" xfId="14839"/>
    <cellStyle name="40% - Accent6 3 3 3 2" xfId="22861"/>
    <cellStyle name="40% - Accent6 3 3 4" xfId="22862"/>
    <cellStyle name="40% - Accent6 3 4" xfId="533"/>
    <cellStyle name="40% - Accent6 3 4 2" xfId="14840"/>
    <cellStyle name="40% - Accent6 3 4 2 2" xfId="22863"/>
    <cellStyle name="40% - Accent6 3 4 3" xfId="22864"/>
    <cellStyle name="40% - Accent6 3 5" xfId="14841"/>
    <cellStyle name="40% - Accent6 3 5 2" xfId="22865"/>
    <cellStyle name="40% - Accent6 3 6" xfId="22866"/>
    <cellStyle name="40% - Accent6 4" xfId="534"/>
    <cellStyle name="40% - Accent6 4 2" xfId="535"/>
    <cellStyle name="40% - Accent6 4 2 2" xfId="536"/>
    <cellStyle name="40% - Accent6 4 2 2 2" xfId="537"/>
    <cellStyle name="40% - Accent6 4 2 2 2 2" xfId="14842"/>
    <cellStyle name="40% - Accent6 4 2 2 2 2 2" xfId="22867"/>
    <cellStyle name="40% - Accent6 4 2 2 2 3" xfId="22868"/>
    <cellStyle name="40% - Accent6 4 2 2 3" xfId="14843"/>
    <cellStyle name="40% - Accent6 4 2 2 3 2" xfId="22869"/>
    <cellStyle name="40% - Accent6 4 2 2 4" xfId="22870"/>
    <cellStyle name="40% - Accent6 4 2 3" xfId="538"/>
    <cellStyle name="40% - Accent6 4 2 3 2" xfId="14844"/>
    <cellStyle name="40% - Accent6 4 2 3 2 2" xfId="22871"/>
    <cellStyle name="40% - Accent6 4 2 3 3" xfId="22872"/>
    <cellStyle name="40% - Accent6 4 2 4" xfId="14845"/>
    <cellStyle name="40% - Accent6 4 2 4 2" xfId="22873"/>
    <cellStyle name="40% - Accent6 4 2 5" xfId="22874"/>
    <cellStyle name="40% - Accent6 4 3" xfId="539"/>
    <cellStyle name="40% - Accent6 4 3 2" xfId="540"/>
    <cellStyle name="40% - Accent6 4 3 2 2" xfId="14846"/>
    <cellStyle name="40% - Accent6 4 3 2 2 2" xfId="22875"/>
    <cellStyle name="40% - Accent6 4 3 2 3" xfId="22876"/>
    <cellStyle name="40% - Accent6 4 3 3" xfId="14847"/>
    <cellStyle name="40% - Accent6 4 3 3 2" xfId="22877"/>
    <cellStyle name="40% - Accent6 4 3 4" xfId="22878"/>
    <cellStyle name="40% - Accent6 4 4" xfId="541"/>
    <cellStyle name="40% - Accent6 4 4 2" xfId="14848"/>
    <cellStyle name="40% - Accent6 4 4 2 2" xfId="22879"/>
    <cellStyle name="40% - Accent6 4 4 3" xfId="22880"/>
    <cellStyle name="40% - Accent6 4 5" xfId="14849"/>
    <cellStyle name="40% - Accent6 4 5 2" xfId="22881"/>
    <cellStyle name="40% - Accent6 4 6" xfId="22882"/>
    <cellStyle name="40% - Accent6 5" xfId="542"/>
    <cellStyle name="40% - Accent6 5 2" xfId="543"/>
    <cellStyle name="40% - Accent6 5 2 2" xfId="544"/>
    <cellStyle name="40% - Accent6 5 2 2 2" xfId="545"/>
    <cellStyle name="40% - Accent6 5 2 2 2 2" xfId="14850"/>
    <cellStyle name="40% - Accent6 5 2 2 2 2 2" xfId="22883"/>
    <cellStyle name="40% - Accent6 5 2 2 2 3" xfId="22884"/>
    <cellStyle name="40% - Accent6 5 2 2 3" xfId="14851"/>
    <cellStyle name="40% - Accent6 5 2 2 3 2" xfId="22885"/>
    <cellStyle name="40% - Accent6 5 2 2 4" xfId="22886"/>
    <cellStyle name="40% - Accent6 5 2 3" xfId="546"/>
    <cellStyle name="40% - Accent6 5 2 3 2" xfId="14852"/>
    <cellStyle name="40% - Accent6 5 2 3 2 2" xfId="22887"/>
    <cellStyle name="40% - Accent6 5 2 3 3" xfId="22888"/>
    <cellStyle name="40% - Accent6 5 2 4" xfId="14853"/>
    <cellStyle name="40% - Accent6 5 2 4 2" xfId="22889"/>
    <cellStyle name="40% - Accent6 5 2 5" xfId="22890"/>
    <cellStyle name="40% - Accent6 5 3" xfId="547"/>
    <cellStyle name="40% - Accent6 5 3 2" xfId="548"/>
    <cellStyle name="40% - Accent6 5 3 2 2" xfId="14854"/>
    <cellStyle name="40% - Accent6 5 3 2 2 2" xfId="22891"/>
    <cellStyle name="40% - Accent6 5 3 2 3" xfId="22892"/>
    <cellStyle name="40% - Accent6 5 3 3" xfId="14855"/>
    <cellStyle name="40% - Accent6 5 3 3 2" xfId="22893"/>
    <cellStyle name="40% - Accent6 5 3 4" xfId="22894"/>
    <cellStyle name="40% - Accent6 5 4" xfId="549"/>
    <cellStyle name="40% - Accent6 5 4 2" xfId="14856"/>
    <cellStyle name="40% - Accent6 5 4 2 2" xfId="22895"/>
    <cellStyle name="40% - Accent6 5 4 3" xfId="22896"/>
    <cellStyle name="40% - Accent6 5 5" xfId="14857"/>
    <cellStyle name="40% - Accent6 5 5 2" xfId="22897"/>
    <cellStyle name="40% - Accent6 5 6" xfId="22898"/>
    <cellStyle name="40% - Accent6 6" xfId="550"/>
    <cellStyle name="60% - Accent1 2" xfId="551"/>
    <cellStyle name="60% - Accent1 3" xfId="552"/>
    <cellStyle name="60% - Accent1 4" xfId="553"/>
    <cellStyle name="60% - Accent1 5" xfId="554"/>
    <cellStyle name="60% - Accent1 6" xfId="555"/>
    <cellStyle name="60% - Accent2 2" xfId="556"/>
    <cellStyle name="60% - Accent2 3" xfId="557"/>
    <cellStyle name="60% - Accent2 4" xfId="558"/>
    <cellStyle name="60% - Accent2 5" xfId="559"/>
    <cellStyle name="60% - Accent2 6" xfId="560"/>
    <cellStyle name="60% - Accent3 2" xfId="561"/>
    <cellStyle name="60% - Accent3 3" xfId="562"/>
    <cellStyle name="60% - Accent3 4" xfId="563"/>
    <cellStyle name="60% - Accent3 5" xfId="564"/>
    <cellStyle name="60% - Accent3 6" xfId="565"/>
    <cellStyle name="60% - Accent4 2" xfId="566"/>
    <cellStyle name="60% - Accent4 3" xfId="567"/>
    <cellStyle name="60% - Accent4 4" xfId="568"/>
    <cellStyle name="60% - Accent4 5" xfId="569"/>
    <cellStyle name="60% - Accent4 6" xfId="570"/>
    <cellStyle name="60% - Accent5 2" xfId="571"/>
    <cellStyle name="60% - Accent5 3" xfId="572"/>
    <cellStyle name="60% - Accent5 4" xfId="573"/>
    <cellStyle name="60% - Accent5 5" xfId="574"/>
    <cellStyle name="60% - Accent5 6" xfId="575"/>
    <cellStyle name="60% - Accent6 2" xfId="576"/>
    <cellStyle name="60% - Accent6 3" xfId="577"/>
    <cellStyle name="60% - Accent6 4" xfId="578"/>
    <cellStyle name="60% - Accent6 5" xfId="579"/>
    <cellStyle name="60% - Accent6 6" xfId="580"/>
    <cellStyle name="Accent1 2" xfId="581"/>
    <cellStyle name="Accent1 3" xfId="582"/>
    <cellStyle name="Accent1 4" xfId="583"/>
    <cellStyle name="Accent1 5" xfId="584"/>
    <cellStyle name="Accent1 6" xfId="585"/>
    <cellStyle name="Accent2 2" xfId="586"/>
    <cellStyle name="Accent2 3" xfId="587"/>
    <cellStyle name="Accent2 4" xfId="588"/>
    <cellStyle name="Accent2 5" xfId="589"/>
    <cellStyle name="Accent2 6" xfId="590"/>
    <cellStyle name="Accent3 2" xfId="591"/>
    <cellStyle name="Accent3 3" xfId="592"/>
    <cellStyle name="Accent3 4" xfId="593"/>
    <cellStyle name="Accent3 5" xfId="594"/>
    <cellStyle name="Accent3 6" xfId="595"/>
    <cellStyle name="Accent4 2" xfId="596"/>
    <cellStyle name="Accent4 3" xfId="597"/>
    <cellStyle name="Accent4 4" xfId="598"/>
    <cellStyle name="Accent4 5" xfId="599"/>
    <cellStyle name="Accent4 6" xfId="600"/>
    <cellStyle name="Accent5 2" xfId="601"/>
    <cellStyle name="Accent5 3" xfId="602"/>
    <cellStyle name="Accent5 4" xfId="603"/>
    <cellStyle name="Accent5 5" xfId="604"/>
    <cellStyle name="Accent5 6" xfId="605"/>
    <cellStyle name="Accent6 2" xfId="606"/>
    <cellStyle name="Accent6 3" xfId="607"/>
    <cellStyle name="Accent6 4" xfId="608"/>
    <cellStyle name="Accent6 5" xfId="609"/>
    <cellStyle name="Accent6 6" xfId="610"/>
    <cellStyle name="Account No." xfId="611"/>
    <cellStyle name="Account No. 2" xfId="612"/>
    <cellStyle name="adj detail" xfId="613"/>
    <cellStyle name="Allocated" xfId="614"/>
    <cellStyle name="Bad 2" xfId="615"/>
    <cellStyle name="Bad 3" xfId="616"/>
    <cellStyle name="Bad 4" xfId="617"/>
    <cellStyle name="Bad 5" xfId="618"/>
    <cellStyle name="Bad 6" xfId="619"/>
    <cellStyle name="blp_column_header" xfId="620"/>
    <cellStyle name="Calculation 2" xfId="621"/>
    <cellStyle name="Calculation 3" xfId="622"/>
    <cellStyle name="Calculation 4" xfId="623"/>
    <cellStyle name="Calculation 5" xfId="624"/>
    <cellStyle name="Calculation 6" xfId="625"/>
    <cellStyle name="ChartingText" xfId="626"/>
    <cellStyle name="Check Cell 2" xfId="627"/>
    <cellStyle name="Check Cell 3" xfId="628"/>
    <cellStyle name="Check Cell 4" xfId="629"/>
    <cellStyle name="Check Cell 5" xfId="630"/>
    <cellStyle name="Check Cell 6" xfId="631"/>
    <cellStyle name="CHPTop" xfId="632"/>
    <cellStyle name="Col Cent" xfId="633"/>
    <cellStyle name="Col Cent Across" xfId="634"/>
    <cellStyle name="Col Head Cent" xfId="635"/>
    <cellStyle name="Col Head Cent 2" xfId="636"/>
    <cellStyle name="Col Head Cent 2 2" xfId="22899"/>
    <cellStyle name="Col Head Cent 3" xfId="637"/>
    <cellStyle name="Col Head Cent 3 2" xfId="22900"/>
    <cellStyle name="Col Head Cent 4" xfId="638"/>
    <cellStyle name="Col Head Cent 4 2" xfId="22901"/>
    <cellStyle name="Col Head Cent 5" xfId="22902"/>
    <cellStyle name="ColumnHeaderNormal" xfId="6"/>
    <cellStyle name="Comma" xfId="33617" builtinId="3"/>
    <cellStyle name="Comma [0] 2" xfId="639"/>
    <cellStyle name="Comma 10" xfId="640"/>
    <cellStyle name="Comma 11" xfId="641"/>
    <cellStyle name="Comma 12" xfId="642"/>
    <cellStyle name="Comma 13" xfId="643"/>
    <cellStyle name="Comma 14" xfId="644"/>
    <cellStyle name="Comma 15" xfId="645"/>
    <cellStyle name="Comma 16" xfId="646"/>
    <cellStyle name="Comma 17" xfId="647"/>
    <cellStyle name="Comma 18" xfId="648"/>
    <cellStyle name="Comma 18 2" xfId="649"/>
    <cellStyle name="Comma 18 2 2" xfId="650"/>
    <cellStyle name="Comma 18 2 3" xfId="651"/>
    <cellStyle name="Comma 18 2 3 2" xfId="14858"/>
    <cellStyle name="Comma 18 2 3 2 2" xfId="22903"/>
    <cellStyle name="Comma 18 2 3 3" xfId="22904"/>
    <cellStyle name="Comma 18 2 4" xfId="14859"/>
    <cellStyle name="Comma 18 2 4 2" xfId="14860"/>
    <cellStyle name="Comma 18 2 4 2 2" xfId="22905"/>
    <cellStyle name="Comma 18 2 4 3" xfId="22906"/>
    <cellStyle name="Comma 18 2 5" xfId="14861"/>
    <cellStyle name="Comma 18 2 5 2" xfId="22907"/>
    <cellStyle name="Comma 18 2 6" xfId="22908"/>
    <cellStyle name="Comma 18 3" xfId="652"/>
    <cellStyle name="Comma 18 4" xfId="14862"/>
    <cellStyle name="Comma 18 4 2" xfId="22909"/>
    <cellStyle name="Comma 19" xfId="653"/>
    <cellStyle name="Comma 2" xfId="7"/>
    <cellStyle name="Comma 2 10" xfId="122"/>
    <cellStyle name="Comma 2 10 2" xfId="654"/>
    <cellStyle name="Comma 2 10 2 2" xfId="655"/>
    <cellStyle name="Comma 2 10 3" xfId="656"/>
    <cellStyle name="Comma 2 10 3 2" xfId="657"/>
    <cellStyle name="Comma 2 10 4" xfId="14863"/>
    <cellStyle name="Comma 2 100" xfId="658"/>
    <cellStyle name="Comma 2 101" xfId="659"/>
    <cellStyle name="Comma 2 102" xfId="660"/>
    <cellStyle name="Comma 2 103" xfId="661"/>
    <cellStyle name="Comma 2 104" xfId="662"/>
    <cellStyle name="Comma 2 105" xfId="663"/>
    <cellStyle name="Comma 2 106" xfId="664"/>
    <cellStyle name="Comma 2 106 2" xfId="665"/>
    <cellStyle name="Comma 2 106 3" xfId="33623"/>
    <cellStyle name="Comma 2 107" xfId="666"/>
    <cellStyle name="Comma 2 107 2" xfId="667"/>
    <cellStyle name="Comma 2 108" xfId="668"/>
    <cellStyle name="Comma 2 108 2" xfId="669"/>
    <cellStyle name="Comma 2 109" xfId="670"/>
    <cellStyle name="Comma 2 109 2" xfId="671"/>
    <cellStyle name="Comma 2 11" xfId="672"/>
    <cellStyle name="Comma 2 11 2" xfId="673"/>
    <cellStyle name="Comma 2 11 2 2" xfId="674"/>
    <cellStyle name="Comma 2 11 3" xfId="675"/>
    <cellStyle name="Comma 2 11 3 2" xfId="676"/>
    <cellStyle name="Comma 2 11 4" xfId="14864"/>
    <cellStyle name="Comma 2 110" xfId="677"/>
    <cellStyle name="Comma 2 110 2" xfId="678"/>
    <cellStyle name="Comma 2 111" xfId="679"/>
    <cellStyle name="Comma 2 111 2" xfId="680"/>
    <cellStyle name="Comma 2 112" xfId="681"/>
    <cellStyle name="Comma 2 112 2" xfId="682"/>
    <cellStyle name="Comma 2 113" xfId="683"/>
    <cellStyle name="Comma 2 113 2" xfId="684"/>
    <cellStyle name="Comma 2 114" xfId="685"/>
    <cellStyle name="Comma 2 114 2" xfId="686"/>
    <cellStyle name="Comma 2 115" xfId="687"/>
    <cellStyle name="Comma 2 115 2" xfId="688"/>
    <cellStyle name="Comma 2 116" xfId="689"/>
    <cellStyle name="Comma 2 116 2" xfId="690"/>
    <cellStyle name="Comma 2 117" xfId="691"/>
    <cellStyle name="Comma 2 117 2" xfId="692"/>
    <cellStyle name="Comma 2 118" xfId="693"/>
    <cellStyle name="Comma 2 119" xfId="694"/>
    <cellStyle name="Comma 2 12" xfId="695"/>
    <cellStyle name="Comma 2 12 2" xfId="696"/>
    <cellStyle name="Comma 2 12 2 2" xfId="697"/>
    <cellStyle name="Comma 2 12 3" xfId="698"/>
    <cellStyle name="Comma 2 12 3 2" xfId="699"/>
    <cellStyle name="Comma 2 12 4" xfId="14865"/>
    <cellStyle name="Comma 2 120" xfId="700"/>
    <cellStyle name="Comma 2 121" xfId="701"/>
    <cellStyle name="Comma 2 122" xfId="702"/>
    <cellStyle name="Comma 2 122 2" xfId="703"/>
    <cellStyle name="Comma 2 123" xfId="704"/>
    <cellStyle name="Comma 2 123 2" xfId="705"/>
    <cellStyle name="Comma 2 124" xfId="706"/>
    <cellStyle name="Comma 2 124 2" xfId="707"/>
    <cellStyle name="Comma 2 125" xfId="708"/>
    <cellStyle name="Comma 2 125 2" xfId="709"/>
    <cellStyle name="Comma 2 126" xfId="710"/>
    <cellStyle name="Comma 2 126 2" xfId="711"/>
    <cellStyle name="Comma 2 127" xfId="712"/>
    <cellStyle name="Comma 2 127 2" xfId="713"/>
    <cellStyle name="Comma 2 128" xfId="714"/>
    <cellStyle name="Comma 2 128 2" xfId="715"/>
    <cellStyle name="Comma 2 129" xfId="716"/>
    <cellStyle name="Comma 2 129 2" xfId="717"/>
    <cellStyle name="Comma 2 13" xfId="718"/>
    <cellStyle name="Comma 2 13 2" xfId="719"/>
    <cellStyle name="Comma 2 13 2 2" xfId="720"/>
    <cellStyle name="Comma 2 13 3" xfId="721"/>
    <cellStyle name="Comma 2 13 3 2" xfId="722"/>
    <cellStyle name="Comma 2 13 4" xfId="14866"/>
    <cellStyle name="Comma 2 130" xfId="723"/>
    <cellStyle name="Comma 2 130 2" xfId="724"/>
    <cellStyle name="Comma 2 131" xfId="725"/>
    <cellStyle name="Comma 2 131 2" xfId="726"/>
    <cellStyle name="Comma 2 132" xfId="727"/>
    <cellStyle name="Comma 2 132 2" xfId="728"/>
    <cellStyle name="Comma 2 133" xfId="729"/>
    <cellStyle name="Comma 2 133 2" xfId="730"/>
    <cellStyle name="Comma 2 134" xfId="731"/>
    <cellStyle name="Comma 2 134 2" xfId="732"/>
    <cellStyle name="Comma 2 135" xfId="733"/>
    <cellStyle name="Comma 2 135 2" xfId="734"/>
    <cellStyle name="Comma 2 136" xfId="735"/>
    <cellStyle name="Comma 2 136 2" xfId="736"/>
    <cellStyle name="Comma 2 137" xfId="737"/>
    <cellStyle name="Comma 2 137 2" xfId="738"/>
    <cellStyle name="Comma 2 138" xfId="739"/>
    <cellStyle name="Comma 2 138 2" xfId="740"/>
    <cellStyle name="Comma 2 139" xfId="741"/>
    <cellStyle name="Comma 2 139 2" xfId="742"/>
    <cellStyle name="Comma 2 14" xfId="743"/>
    <cellStyle name="Comma 2 14 2" xfId="744"/>
    <cellStyle name="Comma 2 14 2 2" xfId="745"/>
    <cellStyle name="Comma 2 14 3" xfId="746"/>
    <cellStyle name="Comma 2 14 3 2" xfId="747"/>
    <cellStyle name="Comma 2 14 4" xfId="14867"/>
    <cellStyle name="Comma 2 140" xfId="748"/>
    <cellStyle name="Comma 2 140 2" xfId="749"/>
    <cellStyle name="Comma 2 141" xfId="750"/>
    <cellStyle name="Comma 2 141 2" xfId="751"/>
    <cellStyle name="Comma 2 142" xfId="752"/>
    <cellStyle name="Comma 2 142 2" xfId="753"/>
    <cellStyle name="Comma 2 143" xfId="754"/>
    <cellStyle name="Comma 2 143 2" xfId="755"/>
    <cellStyle name="Comma 2 144" xfId="756"/>
    <cellStyle name="Comma 2 145" xfId="757"/>
    <cellStyle name="Comma 2 146" xfId="758"/>
    <cellStyle name="Comma 2 146 2" xfId="759"/>
    <cellStyle name="Comma 2 147" xfId="760"/>
    <cellStyle name="Comma 2 147 2" xfId="761"/>
    <cellStyle name="Comma 2 148" xfId="762"/>
    <cellStyle name="Comma 2 148 2" xfId="763"/>
    <cellStyle name="Comma 2 149" xfId="764"/>
    <cellStyle name="Comma 2 149 2" xfId="765"/>
    <cellStyle name="Comma 2 15" xfId="766"/>
    <cellStyle name="Comma 2 15 2" xfId="767"/>
    <cellStyle name="Comma 2 15 2 2" xfId="768"/>
    <cellStyle name="Comma 2 15 3" xfId="769"/>
    <cellStyle name="Comma 2 15 3 2" xfId="770"/>
    <cellStyle name="Comma 2 15 4" xfId="14868"/>
    <cellStyle name="Comma 2 150" xfId="771"/>
    <cellStyle name="Comma 2 150 2" xfId="772"/>
    <cellStyle name="Comma 2 151" xfId="773"/>
    <cellStyle name="Comma 2 152" xfId="774"/>
    <cellStyle name="Comma 2 152 2" xfId="775"/>
    <cellStyle name="Comma 2 153" xfId="776"/>
    <cellStyle name="Comma 2 154" xfId="777"/>
    <cellStyle name="Comma 2 155" xfId="14869"/>
    <cellStyle name="Comma 2 16" xfId="778"/>
    <cellStyle name="Comma 2 16 2" xfId="779"/>
    <cellStyle name="Comma 2 16 2 2" xfId="780"/>
    <cellStyle name="Comma 2 16 3" xfId="781"/>
    <cellStyle name="Comma 2 16 3 2" xfId="782"/>
    <cellStyle name="Comma 2 16 4" xfId="14870"/>
    <cellStyle name="Comma 2 17" xfId="783"/>
    <cellStyle name="Comma 2 17 2" xfId="784"/>
    <cellStyle name="Comma 2 17 2 2" xfId="785"/>
    <cellStyle name="Comma 2 17 3" xfId="14871"/>
    <cellStyle name="Comma 2 18" xfId="786"/>
    <cellStyle name="Comma 2 18 2" xfId="787"/>
    <cellStyle name="Comma 2 18 3" xfId="14872"/>
    <cellStyle name="Comma 2 19" xfId="788"/>
    <cellStyle name="Comma 2 19 2" xfId="789"/>
    <cellStyle name="Comma 2 19 3" xfId="14873"/>
    <cellStyle name="Comma 2 2" xfId="790"/>
    <cellStyle name="Comma 2 2 10" xfId="791"/>
    <cellStyle name="Comma 2 2 10 2" xfId="792"/>
    <cellStyle name="Comma 2 2 11" xfId="793"/>
    <cellStyle name="Comma 2 2 11 2" xfId="794"/>
    <cellStyle name="Comma 2 2 12" xfId="795"/>
    <cellStyle name="Comma 2 2 12 2" xfId="796"/>
    <cellStyle name="Comma 2 2 12 2 2" xfId="797"/>
    <cellStyle name="Comma 2 2 12 3" xfId="798"/>
    <cellStyle name="Comma 2 2 12 4" xfId="14874"/>
    <cellStyle name="Comma 2 2 12 5" xfId="14875"/>
    <cellStyle name="Comma 2 2 13" xfId="799"/>
    <cellStyle name="Comma 2 2 13 2" xfId="800"/>
    <cellStyle name="Comma 2 2 14" xfId="801"/>
    <cellStyle name="Comma 2 2 14 2" xfId="802"/>
    <cellStyle name="Comma 2 2 14 2 2" xfId="803"/>
    <cellStyle name="Comma 2 2 14 3" xfId="804"/>
    <cellStyle name="Comma 2 2 14 4" xfId="14876"/>
    <cellStyle name="Comma 2 2 14 5" xfId="14877"/>
    <cellStyle name="Comma 2 2 15" xfId="805"/>
    <cellStyle name="Comma 2 2 15 2" xfId="806"/>
    <cellStyle name="Comma 2 2 15 2 2" xfId="807"/>
    <cellStyle name="Comma 2 2 15 3" xfId="808"/>
    <cellStyle name="Comma 2 2 15 4" xfId="14878"/>
    <cellStyle name="Comma 2 2 15 5" xfId="14879"/>
    <cellStyle name="Comma 2 2 16" xfId="809"/>
    <cellStyle name="Comma 2 2 16 2" xfId="810"/>
    <cellStyle name="Comma 2 2 16 2 2" xfId="811"/>
    <cellStyle name="Comma 2 2 16 3" xfId="812"/>
    <cellStyle name="Comma 2 2 16 4" xfId="14880"/>
    <cellStyle name="Comma 2 2 16 5" xfId="14881"/>
    <cellStyle name="Comma 2 2 17" xfId="813"/>
    <cellStyle name="Comma 2 2 17 2" xfId="814"/>
    <cellStyle name="Comma 2 2 17 2 2" xfId="815"/>
    <cellStyle name="Comma 2 2 17 3" xfId="816"/>
    <cellStyle name="Comma 2 2 17 4" xfId="14882"/>
    <cellStyle name="Comma 2 2 17 5" xfId="14883"/>
    <cellStyle name="Comma 2 2 18" xfId="817"/>
    <cellStyle name="Comma 2 2 18 2" xfId="818"/>
    <cellStyle name="Comma 2 2 19" xfId="819"/>
    <cellStyle name="Comma 2 2 2" xfId="820"/>
    <cellStyle name="Comma 2 2 2 10" xfId="821"/>
    <cellStyle name="Comma 2 2 2 11" xfId="822"/>
    <cellStyle name="Comma 2 2 2 12" xfId="823"/>
    <cellStyle name="Comma 2 2 2 13" xfId="824"/>
    <cellStyle name="Comma 2 2 2 14" xfId="825"/>
    <cellStyle name="Comma 2 2 2 15" xfId="826"/>
    <cellStyle name="Comma 2 2 2 16" xfId="827"/>
    <cellStyle name="Comma 2 2 2 17" xfId="828"/>
    <cellStyle name="Comma 2 2 2 18" xfId="829"/>
    <cellStyle name="Comma 2 2 2 18 2" xfId="830"/>
    <cellStyle name="Comma 2 2 2 19" xfId="831"/>
    <cellStyle name="Comma 2 2 2 19 2" xfId="832"/>
    <cellStyle name="Comma 2 2 2 2" xfId="833"/>
    <cellStyle name="Comma 2 2 2 2 10" xfId="834"/>
    <cellStyle name="Comma 2 2 2 2 10 2" xfId="835"/>
    <cellStyle name="Comma 2 2 2 2 10 2 2" xfId="836"/>
    <cellStyle name="Comma 2 2 2 2 10 3" xfId="837"/>
    <cellStyle name="Comma 2 2 2 2 10 4" xfId="14884"/>
    <cellStyle name="Comma 2 2 2 2 10 5" xfId="14885"/>
    <cellStyle name="Comma 2 2 2 2 11" xfId="838"/>
    <cellStyle name="Comma 2 2 2 2 11 2" xfId="839"/>
    <cellStyle name="Comma 2 2 2 2 11 2 2" xfId="840"/>
    <cellStyle name="Comma 2 2 2 2 11 3" xfId="841"/>
    <cellStyle name="Comma 2 2 2 2 11 4" xfId="14886"/>
    <cellStyle name="Comma 2 2 2 2 11 5" xfId="14887"/>
    <cellStyle name="Comma 2 2 2 2 12" xfId="842"/>
    <cellStyle name="Comma 2 2 2 2 12 2" xfId="843"/>
    <cellStyle name="Comma 2 2 2 2 12 2 2" xfId="844"/>
    <cellStyle name="Comma 2 2 2 2 12 3" xfId="845"/>
    <cellStyle name="Comma 2 2 2 2 12 4" xfId="14888"/>
    <cellStyle name="Comma 2 2 2 2 12 5" xfId="14889"/>
    <cellStyle name="Comma 2 2 2 2 13" xfId="846"/>
    <cellStyle name="Comma 2 2 2 2 13 2" xfId="847"/>
    <cellStyle name="Comma 2 2 2 2 13 2 2" xfId="848"/>
    <cellStyle name="Comma 2 2 2 2 13 3" xfId="849"/>
    <cellStyle name="Comma 2 2 2 2 13 4" xfId="14890"/>
    <cellStyle name="Comma 2 2 2 2 13 5" xfId="14891"/>
    <cellStyle name="Comma 2 2 2 2 14" xfId="850"/>
    <cellStyle name="Comma 2 2 2 2 14 2" xfId="851"/>
    <cellStyle name="Comma 2 2 2 2 14 2 2" xfId="852"/>
    <cellStyle name="Comma 2 2 2 2 14 3" xfId="853"/>
    <cellStyle name="Comma 2 2 2 2 14 4" xfId="14892"/>
    <cellStyle name="Comma 2 2 2 2 14 5" xfId="14893"/>
    <cellStyle name="Comma 2 2 2 2 15" xfId="854"/>
    <cellStyle name="Comma 2 2 2 2 15 2" xfId="855"/>
    <cellStyle name="Comma 2 2 2 2 15 2 2" xfId="856"/>
    <cellStyle name="Comma 2 2 2 2 15 3" xfId="857"/>
    <cellStyle name="Comma 2 2 2 2 15 4" xfId="14894"/>
    <cellStyle name="Comma 2 2 2 2 15 5" xfId="14895"/>
    <cellStyle name="Comma 2 2 2 2 16" xfId="858"/>
    <cellStyle name="Comma 2 2 2 2 16 2" xfId="859"/>
    <cellStyle name="Comma 2 2 2 2 16 2 2" xfId="860"/>
    <cellStyle name="Comma 2 2 2 2 16 3" xfId="861"/>
    <cellStyle name="Comma 2 2 2 2 16 4" xfId="14896"/>
    <cellStyle name="Comma 2 2 2 2 17" xfId="862"/>
    <cellStyle name="Comma 2 2 2 2 17 2" xfId="863"/>
    <cellStyle name="Comma 2 2 2 2 17 2 2" xfId="864"/>
    <cellStyle name="Comma 2 2 2 2 17 3" xfId="865"/>
    <cellStyle name="Comma 2 2 2 2 17 4" xfId="14897"/>
    <cellStyle name="Comma 2 2 2 2 2" xfId="866"/>
    <cellStyle name="Comma 2 2 2 2 2 2" xfId="867"/>
    <cellStyle name="Comma 2 2 2 2 2 2 2" xfId="868"/>
    <cellStyle name="Comma 2 2 2 2 2 2 2 2" xfId="869"/>
    <cellStyle name="Comma 2 2 2 2 2 2 2 2 2" xfId="870"/>
    <cellStyle name="Comma 2 2 2 2 2 2 2 3" xfId="871"/>
    <cellStyle name="Comma 2 2 2 2 2 2 2 4" xfId="14898"/>
    <cellStyle name="Comma 2 2 2 2 2 2 2 5" xfId="14899"/>
    <cellStyle name="Comma 2 2 2 2 2 2 3" xfId="872"/>
    <cellStyle name="Comma 2 2 2 2 2 2 3 2" xfId="873"/>
    <cellStyle name="Comma 2 2 2 2 2 2 3 2 2" xfId="874"/>
    <cellStyle name="Comma 2 2 2 2 2 2 3 3" xfId="875"/>
    <cellStyle name="Comma 2 2 2 2 2 2 3 4" xfId="14900"/>
    <cellStyle name="Comma 2 2 2 2 2 2 3 5" xfId="14901"/>
    <cellStyle name="Comma 2 2 2 2 2 2 4" xfId="876"/>
    <cellStyle name="Comma 2 2 2 2 2 2 4 2" xfId="877"/>
    <cellStyle name="Comma 2 2 2 2 2 2 4 2 2" xfId="878"/>
    <cellStyle name="Comma 2 2 2 2 2 2 4 3" xfId="879"/>
    <cellStyle name="Comma 2 2 2 2 2 2 4 4" xfId="14902"/>
    <cellStyle name="Comma 2 2 2 2 2 2 4 5" xfId="14903"/>
    <cellStyle name="Comma 2 2 2 2 2 2 5" xfId="880"/>
    <cellStyle name="Comma 2 2 2 2 2 2 5 2" xfId="881"/>
    <cellStyle name="Comma 2 2 2 2 2 2 5 2 2" xfId="882"/>
    <cellStyle name="Comma 2 2 2 2 2 2 5 3" xfId="883"/>
    <cellStyle name="Comma 2 2 2 2 2 2 5 4" xfId="14904"/>
    <cellStyle name="Comma 2 2 2 2 2 2 5 5" xfId="14905"/>
    <cellStyle name="Comma 2 2 2 2 2 3" xfId="884"/>
    <cellStyle name="Comma 2 2 2 2 2 4" xfId="885"/>
    <cellStyle name="Comma 2 2 2 2 2 5" xfId="886"/>
    <cellStyle name="Comma 2 2 2 2 2 6" xfId="887"/>
    <cellStyle name="Comma 2 2 2 2 2 6 2" xfId="888"/>
    <cellStyle name="Comma 2 2 2 2 2 7" xfId="889"/>
    <cellStyle name="Comma 2 2 2 2 2 8" xfId="14906"/>
    <cellStyle name="Comma 2 2 2 2 2 9" xfId="14907"/>
    <cellStyle name="Comma 2 2 2 2 3" xfId="890"/>
    <cellStyle name="Comma 2 2 2 2 3 2" xfId="891"/>
    <cellStyle name="Comma 2 2 2 2 3 2 2" xfId="892"/>
    <cellStyle name="Comma 2 2 2 2 3 3" xfId="893"/>
    <cellStyle name="Comma 2 2 2 2 3 4" xfId="14908"/>
    <cellStyle name="Comma 2 2 2 2 3 5" xfId="14909"/>
    <cellStyle name="Comma 2 2 2 2 4" xfId="894"/>
    <cellStyle name="Comma 2 2 2 2 4 2" xfId="895"/>
    <cellStyle name="Comma 2 2 2 2 4 2 2" xfId="896"/>
    <cellStyle name="Comma 2 2 2 2 4 3" xfId="897"/>
    <cellStyle name="Comma 2 2 2 2 4 4" xfId="14910"/>
    <cellStyle name="Comma 2 2 2 2 4 5" xfId="14911"/>
    <cellStyle name="Comma 2 2 2 2 5" xfId="898"/>
    <cellStyle name="Comma 2 2 2 2 5 2" xfId="899"/>
    <cellStyle name="Comma 2 2 2 2 5 2 2" xfId="900"/>
    <cellStyle name="Comma 2 2 2 2 5 3" xfId="901"/>
    <cellStyle name="Comma 2 2 2 2 5 4" xfId="14912"/>
    <cellStyle name="Comma 2 2 2 2 5 5" xfId="14913"/>
    <cellStyle name="Comma 2 2 2 2 6" xfId="902"/>
    <cellStyle name="Comma 2 2 2 2 6 2" xfId="903"/>
    <cellStyle name="Comma 2 2 2 2 6 2 2" xfId="904"/>
    <cellStyle name="Comma 2 2 2 2 6 3" xfId="905"/>
    <cellStyle name="Comma 2 2 2 2 6 4" xfId="14914"/>
    <cellStyle name="Comma 2 2 2 2 6 5" xfId="14915"/>
    <cellStyle name="Comma 2 2 2 2 7" xfId="906"/>
    <cellStyle name="Comma 2 2 2 2 7 2" xfId="907"/>
    <cellStyle name="Comma 2 2 2 2 7 2 2" xfId="908"/>
    <cellStyle name="Comma 2 2 2 2 7 3" xfId="909"/>
    <cellStyle name="Comma 2 2 2 2 7 4" xfId="14916"/>
    <cellStyle name="Comma 2 2 2 2 7 5" xfId="14917"/>
    <cellStyle name="Comma 2 2 2 2 8" xfId="910"/>
    <cellStyle name="Comma 2 2 2 2 8 2" xfId="911"/>
    <cellStyle name="Comma 2 2 2 2 8 2 2" xfId="912"/>
    <cellStyle name="Comma 2 2 2 2 8 3" xfId="913"/>
    <cellStyle name="Comma 2 2 2 2 8 4" xfId="14918"/>
    <cellStyle name="Comma 2 2 2 2 8 5" xfId="14919"/>
    <cellStyle name="Comma 2 2 2 2 9" xfId="914"/>
    <cellStyle name="Comma 2 2 2 2 9 2" xfId="915"/>
    <cellStyle name="Comma 2 2 2 2 9 2 2" xfId="916"/>
    <cellStyle name="Comma 2 2 2 2 9 3" xfId="917"/>
    <cellStyle name="Comma 2 2 2 2 9 4" xfId="14920"/>
    <cellStyle name="Comma 2 2 2 2 9 5" xfId="14921"/>
    <cellStyle name="Comma 2 2 2 20" xfId="918"/>
    <cellStyle name="Comma 2 2 2 21" xfId="14922"/>
    <cellStyle name="Comma 2 2 2 3" xfId="919"/>
    <cellStyle name="Comma 2 2 2 3 2" xfId="920"/>
    <cellStyle name="Comma 2 2 2 3 2 2" xfId="921"/>
    <cellStyle name="Comma 2 2 2 4" xfId="922"/>
    <cellStyle name="Comma 2 2 2 4 2" xfId="923"/>
    <cellStyle name="Comma 2 2 2 4 2 2" xfId="924"/>
    <cellStyle name="Comma 2 2 2 5" xfId="925"/>
    <cellStyle name="Comma 2 2 2 5 2" xfId="926"/>
    <cellStyle name="Comma 2 2 2 5 2 2" xfId="927"/>
    <cellStyle name="Comma 2 2 2 6" xfId="928"/>
    <cellStyle name="Comma 2 2 2 6 2" xfId="929"/>
    <cellStyle name="Comma 2 2 2 6 2 2" xfId="930"/>
    <cellStyle name="Comma 2 2 2 7" xfId="931"/>
    <cellStyle name="Comma 2 2 2 7 2" xfId="932"/>
    <cellStyle name="Comma 2 2 2 7 2 2" xfId="933"/>
    <cellStyle name="Comma 2 2 2 8" xfId="934"/>
    <cellStyle name="Comma 2 2 2 8 2" xfId="935"/>
    <cellStyle name="Comma 2 2 2 8 2 2" xfId="936"/>
    <cellStyle name="Comma 2 2 2 9" xfId="937"/>
    <cellStyle name="Comma 2 2 2 9 2" xfId="938"/>
    <cellStyle name="Comma 2 2 2 9 2 2" xfId="939"/>
    <cellStyle name="Comma 2 2 20" xfId="940"/>
    <cellStyle name="Comma 2 2 20 2" xfId="941"/>
    <cellStyle name="Comma 2 2 20 3" xfId="22910"/>
    <cellStyle name="Comma 2 2 21" xfId="942"/>
    <cellStyle name="Comma 2 2 22" xfId="943"/>
    <cellStyle name="Comma 2 2 3" xfId="944"/>
    <cellStyle name="Comma 2 2 3 2" xfId="945"/>
    <cellStyle name="Comma 2 2 3 2 2" xfId="946"/>
    <cellStyle name="Comma 2 2 3 3" xfId="947"/>
    <cellStyle name="Comma 2 2 3 3 2" xfId="948"/>
    <cellStyle name="Comma 2 2 3 4" xfId="14923"/>
    <cellStyle name="Comma 2 2 4" xfId="949"/>
    <cellStyle name="Comma 2 2 4 2" xfId="950"/>
    <cellStyle name="Comma 2 2 4 2 2" xfId="951"/>
    <cellStyle name="Comma 2 2 4 3" xfId="952"/>
    <cellStyle name="Comma 2 2 4 3 2" xfId="953"/>
    <cellStyle name="Comma 2 2 4 4" xfId="14924"/>
    <cellStyle name="Comma 2 2 5" xfId="954"/>
    <cellStyle name="Comma 2 2 5 2" xfId="955"/>
    <cellStyle name="Comma 2 2 5 2 2" xfId="956"/>
    <cellStyle name="Comma 2 2 5 3" xfId="957"/>
    <cellStyle name="Comma 2 2 5 3 2" xfId="958"/>
    <cellStyle name="Comma 2 2 5 4" xfId="14925"/>
    <cellStyle name="Comma 2 2 6" xfId="959"/>
    <cellStyle name="Comma 2 2 6 2" xfId="960"/>
    <cellStyle name="Comma 2 2 6 2 2" xfId="961"/>
    <cellStyle name="Comma 2 2 6 3" xfId="962"/>
    <cellStyle name="Comma 2 2 6 3 2" xfId="963"/>
    <cellStyle name="Comma 2 2 6 4" xfId="14926"/>
    <cellStyle name="Comma 2 2 7" xfId="964"/>
    <cellStyle name="Comma 2 2 7 2" xfId="965"/>
    <cellStyle name="Comma 2 2 7 2 2" xfId="966"/>
    <cellStyle name="Comma 2 2 7 3" xfId="967"/>
    <cellStyle name="Comma 2 2 7 3 2" xfId="968"/>
    <cellStyle name="Comma 2 2 7 4" xfId="14927"/>
    <cellStyle name="Comma 2 2 8" xfId="969"/>
    <cellStyle name="Comma 2 2 8 2" xfId="970"/>
    <cellStyle name="Comma 2 2 8 2 2" xfId="971"/>
    <cellStyle name="Comma 2 2 8 3" xfId="972"/>
    <cellStyle name="Comma 2 2 8 3 2" xfId="973"/>
    <cellStyle name="Comma 2 2 8 4" xfId="14928"/>
    <cellStyle name="Comma 2 2 9" xfId="974"/>
    <cellStyle name="Comma 2 2 9 2" xfId="975"/>
    <cellStyle name="Comma 2 2 9 3" xfId="976"/>
    <cellStyle name="Comma 2 20" xfId="977"/>
    <cellStyle name="Comma 2 20 2" xfId="978"/>
    <cellStyle name="Comma 2 20 3" xfId="14929"/>
    <cellStyle name="Comma 2 21" xfId="979"/>
    <cellStyle name="Comma 2 21 2" xfId="980"/>
    <cellStyle name="Comma 2 21 3" xfId="14930"/>
    <cellStyle name="Comma 2 22" xfId="981"/>
    <cellStyle name="Comma 2 22 2" xfId="982"/>
    <cellStyle name="Comma 2 22 3" xfId="14931"/>
    <cellStyle name="Comma 2 23" xfId="983"/>
    <cellStyle name="Comma 2 23 2" xfId="984"/>
    <cellStyle name="Comma 2 23 3" xfId="14932"/>
    <cellStyle name="Comma 2 24" xfId="985"/>
    <cellStyle name="Comma 2 24 2" xfId="986"/>
    <cellStyle name="Comma 2 24 3" xfId="14933"/>
    <cellStyle name="Comma 2 25" xfId="987"/>
    <cellStyle name="Comma 2 25 2" xfId="988"/>
    <cellStyle name="Comma 2 25 3" xfId="14934"/>
    <cellStyle name="Comma 2 26" xfId="989"/>
    <cellStyle name="Comma 2 26 2" xfId="990"/>
    <cellStyle name="Comma 2 26 3" xfId="14935"/>
    <cellStyle name="Comma 2 27" xfId="991"/>
    <cellStyle name="Comma 2 27 2" xfId="992"/>
    <cellStyle name="Comma 2 27 3" xfId="14936"/>
    <cellStyle name="Comma 2 28" xfId="993"/>
    <cellStyle name="Comma 2 28 2" xfId="994"/>
    <cellStyle name="Comma 2 28 3" xfId="14937"/>
    <cellStyle name="Comma 2 29" xfId="995"/>
    <cellStyle name="Comma 2 29 2" xfId="996"/>
    <cellStyle name="Comma 2 29 3" xfId="14938"/>
    <cellStyle name="Comma 2 3" xfId="997"/>
    <cellStyle name="Comma 2 3 2" xfId="998"/>
    <cellStyle name="Comma 2 3 2 2" xfId="999"/>
    <cellStyle name="Comma 2 3 2 2 2" xfId="1000"/>
    <cellStyle name="Comma 2 3 3" xfId="1001"/>
    <cellStyle name="Comma 2 3 3 2" xfId="1002"/>
    <cellStyle name="Comma 2 3 4" xfId="14939"/>
    <cellStyle name="Comma 2 30" xfId="1003"/>
    <cellStyle name="Comma 2 30 2" xfId="1004"/>
    <cellStyle name="Comma 2 30 3" xfId="14940"/>
    <cellStyle name="Comma 2 31" xfId="1005"/>
    <cellStyle name="Comma 2 31 2" xfId="1006"/>
    <cellStyle name="Comma 2 31 3" xfId="14941"/>
    <cellStyle name="Comma 2 32" xfId="1007"/>
    <cellStyle name="Comma 2 32 2" xfId="1008"/>
    <cellStyle name="Comma 2 32 3" xfId="14942"/>
    <cellStyle name="Comma 2 33" xfId="1009"/>
    <cellStyle name="Comma 2 33 2" xfId="1010"/>
    <cellStyle name="Comma 2 33 3" xfId="14943"/>
    <cellStyle name="Comma 2 34" xfId="1011"/>
    <cellStyle name="Comma 2 34 2" xfId="1012"/>
    <cellStyle name="Comma 2 34 3" xfId="14944"/>
    <cellStyle name="Comma 2 35" xfId="1013"/>
    <cellStyle name="Comma 2 35 2" xfId="1014"/>
    <cellStyle name="Comma 2 35 3" xfId="14945"/>
    <cellStyle name="Comma 2 36" xfId="1015"/>
    <cellStyle name="Comma 2 36 2" xfId="1016"/>
    <cellStyle name="Comma 2 36 3" xfId="14946"/>
    <cellStyle name="Comma 2 37" xfId="1017"/>
    <cellStyle name="Comma 2 37 2" xfId="1018"/>
    <cellStyle name="Comma 2 37 3" xfId="14947"/>
    <cellStyle name="Comma 2 38" xfId="1019"/>
    <cellStyle name="Comma 2 38 2" xfId="1020"/>
    <cellStyle name="Comma 2 38 3" xfId="14948"/>
    <cellStyle name="Comma 2 39" xfId="1021"/>
    <cellStyle name="Comma 2 39 2" xfId="1022"/>
    <cellStyle name="Comma 2 39 3" xfId="14949"/>
    <cellStyle name="Comma 2 4" xfId="1023"/>
    <cellStyle name="Comma 2 4 2" xfId="1024"/>
    <cellStyle name="Comma 2 4 2 2" xfId="1025"/>
    <cellStyle name="Comma 2 4 3" xfId="1026"/>
    <cellStyle name="Comma 2 4 3 2" xfId="1027"/>
    <cellStyle name="Comma 2 4 4" xfId="14950"/>
    <cellStyle name="Comma 2 40" xfId="1028"/>
    <cellStyle name="Comma 2 40 2" xfId="1029"/>
    <cellStyle name="Comma 2 40 3" xfId="14951"/>
    <cellStyle name="Comma 2 41" xfId="1030"/>
    <cellStyle name="Comma 2 41 2" xfId="1031"/>
    <cellStyle name="Comma 2 41 3" xfId="14952"/>
    <cellStyle name="Comma 2 42" xfId="1032"/>
    <cellStyle name="Comma 2 42 2" xfId="1033"/>
    <cellStyle name="Comma 2 42 3" xfId="14953"/>
    <cellStyle name="Comma 2 43" xfId="1034"/>
    <cellStyle name="Comma 2 43 2" xfId="1035"/>
    <cellStyle name="Comma 2 43 3" xfId="14954"/>
    <cellStyle name="Comma 2 44" xfId="1036"/>
    <cellStyle name="Comma 2 44 2" xfId="1037"/>
    <cellStyle name="Comma 2 44 3" xfId="14955"/>
    <cellStyle name="Comma 2 45" xfId="1038"/>
    <cellStyle name="Comma 2 45 2" xfId="1039"/>
    <cellStyle name="Comma 2 45 3" xfId="14956"/>
    <cellStyle name="Comma 2 46" xfId="1040"/>
    <cellStyle name="Comma 2 46 2" xfId="1041"/>
    <cellStyle name="Comma 2 46 3" xfId="14957"/>
    <cellStyle name="Comma 2 47" xfId="1042"/>
    <cellStyle name="Comma 2 47 2" xfId="1043"/>
    <cellStyle name="Comma 2 47 3" xfId="14958"/>
    <cellStyle name="Comma 2 48" xfId="1044"/>
    <cellStyle name="Comma 2 48 2" xfId="1045"/>
    <cellStyle name="Comma 2 48 3" xfId="14959"/>
    <cellStyle name="Comma 2 49" xfId="1046"/>
    <cellStyle name="Comma 2 49 2" xfId="1047"/>
    <cellStyle name="Comma 2 49 3" xfId="14960"/>
    <cellStyle name="Comma 2 5" xfId="1048"/>
    <cellStyle name="Comma 2 5 2" xfId="1049"/>
    <cellStyle name="Comma 2 5 2 2" xfId="1050"/>
    <cellStyle name="Comma 2 5 3" xfId="1051"/>
    <cellStyle name="Comma 2 5 3 2" xfId="1052"/>
    <cellStyle name="Comma 2 5 4" xfId="14961"/>
    <cellStyle name="Comma 2 50" xfId="1053"/>
    <cellStyle name="Comma 2 50 2" xfId="1054"/>
    <cellStyle name="Comma 2 50 3" xfId="14962"/>
    <cellStyle name="Comma 2 51" xfId="1055"/>
    <cellStyle name="Comma 2 51 2" xfId="1056"/>
    <cellStyle name="Comma 2 51 3" xfId="14963"/>
    <cellStyle name="Comma 2 52" xfId="1057"/>
    <cellStyle name="Comma 2 52 2" xfId="1058"/>
    <cellStyle name="Comma 2 52 3" xfId="14964"/>
    <cellStyle name="Comma 2 53" xfId="1059"/>
    <cellStyle name="Comma 2 53 2" xfId="1060"/>
    <cellStyle name="Comma 2 53 3" xfId="14965"/>
    <cellStyle name="Comma 2 54" xfId="1061"/>
    <cellStyle name="Comma 2 54 2" xfId="1062"/>
    <cellStyle name="Comma 2 54 3" xfId="14966"/>
    <cellStyle name="Comma 2 55" xfId="1063"/>
    <cellStyle name="Comma 2 55 2" xfId="1064"/>
    <cellStyle name="Comma 2 55 3" xfId="14967"/>
    <cellStyle name="Comma 2 56" xfId="1065"/>
    <cellStyle name="Comma 2 56 2" xfId="1066"/>
    <cellStyle name="Comma 2 56 3" xfId="14968"/>
    <cellStyle name="Comma 2 57" xfId="1067"/>
    <cellStyle name="Comma 2 57 2" xfId="1068"/>
    <cellStyle name="Comma 2 57 3" xfId="14969"/>
    <cellStyle name="Comma 2 58" xfId="1069"/>
    <cellStyle name="Comma 2 58 2" xfId="1070"/>
    <cellStyle name="Comma 2 58 3" xfId="14970"/>
    <cellStyle name="Comma 2 59" xfId="1071"/>
    <cellStyle name="Comma 2 59 2" xfId="1072"/>
    <cellStyle name="Comma 2 59 3" xfId="14971"/>
    <cellStyle name="Comma 2 6" xfId="1073"/>
    <cellStyle name="Comma 2 6 2" xfId="1074"/>
    <cellStyle name="Comma 2 6 2 2" xfId="1075"/>
    <cellStyle name="Comma 2 6 3" xfId="1076"/>
    <cellStyle name="Comma 2 6 3 2" xfId="1077"/>
    <cellStyle name="Comma 2 6 4" xfId="14972"/>
    <cellStyle name="Comma 2 60" xfId="1078"/>
    <cellStyle name="Comma 2 60 2" xfId="1079"/>
    <cellStyle name="Comma 2 60 3" xfId="14973"/>
    <cellStyle name="Comma 2 61" xfId="1080"/>
    <cellStyle name="Comma 2 61 2" xfId="1081"/>
    <cellStyle name="Comma 2 61 3" xfId="14974"/>
    <cellStyle name="Comma 2 62" xfId="1082"/>
    <cellStyle name="Comma 2 62 2" xfId="1083"/>
    <cellStyle name="Comma 2 63" xfId="1084"/>
    <cellStyle name="Comma 2 64" xfId="1085"/>
    <cellStyle name="Comma 2 65" xfId="1086"/>
    <cellStyle name="Comma 2 66" xfId="1087"/>
    <cellStyle name="Comma 2 67" xfId="1088"/>
    <cellStyle name="Comma 2 68" xfId="1089"/>
    <cellStyle name="Comma 2 68 2" xfId="1090"/>
    <cellStyle name="Comma 2 69" xfId="1091"/>
    <cellStyle name="Comma 2 69 2" xfId="1092"/>
    <cellStyle name="Comma 2 7" xfId="1093"/>
    <cellStyle name="Comma 2 7 2" xfId="1094"/>
    <cellStyle name="Comma 2 7 2 2" xfId="1095"/>
    <cellStyle name="Comma 2 7 3" xfId="1096"/>
    <cellStyle name="Comma 2 7 3 2" xfId="1097"/>
    <cellStyle name="Comma 2 7 4" xfId="14975"/>
    <cellStyle name="Comma 2 70" xfId="1098"/>
    <cellStyle name="Comma 2 70 2" xfId="1099"/>
    <cellStyle name="Comma 2 71" xfId="1100"/>
    <cellStyle name="Comma 2 71 2" xfId="1101"/>
    <cellStyle name="Comma 2 72" xfId="1102"/>
    <cellStyle name="Comma 2 72 2" xfId="1103"/>
    <cellStyle name="Comma 2 73" xfId="1104"/>
    <cellStyle name="Comma 2 73 2" xfId="1105"/>
    <cellStyle name="Comma 2 74" xfId="1106"/>
    <cellStyle name="Comma 2 74 2" xfId="1107"/>
    <cellStyle name="Comma 2 75" xfId="1108"/>
    <cellStyle name="Comma 2 75 2" xfId="1109"/>
    <cellStyle name="Comma 2 76" xfId="1110"/>
    <cellStyle name="Comma 2 76 2" xfId="1111"/>
    <cellStyle name="Comma 2 77" xfId="1112"/>
    <cellStyle name="Comma 2 77 2" xfId="1113"/>
    <cellStyle name="Comma 2 78" xfId="1114"/>
    <cellStyle name="Comma 2 78 2" xfId="1115"/>
    <cellStyle name="Comma 2 79" xfId="1116"/>
    <cellStyle name="Comma 2 79 2" xfId="1117"/>
    <cellStyle name="Comma 2 8" xfId="1118"/>
    <cellStyle name="Comma 2 8 2" xfId="1119"/>
    <cellStyle name="Comma 2 8 2 2" xfId="1120"/>
    <cellStyle name="Comma 2 8 3" xfId="1121"/>
    <cellStyle name="Comma 2 8 3 2" xfId="1122"/>
    <cellStyle name="Comma 2 8 4" xfId="14976"/>
    <cellStyle name="Comma 2 80" xfId="1123"/>
    <cellStyle name="Comma 2 80 2" xfId="1124"/>
    <cellStyle name="Comma 2 81" xfId="1125"/>
    <cellStyle name="Comma 2 81 2" xfId="1126"/>
    <cellStyle name="Comma 2 82" xfId="1127"/>
    <cellStyle name="Comma 2 82 2" xfId="1128"/>
    <cellStyle name="Comma 2 83" xfId="1129"/>
    <cellStyle name="Comma 2 83 2" xfId="1130"/>
    <cellStyle name="Comma 2 84" xfId="1131"/>
    <cellStyle name="Comma 2 84 2" xfId="1132"/>
    <cellStyle name="Comma 2 85" xfId="1133"/>
    <cellStyle name="Comma 2 85 2" xfId="1134"/>
    <cellStyle name="Comma 2 86" xfId="1135"/>
    <cellStyle name="Comma 2 86 2" xfId="1136"/>
    <cellStyle name="Comma 2 87" xfId="1137"/>
    <cellStyle name="Comma 2 87 2" xfId="1138"/>
    <cellStyle name="Comma 2 88" xfId="1139"/>
    <cellStyle name="Comma 2 88 2" xfId="1140"/>
    <cellStyle name="Comma 2 89" xfId="1141"/>
    <cellStyle name="Comma 2 89 2" xfId="1142"/>
    <cellStyle name="Comma 2 9" xfId="1143"/>
    <cellStyle name="Comma 2 9 2" xfId="1144"/>
    <cellStyle name="Comma 2 9 2 2" xfId="1145"/>
    <cellStyle name="Comma 2 9 3" xfId="1146"/>
    <cellStyle name="Comma 2 9 3 2" xfId="1147"/>
    <cellStyle name="Comma 2 9 4" xfId="14977"/>
    <cellStyle name="Comma 2 90" xfId="1148"/>
    <cellStyle name="Comma 2 90 2" xfId="1149"/>
    <cellStyle name="Comma 2 91" xfId="1150"/>
    <cellStyle name="Comma 2 91 2" xfId="1151"/>
    <cellStyle name="Comma 2 92" xfId="1152"/>
    <cellStyle name="Comma 2 93" xfId="1153"/>
    <cellStyle name="Comma 2 94" xfId="1154"/>
    <cellStyle name="Comma 2 94 2" xfId="1155"/>
    <cellStyle name="Comma 2 95" xfId="1156"/>
    <cellStyle name="Comma 2 95 2" xfId="1157"/>
    <cellStyle name="Comma 2 96" xfId="1158"/>
    <cellStyle name="Comma 2 96 2" xfId="1159"/>
    <cellStyle name="Comma 2 97" xfId="1160"/>
    <cellStyle name="Comma 2 97 2" xfId="1161"/>
    <cellStyle name="Comma 2 98" xfId="1162"/>
    <cellStyle name="Comma 2 99" xfId="1163"/>
    <cellStyle name="Comma 2 99 2" xfId="1164"/>
    <cellStyle name="Comma 20" xfId="1165"/>
    <cellStyle name="Comma 21" xfId="1166"/>
    <cellStyle name="Comma 22" xfId="1167"/>
    <cellStyle name="Comma 23" xfId="1168"/>
    <cellStyle name="Comma 24" xfId="1169"/>
    <cellStyle name="Comma 25" xfId="1170"/>
    <cellStyle name="Comma 25 2" xfId="1171"/>
    <cellStyle name="Comma 25 2 2" xfId="1172"/>
    <cellStyle name="Comma 25 2 2 2" xfId="14978"/>
    <cellStyle name="Comma 25 2 2 2 2" xfId="22911"/>
    <cellStyle name="Comma 25 2 2 3" xfId="22912"/>
    <cellStyle name="Comma 25 2 3" xfId="14979"/>
    <cellStyle name="Comma 25 2 3 2" xfId="22913"/>
    <cellStyle name="Comma 25 2 4" xfId="22914"/>
    <cellStyle name="Comma 25 3" xfId="1173"/>
    <cellStyle name="Comma 25 3 2" xfId="14980"/>
    <cellStyle name="Comma 25 3 2 2" xfId="22915"/>
    <cellStyle name="Comma 25 3 3" xfId="22916"/>
    <cellStyle name="Comma 25 4" xfId="14981"/>
    <cellStyle name="Comma 25 4 2" xfId="14982"/>
    <cellStyle name="Comma 25 4 2 2" xfId="22917"/>
    <cellStyle name="Comma 25 4 3" xfId="22918"/>
    <cellStyle name="Comma 25 5" xfId="14983"/>
    <cellStyle name="Comma 25 5 2" xfId="22919"/>
    <cellStyle name="Comma 25 6" xfId="22920"/>
    <cellStyle name="Comma 26" xfId="1174"/>
    <cellStyle name="Comma 26 2" xfId="14984"/>
    <cellStyle name="Comma 26 3" xfId="22921"/>
    <cellStyle name="Comma 27" xfId="1175"/>
    <cellStyle name="Comma 27 2" xfId="22922"/>
    <cellStyle name="Comma 28" xfId="1176"/>
    <cellStyle name="Comma 29" xfId="1177"/>
    <cellStyle name="Comma 3" xfId="8"/>
    <cellStyle name="Comma 3 10" xfId="1178"/>
    <cellStyle name="Comma 3 10 2" xfId="1179"/>
    <cellStyle name="Comma 3 10 2 2" xfId="1180"/>
    <cellStyle name="Comma 3 10 3" xfId="1181"/>
    <cellStyle name="Comma 3 10 3 2" xfId="1182"/>
    <cellStyle name="Comma 3 10 4" xfId="14985"/>
    <cellStyle name="Comma 3 100" xfId="1183"/>
    <cellStyle name="Comma 3 101" xfId="1184"/>
    <cellStyle name="Comma 3 102" xfId="1185"/>
    <cellStyle name="Comma 3 103" xfId="1186"/>
    <cellStyle name="Comma 3 104" xfId="1187"/>
    <cellStyle name="Comma 3 105" xfId="1188"/>
    <cellStyle name="Comma 3 105 2" xfId="1189"/>
    <cellStyle name="Comma 3 106" xfId="1190"/>
    <cellStyle name="Comma 3 106 2" xfId="1191"/>
    <cellStyle name="Comma 3 107" xfId="1192"/>
    <cellStyle name="Comma 3 107 2" xfId="1193"/>
    <cellStyle name="Comma 3 108" xfId="1194"/>
    <cellStyle name="Comma 3 108 2" xfId="1195"/>
    <cellStyle name="Comma 3 109" xfId="1196"/>
    <cellStyle name="Comma 3 109 2" xfId="1197"/>
    <cellStyle name="Comma 3 11" xfId="1198"/>
    <cellStyle name="Comma 3 11 2" xfId="1199"/>
    <cellStyle name="Comma 3 11 2 2" xfId="1200"/>
    <cellStyle name="Comma 3 11 3" xfId="1201"/>
    <cellStyle name="Comma 3 11 3 2" xfId="1202"/>
    <cellStyle name="Comma 3 11 4" xfId="14986"/>
    <cellStyle name="Comma 3 110" xfId="1203"/>
    <cellStyle name="Comma 3 110 2" xfId="1204"/>
    <cellStyle name="Comma 3 111" xfId="1205"/>
    <cellStyle name="Comma 3 111 2" xfId="1206"/>
    <cellStyle name="Comma 3 112" xfId="1207"/>
    <cellStyle name="Comma 3 112 2" xfId="1208"/>
    <cellStyle name="Comma 3 113" xfId="1209"/>
    <cellStyle name="Comma 3 113 2" xfId="1210"/>
    <cellStyle name="Comma 3 114" xfId="1211"/>
    <cellStyle name="Comma 3 114 2" xfId="1212"/>
    <cellStyle name="Comma 3 115" xfId="1213"/>
    <cellStyle name="Comma 3 115 2" xfId="1214"/>
    <cellStyle name="Comma 3 116" xfId="1215"/>
    <cellStyle name="Comma 3 116 2" xfId="1216"/>
    <cellStyle name="Comma 3 117" xfId="1217"/>
    <cellStyle name="Comma 3 118" xfId="1218"/>
    <cellStyle name="Comma 3 119" xfId="1219"/>
    <cellStyle name="Comma 3 12" xfId="1220"/>
    <cellStyle name="Comma 3 12 2" xfId="1221"/>
    <cellStyle name="Comma 3 12 2 2" xfId="1222"/>
    <cellStyle name="Comma 3 12 3" xfId="1223"/>
    <cellStyle name="Comma 3 12 3 2" xfId="1224"/>
    <cellStyle name="Comma 3 12 4" xfId="14987"/>
    <cellStyle name="Comma 3 120" xfId="1225"/>
    <cellStyle name="Comma 3 121" xfId="1226"/>
    <cellStyle name="Comma 3 121 2" xfId="1227"/>
    <cellStyle name="Comma 3 122" xfId="1228"/>
    <cellStyle name="Comma 3 122 2" xfId="1229"/>
    <cellStyle name="Comma 3 123" xfId="1230"/>
    <cellStyle name="Comma 3 123 2" xfId="1231"/>
    <cellStyle name="Comma 3 124" xfId="1232"/>
    <cellStyle name="Comma 3 124 2" xfId="1233"/>
    <cellStyle name="Comma 3 125" xfId="1234"/>
    <cellStyle name="Comma 3 125 2" xfId="1235"/>
    <cellStyle name="Comma 3 126" xfId="1236"/>
    <cellStyle name="Comma 3 126 2" xfId="1237"/>
    <cellStyle name="Comma 3 127" xfId="1238"/>
    <cellStyle name="Comma 3 127 2" xfId="1239"/>
    <cellStyle name="Comma 3 128" xfId="1240"/>
    <cellStyle name="Comma 3 128 2" xfId="1241"/>
    <cellStyle name="Comma 3 129" xfId="1242"/>
    <cellStyle name="Comma 3 129 2" xfId="1243"/>
    <cellStyle name="Comma 3 13" xfId="1244"/>
    <cellStyle name="Comma 3 13 2" xfId="1245"/>
    <cellStyle name="Comma 3 13 2 2" xfId="1246"/>
    <cellStyle name="Comma 3 13 3" xfId="1247"/>
    <cellStyle name="Comma 3 13 3 2" xfId="1248"/>
    <cellStyle name="Comma 3 13 4" xfId="14988"/>
    <cellStyle name="Comma 3 130" xfId="1249"/>
    <cellStyle name="Comma 3 130 2" xfId="1250"/>
    <cellStyle name="Comma 3 131" xfId="1251"/>
    <cellStyle name="Comma 3 131 2" xfId="1252"/>
    <cellStyle name="Comma 3 132" xfId="1253"/>
    <cellStyle name="Comma 3 132 2" xfId="1254"/>
    <cellStyle name="Comma 3 133" xfId="1255"/>
    <cellStyle name="Comma 3 133 2" xfId="1256"/>
    <cellStyle name="Comma 3 134" xfId="1257"/>
    <cellStyle name="Comma 3 134 2" xfId="1258"/>
    <cellStyle name="Comma 3 135" xfId="1259"/>
    <cellStyle name="Comma 3 135 2" xfId="1260"/>
    <cellStyle name="Comma 3 136" xfId="1261"/>
    <cellStyle name="Comma 3 136 2" xfId="1262"/>
    <cellStyle name="Comma 3 137" xfId="1263"/>
    <cellStyle name="Comma 3 137 2" xfId="1264"/>
    <cellStyle name="Comma 3 138" xfId="1265"/>
    <cellStyle name="Comma 3 138 2" xfId="1266"/>
    <cellStyle name="Comma 3 139" xfId="1267"/>
    <cellStyle name="Comma 3 139 2" xfId="1268"/>
    <cellStyle name="Comma 3 14" xfId="1269"/>
    <cellStyle name="Comma 3 14 2" xfId="1270"/>
    <cellStyle name="Comma 3 14 2 2" xfId="1271"/>
    <cellStyle name="Comma 3 14 3" xfId="1272"/>
    <cellStyle name="Comma 3 14 3 2" xfId="1273"/>
    <cellStyle name="Comma 3 14 4" xfId="14989"/>
    <cellStyle name="Comma 3 140" xfId="1274"/>
    <cellStyle name="Comma 3 140 2" xfId="1275"/>
    <cellStyle name="Comma 3 141" xfId="1276"/>
    <cellStyle name="Comma 3 141 2" xfId="1277"/>
    <cellStyle name="Comma 3 142" xfId="1278"/>
    <cellStyle name="Comma 3 142 2" xfId="1279"/>
    <cellStyle name="Comma 3 143" xfId="1280"/>
    <cellStyle name="Comma 3 144" xfId="1281"/>
    <cellStyle name="Comma 3 145" xfId="1282"/>
    <cellStyle name="Comma 3 145 2" xfId="1283"/>
    <cellStyle name="Comma 3 146" xfId="1284"/>
    <cellStyle name="Comma 3 146 2" xfId="1285"/>
    <cellStyle name="Comma 3 147" xfId="1286"/>
    <cellStyle name="Comma 3 147 2" xfId="1287"/>
    <cellStyle name="Comma 3 148" xfId="1288"/>
    <cellStyle name="Comma 3 148 2" xfId="1289"/>
    <cellStyle name="Comma 3 149" xfId="1290"/>
    <cellStyle name="Comma 3 149 2" xfId="1291"/>
    <cellStyle name="Comma 3 15" xfId="1292"/>
    <cellStyle name="Comma 3 15 2" xfId="1293"/>
    <cellStyle name="Comma 3 15 2 2" xfId="1294"/>
    <cellStyle name="Comma 3 15 3" xfId="1295"/>
    <cellStyle name="Comma 3 15 3 2" xfId="1296"/>
    <cellStyle name="Comma 3 15 4" xfId="14990"/>
    <cellStyle name="Comma 3 150" xfId="1297"/>
    <cellStyle name="Comma 3 150 2" xfId="1298"/>
    <cellStyle name="Comma 3 151" xfId="1299"/>
    <cellStyle name="Comma 3 152" xfId="14991"/>
    <cellStyle name="Comma 3 152 2" xfId="22923"/>
    <cellStyle name="Comma 3 153" xfId="33639"/>
    <cellStyle name="Comma 3 16" xfId="1300"/>
    <cellStyle name="Comma 3 16 2" xfId="1301"/>
    <cellStyle name="Comma 3 16 2 2" xfId="1302"/>
    <cellStyle name="Comma 3 16 3" xfId="1303"/>
    <cellStyle name="Comma 3 16 3 2" xfId="1304"/>
    <cellStyle name="Comma 3 16 4" xfId="14992"/>
    <cellStyle name="Comma 3 17" xfId="1305"/>
    <cellStyle name="Comma 3 17 2" xfId="1306"/>
    <cellStyle name="Comma 3 17 2 2" xfId="1307"/>
    <cellStyle name="Comma 3 17 3" xfId="1308"/>
    <cellStyle name="Comma 3 17 3 2" xfId="1309"/>
    <cellStyle name="Comma 3 17 4" xfId="14993"/>
    <cellStyle name="Comma 3 18" xfId="1310"/>
    <cellStyle name="Comma 3 18 2" xfId="1311"/>
    <cellStyle name="Comma 3 18 2 2" xfId="1312"/>
    <cellStyle name="Comma 3 18 3" xfId="1313"/>
    <cellStyle name="Comma 3 18 4" xfId="1314"/>
    <cellStyle name="Comma 3 18 4 2" xfId="1315"/>
    <cellStyle name="Comma 3 18 5" xfId="14994"/>
    <cellStyle name="Comma 3 19" xfId="1316"/>
    <cellStyle name="Comma 3 19 2" xfId="1317"/>
    <cellStyle name="Comma 3 19 2 2" xfId="1318"/>
    <cellStyle name="Comma 3 19 3" xfId="1319"/>
    <cellStyle name="Comma 3 2" xfId="1320"/>
    <cellStyle name="Comma 3 2 10" xfId="1321"/>
    <cellStyle name="Comma 3 2 10 2" xfId="1322"/>
    <cellStyle name="Comma 3 2 11" xfId="1323"/>
    <cellStyle name="Comma 3 2 11 2" xfId="1324"/>
    <cellStyle name="Comma 3 2 12" xfId="1325"/>
    <cellStyle name="Comma 3 2 12 2" xfId="1326"/>
    <cellStyle name="Comma 3 2 12 2 2" xfId="1327"/>
    <cellStyle name="Comma 3 2 12 3" xfId="1328"/>
    <cellStyle name="Comma 3 2 12 4" xfId="14995"/>
    <cellStyle name="Comma 3 2 12 5" xfId="14996"/>
    <cellStyle name="Comma 3 2 13" xfId="1329"/>
    <cellStyle name="Comma 3 2 13 2" xfId="1330"/>
    <cellStyle name="Comma 3 2 14" xfId="1331"/>
    <cellStyle name="Comma 3 2 14 2" xfId="1332"/>
    <cellStyle name="Comma 3 2 14 2 2" xfId="1333"/>
    <cellStyle name="Comma 3 2 14 3" xfId="1334"/>
    <cellStyle name="Comma 3 2 14 4" xfId="14997"/>
    <cellStyle name="Comma 3 2 14 5" xfId="14998"/>
    <cellStyle name="Comma 3 2 15" xfId="1335"/>
    <cellStyle name="Comma 3 2 15 2" xfId="1336"/>
    <cellStyle name="Comma 3 2 15 2 2" xfId="1337"/>
    <cellStyle name="Comma 3 2 15 3" xfId="1338"/>
    <cellStyle name="Comma 3 2 15 4" xfId="14999"/>
    <cellStyle name="Comma 3 2 15 5" xfId="15000"/>
    <cellStyle name="Comma 3 2 16" xfId="1339"/>
    <cellStyle name="Comma 3 2 16 2" xfId="1340"/>
    <cellStyle name="Comma 3 2 16 2 2" xfId="1341"/>
    <cellStyle name="Comma 3 2 16 3" xfId="1342"/>
    <cellStyle name="Comma 3 2 16 4" xfId="15001"/>
    <cellStyle name="Comma 3 2 16 5" xfId="15002"/>
    <cellStyle name="Comma 3 2 17" xfId="1343"/>
    <cellStyle name="Comma 3 2 17 2" xfId="1344"/>
    <cellStyle name="Comma 3 2 17 2 2" xfId="1345"/>
    <cellStyle name="Comma 3 2 17 3" xfId="1346"/>
    <cellStyle name="Comma 3 2 17 4" xfId="15003"/>
    <cellStyle name="Comma 3 2 17 5" xfId="15004"/>
    <cellStyle name="Comma 3 2 18" xfId="1347"/>
    <cellStyle name="Comma 3 2 19" xfId="1348"/>
    <cellStyle name="Comma 3 2 2" xfId="1349"/>
    <cellStyle name="Comma 3 2 2 10" xfId="1350"/>
    <cellStyle name="Comma 3 2 2 11" xfId="1351"/>
    <cellStyle name="Comma 3 2 2 12" xfId="1352"/>
    <cellStyle name="Comma 3 2 2 13" xfId="1353"/>
    <cellStyle name="Comma 3 2 2 14" xfId="1354"/>
    <cellStyle name="Comma 3 2 2 15" xfId="1355"/>
    <cellStyle name="Comma 3 2 2 16" xfId="1356"/>
    <cellStyle name="Comma 3 2 2 17" xfId="1357"/>
    <cellStyle name="Comma 3 2 2 18" xfId="1358"/>
    <cellStyle name="Comma 3 2 2 18 2" xfId="1359"/>
    <cellStyle name="Comma 3 2 2 19" xfId="1360"/>
    <cellStyle name="Comma 3 2 2 19 2" xfId="1361"/>
    <cellStyle name="Comma 3 2 2 2" xfId="1362"/>
    <cellStyle name="Comma 3 2 2 2 10" xfId="1363"/>
    <cellStyle name="Comma 3 2 2 2 10 2" xfId="1364"/>
    <cellStyle name="Comma 3 2 2 2 10 2 2" xfId="1365"/>
    <cellStyle name="Comma 3 2 2 2 10 3" xfId="1366"/>
    <cellStyle name="Comma 3 2 2 2 10 4" xfId="15005"/>
    <cellStyle name="Comma 3 2 2 2 10 5" xfId="15006"/>
    <cellStyle name="Comma 3 2 2 2 11" xfId="1367"/>
    <cellStyle name="Comma 3 2 2 2 11 2" xfId="1368"/>
    <cellStyle name="Comma 3 2 2 2 11 2 2" xfId="1369"/>
    <cellStyle name="Comma 3 2 2 2 11 3" xfId="1370"/>
    <cellStyle name="Comma 3 2 2 2 11 4" xfId="15007"/>
    <cellStyle name="Comma 3 2 2 2 11 5" xfId="15008"/>
    <cellStyle name="Comma 3 2 2 2 12" xfId="1371"/>
    <cellStyle name="Comma 3 2 2 2 12 2" xfId="1372"/>
    <cellStyle name="Comma 3 2 2 2 12 2 2" xfId="1373"/>
    <cellStyle name="Comma 3 2 2 2 12 3" xfId="1374"/>
    <cellStyle name="Comma 3 2 2 2 12 4" xfId="15009"/>
    <cellStyle name="Comma 3 2 2 2 12 5" xfId="15010"/>
    <cellStyle name="Comma 3 2 2 2 13" xfId="1375"/>
    <cellStyle name="Comma 3 2 2 2 13 2" xfId="1376"/>
    <cellStyle name="Comma 3 2 2 2 13 2 2" xfId="1377"/>
    <cellStyle name="Comma 3 2 2 2 13 3" xfId="1378"/>
    <cellStyle name="Comma 3 2 2 2 13 4" xfId="15011"/>
    <cellStyle name="Comma 3 2 2 2 13 5" xfId="15012"/>
    <cellStyle name="Comma 3 2 2 2 14" xfId="1379"/>
    <cellStyle name="Comma 3 2 2 2 14 2" xfId="1380"/>
    <cellStyle name="Comma 3 2 2 2 14 2 2" xfId="1381"/>
    <cellStyle name="Comma 3 2 2 2 14 3" xfId="1382"/>
    <cellStyle name="Comma 3 2 2 2 14 4" xfId="15013"/>
    <cellStyle name="Comma 3 2 2 2 14 5" xfId="15014"/>
    <cellStyle name="Comma 3 2 2 2 15" xfId="1383"/>
    <cellStyle name="Comma 3 2 2 2 15 2" xfId="1384"/>
    <cellStyle name="Comma 3 2 2 2 15 2 2" xfId="1385"/>
    <cellStyle name="Comma 3 2 2 2 15 3" xfId="1386"/>
    <cellStyle name="Comma 3 2 2 2 15 4" xfId="15015"/>
    <cellStyle name="Comma 3 2 2 2 15 5" xfId="15016"/>
    <cellStyle name="Comma 3 2 2 2 16" xfId="1387"/>
    <cellStyle name="Comma 3 2 2 2 16 2" xfId="1388"/>
    <cellStyle name="Comma 3 2 2 2 16 2 2" xfId="1389"/>
    <cellStyle name="Comma 3 2 2 2 16 3" xfId="1390"/>
    <cellStyle name="Comma 3 2 2 2 16 4" xfId="15017"/>
    <cellStyle name="Comma 3 2 2 2 17" xfId="1391"/>
    <cellStyle name="Comma 3 2 2 2 17 2" xfId="1392"/>
    <cellStyle name="Comma 3 2 2 2 17 2 2" xfId="1393"/>
    <cellStyle name="Comma 3 2 2 2 17 3" xfId="1394"/>
    <cellStyle name="Comma 3 2 2 2 17 4" xfId="15018"/>
    <cellStyle name="Comma 3 2 2 2 2" xfId="1395"/>
    <cellStyle name="Comma 3 2 2 2 2 2" xfId="1396"/>
    <cellStyle name="Comma 3 2 2 2 2 2 2" xfId="1397"/>
    <cellStyle name="Comma 3 2 2 2 2 2 2 2" xfId="1398"/>
    <cellStyle name="Comma 3 2 2 2 2 2 2 2 2" xfId="1399"/>
    <cellStyle name="Comma 3 2 2 2 2 2 2 3" xfId="1400"/>
    <cellStyle name="Comma 3 2 2 2 2 2 2 4" xfId="15019"/>
    <cellStyle name="Comma 3 2 2 2 2 2 2 5" xfId="15020"/>
    <cellStyle name="Comma 3 2 2 2 2 2 3" xfId="1401"/>
    <cellStyle name="Comma 3 2 2 2 2 2 3 2" xfId="1402"/>
    <cellStyle name="Comma 3 2 2 2 2 2 3 2 2" xfId="1403"/>
    <cellStyle name="Comma 3 2 2 2 2 2 3 3" xfId="1404"/>
    <cellStyle name="Comma 3 2 2 2 2 2 3 4" xfId="15021"/>
    <cellStyle name="Comma 3 2 2 2 2 2 3 5" xfId="15022"/>
    <cellStyle name="Comma 3 2 2 2 2 2 4" xfId="1405"/>
    <cellStyle name="Comma 3 2 2 2 2 2 4 2" xfId="1406"/>
    <cellStyle name="Comma 3 2 2 2 2 2 4 2 2" xfId="1407"/>
    <cellStyle name="Comma 3 2 2 2 2 2 4 3" xfId="1408"/>
    <cellStyle name="Comma 3 2 2 2 2 2 4 4" xfId="15023"/>
    <cellStyle name="Comma 3 2 2 2 2 2 4 5" xfId="15024"/>
    <cellStyle name="Comma 3 2 2 2 2 2 5" xfId="1409"/>
    <cellStyle name="Comma 3 2 2 2 2 2 5 2" xfId="1410"/>
    <cellStyle name="Comma 3 2 2 2 2 2 5 2 2" xfId="1411"/>
    <cellStyle name="Comma 3 2 2 2 2 2 5 3" xfId="1412"/>
    <cellStyle name="Comma 3 2 2 2 2 2 5 4" xfId="15025"/>
    <cellStyle name="Comma 3 2 2 2 2 2 5 5" xfId="15026"/>
    <cellStyle name="Comma 3 2 2 2 2 3" xfId="1413"/>
    <cellStyle name="Comma 3 2 2 2 2 4" xfId="1414"/>
    <cellStyle name="Comma 3 2 2 2 2 5" xfId="1415"/>
    <cellStyle name="Comma 3 2 2 2 2 6" xfId="1416"/>
    <cellStyle name="Comma 3 2 2 2 2 6 2" xfId="1417"/>
    <cellStyle name="Comma 3 2 2 2 2 7" xfId="1418"/>
    <cellStyle name="Comma 3 2 2 2 2 8" xfId="15027"/>
    <cellStyle name="Comma 3 2 2 2 2 9" xfId="15028"/>
    <cellStyle name="Comma 3 2 2 2 3" xfId="1419"/>
    <cellStyle name="Comma 3 2 2 2 3 2" xfId="1420"/>
    <cellStyle name="Comma 3 2 2 2 3 2 2" xfId="1421"/>
    <cellStyle name="Comma 3 2 2 2 3 3" xfId="1422"/>
    <cellStyle name="Comma 3 2 2 2 3 4" xfId="15029"/>
    <cellStyle name="Comma 3 2 2 2 3 5" xfId="15030"/>
    <cellStyle name="Comma 3 2 2 2 4" xfId="1423"/>
    <cellStyle name="Comma 3 2 2 2 4 2" xfId="1424"/>
    <cellStyle name="Comma 3 2 2 2 4 2 2" xfId="1425"/>
    <cellStyle name="Comma 3 2 2 2 4 3" xfId="1426"/>
    <cellStyle name="Comma 3 2 2 2 4 4" xfId="15031"/>
    <cellStyle name="Comma 3 2 2 2 4 5" xfId="15032"/>
    <cellStyle name="Comma 3 2 2 2 5" xfId="1427"/>
    <cellStyle name="Comma 3 2 2 2 5 2" xfId="1428"/>
    <cellStyle name="Comma 3 2 2 2 5 2 2" xfId="1429"/>
    <cellStyle name="Comma 3 2 2 2 5 3" xfId="1430"/>
    <cellStyle name="Comma 3 2 2 2 5 4" xfId="15033"/>
    <cellStyle name="Comma 3 2 2 2 5 5" xfId="15034"/>
    <cellStyle name="Comma 3 2 2 2 6" xfId="1431"/>
    <cellStyle name="Comma 3 2 2 2 6 2" xfId="1432"/>
    <cellStyle name="Comma 3 2 2 2 6 2 2" xfId="1433"/>
    <cellStyle name="Comma 3 2 2 2 6 3" xfId="1434"/>
    <cellStyle name="Comma 3 2 2 2 6 4" xfId="15035"/>
    <cellStyle name="Comma 3 2 2 2 6 5" xfId="15036"/>
    <cellStyle name="Comma 3 2 2 2 7" xfId="1435"/>
    <cellStyle name="Comma 3 2 2 2 7 2" xfId="1436"/>
    <cellStyle name="Comma 3 2 2 2 7 2 2" xfId="1437"/>
    <cellStyle name="Comma 3 2 2 2 7 3" xfId="1438"/>
    <cellStyle name="Comma 3 2 2 2 7 4" xfId="15037"/>
    <cellStyle name="Comma 3 2 2 2 7 5" xfId="15038"/>
    <cellStyle name="Comma 3 2 2 2 8" xfId="1439"/>
    <cellStyle name="Comma 3 2 2 2 8 2" xfId="1440"/>
    <cellStyle name="Comma 3 2 2 2 8 2 2" xfId="1441"/>
    <cellStyle name="Comma 3 2 2 2 8 3" xfId="1442"/>
    <cellStyle name="Comma 3 2 2 2 8 4" xfId="15039"/>
    <cellStyle name="Comma 3 2 2 2 8 5" xfId="15040"/>
    <cellStyle name="Comma 3 2 2 2 9" xfId="1443"/>
    <cellStyle name="Comma 3 2 2 2 9 2" xfId="1444"/>
    <cellStyle name="Comma 3 2 2 2 9 2 2" xfId="1445"/>
    <cellStyle name="Comma 3 2 2 2 9 3" xfId="1446"/>
    <cellStyle name="Comma 3 2 2 2 9 4" xfId="15041"/>
    <cellStyle name="Comma 3 2 2 2 9 5" xfId="15042"/>
    <cellStyle name="Comma 3 2 2 20" xfId="1447"/>
    <cellStyle name="Comma 3 2 2 21" xfId="1448"/>
    <cellStyle name="Comma 3 2 2 3" xfId="1449"/>
    <cellStyle name="Comma 3 2 2 3 2" xfId="1450"/>
    <cellStyle name="Comma 3 2 2 3 2 2" xfId="1451"/>
    <cellStyle name="Comma 3 2 2 4" xfId="1452"/>
    <cellStyle name="Comma 3 2 2 4 2" xfId="1453"/>
    <cellStyle name="Comma 3 2 2 4 2 2" xfId="1454"/>
    <cellStyle name="Comma 3 2 2 5" xfId="1455"/>
    <cellStyle name="Comma 3 2 2 5 2" xfId="1456"/>
    <cellStyle name="Comma 3 2 2 5 2 2" xfId="1457"/>
    <cellStyle name="Comma 3 2 2 6" xfId="1458"/>
    <cellStyle name="Comma 3 2 2 6 2" xfId="1459"/>
    <cellStyle name="Comma 3 2 2 6 2 2" xfId="1460"/>
    <cellStyle name="Comma 3 2 2 7" xfId="1461"/>
    <cellStyle name="Comma 3 2 2 7 2" xfId="1462"/>
    <cellStyle name="Comma 3 2 2 7 2 2" xfId="1463"/>
    <cellStyle name="Comma 3 2 2 8" xfId="1464"/>
    <cellStyle name="Comma 3 2 2 8 2" xfId="1465"/>
    <cellStyle name="Comma 3 2 2 8 2 2" xfId="1466"/>
    <cellStyle name="Comma 3 2 2 9" xfId="1467"/>
    <cellStyle name="Comma 3 2 2 9 2" xfId="1468"/>
    <cellStyle name="Comma 3 2 2 9 2 2" xfId="1469"/>
    <cellStyle name="Comma 3 2 20" xfId="1470"/>
    <cellStyle name="Comma 3 2 21" xfId="15043"/>
    <cellStyle name="Comma 3 2 21 2" xfId="22924"/>
    <cellStyle name="Comma 3 2 3" xfId="1471"/>
    <cellStyle name="Comma 3 2 3 2" xfId="1472"/>
    <cellStyle name="Comma 3 2 3 3" xfId="1473"/>
    <cellStyle name="Comma 3 2 4" xfId="1474"/>
    <cellStyle name="Comma 3 2 4 2" xfId="1475"/>
    <cellStyle name="Comma 3 2 4 3" xfId="1476"/>
    <cellStyle name="Comma 3 2 5" xfId="1477"/>
    <cellStyle name="Comma 3 2 5 2" xfId="1478"/>
    <cellStyle name="Comma 3 2 5 3" xfId="1479"/>
    <cellStyle name="Comma 3 2 6" xfId="1480"/>
    <cellStyle name="Comma 3 2 6 2" xfId="1481"/>
    <cellStyle name="Comma 3 2 6 3" xfId="1482"/>
    <cellStyle name="Comma 3 2 7" xfId="1483"/>
    <cellStyle name="Comma 3 2 7 2" xfId="1484"/>
    <cellStyle name="Comma 3 2 7 3" xfId="1485"/>
    <cellStyle name="Comma 3 2 8" xfId="1486"/>
    <cellStyle name="Comma 3 2 8 2" xfId="1487"/>
    <cellStyle name="Comma 3 2 8 3" xfId="1488"/>
    <cellStyle name="Comma 3 2 9" xfId="1489"/>
    <cellStyle name="Comma 3 2 9 2" xfId="1490"/>
    <cellStyle name="Comma 3 2 9 3" xfId="1491"/>
    <cellStyle name="Comma 3 20" xfId="1492"/>
    <cellStyle name="Comma 3 20 2" xfId="1493"/>
    <cellStyle name="Comma 3 20 2 2" xfId="1494"/>
    <cellStyle name="Comma 3 20 3" xfId="15044"/>
    <cellStyle name="Comma 3 21" xfId="1495"/>
    <cellStyle name="Comma 3 21 2" xfId="1496"/>
    <cellStyle name="Comma 3 21 3" xfId="15045"/>
    <cellStyle name="Comma 3 22" xfId="1497"/>
    <cellStyle name="Comma 3 22 2" xfId="1498"/>
    <cellStyle name="Comma 3 22 3" xfId="15046"/>
    <cellStyle name="Comma 3 23" xfId="1499"/>
    <cellStyle name="Comma 3 23 2" xfId="1500"/>
    <cellStyle name="Comma 3 23 3" xfId="15047"/>
    <cellStyle name="Comma 3 24" xfId="1501"/>
    <cellStyle name="Comma 3 24 2" xfId="1502"/>
    <cellStyle name="Comma 3 24 3" xfId="15048"/>
    <cellStyle name="Comma 3 25" xfId="1503"/>
    <cellStyle name="Comma 3 25 2" xfId="1504"/>
    <cellStyle name="Comma 3 25 3" xfId="15049"/>
    <cellStyle name="Comma 3 26" xfId="1505"/>
    <cellStyle name="Comma 3 26 2" xfId="1506"/>
    <cellStyle name="Comma 3 26 3" xfId="15050"/>
    <cellStyle name="Comma 3 27" xfId="1507"/>
    <cellStyle name="Comma 3 27 2" xfId="1508"/>
    <cellStyle name="Comma 3 27 3" xfId="15051"/>
    <cellStyle name="Comma 3 28" xfId="1509"/>
    <cellStyle name="Comma 3 28 2" xfId="1510"/>
    <cellStyle name="Comma 3 28 3" xfId="15052"/>
    <cellStyle name="Comma 3 29" xfId="1511"/>
    <cellStyle name="Comma 3 29 2" xfId="1512"/>
    <cellStyle name="Comma 3 29 3" xfId="15053"/>
    <cellStyle name="Comma 3 3" xfId="1513"/>
    <cellStyle name="Comma 3 3 2" xfId="1514"/>
    <cellStyle name="Comma 3 3 2 2" xfId="1515"/>
    <cellStyle name="Comma 3 3 2 2 2" xfId="1516"/>
    <cellStyle name="Comma 3 3 2 3" xfId="1517"/>
    <cellStyle name="Comma 3 3 2 4" xfId="1518"/>
    <cellStyle name="Comma 3 3 2 5" xfId="1519"/>
    <cellStyle name="Comma 3 3 2 6" xfId="1520"/>
    <cellStyle name="Comma 3 3 2 6 2" xfId="1521"/>
    <cellStyle name="Comma 3 3 3" xfId="1522"/>
    <cellStyle name="Comma 3 3 4" xfId="1523"/>
    <cellStyle name="Comma 3 3 5" xfId="1524"/>
    <cellStyle name="Comma 3 3 6" xfId="1525"/>
    <cellStyle name="Comma 3 3 6 2" xfId="1526"/>
    <cellStyle name="Comma 3 3 7" xfId="15054"/>
    <cellStyle name="Comma 3 30" xfId="1527"/>
    <cellStyle name="Comma 3 30 2" xfId="1528"/>
    <cellStyle name="Comma 3 30 3" xfId="15055"/>
    <cellStyle name="Comma 3 31" xfId="1529"/>
    <cellStyle name="Comma 3 31 2" xfId="1530"/>
    <cellStyle name="Comma 3 31 3" xfId="15056"/>
    <cellStyle name="Comma 3 32" xfId="1531"/>
    <cellStyle name="Comma 3 32 2" xfId="1532"/>
    <cellStyle name="Comma 3 32 3" xfId="15057"/>
    <cellStyle name="Comma 3 33" xfId="1533"/>
    <cellStyle name="Comma 3 33 2" xfId="1534"/>
    <cellStyle name="Comma 3 33 3" xfId="15058"/>
    <cellStyle name="Comma 3 34" xfId="1535"/>
    <cellStyle name="Comma 3 34 2" xfId="1536"/>
    <cellStyle name="Comma 3 34 3" xfId="15059"/>
    <cellStyle name="Comma 3 35" xfId="1537"/>
    <cellStyle name="Comma 3 35 2" xfId="1538"/>
    <cellStyle name="Comma 3 35 3" xfId="15060"/>
    <cellStyle name="Comma 3 36" xfId="1539"/>
    <cellStyle name="Comma 3 36 2" xfId="1540"/>
    <cellStyle name="Comma 3 36 3" xfId="15061"/>
    <cellStyle name="Comma 3 37" xfId="1541"/>
    <cellStyle name="Comma 3 37 2" xfId="1542"/>
    <cellStyle name="Comma 3 37 3" xfId="15062"/>
    <cellStyle name="Comma 3 38" xfId="1543"/>
    <cellStyle name="Comma 3 38 2" xfId="1544"/>
    <cellStyle name="Comma 3 38 3" xfId="15063"/>
    <cellStyle name="Comma 3 39" xfId="1545"/>
    <cellStyle name="Comma 3 39 2" xfId="1546"/>
    <cellStyle name="Comma 3 39 3" xfId="15064"/>
    <cellStyle name="Comma 3 4" xfId="1547"/>
    <cellStyle name="Comma 3 4 2" xfId="1548"/>
    <cellStyle name="Comma 3 4 2 2" xfId="1549"/>
    <cellStyle name="Comma 3 4 3" xfId="1550"/>
    <cellStyle name="Comma 3 4 3 2" xfId="1551"/>
    <cellStyle name="Comma 3 4 4" xfId="15065"/>
    <cellStyle name="Comma 3 40" xfId="1552"/>
    <cellStyle name="Comma 3 40 2" xfId="1553"/>
    <cellStyle name="Comma 3 40 3" xfId="15066"/>
    <cellStyle name="Comma 3 41" xfId="1554"/>
    <cellStyle name="Comma 3 41 2" xfId="1555"/>
    <cellStyle name="Comma 3 41 3" xfId="15067"/>
    <cellStyle name="Comma 3 42" xfId="1556"/>
    <cellStyle name="Comma 3 42 2" xfId="1557"/>
    <cellStyle name="Comma 3 42 3" xfId="15068"/>
    <cellStyle name="Comma 3 43" xfId="1558"/>
    <cellStyle name="Comma 3 43 2" xfId="1559"/>
    <cellStyle name="Comma 3 43 3" xfId="15069"/>
    <cellStyle name="Comma 3 44" xfId="1560"/>
    <cellStyle name="Comma 3 44 2" xfId="1561"/>
    <cellStyle name="Comma 3 44 3" xfId="15070"/>
    <cellStyle name="Comma 3 45" xfId="1562"/>
    <cellStyle name="Comma 3 45 2" xfId="1563"/>
    <cellStyle name="Comma 3 45 3" xfId="15071"/>
    <cellStyle name="Comma 3 46" xfId="1564"/>
    <cellStyle name="Comma 3 46 2" xfId="1565"/>
    <cellStyle name="Comma 3 46 3" xfId="15072"/>
    <cellStyle name="Comma 3 47" xfId="1566"/>
    <cellStyle name="Comma 3 47 2" xfId="1567"/>
    <cellStyle name="Comma 3 47 3" xfId="15073"/>
    <cellStyle name="Comma 3 48" xfId="1568"/>
    <cellStyle name="Comma 3 48 2" xfId="1569"/>
    <cellStyle name="Comma 3 48 3" xfId="15074"/>
    <cellStyle name="Comma 3 49" xfId="1570"/>
    <cellStyle name="Comma 3 49 2" xfId="1571"/>
    <cellStyle name="Comma 3 49 3" xfId="15075"/>
    <cellStyle name="Comma 3 5" xfId="1572"/>
    <cellStyle name="Comma 3 5 2" xfId="1573"/>
    <cellStyle name="Comma 3 5 2 2" xfId="1574"/>
    <cellStyle name="Comma 3 5 3" xfId="1575"/>
    <cellStyle name="Comma 3 5 3 2" xfId="1576"/>
    <cellStyle name="Comma 3 5 4" xfId="15076"/>
    <cellStyle name="Comma 3 50" xfId="1577"/>
    <cellStyle name="Comma 3 50 2" xfId="1578"/>
    <cellStyle name="Comma 3 50 3" xfId="15077"/>
    <cellStyle name="Comma 3 51" xfId="1579"/>
    <cellStyle name="Comma 3 51 2" xfId="1580"/>
    <cellStyle name="Comma 3 51 3" xfId="15078"/>
    <cellStyle name="Comma 3 52" xfId="1581"/>
    <cellStyle name="Comma 3 52 2" xfId="1582"/>
    <cellStyle name="Comma 3 52 3" xfId="15079"/>
    <cellStyle name="Comma 3 53" xfId="1583"/>
    <cellStyle name="Comma 3 53 2" xfId="1584"/>
    <cellStyle name="Comma 3 53 3" xfId="15080"/>
    <cellStyle name="Comma 3 54" xfId="1585"/>
    <cellStyle name="Comma 3 54 2" xfId="1586"/>
    <cellStyle name="Comma 3 54 3" xfId="15081"/>
    <cellStyle name="Comma 3 55" xfId="1587"/>
    <cellStyle name="Comma 3 55 2" xfId="1588"/>
    <cellStyle name="Comma 3 55 3" xfId="15082"/>
    <cellStyle name="Comma 3 56" xfId="1589"/>
    <cellStyle name="Comma 3 56 2" xfId="1590"/>
    <cellStyle name="Comma 3 56 3" xfId="15083"/>
    <cellStyle name="Comma 3 57" xfId="1591"/>
    <cellStyle name="Comma 3 57 2" xfId="1592"/>
    <cellStyle name="Comma 3 57 3" xfId="15084"/>
    <cellStyle name="Comma 3 58" xfId="1593"/>
    <cellStyle name="Comma 3 58 2" xfId="1594"/>
    <cellStyle name="Comma 3 58 3" xfId="15085"/>
    <cellStyle name="Comma 3 59" xfId="1595"/>
    <cellStyle name="Comma 3 59 2" xfId="1596"/>
    <cellStyle name="Comma 3 59 3" xfId="15086"/>
    <cellStyle name="Comma 3 6" xfId="1597"/>
    <cellStyle name="Comma 3 6 2" xfId="1598"/>
    <cellStyle name="Comma 3 6 2 2" xfId="1599"/>
    <cellStyle name="Comma 3 6 3" xfId="1600"/>
    <cellStyle name="Comma 3 6 3 2" xfId="1601"/>
    <cellStyle name="Comma 3 6 4" xfId="15087"/>
    <cellStyle name="Comma 3 60" xfId="1602"/>
    <cellStyle name="Comma 3 60 2" xfId="1603"/>
    <cellStyle name="Comma 3 60 3" xfId="15088"/>
    <cellStyle name="Comma 3 61" xfId="1604"/>
    <cellStyle name="Comma 3 61 2" xfId="1605"/>
    <cellStyle name="Comma 3 61 3" xfId="15089"/>
    <cellStyle name="Comma 3 62" xfId="1606"/>
    <cellStyle name="Comma 3 62 2" xfId="1607"/>
    <cellStyle name="Comma 3 63" xfId="1608"/>
    <cellStyle name="Comma 3 63 2" xfId="1609"/>
    <cellStyle name="Comma 3 64" xfId="1610"/>
    <cellStyle name="Comma 3 64 2" xfId="1611"/>
    <cellStyle name="Comma 3 65" xfId="1612"/>
    <cellStyle name="Comma 3 65 2" xfId="1613"/>
    <cellStyle name="Comma 3 66" xfId="1614"/>
    <cellStyle name="Comma 3 66 2" xfId="1615"/>
    <cellStyle name="Comma 3 67" xfId="1616"/>
    <cellStyle name="Comma 3 67 2" xfId="1617"/>
    <cellStyle name="Comma 3 68" xfId="1618"/>
    <cellStyle name="Comma 3 68 2" xfId="1619"/>
    <cellStyle name="Comma 3 69" xfId="1620"/>
    <cellStyle name="Comma 3 69 2" xfId="1621"/>
    <cellStyle name="Comma 3 7" xfId="1622"/>
    <cellStyle name="Comma 3 7 2" xfId="1623"/>
    <cellStyle name="Comma 3 7 2 2" xfId="1624"/>
    <cellStyle name="Comma 3 7 3" xfId="1625"/>
    <cellStyle name="Comma 3 7 3 2" xfId="1626"/>
    <cellStyle name="Comma 3 7 4" xfId="15090"/>
    <cellStyle name="Comma 3 70" xfId="1627"/>
    <cellStyle name="Comma 3 70 2" xfId="1628"/>
    <cellStyle name="Comma 3 71" xfId="1629"/>
    <cellStyle name="Comma 3 71 2" xfId="1630"/>
    <cellStyle name="Comma 3 72" xfId="1631"/>
    <cellStyle name="Comma 3 72 2" xfId="1632"/>
    <cellStyle name="Comma 3 73" xfId="1633"/>
    <cellStyle name="Comma 3 73 2" xfId="1634"/>
    <cellStyle name="Comma 3 74" xfId="1635"/>
    <cellStyle name="Comma 3 74 2" xfId="1636"/>
    <cellStyle name="Comma 3 75" xfId="1637"/>
    <cellStyle name="Comma 3 75 2" xfId="1638"/>
    <cellStyle name="Comma 3 76" xfId="1639"/>
    <cellStyle name="Comma 3 76 2" xfId="1640"/>
    <cellStyle name="Comma 3 77" xfId="1641"/>
    <cellStyle name="Comma 3 77 2" xfId="1642"/>
    <cellStyle name="Comma 3 78" xfId="1643"/>
    <cellStyle name="Comma 3 78 2" xfId="1644"/>
    <cellStyle name="Comma 3 79" xfId="1645"/>
    <cellStyle name="Comma 3 79 2" xfId="1646"/>
    <cellStyle name="Comma 3 8" xfId="1647"/>
    <cellStyle name="Comma 3 8 2" xfId="1648"/>
    <cellStyle name="Comma 3 8 2 2" xfId="1649"/>
    <cellStyle name="Comma 3 8 3" xfId="1650"/>
    <cellStyle name="Comma 3 8 3 2" xfId="1651"/>
    <cellStyle name="Comma 3 8 4" xfId="15091"/>
    <cellStyle name="Comma 3 80" xfId="1652"/>
    <cellStyle name="Comma 3 80 2" xfId="1653"/>
    <cellStyle name="Comma 3 81" xfId="1654"/>
    <cellStyle name="Comma 3 81 2" xfId="1655"/>
    <cellStyle name="Comma 3 82" xfId="1656"/>
    <cellStyle name="Comma 3 82 2" xfId="1657"/>
    <cellStyle name="Comma 3 83" xfId="1658"/>
    <cellStyle name="Comma 3 83 2" xfId="1659"/>
    <cellStyle name="Comma 3 84" xfId="1660"/>
    <cellStyle name="Comma 3 84 2" xfId="1661"/>
    <cellStyle name="Comma 3 85" xfId="1662"/>
    <cellStyle name="Comma 3 85 2" xfId="1663"/>
    <cellStyle name="Comma 3 86" xfId="1664"/>
    <cellStyle name="Comma 3 86 2" xfId="1665"/>
    <cellStyle name="Comma 3 87" xfId="1666"/>
    <cellStyle name="Comma 3 87 2" xfId="1667"/>
    <cellStyle name="Comma 3 88" xfId="1668"/>
    <cellStyle name="Comma 3 88 2" xfId="1669"/>
    <cellStyle name="Comma 3 89" xfId="1670"/>
    <cellStyle name="Comma 3 89 2" xfId="1671"/>
    <cellStyle name="Comma 3 9" xfId="1672"/>
    <cellStyle name="Comma 3 9 2" xfId="1673"/>
    <cellStyle name="Comma 3 9 2 2" xfId="1674"/>
    <cellStyle name="Comma 3 9 3" xfId="1675"/>
    <cellStyle name="Comma 3 9 3 2" xfId="1676"/>
    <cellStyle name="Comma 3 9 4" xfId="15092"/>
    <cellStyle name="Comma 3 90" xfId="1677"/>
    <cellStyle name="Comma 3 90 2" xfId="1678"/>
    <cellStyle name="Comma 3 91" xfId="1679"/>
    <cellStyle name="Comma 3 91 2" xfId="1680"/>
    <cellStyle name="Comma 3 92" xfId="1681"/>
    <cellStyle name="Comma 3 92 2" xfId="1682"/>
    <cellStyle name="Comma 3 93" xfId="1683"/>
    <cellStyle name="Comma 3 93 2" xfId="1684"/>
    <cellStyle name="Comma 3 94" xfId="1685"/>
    <cellStyle name="Comma 3 94 2" xfId="1686"/>
    <cellStyle name="Comma 3 95" xfId="1687"/>
    <cellStyle name="Comma 3 95 2" xfId="1688"/>
    <cellStyle name="Comma 3 96" xfId="1689"/>
    <cellStyle name="Comma 3 96 2" xfId="1690"/>
    <cellStyle name="Comma 3 97" xfId="1691"/>
    <cellStyle name="Comma 3 98" xfId="1692"/>
    <cellStyle name="Comma 3 98 2" xfId="1693"/>
    <cellStyle name="Comma 3 99" xfId="1694"/>
    <cellStyle name="Comma 30" xfId="1695"/>
    <cellStyle name="Comma 30 2" xfId="1696"/>
    <cellStyle name="Comma 30 3" xfId="1697"/>
    <cellStyle name="Comma 30 3 2" xfId="15093"/>
    <cellStyle name="Comma 30 3 2 2" xfId="22925"/>
    <cellStyle name="Comma 30 3 3" xfId="22926"/>
    <cellStyle name="Comma 30 4" xfId="15094"/>
    <cellStyle name="Comma 30 4 2" xfId="22927"/>
    <cellStyle name="Comma 30 5" xfId="22928"/>
    <cellStyle name="Comma 31" xfId="1698"/>
    <cellStyle name="Comma 32" xfId="1699"/>
    <cellStyle name="Comma 33" xfId="1700"/>
    <cellStyle name="Comma 34" xfId="1701"/>
    <cellStyle name="Comma 35" xfId="1702"/>
    <cellStyle name="Comma 36" xfId="1703"/>
    <cellStyle name="Comma 37" xfId="1704"/>
    <cellStyle name="Comma 38" xfId="1705"/>
    <cellStyle name="Comma 39" xfId="1706"/>
    <cellStyle name="Comma 39 2" xfId="1707"/>
    <cellStyle name="Comma 39 3" xfId="1708"/>
    <cellStyle name="Comma 39 3 2" xfId="15095"/>
    <cellStyle name="Comma 39 3 2 2" xfId="22929"/>
    <cellStyle name="Comma 39 3 3" xfId="22930"/>
    <cellStyle name="Comma 39 4" xfId="15096"/>
    <cellStyle name="Comma 39 4 2" xfId="22931"/>
    <cellStyle name="Comma 39 5" xfId="22932"/>
    <cellStyle name="Comma 4" xfId="9"/>
    <cellStyle name="Comma 4 10" xfId="1709"/>
    <cellStyle name="Comma 4 11" xfId="1710"/>
    <cellStyle name="Comma 4 12" xfId="1711"/>
    <cellStyle name="Comma 4 13" xfId="1712"/>
    <cellStyle name="Comma 4 13 2" xfId="1713"/>
    <cellStyle name="Comma 4 13 2 2" xfId="1714"/>
    <cellStyle name="Comma 4 13 2 2 2" xfId="22933"/>
    <cellStyle name="Comma 4 13 2 3" xfId="1715"/>
    <cellStyle name="Comma 4 13 2 3 2" xfId="15097"/>
    <cellStyle name="Comma 4 13 2 3 2 2" xfId="22934"/>
    <cellStyle name="Comma 4 13 2 3 3" xfId="22935"/>
    <cellStyle name="Comma 4 13 2 4" xfId="15098"/>
    <cellStyle name="Comma 4 13 2 4 2" xfId="22936"/>
    <cellStyle name="Comma 4 13 2 5" xfId="22937"/>
    <cellStyle name="Comma 4 13 3" xfId="1716"/>
    <cellStyle name="Comma 4 13 4" xfId="1717"/>
    <cellStyle name="Comma 4 14" xfId="1718"/>
    <cellStyle name="Comma 4 15" xfId="1719"/>
    <cellStyle name="Comma 4 15 2" xfId="1720"/>
    <cellStyle name="Comma 4 15 2 2" xfId="22938"/>
    <cellStyle name="Comma 4 15 3" xfId="1721"/>
    <cellStyle name="Comma 4 15 3 2" xfId="15099"/>
    <cellStyle name="Comma 4 15 3 2 2" xfId="22939"/>
    <cellStyle name="Comma 4 15 3 3" xfId="22940"/>
    <cellStyle name="Comma 4 15 4" xfId="22941"/>
    <cellStyle name="Comma 4 16" xfId="1722"/>
    <cellStyle name="Comma 4 16 2" xfId="1723"/>
    <cellStyle name="Comma 4 16 2 2" xfId="15100"/>
    <cellStyle name="Comma 4 16 2 2 2" xfId="22942"/>
    <cellStyle name="Comma 4 16 2 3" xfId="22943"/>
    <cellStyle name="Comma 4 16 3" xfId="15101"/>
    <cellStyle name="Comma 4 16 3 2" xfId="22944"/>
    <cellStyle name="Comma 4 16 4" xfId="22945"/>
    <cellStyle name="Comma 4 17" xfId="1724"/>
    <cellStyle name="Comma 4 17 2" xfId="1725"/>
    <cellStyle name="Comma 4 17 2 2" xfId="1726"/>
    <cellStyle name="Comma 4 17 2 2 2" xfId="15102"/>
    <cellStyle name="Comma 4 17 2 2 2 2" xfId="22946"/>
    <cellStyle name="Comma 4 17 2 2 3" xfId="22947"/>
    <cellStyle name="Comma 4 17 2 3" xfId="15103"/>
    <cellStyle name="Comma 4 17 2 3 2" xfId="22948"/>
    <cellStyle name="Comma 4 17 2 4" xfId="22949"/>
    <cellStyle name="Comma 4 17 3" xfId="1727"/>
    <cellStyle name="Comma 4 17 3 2" xfId="15104"/>
    <cellStyle name="Comma 4 17 3 2 2" xfId="22950"/>
    <cellStyle name="Comma 4 17 3 3" xfId="22951"/>
    <cellStyle name="Comma 4 17 4" xfId="15105"/>
    <cellStyle name="Comma 4 17 4 2" xfId="22952"/>
    <cellStyle name="Comma 4 17 5" xfId="22953"/>
    <cellStyle name="Comma 4 18" xfId="1728"/>
    <cellStyle name="Comma 4 18 2" xfId="33626"/>
    <cellStyle name="Comma 4 19" xfId="22954"/>
    <cellStyle name="Comma 4 2" xfId="1729"/>
    <cellStyle name="Comma 4 2 10" xfId="1730"/>
    <cellStyle name="Comma 4 2 10 2" xfId="1731"/>
    <cellStyle name="Comma 4 2 10 2 2" xfId="1732"/>
    <cellStyle name="Comma 4 2 10 2 3" xfId="1733"/>
    <cellStyle name="Comma 4 2 10 2 3 2" xfId="15106"/>
    <cellStyle name="Comma 4 2 10 2 3 2 2" xfId="22955"/>
    <cellStyle name="Comma 4 2 10 2 3 3" xfId="22956"/>
    <cellStyle name="Comma 4 2 10 2 4" xfId="15107"/>
    <cellStyle name="Comma 4 2 10 2 4 2" xfId="22957"/>
    <cellStyle name="Comma 4 2 10 2 5" xfId="22958"/>
    <cellStyle name="Comma 4 2 10 3" xfId="1734"/>
    <cellStyle name="Comma 4 2 10 4" xfId="1735"/>
    <cellStyle name="Comma 4 2 10 4 2" xfId="15108"/>
    <cellStyle name="Comma 4 2 10 4 2 2" xfId="22959"/>
    <cellStyle name="Comma 4 2 10 4 3" xfId="22960"/>
    <cellStyle name="Comma 4 2 10 5" xfId="15109"/>
    <cellStyle name="Comma 4 2 10 5 2" xfId="22961"/>
    <cellStyle name="Comma 4 2 10 6" xfId="22962"/>
    <cellStyle name="Comma 4 2 11" xfId="1736"/>
    <cellStyle name="Comma 4 2 11 2" xfId="1737"/>
    <cellStyle name="Comma 4 2 11 2 2" xfId="1738"/>
    <cellStyle name="Comma 4 2 11 2 3" xfId="1739"/>
    <cellStyle name="Comma 4 2 11 2 3 2" xfId="15110"/>
    <cellStyle name="Comma 4 2 11 2 3 2 2" xfId="22963"/>
    <cellStyle name="Comma 4 2 11 2 3 3" xfId="22964"/>
    <cellStyle name="Comma 4 2 11 2 4" xfId="15111"/>
    <cellStyle name="Comma 4 2 11 2 4 2" xfId="22965"/>
    <cellStyle name="Comma 4 2 11 2 5" xfId="22966"/>
    <cellStyle name="Comma 4 2 11 3" xfId="1740"/>
    <cellStyle name="Comma 4 2 11 4" xfId="1741"/>
    <cellStyle name="Comma 4 2 11 4 2" xfId="15112"/>
    <cellStyle name="Comma 4 2 11 4 2 2" xfId="22967"/>
    <cellStyle name="Comma 4 2 11 4 3" xfId="22968"/>
    <cellStyle name="Comma 4 2 11 5" xfId="15113"/>
    <cellStyle name="Comma 4 2 11 5 2" xfId="22969"/>
    <cellStyle name="Comma 4 2 11 6" xfId="22970"/>
    <cellStyle name="Comma 4 2 12" xfId="1742"/>
    <cellStyle name="Comma 4 2 12 2" xfId="1743"/>
    <cellStyle name="Comma 4 2 12 2 2" xfId="22971"/>
    <cellStyle name="Comma 4 2 12 3" xfId="1744"/>
    <cellStyle name="Comma 4 2 12 3 2" xfId="15114"/>
    <cellStyle name="Comma 4 2 12 3 2 2" xfId="22972"/>
    <cellStyle name="Comma 4 2 12 3 3" xfId="22973"/>
    <cellStyle name="Comma 4 2 12 4" xfId="15115"/>
    <cellStyle name="Comma 4 2 12 4 2" xfId="22974"/>
    <cellStyle name="Comma 4 2 12 5" xfId="22975"/>
    <cellStyle name="Comma 4 2 13" xfId="1745"/>
    <cellStyle name="Comma 4 2 13 2" xfId="1746"/>
    <cellStyle name="Comma 4 2 13 2 2" xfId="22976"/>
    <cellStyle name="Comma 4 2 13 3" xfId="1747"/>
    <cellStyle name="Comma 4 2 13 3 2" xfId="15116"/>
    <cellStyle name="Comma 4 2 13 3 2 2" xfId="22977"/>
    <cellStyle name="Comma 4 2 13 3 3" xfId="22978"/>
    <cellStyle name="Comma 4 2 13 4" xfId="15117"/>
    <cellStyle name="Comma 4 2 13 4 2" xfId="22979"/>
    <cellStyle name="Comma 4 2 13 5" xfId="22980"/>
    <cellStyle name="Comma 4 2 14" xfId="1748"/>
    <cellStyle name="Comma 4 2 14 2" xfId="1749"/>
    <cellStyle name="Comma 4 2 14 3" xfId="1750"/>
    <cellStyle name="Comma 4 2 14 3 2" xfId="15118"/>
    <cellStyle name="Comma 4 2 14 3 2 2" xfId="22981"/>
    <cellStyle name="Comma 4 2 14 3 3" xfId="22982"/>
    <cellStyle name="Comma 4 2 14 4" xfId="15119"/>
    <cellStyle name="Comma 4 2 14 4 2" xfId="22983"/>
    <cellStyle name="Comma 4 2 14 5" xfId="22984"/>
    <cellStyle name="Comma 4 2 15" xfId="1751"/>
    <cellStyle name="Comma 4 2 15 2" xfId="15120"/>
    <cellStyle name="Comma 4 2 15 2 2" xfId="22985"/>
    <cellStyle name="Comma 4 2 15 3" xfId="22986"/>
    <cellStyle name="Comma 4 2 16" xfId="22987"/>
    <cellStyle name="Comma 4 2 2" xfId="1752"/>
    <cellStyle name="Comma 4 2 2 2" xfId="1753"/>
    <cellStyle name="Comma 4 2 2 2 2" xfId="1754"/>
    <cellStyle name="Comma 4 2 2 2 3" xfId="1755"/>
    <cellStyle name="Comma 4 2 2 2 3 2" xfId="15121"/>
    <cellStyle name="Comma 4 2 2 2 3 2 2" xfId="22988"/>
    <cellStyle name="Comma 4 2 2 2 3 3" xfId="22989"/>
    <cellStyle name="Comma 4 2 2 2 4" xfId="15122"/>
    <cellStyle name="Comma 4 2 2 2 4 2" xfId="22990"/>
    <cellStyle name="Comma 4 2 2 2 5" xfId="22991"/>
    <cellStyle name="Comma 4 2 2 3" xfId="1756"/>
    <cellStyle name="Comma 4 2 2 4" xfId="1757"/>
    <cellStyle name="Comma 4 2 2 4 2" xfId="15123"/>
    <cellStyle name="Comma 4 2 2 4 2 2" xfId="22992"/>
    <cellStyle name="Comma 4 2 2 4 3" xfId="22993"/>
    <cellStyle name="Comma 4 2 2 5" xfId="15124"/>
    <cellStyle name="Comma 4 2 2 5 2" xfId="22994"/>
    <cellStyle name="Comma 4 2 2 6" xfId="22995"/>
    <cellStyle name="Comma 4 2 3" xfId="1758"/>
    <cellStyle name="Comma 4 2 3 2" xfId="1759"/>
    <cellStyle name="Comma 4 2 3 2 2" xfId="1760"/>
    <cellStyle name="Comma 4 2 3 2 3" xfId="1761"/>
    <cellStyle name="Comma 4 2 3 2 3 2" xfId="15125"/>
    <cellStyle name="Comma 4 2 3 2 3 2 2" xfId="22996"/>
    <cellStyle name="Comma 4 2 3 2 3 3" xfId="22997"/>
    <cellStyle name="Comma 4 2 3 2 4" xfId="15126"/>
    <cellStyle name="Comma 4 2 3 2 4 2" xfId="22998"/>
    <cellStyle name="Comma 4 2 3 2 5" xfId="22999"/>
    <cellStyle name="Comma 4 2 3 3" xfId="1762"/>
    <cellStyle name="Comma 4 2 3 4" xfId="1763"/>
    <cellStyle name="Comma 4 2 3 4 2" xfId="15127"/>
    <cellStyle name="Comma 4 2 3 4 2 2" xfId="23000"/>
    <cellStyle name="Comma 4 2 3 4 3" xfId="23001"/>
    <cellStyle name="Comma 4 2 3 5" xfId="15128"/>
    <cellStyle name="Comma 4 2 3 5 2" xfId="23002"/>
    <cellStyle name="Comma 4 2 3 6" xfId="23003"/>
    <cellStyle name="Comma 4 2 4" xfId="1764"/>
    <cellStyle name="Comma 4 2 4 2" xfId="1765"/>
    <cellStyle name="Comma 4 2 4 2 2" xfId="1766"/>
    <cellStyle name="Comma 4 2 4 2 3" xfId="1767"/>
    <cellStyle name="Comma 4 2 4 2 3 2" xfId="15129"/>
    <cellStyle name="Comma 4 2 4 2 3 2 2" xfId="23004"/>
    <cellStyle name="Comma 4 2 4 2 3 3" xfId="23005"/>
    <cellStyle name="Comma 4 2 4 2 4" xfId="15130"/>
    <cellStyle name="Comma 4 2 4 2 4 2" xfId="23006"/>
    <cellStyle name="Comma 4 2 4 2 5" xfId="23007"/>
    <cellStyle name="Comma 4 2 4 3" xfId="1768"/>
    <cellStyle name="Comma 4 2 4 4" xfId="1769"/>
    <cellStyle name="Comma 4 2 4 4 2" xfId="15131"/>
    <cellStyle name="Comma 4 2 4 4 2 2" xfId="23008"/>
    <cellStyle name="Comma 4 2 4 4 3" xfId="23009"/>
    <cellStyle name="Comma 4 2 4 5" xfId="15132"/>
    <cellStyle name="Comma 4 2 4 5 2" xfId="23010"/>
    <cellStyle name="Comma 4 2 4 6" xfId="23011"/>
    <cellStyle name="Comma 4 2 5" xfId="1770"/>
    <cellStyle name="Comma 4 2 5 2" xfId="1771"/>
    <cellStyle name="Comma 4 2 5 2 2" xfId="1772"/>
    <cellStyle name="Comma 4 2 5 2 3" xfId="1773"/>
    <cellStyle name="Comma 4 2 5 2 3 2" xfId="15133"/>
    <cellStyle name="Comma 4 2 5 2 3 2 2" xfId="23012"/>
    <cellStyle name="Comma 4 2 5 2 3 3" xfId="23013"/>
    <cellStyle name="Comma 4 2 5 2 4" xfId="15134"/>
    <cellStyle name="Comma 4 2 5 2 4 2" xfId="23014"/>
    <cellStyle name="Comma 4 2 5 2 5" xfId="23015"/>
    <cellStyle name="Comma 4 2 5 3" xfId="1774"/>
    <cellStyle name="Comma 4 2 5 4" xfId="1775"/>
    <cellStyle name="Comma 4 2 5 4 2" xfId="15135"/>
    <cellStyle name="Comma 4 2 5 4 2 2" xfId="23016"/>
    <cellStyle name="Comma 4 2 5 4 3" xfId="23017"/>
    <cellStyle name="Comma 4 2 5 5" xfId="15136"/>
    <cellStyle name="Comma 4 2 5 5 2" xfId="23018"/>
    <cellStyle name="Comma 4 2 5 6" xfId="23019"/>
    <cellStyle name="Comma 4 2 6" xfId="1776"/>
    <cellStyle name="Comma 4 2 6 2" xfId="1777"/>
    <cellStyle name="Comma 4 2 6 2 2" xfId="1778"/>
    <cellStyle name="Comma 4 2 6 2 3" xfId="1779"/>
    <cellStyle name="Comma 4 2 6 2 3 2" xfId="15137"/>
    <cellStyle name="Comma 4 2 6 2 3 2 2" xfId="23020"/>
    <cellStyle name="Comma 4 2 6 2 3 3" xfId="23021"/>
    <cellStyle name="Comma 4 2 6 2 4" xfId="15138"/>
    <cellStyle name="Comma 4 2 6 2 4 2" xfId="23022"/>
    <cellStyle name="Comma 4 2 6 2 5" xfId="23023"/>
    <cellStyle name="Comma 4 2 6 3" xfId="1780"/>
    <cellStyle name="Comma 4 2 6 4" xfId="1781"/>
    <cellStyle name="Comma 4 2 6 4 2" xfId="15139"/>
    <cellStyle name="Comma 4 2 6 4 2 2" xfId="23024"/>
    <cellStyle name="Comma 4 2 6 4 3" xfId="23025"/>
    <cellStyle name="Comma 4 2 6 5" xfId="15140"/>
    <cellStyle name="Comma 4 2 6 5 2" xfId="23026"/>
    <cellStyle name="Comma 4 2 6 6" xfId="23027"/>
    <cellStyle name="Comma 4 2 7" xfId="1782"/>
    <cellStyle name="Comma 4 2 7 2" xfId="1783"/>
    <cellStyle name="Comma 4 2 7 2 2" xfId="1784"/>
    <cellStyle name="Comma 4 2 7 2 3" xfId="1785"/>
    <cellStyle name="Comma 4 2 7 2 3 2" xfId="15141"/>
    <cellStyle name="Comma 4 2 7 2 3 2 2" xfId="23028"/>
    <cellStyle name="Comma 4 2 7 2 3 3" xfId="23029"/>
    <cellStyle name="Comma 4 2 7 2 4" xfId="15142"/>
    <cellStyle name="Comma 4 2 7 2 4 2" xfId="23030"/>
    <cellStyle name="Comma 4 2 7 2 5" xfId="23031"/>
    <cellStyle name="Comma 4 2 7 3" xfId="1786"/>
    <cellStyle name="Comma 4 2 7 4" xfId="1787"/>
    <cellStyle name="Comma 4 2 7 4 2" xfId="15143"/>
    <cellStyle name="Comma 4 2 7 4 2 2" xfId="23032"/>
    <cellStyle name="Comma 4 2 7 4 3" xfId="23033"/>
    <cellStyle name="Comma 4 2 7 5" xfId="15144"/>
    <cellStyle name="Comma 4 2 7 5 2" xfId="23034"/>
    <cellStyle name="Comma 4 2 7 6" xfId="23035"/>
    <cellStyle name="Comma 4 2 8" xfId="1788"/>
    <cellStyle name="Comma 4 2 8 2" xfId="1789"/>
    <cellStyle name="Comma 4 2 8 2 2" xfId="1790"/>
    <cellStyle name="Comma 4 2 8 2 3" xfId="1791"/>
    <cellStyle name="Comma 4 2 8 2 3 2" xfId="15145"/>
    <cellStyle name="Comma 4 2 8 2 3 2 2" xfId="23036"/>
    <cellStyle name="Comma 4 2 8 2 3 3" xfId="23037"/>
    <cellStyle name="Comma 4 2 8 2 4" xfId="15146"/>
    <cellStyle name="Comma 4 2 8 2 4 2" xfId="23038"/>
    <cellStyle name="Comma 4 2 8 2 5" xfId="23039"/>
    <cellStyle name="Comma 4 2 8 3" xfId="1792"/>
    <cellStyle name="Comma 4 2 8 4" xfId="1793"/>
    <cellStyle name="Comma 4 2 8 4 2" xfId="15147"/>
    <cellStyle name="Comma 4 2 8 4 2 2" xfId="23040"/>
    <cellStyle name="Comma 4 2 8 4 3" xfId="23041"/>
    <cellStyle name="Comma 4 2 8 5" xfId="15148"/>
    <cellStyle name="Comma 4 2 8 5 2" xfId="23042"/>
    <cellStyle name="Comma 4 2 8 6" xfId="23043"/>
    <cellStyle name="Comma 4 2 9" xfId="1794"/>
    <cellStyle name="Comma 4 2 9 2" xfId="1795"/>
    <cellStyle name="Comma 4 2 9 2 2" xfId="1796"/>
    <cellStyle name="Comma 4 2 9 2 3" xfId="1797"/>
    <cellStyle name="Comma 4 2 9 2 3 2" xfId="15149"/>
    <cellStyle name="Comma 4 2 9 2 3 2 2" xfId="23044"/>
    <cellStyle name="Comma 4 2 9 2 3 3" xfId="23045"/>
    <cellStyle name="Comma 4 2 9 2 4" xfId="15150"/>
    <cellStyle name="Comma 4 2 9 2 4 2" xfId="23046"/>
    <cellStyle name="Comma 4 2 9 2 5" xfId="23047"/>
    <cellStyle name="Comma 4 2 9 3" xfId="1798"/>
    <cellStyle name="Comma 4 2 9 4" xfId="1799"/>
    <cellStyle name="Comma 4 2 9 4 2" xfId="15151"/>
    <cellStyle name="Comma 4 2 9 4 2 2" xfId="23048"/>
    <cellStyle name="Comma 4 2 9 4 3" xfId="23049"/>
    <cellStyle name="Comma 4 2 9 5" xfId="15152"/>
    <cellStyle name="Comma 4 2 9 5 2" xfId="23050"/>
    <cellStyle name="Comma 4 2 9 6" xfId="23051"/>
    <cellStyle name="Comma 4 3" xfId="1800"/>
    <cellStyle name="Comma 4 3 2" xfId="1801"/>
    <cellStyle name="Comma 4 3 2 2" xfId="1802"/>
    <cellStyle name="Comma 4 3 2 3" xfId="1803"/>
    <cellStyle name="Comma 4 3 2 3 2" xfId="15153"/>
    <cellStyle name="Comma 4 3 2 3 2 2" xfId="23052"/>
    <cellStyle name="Comma 4 3 2 3 3" xfId="23053"/>
    <cellStyle name="Comma 4 3 2 4" xfId="15154"/>
    <cellStyle name="Comma 4 3 2 4 2" xfId="23054"/>
    <cellStyle name="Comma 4 3 2 5" xfId="23055"/>
    <cellStyle name="Comma 4 3 3" xfId="1804"/>
    <cellStyle name="Comma 4 3 4" xfId="1805"/>
    <cellStyle name="Comma 4 3 5" xfId="1806"/>
    <cellStyle name="Comma 4 3 5 2" xfId="15155"/>
    <cellStyle name="Comma 4 3 5 2 2" xfId="23056"/>
    <cellStyle name="Comma 4 3 5 3" xfId="23057"/>
    <cellStyle name="Comma 4 3 6" xfId="15156"/>
    <cellStyle name="Comma 4 3 6 2" xfId="23058"/>
    <cellStyle name="Comma 4 3 7" xfId="23059"/>
    <cellStyle name="Comma 4 4" xfId="1807"/>
    <cellStyle name="Comma 4 5" xfId="1808"/>
    <cellStyle name="Comma 4 6" xfId="1809"/>
    <cellStyle name="Comma 4 7" xfId="1810"/>
    <cellStyle name="Comma 4 8" xfId="1811"/>
    <cellStyle name="Comma 4 9" xfId="1812"/>
    <cellStyle name="Comma 40" xfId="1813"/>
    <cellStyle name="Comma 41" xfId="1814"/>
    <cellStyle name="Comma 42" xfId="1815"/>
    <cellStyle name="Comma 43" xfId="1816"/>
    <cellStyle name="Comma 43 2" xfId="1817"/>
    <cellStyle name="Comma 43 3" xfId="1818"/>
    <cellStyle name="Comma 43 3 2" xfId="15157"/>
    <cellStyle name="Comma 43 3 2 2" xfId="23060"/>
    <cellStyle name="Comma 43 3 3" xfId="23061"/>
    <cellStyle name="Comma 43 4" xfId="15158"/>
    <cellStyle name="Comma 43 4 2" xfId="23062"/>
    <cellStyle name="Comma 43 5" xfId="23063"/>
    <cellStyle name="Comma 44" xfId="1819"/>
    <cellStyle name="Comma 45" xfId="1820"/>
    <cellStyle name="Comma 45 2" xfId="1821"/>
    <cellStyle name="Comma 45 2 2" xfId="15159"/>
    <cellStyle name="Comma 45 2 2 2" xfId="23064"/>
    <cellStyle name="Comma 45 2 3" xfId="23065"/>
    <cellStyle name="Comma 45 3" xfId="1822"/>
    <cellStyle name="Comma 45 4" xfId="15160"/>
    <cellStyle name="Comma 45 4 2" xfId="15161"/>
    <cellStyle name="Comma 45 4 2 2" xfId="23066"/>
    <cellStyle name="Comma 45 4 3" xfId="22080"/>
    <cellStyle name="Comma 45 4 3 2" xfId="23067"/>
    <cellStyle name="Comma 45 4 4" xfId="23068"/>
    <cellStyle name="Comma 45 5" xfId="15162"/>
    <cellStyle name="Comma 45 5 2" xfId="23069"/>
    <cellStyle name="Comma 45 6" xfId="23070"/>
    <cellStyle name="Comma 46" xfId="1823"/>
    <cellStyle name="Comma 47" xfId="1824"/>
    <cellStyle name="Comma 48" xfId="1825"/>
    <cellStyle name="Comma 49" xfId="1826"/>
    <cellStyle name="Comma 5" xfId="10"/>
    <cellStyle name="Comma 5 10" xfId="1827"/>
    <cellStyle name="Comma 5 10 2" xfId="1828"/>
    <cellStyle name="Comma 5 10 2 2" xfId="1829"/>
    <cellStyle name="Comma 5 10 3" xfId="1830"/>
    <cellStyle name="Comma 5 10 3 2" xfId="1831"/>
    <cellStyle name="Comma 5 10 4" xfId="15163"/>
    <cellStyle name="Comma 5 100" xfId="1832"/>
    <cellStyle name="Comma 5 100 2" xfId="1833"/>
    <cellStyle name="Comma 5 101" xfId="1834"/>
    <cellStyle name="Comma 5 101 2" xfId="1835"/>
    <cellStyle name="Comma 5 102" xfId="1836"/>
    <cellStyle name="Comma 5 102 2" xfId="1837"/>
    <cellStyle name="Comma 5 103" xfId="1838"/>
    <cellStyle name="Comma 5 103 2" xfId="1839"/>
    <cellStyle name="Comma 5 104" xfId="1840"/>
    <cellStyle name="Comma 5 104 2" xfId="1841"/>
    <cellStyle name="Comma 5 105" xfId="1842"/>
    <cellStyle name="Comma 5 105 2" xfId="1843"/>
    <cellStyle name="Comma 5 106" xfId="1844"/>
    <cellStyle name="Comma 5 106 2" xfId="1845"/>
    <cellStyle name="Comma 5 107" xfId="1846"/>
    <cellStyle name="Comma 5 107 2" xfId="1847"/>
    <cellStyle name="Comma 5 108" xfId="1848"/>
    <cellStyle name="Comma 5 108 2" xfId="1849"/>
    <cellStyle name="Comma 5 109" xfId="1850"/>
    <cellStyle name="Comma 5 109 2" xfId="1851"/>
    <cellStyle name="Comma 5 11" xfId="1852"/>
    <cellStyle name="Comma 5 11 2" xfId="1853"/>
    <cellStyle name="Comma 5 11 2 2" xfId="1854"/>
    <cellStyle name="Comma 5 11 3" xfId="1855"/>
    <cellStyle name="Comma 5 11 3 2" xfId="1856"/>
    <cellStyle name="Comma 5 11 4" xfId="15164"/>
    <cellStyle name="Comma 5 110" xfId="1857"/>
    <cellStyle name="Comma 5 110 2" xfId="1858"/>
    <cellStyle name="Comma 5 111" xfId="1859"/>
    <cellStyle name="Comma 5 111 2" xfId="1860"/>
    <cellStyle name="Comma 5 112" xfId="1861"/>
    <cellStyle name="Comma 5 112 2" xfId="1862"/>
    <cellStyle name="Comma 5 113" xfId="1863"/>
    <cellStyle name="Comma 5 113 2" xfId="1864"/>
    <cellStyle name="Comma 5 114" xfId="1865"/>
    <cellStyle name="Comma 5 114 2" xfId="1866"/>
    <cellStyle name="Comma 5 115" xfId="1867"/>
    <cellStyle name="Comma 5 115 2" xfId="1868"/>
    <cellStyle name="Comma 5 116" xfId="1869"/>
    <cellStyle name="Comma 5 116 2" xfId="1870"/>
    <cellStyle name="Comma 5 117" xfId="1871"/>
    <cellStyle name="Comma 5 117 2" xfId="1872"/>
    <cellStyle name="Comma 5 118" xfId="1873"/>
    <cellStyle name="Comma 5 118 2" xfId="1874"/>
    <cellStyle name="Comma 5 119" xfId="1875"/>
    <cellStyle name="Comma 5 119 2" xfId="1876"/>
    <cellStyle name="Comma 5 12" xfId="1877"/>
    <cellStyle name="Comma 5 12 2" xfId="1878"/>
    <cellStyle name="Comma 5 12 2 2" xfId="1879"/>
    <cellStyle name="Comma 5 12 3" xfId="1880"/>
    <cellStyle name="Comma 5 12 3 2" xfId="1881"/>
    <cellStyle name="Comma 5 12 4" xfId="15165"/>
    <cellStyle name="Comma 5 120" xfId="1882"/>
    <cellStyle name="Comma 5 120 2" xfId="1883"/>
    <cellStyle name="Comma 5 121" xfId="1884"/>
    <cellStyle name="Comma 5 121 2" xfId="1885"/>
    <cellStyle name="Comma 5 122" xfId="1886"/>
    <cellStyle name="Comma 5 122 2" xfId="1887"/>
    <cellStyle name="Comma 5 123" xfId="1888"/>
    <cellStyle name="Comma 5 123 2" xfId="1889"/>
    <cellStyle name="Comma 5 124" xfId="1890"/>
    <cellStyle name="Comma 5 124 2" xfId="1891"/>
    <cellStyle name="Comma 5 125" xfId="1892"/>
    <cellStyle name="Comma 5 125 2" xfId="1893"/>
    <cellStyle name="Comma 5 126" xfId="1894"/>
    <cellStyle name="Comma 5 126 2" xfId="1895"/>
    <cellStyle name="Comma 5 127" xfId="1896"/>
    <cellStyle name="Comma 5 127 2" xfId="1897"/>
    <cellStyle name="Comma 5 128" xfId="1898"/>
    <cellStyle name="Comma 5 128 2" xfId="1899"/>
    <cellStyle name="Comma 5 129" xfId="1900"/>
    <cellStyle name="Comma 5 129 2" xfId="1901"/>
    <cellStyle name="Comma 5 13" xfId="1902"/>
    <cellStyle name="Comma 5 13 2" xfId="1903"/>
    <cellStyle name="Comma 5 13 2 2" xfId="1904"/>
    <cellStyle name="Comma 5 13 3" xfId="1905"/>
    <cellStyle name="Comma 5 13 3 2" xfId="1906"/>
    <cellStyle name="Comma 5 13 3 2 2" xfId="23071"/>
    <cellStyle name="Comma 5 13 3 3" xfId="1907"/>
    <cellStyle name="Comma 5 13 3 3 2" xfId="15166"/>
    <cellStyle name="Comma 5 13 3 3 2 2" xfId="23072"/>
    <cellStyle name="Comma 5 13 3 3 3" xfId="23073"/>
    <cellStyle name="Comma 5 13 3 4" xfId="15167"/>
    <cellStyle name="Comma 5 13 3 4 2" xfId="23074"/>
    <cellStyle name="Comma 5 13 3 5" xfId="23075"/>
    <cellStyle name="Comma 5 13 4" xfId="1908"/>
    <cellStyle name="Comma 5 13 4 2" xfId="1909"/>
    <cellStyle name="Comma 5 13 5" xfId="15168"/>
    <cellStyle name="Comma 5 130" xfId="1910"/>
    <cellStyle name="Comma 5 130 2" xfId="1911"/>
    <cellStyle name="Comma 5 131" xfId="1912"/>
    <cellStyle name="Comma 5 131 2" xfId="1913"/>
    <cellStyle name="Comma 5 132" xfId="1914"/>
    <cellStyle name="Comma 5 132 2" xfId="1915"/>
    <cellStyle name="Comma 5 133" xfId="1916"/>
    <cellStyle name="Comma 5 133 2" xfId="1917"/>
    <cellStyle name="Comma 5 134" xfId="1918"/>
    <cellStyle name="Comma 5 134 2" xfId="1919"/>
    <cellStyle name="Comma 5 135" xfId="1920"/>
    <cellStyle name="Comma 5 135 2" xfId="1921"/>
    <cellStyle name="Comma 5 136" xfId="1922"/>
    <cellStyle name="Comma 5 136 2" xfId="1923"/>
    <cellStyle name="Comma 5 137" xfId="1924"/>
    <cellStyle name="Comma 5 137 2" xfId="1925"/>
    <cellStyle name="Comma 5 137 3" xfId="1926"/>
    <cellStyle name="Comma 5 137 3 2" xfId="15169"/>
    <cellStyle name="Comma 5 137 3 2 2" xfId="23076"/>
    <cellStyle name="Comma 5 137 3 3" xfId="23077"/>
    <cellStyle name="Comma 5 137 4" xfId="15170"/>
    <cellStyle name="Comma 5 137 4 2" xfId="23078"/>
    <cellStyle name="Comma 5 137 5" xfId="23079"/>
    <cellStyle name="Comma 5 138" xfId="1927"/>
    <cellStyle name="Comma 5 138 2" xfId="15171"/>
    <cellStyle name="Comma 5 138 2 2" xfId="23080"/>
    <cellStyle name="Comma 5 138 3" xfId="23081"/>
    <cellStyle name="Comma 5 139" xfId="23082"/>
    <cellStyle name="Comma 5 14" xfId="1928"/>
    <cellStyle name="Comma 5 14 2" xfId="1929"/>
    <cellStyle name="Comma 5 14 2 2" xfId="1930"/>
    <cellStyle name="Comma 5 14 3" xfId="1931"/>
    <cellStyle name="Comma 5 140" xfId="33640"/>
    <cellStyle name="Comma 5 15" xfId="1932"/>
    <cellStyle name="Comma 5 15 2" xfId="1933"/>
    <cellStyle name="Comma 5 15 3" xfId="15172"/>
    <cellStyle name="Comma 5 16" xfId="1934"/>
    <cellStyle name="Comma 5 16 2" xfId="1935"/>
    <cellStyle name="Comma 5 16 3" xfId="15173"/>
    <cellStyle name="Comma 5 17" xfId="1936"/>
    <cellStyle name="Comma 5 17 2" xfId="1937"/>
    <cellStyle name="Comma 5 17 3" xfId="15174"/>
    <cellStyle name="Comma 5 18" xfId="1938"/>
    <cellStyle name="Comma 5 18 2" xfId="1939"/>
    <cellStyle name="Comma 5 18 3" xfId="15175"/>
    <cellStyle name="Comma 5 19" xfId="1940"/>
    <cellStyle name="Comma 5 19 2" xfId="1941"/>
    <cellStyle name="Comma 5 19 3" xfId="15176"/>
    <cellStyle name="Comma 5 2" xfId="1942"/>
    <cellStyle name="Comma 5 2 10" xfId="1943"/>
    <cellStyle name="Comma 5 2 10 2" xfId="1944"/>
    <cellStyle name="Comma 5 2 11" xfId="1945"/>
    <cellStyle name="Comma 5 2 11 2" xfId="1946"/>
    <cellStyle name="Comma 5 2 12" xfId="1947"/>
    <cellStyle name="Comma 5 2 13" xfId="1948"/>
    <cellStyle name="Comma 5 2 14" xfId="1949"/>
    <cellStyle name="Comma 5 2 14 2" xfId="1950"/>
    <cellStyle name="Comma 5 2 15" xfId="1951"/>
    <cellStyle name="Comma 5 2 15 2" xfId="1952"/>
    <cellStyle name="Comma 5 2 16" xfId="15177"/>
    <cellStyle name="Comma 5 2 17" xfId="15178"/>
    <cellStyle name="Comma 5 2 2" xfId="1953"/>
    <cellStyle name="Comma 5 2 2 10" xfId="1954"/>
    <cellStyle name="Comma 5 2 2 10 2" xfId="1955"/>
    <cellStyle name="Comma 5 2 2 10 2 2" xfId="1956"/>
    <cellStyle name="Comma 5 2 2 10 3" xfId="1957"/>
    <cellStyle name="Comma 5 2 2 10 4" xfId="15179"/>
    <cellStyle name="Comma 5 2 2 10 5" xfId="15180"/>
    <cellStyle name="Comma 5 2 2 11" xfId="1958"/>
    <cellStyle name="Comma 5 2 2 11 2" xfId="1959"/>
    <cellStyle name="Comma 5 2 2 11 2 2" xfId="1960"/>
    <cellStyle name="Comma 5 2 2 11 3" xfId="1961"/>
    <cellStyle name="Comma 5 2 2 11 4" xfId="15181"/>
    <cellStyle name="Comma 5 2 2 11 5" xfId="15182"/>
    <cellStyle name="Comma 5 2 2 12" xfId="1962"/>
    <cellStyle name="Comma 5 2 2 12 2" xfId="1963"/>
    <cellStyle name="Comma 5 2 2 12 2 2" xfId="1964"/>
    <cellStyle name="Comma 5 2 2 12 3" xfId="1965"/>
    <cellStyle name="Comma 5 2 2 12 4" xfId="15183"/>
    <cellStyle name="Comma 5 2 2 13" xfId="1966"/>
    <cellStyle name="Comma 5 2 2 13 2" xfId="1967"/>
    <cellStyle name="Comma 5 2 2 13 2 2" xfId="1968"/>
    <cellStyle name="Comma 5 2 2 13 3" xfId="1969"/>
    <cellStyle name="Comma 5 2 2 13 4" xfId="15184"/>
    <cellStyle name="Comma 5 2 2 14" xfId="1970"/>
    <cellStyle name="Comma 5 2 2 15" xfId="1971"/>
    <cellStyle name="Comma 5 2 2 16" xfId="1972"/>
    <cellStyle name="Comma 5 2 2 16 2" xfId="1973"/>
    <cellStyle name="Comma 5 2 2 16 3" xfId="1974"/>
    <cellStyle name="Comma 5 2 2 16 3 2" xfId="15185"/>
    <cellStyle name="Comma 5 2 2 16 3 2 2" xfId="23083"/>
    <cellStyle name="Comma 5 2 2 16 3 3" xfId="23084"/>
    <cellStyle name="Comma 5 2 2 16 4" xfId="15186"/>
    <cellStyle name="Comma 5 2 2 16 4 2" xfId="23085"/>
    <cellStyle name="Comma 5 2 2 16 5" xfId="23086"/>
    <cellStyle name="Comma 5 2 2 2" xfId="1975"/>
    <cellStyle name="Comma 5 2 2 2 2" xfId="1976"/>
    <cellStyle name="Comma 5 2 2 2 2 2" xfId="1977"/>
    <cellStyle name="Comma 5 2 2 2 2 3" xfId="15187"/>
    <cellStyle name="Comma 5 2 2 2 3" xfId="1978"/>
    <cellStyle name="Comma 5 2 2 2 4" xfId="15188"/>
    <cellStyle name="Comma 5 2 2 2 5" xfId="15189"/>
    <cellStyle name="Comma 5 2 2 3" xfId="1979"/>
    <cellStyle name="Comma 5 2 2 3 2" xfId="1980"/>
    <cellStyle name="Comma 5 2 2 3 2 2" xfId="1981"/>
    <cellStyle name="Comma 5 2 2 3 3" xfId="1982"/>
    <cellStyle name="Comma 5 2 2 3 4" xfId="15190"/>
    <cellStyle name="Comma 5 2 2 3 5" xfId="15191"/>
    <cellStyle name="Comma 5 2 2 4" xfId="1983"/>
    <cellStyle name="Comma 5 2 2 4 2" xfId="1984"/>
    <cellStyle name="Comma 5 2 2 4 2 2" xfId="1985"/>
    <cellStyle name="Comma 5 2 2 4 3" xfId="1986"/>
    <cellStyle name="Comma 5 2 2 4 4" xfId="15192"/>
    <cellStyle name="Comma 5 2 2 4 5" xfId="15193"/>
    <cellStyle name="Comma 5 2 2 5" xfId="1987"/>
    <cellStyle name="Comma 5 2 2 5 2" xfId="1988"/>
    <cellStyle name="Comma 5 2 2 5 2 2" xfId="1989"/>
    <cellStyle name="Comma 5 2 2 5 3" xfId="1990"/>
    <cellStyle name="Comma 5 2 2 5 4" xfId="15194"/>
    <cellStyle name="Comma 5 2 2 5 5" xfId="15195"/>
    <cellStyle name="Comma 5 2 2 6" xfId="1991"/>
    <cellStyle name="Comma 5 2 2 6 2" xfId="1992"/>
    <cellStyle name="Comma 5 2 2 6 2 2" xfId="1993"/>
    <cellStyle name="Comma 5 2 2 6 3" xfId="1994"/>
    <cellStyle name="Comma 5 2 2 6 4" xfId="15196"/>
    <cellStyle name="Comma 5 2 2 6 5" xfId="15197"/>
    <cellStyle name="Comma 5 2 2 7" xfId="1995"/>
    <cellStyle name="Comma 5 2 2 7 2" xfId="1996"/>
    <cellStyle name="Comma 5 2 2 7 2 2" xfId="1997"/>
    <cellStyle name="Comma 5 2 2 7 3" xfId="1998"/>
    <cellStyle name="Comma 5 2 2 7 4" xfId="15198"/>
    <cellStyle name="Comma 5 2 2 7 5" xfId="15199"/>
    <cellStyle name="Comma 5 2 2 8" xfId="1999"/>
    <cellStyle name="Comma 5 2 2 8 2" xfId="2000"/>
    <cellStyle name="Comma 5 2 2 8 2 2" xfId="2001"/>
    <cellStyle name="Comma 5 2 2 8 3" xfId="2002"/>
    <cellStyle name="Comma 5 2 2 8 4" xfId="15200"/>
    <cellStyle name="Comma 5 2 2 8 5" xfId="15201"/>
    <cellStyle name="Comma 5 2 2 9" xfId="2003"/>
    <cellStyle name="Comma 5 2 2 9 2" xfId="2004"/>
    <cellStyle name="Comma 5 2 2 9 2 2" xfId="2005"/>
    <cellStyle name="Comma 5 2 2 9 3" xfId="2006"/>
    <cellStyle name="Comma 5 2 2 9 4" xfId="15202"/>
    <cellStyle name="Comma 5 2 2 9 5" xfId="15203"/>
    <cellStyle name="Comma 5 2 3" xfId="2007"/>
    <cellStyle name="Comma 5 2 3 2" xfId="2008"/>
    <cellStyle name="Comma 5 2 3 3" xfId="2009"/>
    <cellStyle name="Comma 5 2 3 3 2" xfId="2010"/>
    <cellStyle name="Comma 5 2 3 3 3" xfId="2011"/>
    <cellStyle name="Comma 5 2 3 3 3 2" xfId="15204"/>
    <cellStyle name="Comma 5 2 3 3 3 2 2" xfId="23087"/>
    <cellStyle name="Comma 5 2 3 3 3 3" xfId="23088"/>
    <cellStyle name="Comma 5 2 3 3 4" xfId="15205"/>
    <cellStyle name="Comma 5 2 3 3 4 2" xfId="23089"/>
    <cellStyle name="Comma 5 2 3 3 5" xfId="23090"/>
    <cellStyle name="Comma 5 2 4" xfId="2012"/>
    <cellStyle name="Comma 5 2 4 2" xfId="2013"/>
    <cellStyle name="Comma 5 2 4 3" xfId="2014"/>
    <cellStyle name="Comma 5 2 4 3 2" xfId="2015"/>
    <cellStyle name="Comma 5 2 4 3 3" xfId="2016"/>
    <cellStyle name="Comma 5 2 4 3 3 2" xfId="15206"/>
    <cellStyle name="Comma 5 2 4 3 3 2 2" xfId="23091"/>
    <cellStyle name="Comma 5 2 4 3 3 3" xfId="23092"/>
    <cellStyle name="Comma 5 2 4 3 4" xfId="15207"/>
    <cellStyle name="Comma 5 2 4 3 4 2" xfId="23093"/>
    <cellStyle name="Comma 5 2 4 3 5" xfId="23094"/>
    <cellStyle name="Comma 5 2 5" xfId="2017"/>
    <cellStyle name="Comma 5 2 5 2" xfId="2018"/>
    <cellStyle name="Comma 5 2 5 3" xfId="2019"/>
    <cellStyle name="Comma 5 2 5 3 2" xfId="2020"/>
    <cellStyle name="Comma 5 2 5 3 3" xfId="2021"/>
    <cellStyle name="Comma 5 2 5 3 3 2" xfId="15208"/>
    <cellStyle name="Comma 5 2 5 3 3 2 2" xfId="23095"/>
    <cellStyle name="Comma 5 2 5 3 3 3" xfId="23096"/>
    <cellStyle name="Comma 5 2 5 3 4" xfId="15209"/>
    <cellStyle name="Comma 5 2 5 3 4 2" xfId="23097"/>
    <cellStyle name="Comma 5 2 5 3 5" xfId="23098"/>
    <cellStyle name="Comma 5 2 6" xfId="2022"/>
    <cellStyle name="Comma 5 2 6 2" xfId="2023"/>
    <cellStyle name="Comma 5 2 6 3" xfId="2024"/>
    <cellStyle name="Comma 5 2 6 3 2" xfId="2025"/>
    <cellStyle name="Comma 5 2 6 3 3" xfId="2026"/>
    <cellStyle name="Comma 5 2 6 3 3 2" xfId="15210"/>
    <cellStyle name="Comma 5 2 6 3 3 2 2" xfId="23099"/>
    <cellStyle name="Comma 5 2 6 3 3 3" xfId="23100"/>
    <cellStyle name="Comma 5 2 6 3 4" xfId="15211"/>
    <cellStyle name="Comma 5 2 6 3 4 2" xfId="23101"/>
    <cellStyle name="Comma 5 2 6 3 5" xfId="23102"/>
    <cellStyle name="Comma 5 2 7" xfId="2027"/>
    <cellStyle name="Comma 5 2 7 2" xfId="2028"/>
    <cellStyle name="Comma 5 2 7 3" xfId="2029"/>
    <cellStyle name="Comma 5 2 7 3 2" xfId="2030"/>
    <cellStyle name="Comma 5 2 7 3 3" xfId="2031"/>
    <cellStyle name="Comma 5 2 7 3 3 2" xfId="15212"/>
    <cellStyle name="Comma 5 2 7 3 3 2 2" xfId="23103"/>
    <cellStyle name="Comma 5 2 7 3 3 3" xfId="23104"/>
    <cellStyle name="Comma 5 2 7 3 4" xfId="15213"/>
    <cellStyle name="Comma 5 2 7 3 4 2" xfId="23105"/>
    <cellStyle name="Comma 5 2 7 3 5" xfId="23106"/>
    <cellStyle name="Comma 5 2 8" xfId="2032"/>
    <cellStyle name="Comma 5 2 8 2" xfId="2033"/>
    <cellStyle name="Comma 5 2 8 3" xfId="2034"/>
    <cellStyle name="Comma 5 2 8 3 2" xfId="2035"/>
    <cellStyle name="Comma 5 2 8 3 3" xfId="2036"/>
    <cellStyle name="Comma 5 2 8 3 3 2" xfId="15214"/>
    <cellStyle name="Comma 5 2 8 3 3 2 2" xfId="23107"/>
    <cellStyle name="Comma 5 2 8 3 3 3" xfId="23108"/>
    <cellStyle name="Comma 5 2 8 3 4" xfId="15215"/>
    <cellStyle name="Comma 5 2 8 3 4 2" xfId="23109"/>
    <cellStyle name="Comma 5 2 8 3 5" xfId="23110"/>
    <cellStyle name="Comma 5 2 9" xfId="2037"/>
    <cellStyle name="Comma 5 2 9 2" xfId="2038"/>
    <cellStyle name="Comma 5 2 9 3" xfId="2039"/>
    <cellStyle name="Comma 5 2 9 3 2" xfId="2040"/>
    <cellStyle name="Comma 5 2 9 3 3" xfId="2041"/>
    <cellStyle name="Comma 5 2 9 3 3 2" xfId="15216"/>
    <cellStyle name="Comma 5 2 9 3 3 2 2" xfId="23111"/>
    <cellStyle name="Comma 5 2 9 3 3 3" xfId="23112"/>
    <cellStyle name="Comma 5 2 9 3 4" xfId="15217"/>
    <cellStyle name="Comma 5 2 9 3 4 2" xfId="23113"/>
    <cellStyle name="Comma 5 2 9 3 5" xfId="23114"/>
    <cellStyle name="Comma 5 20" xfId="2042"/>
    <cellStyle name="Comma 5 20 2" xfId="2043"/>
    <cellStyle name="Comma 5 20 3" xfId="15218"/>
    <cellStyle name="Comma 5 21" xfId="2044"/>
    <cellStyle name="Comma 5 21 2" xfId="2045"/>
    <cellStyle name="Comma 5 21 3" xfId="15219"/>
    <cellStyle name="Comma 5 22" xfId="2046"/>
    <cellStyle name="Comma 5 22 2" xfId="2047"/>
    <cellStyle name="Comma 5 22 3" xfId="15220"/>
    <cellStyle name="Comma 5 23" xfId="2048"/>
    <cellStyle name="Comma 5 23 2" xfId="2049"/>
    <cellStyle name="Comma 5 23 3" xfId="15221"/>
    <cellStyle name="Comma 5 24" xfId="2050"/>
    <cellStyle name="Comma 5 24 2" xfId="2051"/>
    <cellStyle name="Comma 5 24 3" xfId="15222"/>
    <cellStyle name="Comma 5 25" xfId="2052"/>
    <cellStyle name="Comma 5 25 2" xfId="2053"/>
    <cellStyle name="Comma 5 25 3" xfId="15223"/>
    <cellStyle name="Comma 5 26" xfId="2054"/>
    <cellStyle name="Comma 5 26 2" xfId="2055"/>
    <cellStyle name="Comma 5 26 3" xfId="15224"/>
    <cellStyle name="Comma 5 27" xfId="2056"/>
    <cellStyle name="Comma 5 27 2" xfId="2057"/>
    <cellStyle name="Comma 5 27 3" xfId="15225"/>
    <cellStyle name="Comma 5 28" xfId="2058"/>
    <cellStyle name="Comma 5 28 2" xfId="2059"/>
    <cellStyle name="Comma 5 28 3" xfId="15226"/>
    <cellStyle name="Comma 5 29" xfId="2060"/>
    <cellStyle name="Comma 5 29 2" xfId="2061"/>
    <cellStyle name="Comma 5 29 3" xfId="15227"/>
    <cellStyle name="Comma 5 3" xfId="2062"/>
    <cellStyle name="Comma 5 3 10" xfId="2063"/>
    <cellStyle name="Comma 5 3 10 2" xfId="2064"/>
    <cellStyle name="Comma 5 3 10 2 2" xfId="2065"/>
    <cellStyle name="Comma 5 3 10 2 3" xfId="2066"/>
    <cellStyle name="Comma 5 3 10 2 3 2" xfId="15228"/>
    <cellStyle name="Comma 5 3 10 2 3 2 2" xfId="23115"/>
    <cellStyle name="Comma 5 3 10 2 3 3" xfId="23116"/>
    <cellStyle name="Comma 5 3 10 2 4" xfId="15229"/>
    <cellStyle name="Comma 5 3 10 2 4 2" xfId="23117"/>
    <cellStyle name="Comma 5 3 10 2 5" xfId="23118"/>
    <cellStyle name="Comma 5 3 10 3" xfId="2067"/>
    <cellStyle name="Comma 5 3 10 4" xfId="2068"/>
    <cellStyle name="Comma 5 3 10 4 2" xfId="15230"/>
    <cellStyle name="Comma 5 3 10 4 2 2" xfId="23119"/>
    <cellStyle name="Comma 5 3 10 4 3" xfId="23120"/>
    <cellStyle name="Comma 5 3 10 5" xfId="15231"/>
    <cellStyle name="Comma 5 3 10 5 2" xfId="23121"/>
    <cellStyle name="Comma 5 3 10 6" xfId="23122"/>
    <cellStyle name="Comma 5 3 11" xfId="2069"/>
    <cellStyle name="Comma 5 3 11 2" xfId="2070"/>
    <cellStyle name="Comma 5 3 11 2 2" xfId="2071"/>
    <cellStyle name="Comma 5 3 11 2 3" xfId="2072"/>
    <cellStyle name="Comma 5 3 11 2 3 2" xfId="15232"/>
    <cellStyle name="Comma 5 3 11 2 3 2 2" xfId="23123"/>
    <cellStyle name="Comma 5 3 11 2 3 3" xfId="23124"/>
    <cellStyle name="Comma 5 3 11 2 4" xfId="15233"/>
    <cellStyle name="Comma 5 3 11 2 4 2" xfId="23125"/>
    <cellStyle name="Comma 5 3 11 2 5" xfId="23126"/>
    <cellStyle name="Comma 5 3 11 3" xfId="2073"/>
    <cellStyle name="Comma 5 3 11 4" xfId="2074"/>
    <cellStyle name="Comma 5 3 11 4 2" xfId="15234"/>
    <cellStyle name="Comma 5 3 11 4 2 2" xfId="23127"/>
    <cellStyle name="Comma 5 3 11 4 3" xfId="23128"/>
    <cellStyle name="Comma 5 3 11 5" xfId="15235"/>
    <cellStyle name="Comma 5 3 11 5 2" xfId="23129"/>
    <cellStyle name="Comma 5 3 11 6" xfId="23130"/>
    <cellStyle name="Comma 5 3 12" xfId="2075"/>
    <cellStyle name="Comma 5 3 12 2" xfId="2076"/>
    <cellStyle name="Comma 5 3 12 2 2" xfId="23131"/>
    <cellStyle name="Comma 5 3 12 3" xfId="2077"/>
    <cellStyle name="Comma 5 3 12 3 2" xfId="15236"/>
    <cellStyle name="Comma 5 3 12 3 2 2" xfId="23132"/>
    <cellStyle name="Comma 5 3 12 3 3" xfId="23133"/>
    <cellStyle name="Comma 5 3 12 4" xfId="15237"/>
    <cellStyle name="Comma 5 3 12 4 2" xfId="23134"/>
    <cellStyle name="Comma 5 3 12 5" xfId="23135"/>
    <cellStyle name="Comma 5 3 13" xfId="2078"/>
    <cellStyle name="Comma 5 3 13 2" xfId="2079"/>
    <cellStyle name="Comma 5 3 13 2 2" xfId="23136"/>
    <cellStyle name="Comma 5 3 13 3" xfId="2080"/>
    <cellStyle name="Comma 5 3 13 3 2" xfId="15238"/>
    <cellStyle name="Comma 5 3 13 3 2 2" xfId="23137"/>
    <cellStyle name="Comma 5 3 13 3 3" xfId="23138"/>
    <cellStyle name="Comma 5 3 13 4" xfId="15239"/>
    <cellStyle name="Comma 5 3 13 4 2" xfId="23139"/>
    <cellStyle name="Comma 5 3 13 5" xfId="23140"/>
    <cellStyle name="Comma 5 3 14" xfId="2081"/>
    <cellStyle name="Comma 5 3 14 2" xfId="2082"/>
    <cellStyle name="Comma 5 3 14 3" xfId="23141"/>
    <cellStyle name="Comma 5 3 15" xfId="2083"/>
    <cellStyle name="Comma 5 3 16" xfId="23142"/>
    <cellStyle name="Comma 5 3 2" xfId="2084"/>
    <cellStyle name="Comma 5 3 2 2" xfId="2085"/>
    <cellStyle name="Comma 5 3 2 2 2" xfId="2086"/>
    <cellStyle name="Comma 5 3 2 2 2 2" xfId="23143"/>
    <cellStyle name="Comma 5 3 2 2 3" xfId="2087"/>
    <cellStyle name="Comma 5 3 2 2 3 2" xfId="15240"/>
    <cellStyle name="Comma 5 3 2 2 3 2 2" xfId="23144"/>
    <cellStyle name="Comma 5 3 2 2 3 3" xfId="23145"/>
    <cellStyle name="Comma 5 3 2 2 4" xfId="15241"/>
    <cellStyle name="Comma 5 3 2 2 4 2" xfId="23146"/>
    <cellStyle name="Comma 5 3 2 2 5" xfId="23147"/>
    <cellStyle name="Comma 5 3 2 3" xfId="2088"/>
    <cellStyle name="Comma 5 3 2 3 2" xfId="2089"/>
    <cellStyle name="Comma 5 3 2 3 3" xfId="23148"/>
    <cellStyle name="Comma 5 3 2 4" xfId="2090"/>
    <cellStyle name="Comma 5 3 2 5" xfId="2091"/>
    <cellStyle name="Comma 5 3 2 5 2" xfId="15242"/>
    <cellStyle name="Comma 5 3 2 5 2 2" xfId="23149"/>
    <cellStyle name="Comma 5 3 2 5 3" xfId="23150"/>
    <cellStyle name="Comma 5 3 2 6" xfId="15243"/>
    <cellStyle name="Comma 5 3 2 6 2" xfId="23151"/>
    <cellStyle name="Comma 5 3 2 7" xfId="23152"/>
    <cellStyle name="Comma 5 3 3" xfId="2092"/>
    <cellStyle name="Comma 5 3 3 2" xfId="2093"/>
    <cellStyle name="Comma 5 3 3 2 2" xfId="2094"/>
    <cellStyle name="Comma 5 3 3 2 3" xfId="2095"/>
    <cellStyle name="Comma 5 3 3 2 3 2" xfId="15244"/>
    <cellStyle name="Comma 5 3 3 2 3 2 2" xfId="23153"/>
    <cellStyle name="Comma 5 3 3 2 3 3" xfId="23154"/>
    <cellStyle name="Comma 5 3 3 2 4" xfId="15245"/>
    <cellStyle name="Comma 5 3 3 2 4 2" xfId="23155"/>
    <cellStyle name="Comma 5 3 3 2 5" xfId="23156"/>
    <cellStyle name="Comma 5 3 3 3" xfId="2096"/>
    <cellStyle name="Comma 5 3 3 4" xfId="2097"/>
    <cellStyle name="Comma 5 3 3 4 2" xfId="15246"/>
    <cellStyle name="Comma 5 3 3 4 2 2" xfId="23157"/>
    <cellStyle name="Comma 5 3 3 4 3" xfId="23158"/>
    <cellStyle name="Comma 5 3 3 5" xfId="15247"/>
    <cellStyle name="Comma 5 3 3 5 2" xfId="23159"/>
    <cellStyle name="Comma 5 3 3 6" xfId="23160"/>
    <cellStyle name="Comma 5 3 4" xfId="2098"/>
    <cellStyle name="Comma 5 3 4 2" xfId="2099"/>
    <cellStyle name="Comma 5 3 4 2 2" xfId="2100"/>
    <cellStyle name="Comma 5 3 4 2 3" xfId="2101"/>
    <cellStyle name="Comma 5 3 4 2 3 2" xfId="15248"/>
    <cellStyle name="Comma 5 3 4 2 3 2 2" xfId="23161"/>
    <cellStyle name="Comma 5 3 4 2 3 3" xfId="23162"/>
    <cellStyle name="Comma 5 3 4 2 4" xfId="15249"/>
    <cellStyle name="Comma 5 3 4 2 4 2" xfId="23163"/>
    <cellStyle name="Comma 5 3 4 2 5" xfId="23164"/>
    <cellStyle name="Comma 5 3 4 3" xfId="2102"/>
    <cellStyle name="Comma 5 3 4 4" xfId="2103"/>
    <cellStyle name="Comma 5 3 4 4 2" xfId="15250"/>
    <cellStyle name="Comma 5 3 4 4 2 2" xfId="23165"/>
    <cellStyle name="Comma 5 3 4 4 3" xfId="23166"/>
    <cellStyle name="Comma 5 3 4 5" xfId="15251"/>
    <cellStyle name="Comma 5 3 4 5 2" xfId="23167"/>
    <cellStyle name="Comma 5 3 4 6" xfId="23168"/>
    <cellStyle name="Comma 5 3 5" xfId="2104"/>
    <cellStyle name="Comma 5 3 5 2" xfId="2105"/>
    <cellStyle name="Comma 5 3 5 2 2" xfId="2106"/>
    <cellStyle name="Comma 5 3 5 2 3" xfId="2107"/>
    <cellStyle name="Comma 5 3 5 2 3 2" xfId="15252"/>
    <cellStyle name="Comma 5 3 5 2 3 2 2" xfId="23169"/>
    <cellStyle name="Comma 5 3 5 2 3 3" xfId="23170"/>
    <cellStyle name="Comma 5 3 5 2 4" xfId="15253"/>
    <cellStyle name="Comma 5 3 5 2 4 2" xfId="23171"/>
    <cellStyle name="Comma 5 3 5 2 5" xfId="23172"/>
    <cellStyle name="Comma 5 3 5 3" xfId="2108"/>
    <cellStyle name="Comma 5 3 5 4" xfId="2109"/>
    <cellStyle name="Comma 5 3 5 4 2" xfId="15254"/>
    <cellStyle name="Comma 5 3 5 4 2 2" xfId="23173"/>
    <cellStyle name="Comma 5 3 5 4 3" xfId="23174"/>
    <cellStyle name="Comma 5 3 5 5" xfId="15255"/>
    <cellStyle name="Comma 5 3 5 5 2" xfId="23175"/>
    <cellStyle name="Comma 5 3 5 6" xfId="23176"/>
    <cellStyle name="Comma 5 3 6" xfId="2110"/>
    <cellStyle name="Comma 5 3 6 2" xfId="2111"/>
    <cellStyle name="Comma 5 3 6 2 2" xfId="2112"/>
    <cellStyle name="Comma 5 3 6 2 3" xfId="2113"/>
    <cellStyle name="Comma 5 3 6 2 3 2" xfId="15256"/>
    <cellStyle name="Comma 5 3 6 2 3 2 2" xfId="23177"/>
    <cellStyle name="Comma 5 3 6 2 3 3" xfId="23178"/>
    <cellStyle name="Comma 5 3 6 2 4" xfId="15257"/>
    <cellStyle name="Comma 5 3 6 2 4 2" xfId="23179"/>
    <cellStyle name="Comma 5 3 6 2 5" xfId="23180"/>
    <cellStyle name="Comma 5 3 6 3" xfId="2114"/>
    <cellStyle name="Comma 5 3 6 4" xfId="2115"/>
    <cellStyle name="Comma 5 3 6 4 2" xfId="15258"/>
    <cellStyle name="Comma 5 3 6 4 2 2" xfId="23181"/>
    <cellStyle name="Comma 5 3 6 4 3" xfId="23182"/>
    <cellStyle name="Comma 5 3 6 5" xfId="15259"/>
    <cellStyle name="Comma 5 3 6 5 2" xfId="23183"/>
    <cellStyle name="Comma 5 3 6 6" xfId="23184"/>
    <cellStyle name="Comma 5 3 7" xfId="2116"/>
    <cellStyle name="Comma 5 3 7 2" xfId="2117"/>
    <cellStyle name="Comma 5 3 7 2 2" xfId="2118"/>
    <cellStyle name="Comma 5 3 7 2 3" xfId="2119"/>
    <cellStyle name="Comma 5 3 7 2 3 2" xfId="15260"/>
    <cellStyle name="Comma 5 3 7 2 3 2 2" xfId="23185"/>
    <cellStyle name="Comma 5 3 7 2 3 3" xfId="23186"/>
    <cellStyle name="Comma 5 3 7 2 4" xfId="15261"/>
    <cellStyle name="Comma 5 3 7 2 4 2" xfId="23187"/>
    <cellStyle name="Comma 5 3 7 2 5" xfId="23188"/>
    <cellStyle name="Comma 5 3 7 3" xfId="2120"/>
    <cellStyle name="Comma 5 3 7 4" xfId="2121"/>
    <cellStyle name="Comma 5 3 7 4 2" xfId="15262"/>
    <cellStyle name="Comma 5 3 7 4 2 2" xfId="23189"/>
    <cellStyle name="Comma 5 3 7 4 3" xfId="23190"/>
    <cellStyle name="Comma 5 3 7 5" xfId="15263"/>
    <cellStyle name="Comma 5 3 7 5 2" xfId="23191"/>
    <cellStyle name="Comma 5 3 7 6" xfId="23192"/>
    <cellStyle name="Comma 5 3 8" xfId="2122"/>
    <cellStyle name="Comma 5 3 8 2" xfId="2123"/>
    <cellStyle name="Comma 5 3 8 2 2" xfId="2124"/>
    <cellStyle name="Comma 5 3 8 2 3" xfId="2125"/>
    <cellStyle name="Comma 5 3 8 2 3 2" xfId="15264"/>
    <cellStyle name="Comma 5 3 8 2 3 2 2" xfId="23193"/>
    <cellStyle name="Comma 5 3 8 2 3 3" xfId="23194"/>
    <cellStyle name="Comma 5 3 8 2 4" xfId="15265"/>
    <cellStyle name="Comma 5 3 8 2 4 2" xfId="23195"/>
    <cellStyle name="Comma 5 3 8 2 5" xfId="23196"/>
    <cellStyle name="Comma 5 3 8 3" xfId="2126"/>
    <cellStyle name="Comma 5 3 8 4" xfId="2127"/>
    <cellStyle name="Comma 5 3 8 4 2" xfId="15266"/>
    <cellStyle name="Comma 5 3 8 4 2 2" xfId="23197"/>
    <cellStyle name="Comma 5 3 8 4 3" xfId="23198"/>
    <cellStyle name="Comma 5 3 8 5" xfId="15267"/>
    <cellStyle name="Comma 5 3 8 5 2" xfId="23199"/>
    <cellStyle name="Comma 5 3 8 6" xfId="23200"/>
    <cellStyle name="Comma 5 3 9" xfId="2128"/>
    <cellStyle name="Comma 5 3 9 2" xfId="2129"/>
    <cellStyle name="Comma 5 3 9 2 2" xfId="2130"/>
    <cellStyle name="Comma 5 3 9 2 3" xfId="2131"/>
    <cellStyle name="Comma 5 3 9 2 3 2" xfId="15268"/>
    <cellStyle name="Comma 5 3 9 2 3 2 2" xfId="23201"/>
    <cellStyle name="Comma 5 3 9 2 3 3" xfId="23202"/>
    <cellStyle name="Comma 5 3 9 2 4" xfId="15269"/>
    <cellStyle name="Comma 5 3 9 2 4 2" xfId="23203"/>
    <cellStyle name="Comma 5 3 9 2 5" xfId="23204"/>
    <cellStyle name="Comma 5 3 9 3" xfId="2132"/>
    <cellStyle name="Comma 5 3 9 4" xfId="2133"/>
    <cellStyle name="Comma 5 3 9 4 2" xfId="15270"/>
    <cellStyle name="Comma 5 3 9 4 2 2" xfId="23205"/>
    <cellStyle name="Comma 5 3 9 4 3" xfId="23206"/>
    <cellStyle name="Comma 5 3 9 5" xfId="15271"/>
    <cellStyle name="Comma 5 3 9 5 2" xfId="23207"/>
    <cellStyle name="Comma 5 3 9 6" xfId="23208"/>
    <cellStyle name="Comma 5 30" xfId="2134"/>
    <cellStyle name="Comma 5 30 2" xfId="2135"/>
    <cellStyle name="Comma 5 30 3" xfId="15272"/>
    <cellStyle name="Comma 5 31" xfId="2136"/>
    <cellStyle name="Comma 5 31 2" xfId="2137"/>
    <cellStyle name="Comma 5 31 3" xfId="15273"/>
    <cellStyle name="Comma 5 32" xfId="2138"/>
    <cellStyle name="Comma 5 32 2" xfId="2139"/>
    <cellStyle name="Comma 5 32 3" xfId="15274"/>
    <cellStyle name="Comma 5 33" xfId="2140"/>
    <cellStyle name="Comma 5 33 2" xfId="2141"/>
    <cellStyle name="Comma 5 33 3" xfId="15275"/>
    <cellStyle name="Comma 5 34" xfId="2142"/>
    <cellStyle name="Comma 5 34 2" xfId="2143"/>
    <cellStyle name="Comma 5 34 3" xfId="15276"/>
    <cellStyle name="Comma 5 35" xfId="2144"/>
    <cellStyle name="Comma 5 35 2" xfId="2145"/>
    <cellStyle name="Comma 5 35 3" xfId="15277"/>
    <cellStyle name="Comma 5 36" xfId="2146"/>
    <cellStyle name="Comma 5 36 2" xfId="2147"/>
    <cellStyle name="Comma 5 36 3" xfId="15278"/>
    <cellStyle name="Comma 5 37" xfId="2148"/>
    <cellStyle name="Comma 5 37 2" xfId="2149"/>
    <cellStyle name="Comma 5 37 3" xfId="15279"/>
    <cellStyle name="Comma 5 38" xfId="2150"/>
    <cellStyle name="Comma 5 38 2" xfId="2151"/>
    <cellStyle name="Comma 5 38 3" xfId="15280"/>
    <cellStyle name="Comma 5 39" xfId="2152"/>
    <cellStyle name="Comma 5 39 2" xfId="2153"/>
    <cellStyle name="Comma 5 39 3" xfId="15281"/>
    <cellStyle name="Comma 5 4" xfId="2154"/>
    <cellStyle name="Comma 5 4 2" xfId="2155"/>
    <cellStyle name="Comma 5 4 2 2" xfId="2156"/>
    <cellStyle name="Comma 5 4 3" xfId="2157"/>
    <cellStyle name="Comma 5 4 3 2" xfId="2158"/>
    <cellStyle name="Comma 5 4 4" xfId="15282"/>
    <cellStyle name="Comma 5 40" xfId="2159"/>
    <cellStyle name="Comma 5 40 2" xfId="2160"/>
    <cellStyle name="Comma 5 40 3" xfId="15283"/>
    <cellStyle name="Comma 5 41" xfId="2161"/>
    <cellStyle name="Comma 5 41 2" xfId="2162"/>
    <cellStyle name="Comma 5 41 3" xfId="15284"/>
    <cellStyle name="Comma 5 42" xfId="2163"/>
    <cellStyle name="Comma 5 42 2" xfId="2164"/>
    <cellStyle name="Comma 5 42 3" xfId="15285"/>
    <cellStyle name="Comma 5 43" xfId="2165"/>
    <cellStyle name="Comma 5 43 2" xfId="2166"/>
    <cellStyle name="Comma 5 43 3" xfId="15286"/>
    <cellStyle name="Comma 5 44" xfId="2167"/>
    <cellStyle name="Comma 5 44 2" xfId="2168"/>
    <cellStyle name="Comma 5 44 3" xfId="15287"/>
    <cellStyle name="Comma 5 45" xfId="2169"/>
    <cellStyle name="Comma 5 45 2" xfId="2170"/>
    <cellStyle name="Comma 5 45 3" xfId="15288"/>
    <cellStyle name="Comma 5 46" xfId="2171"/>
    <cellStyle name="Comma 5 46 2" xfId="2172"/>
    <cellStyle name="Comma 5 46 3" xfId="15289"/>
    <cellStyle name="Comma 5 47" xfId="2173"/>
    <cellStyle name="Comma 5 47 2" xfId="2174"/>
    <cellStyle name="Comma 5 47 3" xfId="15290"/>
    <cellStyle name="Comma 5 48" xfId="2175"/>
    <cellStyle name="Comma 5 48 2" xfId="2176"/>
    <cellStyle name="Comma 5 48 3" xfId="15291"/>
    <cellStyle name="Comma 5 49" xfId="2177"/>
    <cellStyle name="Comma 5 49 2" xfId="2178"/>
    <cellStyle name="Comma 5 49 3" xfId="15292"/>
    <cellStyle name="Comma 5 5" xfId="2179"/>
    <cellStyle name="Comma 5 5 2" xfId="2180"/>
    <cellStyle name="Comma 5 5 2 2" xfId="2181"/>
    <cellStyle name="Comma 5 5 3" xfId="2182"/>
    <cellStyle name="Comma 5 5 3 2" xfId="2183"/>
    <cellStyle name="Comma 5 5 4" xfId="15293"/>
    <cellStyle name="Comma 5 50" xfId="2184"/>
    <cellStyle name="Comma 5 50 2" xfId="2185"/>
    <cellStyle name="Comma 5 50 3" xfId="15294"/>
    <cellStyle name="Comma 5 51" xfId="2186"/>
    <cellStyle name="Comma 5 51 2" xfId="2187"/>
    <cellStyle name="Comma 5 51 3" xfId="15295"/>
    <cellStyle name="Comma 5 52" xfId="2188"/>
    <cellStyle name="Comma 5 52 2" xfId="2189"/>
    <cellStyle name="Comma 5 52 3" xfId="15296"/>
    <cellStyle name="Comma 5 53" xfId="2190"/>
    <cellStyle name="Comma 5 53 2" xfId="2191"/>
    <cellStyle name="Comma 5 53 3" xfId="15297"/>
    <cellStyle name="Comma 5 54" xfId="2192"/>
    <cellStyle name="Comma 5 54 2" xfId="2193"/>
    <cellStyle name="Comma 5 54 3" xfId="15298"/>
    <cellStyle name="Comma 5 55" xfId="2194"/>
    <cellStyle name="Comma 5 55 2" xfId="2195"/>
    <cellStyle name="Comma 5 55 3" xfId="15299"/>
    <cellStyle name="Comma 5 56" xfId="2196"/>
    <cellStyle name="Comma 5 56 2" xfId="2197"/>
    <cellStyle name="Comma 5 56 3" xfId="15300"/>
    <cellStyle name="Comma 5 57" xfId="2198"/>
    <cellStyle name="Comma 5 57 2" xfId="2199"/>
    <cellStyle name="Comma 5 57 3" xfId="15301"/>
    <cellStyle name="Comma 5 58" xfId="2200"/>
    <cellStyle name="Comma 5 58 2" xfId="2201"/>
    <cellStyle name="Comma 5 58 3" xfId="15302"/>
    <cellStyle name="Comma 5 59" xfId="2202"/>
    <cellStyle name="Comma 5 59 2" xfId="2203"/>
    <cellStyle name="Comma 5 59 3" xfId="15303"/>
    <cellStyle name="Comma 5 6" xfId="2204"/>
    <cellStyle name="Comma 5 6 2" xfId="2205"/>
    <cellStyle name="Comma 5 6 2 2" xfId="2206"/>
    <cellStyle name="Comma 5 6 3" xfId="2207"/>
    <cellStyle name="Comma 5 6 3 2" xfId="2208"/>
    <cellStyle name="Comma 5 6 4" xfId="15304"/>
    <cellStyle name="Comma 5 60" xfId="2209"/>
    <cellStyle name="Comma 5 60 2" xfId="2210"/>
    <cellStyle name="Comma 5 60 3" xfId="15305"/>
    <cellStyle name="Comma 5 61" xfId="2211"/>
    <cellStyle name="Comma 5 61 2" xfId="2212"/>
    <cellStyle name="Comma 5 61 3" xfId="15306"/>
    <cellStyle name="Comma 5 62" xfId="2213"/>
    <cellStyle name="Comma 5 62 2" xfId="2214"/>
    <cellStyle name="Comma 5 63" xfId="2215"/>
    <cellStyle name="Comma 5 63 2" xfId="2216"/>
    <cellStyle name="Comma 5 64" xfId="2217"/>
    <cellStyle name="Comma 5 64 2" xfId="2218"/>
    <cellStyle name="Comma 5 65" xfId="2219"/>
    <cellStyle name="Comma 5 65 2" xfId="2220"/>
    <cellStyle name="Comma 5 66" xfId="2221"/>
    <cellStyle name="Comma 5 66 2" xfId="2222"/>
    <cellStyle name="Comma 5 67" xfId="2223"/>
    <cellStyle name="Comma 5 67 2" xfId="2224"/>
    <cellStyle name="Comma 5 68" xfId="2225"/>
    <cellStyle name="Comma 5 68 2" xfId="2226"/>
    <cellStyle name="Comma 5 69" xfId="2227"/>
    <cellStyle name="Comma 5 69 2" xfId="2228"/>
    <cellStyle name="Comma 5 7" xfId="2229"/>
    <cellStyle name="Comma 5 7 2" xfId="2230"/>
    <cellStyle name="Comma 5 7 2 2" xfId="2231"/>
    <cellStyle name="Comma 5 7 3" xfId="2232"/>
    <cellStyle name="Comma 5 7 3 2" xfId="2233"/>
    <cellStyle name="Comma 5 7 4" xfId="15307"/>
    <cellStyle name="Comma 5 70" xfId="2234"/>
    <cellStyle name="Comma 5 70 2" xfId="2235"/>
    <cellStyle name="Comma 5 71" xfId="2236"/>
    <cellStyle name="Comma 5 71 2" xfId="2237"/>
    <cellStyle name="Comma 5 72" xfId="2238"/>
    <cellStyle name="Comma 5 72 2" xfId="2239"/>
    <cellStyle name="Comma 5 73" xfId="2240"/>
    <cellStyle name="Comma 5 73 2" xfId="2241"/>
    <cellStyle name="Comma 5 74" xfId="2242"/>
    <cellStyle name="Comma 5 74 2" xfId="2243"/>
    <cellStyle name="Comma 5 75" xfId="2244"/>
    <cellStyle name="Comma 5 75 2" xfId="2245"/>
    <cellStyle name="Comma 5 76" xfId="2246"/>
    <cellStyle name="Comma 5 76 2" xfId="2247"/>
    <cellStyle name="Comma 5 77" xfId="2248"/>
    <cellStyle name="Comma 5 77 2" xfId="2249"/>
    <cellStyle name="Comma 5 78" xfId="2250"/>
    <cellStyle name="Comma 5 78 2" xfId="2251"/>
    <cellStyle name="Comma 5 79" xfId="2252"/>
    <cellStyle name="Comma 5 79 2" xfId="2253"/>
    <cellStyle name="Comma 5 8" xfId="2254"/>
    <cellStyle name="Comma 5 8 2" xfId="2255"/>
    <cellStyle name="Comma 5 8 2 2" xfId="2256"/>
    <cellStyle name="Comma 5 8 3" xfId="2257"/>
    <cellStyle name="Comma 5 8 3 2" xfId="2258"/>
    <cellStyle name="Comma 5 8 4" xfId="15308"/>
    <cellStyle name="Comma 5 80" xfId="2259"/>
    <cellStyle name="Comma 5 80 2" xfId="2260"/>
    <cellStyle name="Comma 5 81" xfId="2261"/>
    <cellStyle name="Comma 5 81 2" xfId="2262"/>
    <cellStyle name="Comma 5 82" xfId="2263"/>
    <cellStyle name="Comma 5 82 2" xfId="2264"/>
    <cellStyle name="Comma 5 83" xfId="2265"/>
    <cellStyle name="Comma 5 83 2" xfId="2266"/>
    <cellStyle name="Comma 5 84" xfId="2267"/>
    <cellStyle name="Comma 5 84 2" xfId="2268"/>
    <cellStyle name="Comma 5 85" xfId="2269"/>
    <cellStyle name="Comma 5 85 2" xfId="2270"/>
    <cellStyle name="Comma 5 86" xfId="2271"/>
    <cellStyle name="Comma 5 86 2" xfId="2272"/>
    <cellStyle name="Comma 5 87" xfId="2273"/>
    <cellStyle name="Comma 5 87 2" xfId="2274"/>
    <cellStyle name="Comma 5 88" xfId="2275"/>
    <cellStyle name="Comma 5 88 2" xfId="2276"/>
    <cellStyle name="Comma 5 89" xfId="2277"/>
    <cellStyle name="Comma 5 89 2" xfId="2278"/>
    <cellStyle name="Comma 5 9" xfId="2279"/>
    <cellStyle name="Comma 5 9 2" xfId="2280"/>
    <cellStyle name="Comma 5 9 2 2" xfId="2281"/>
    <cellStyle name="Comma 5 9 3" xfId="2282"/>
    <cellStyle name="Comma 5 9 3 2" xfId="2283"/>
    <cellStyle name="Comma 5 9 4" xfId="15309"/>
    <cellStyle name="Comma 5 90" xfId="2284"/>
    <cellStyle name="Comma 5 90 2" xfId="2285"/>
    <cellStyle name="Comma 5 91" xfId="2286"/>
    <cellStyle name="Comma 5 91 2" xfId="2287"/>
    <cellStyle name="Comma 5 92" xfId="2288"/>
    <cellStyle name="Comma 5 92 2" xfId="2289"/>
    <cellStyle name="Comma 5 92 3" xfId="15310"/>
    <cellStyle name="Comma 5 93" xfId="2290"/>
    <cellStyle name="Comma 5 93 2" xfId="2291"/>
    <cellStyle name="Comma 5 94" xfId="2292"/>
    <cellStyle name="Comma 5 94 2" xfId="2293"/>
    <cellStyle name="Comma 5 95" xfId="2294"/>
    <cellStyle name="Comma 5 95 2" xfId="2295"/>
    <cellStyle name="Comma 5 96" xfId="2296"/>
    <cellStyle name="Comma 5 96 2" xfId="2297"/>
    <cellStyle name="Comma 5 97" xfId="2298"/>
    <cellStyle name="Comma 5 97 2" xfId="2299"/>
    <cellStyle name="Comma 5 98" xfId="2300"/>
    <cellStyle name="Comma 5 98 2" xfId="2301"/>
    <cellStyle name="Comma 5 99" xfId="2302"/>
    <cellStyle name="Comma 5 99 2" xfId="2303"/>
    <cellStyle name="Comma 50" xfId="2304"/>
    <cellStyle name="Comma 51" xfId="2305"/>
    <cellStyle name="Comma 52" xfId="2306"/>
    <cellStyle name="Comma 53" xfId="2307"/>
    <cellStyle name="Comma 54" xfId="2308"/>
    <cellStyle name="Comma 55" xfId="2309"/>
    <cellStyle name="Comma 56" xfId="2310"/>
    <cellStyle name="Comma 57" xfId="2311"/>
    <cellStyle name="Comma 58" xfId="2312"/>
    <cellStyle name="Comma 59" xfId="2313"/>
    <cellStyle name="Comma 6" xfId="11"/>
    <cellStyle name="Comma 6 2" xfId="2314"/>
    <cellStyle name="Comma 6 2 2" xfId="15311"/>
    <cellStyle name="Comma 6 2 3" xfId="15312"/>
    <cellStyle name="Comma 6 2 3 2" xfId="23209"/>
    <cellStyle name="Comma 6 3" xfId="2315"/>
    <cellStyle name="Comma 6 3 2" xfId="2316"/>
    <cellStyle name="Comma 6 3 2 2" xfId="2317"/>
    <cellStyle name="Comma 6 3 2 2 2" xfId="15313"/>
    <cellStyle name="Comma 6 3 2 2 2 2" xfId="23210"/>
    <cellStyle name="Comma 6 3 2 2 3" xfId="23211"/>
    <cellStyle name="Comma 6 3 2 3" xfId="15314"/>
    <cellStyle name="Comma 6 3 2 3 2" xfId="23212"/>
    <cellStyle name="Comma 6 3 2 4" xfId="23213"/>
    <cellStyle name="Comma 6 3 3" xfId="2318"/>
    <cellStyle name="Comma 6 3 3 2" xfId="2319"/>
    <cellStyle name="Comma 6 3 3 2 2" xfId="15315"/>
    <cellStyle name="Comma 6 3 3 2 2 2" xfId="23214"/>
    <cellStyle name="Comma 6 3 3 2 3" xfId="23215"/>
    <cellStyle name="Comma 6 3 3 3" xfId="15316"/>
    <cellStyle name="Comma 6 3 3 3 2" xfId="23216"/>
    <cellStyle name="Comma 6 3 3 4" xfId="23217"/>
    <cellStyle name="Comma 6 3 4" xfId="2320"/>
    <cellStyle name="Comma 6 3 4 2" xfId="15317"/>
    <cellStyle name="Comma 6 3 4 2 2" xfId="23218"/>
    <cellStyle name="Comma 6 3 4 3" xfId="23219"/>
    <cellStyle name="Comma 6 3 5" xfId="15318"/>
    <cellStyle name="Comma 6 3 5 2" xfId="23220"/>
    <cellStyle name="Comma 6 3 6" xfId="23221"/>
    <cellStyle name="Comma 6 3 7" xfId="23222"/>
    <cellStyle name="Comma 6 4" xfId="2321"/>
    <cellStyle name="Comma 6 4 2" xfId="2322"/>
    <cellStyle name="Comma 6 4 2 2" xfId="15319"/>
    <cellStyle name="Comma 6 4 2 2 2" xfId="23223"/>
    <cellStyle name="Comma 6 4 2 3" xfId="23224"/>
    <cellStyle name="Comma 6 4 3" xfId="15320"/>
    <cellStyle name="Comma 6 4 3 2" xfId="23225"/>
    <cellStyle name="Comma 6 4 4" xfId="23226"/>
    <cellStyle name="Comma 6 5" xfId="2323"/>
    <cellStyle name="Comma 6 5 2" xfId="15321"/>
    <cellStyle name="Comma 6 5 2 2" xfId="23227"/>
    <cellStyle name="Comma 6 5 3" xfId="23228"/>
    <cellStyle name="Comma 6 6" xfId="15322"/>
    <cellStyle name="Comma 6 6 2" xfId="23229"/>
    <cellStyle name="Comma 6 7" xfId="23230"/>
    <cellStyle name="Comma 60" xfId="2324"/>
    <cellStyle name="Comma 61" xfId="2325"/>
    <cellStyle name="Comma 62" xfId="2326"/>
    <cellStyle name="Comma 63" xfId="2327"/>
    <cellStyle name="Comma 64" xfId="2328"/>
    <cellStyle name="Comma 65" xfId="2329"/>
    <cellStyle name="Comma 66" xfId="2330"/>
    <cellStyle name="Comma 67" xfId="2331"/>
    <cellStyle name="Comma 68" xfId="2332"/>
    <cellStyle name="Comma 69" xfId="2333"/>
    <cellStyle name="Comma 7" xfId="4"/>
    <cellStyle name="Comma 7 10" xfId="2334"/>
    <cellStyle name="Comma 7 11" xfId="2335"/>
    <cellStyle name="Comma 7 12" xfId="2336"/>
    <cellStyle name="Comma 7 12 2" xfId="2337"/>
    <cellStyle name="Comma 7 12 2 2" xfId="15323"/>
    <cellStyle name="Comma 7 12 2 2 2" xfId="23231"/>
    <cellStyle name="Comma 7 12 2 3" xfId="23232"/>
    <cellStyle name="Comma 7 13" xfId="2338"/>
    <cellStyle name="Comma 7 14" xfId="2339"/>
    <cellStyle name="Comma 7 14 2" xfId="2340"/>
    <cellStyle name="Comma 7 14 3" xfId="2341"/>
    <cellStyle name="Comma 7 14 3 2" xfId="15324"/>
    <cellStyle name="Comma 7 14 3 2 2" xfId="23233"/>
    <cellStyle name="Comma 7 14 3 3" xfId="23234"/>
    <cellStyle name="Comma 7 14 4" xfId="15325"/>
    <cellStyle name="Comma 7 14 4 2" xfId="23235"/>
    <cellStyle name="Comma 7 14 5" xfId="23236"/>
    <cellStyle name="Comma 7 15" xfId="2342"/>
    <cellStyle name="Comma 7 15 2" xfId="15326"/>
    <cellStyle name="Comma 7 15 2 2" xfId="23237"/>
    <cellStyle name="Comma 7 15 3" xfId="23238"/>
    <cellStyle name="Comma 7 16" xfId="2343"/>
    <cellStyle name="Comma 7 17" xfId="15327"/>
    <cellStyle name="Comma 7 17 2" xfId="23239"/>
    <cellStyle name="Comma 7 18" xfId="15328"/>
    <cellStyle name="Comma 7 2" xfId="2344"/>
    <cellStyle name="Comma 7 2 10" xfId="2345"/>
    <cellStyle name="Comma 7 2 10 2" xfId="2346"/>
    <cellStyle name="Comma 7 2 10 2 2" xfId="2347"/>
    <cellStyle name="Comma 7 2 10 2 3" xfId="2348"/>
    <cellStyle name="Comma 7 2 10 2 3 2" xfId="15329"/>
    <cellStyle name="Comma 7 2 10 2 3 2 2" xfId="23240"/>
    <cellStyle name="Comma 7 2 10 2 3 3" xfId="23241"/>
    <cellStyle name="Comma 7 2 10 2 4" xfId="15330"/>
    <cellStyle name="Comma 7 2 10 2 4 2" xfId="23242"/>
    <cellStyle name="Comma 7 2 10 2 5" xfId="23243"/>
    <cellStyle name="Comma 7 2 10 3" xfId="2349"/>
    <cellStyle name="Comma 7 2 10 4" xfId="2350"/>
    <cellStyle name="Comma 7 2 10 4 2" xfId="15331"/>
    <cellStyle name="Comma 7 2 10 4 2 2" xfId="23244"/>
    <cellStyle name="Comma 7 2 10 4 3" xfId="23245"/>
    <cellStyle name="Comma 7 2 10 5" xfId="15332"/>
    <cellStyle name="Comma 7 2 10 5 2" xfId="23246"/>
    <cellStyle name="Comma 7 2 10 6" xfId="23247"/>
    <cellStyle name="Comma 7 2 11" xfId="2351"/>
    <cellStyle name="Comma 7 2 11 2" xfId="2352"/>
    <cellStyle name="Comma 7 2 11 2 2" xfId="2353"/>
    <cellStyle name="Comma 7 2 11 2 3" xfId="2354"/>
    <cellStyle name="Comma 7 2 11 2 3 2" xfId="15333"/>
    <cellStyle name="Comma 7 2 11 2 3 2 2" xfId="23248"/>
    <cellStyle name="Comma 7 2 11 2 3 3" xfId="23249"/>
    <cellStyle name="Comma 7 2 11 2 4" xfId="15334"/>
    <cellStyle name="Comma 7 2 11 2 4 2" xfId="23250"/>
    <cellStyle name="Comma 7 2 11 2 5" xfId="23251"/>
    <cellStyle name="Comma 7 2 11 3" xfId="2355"/>
    <cellStyle name="Comma 7 2 11 4" xfId="2356"/>
    <cellStyle name="Comma 7 2 11 4 2" xfId="15335"/>
    <cellStyle name="Comma 7 2 11 4 2 2" xfId="23252"/>
    <cellStyle name="Comma 7 2 11 4 3" xfId="23253"/>
    <cellStyle name="Comma 7 2 11 5" xfId="15336"/>
    <cellStyle name="Comma 7 2 11 5 2" xfId="23254"/>
    <cellStyle name="Comma 7 2 11 6" xfId="23255"/>
    <cellStyle name="Comma 7 2 12" xfId="2357"/>
    <cellStyle name="Comma 7 2 12 2" xfId="2358"/>
    <cellStyle name="Comma 7 2 12 2 2" xfId="23256"/>
    <cellStyle name="Comma 7 2 12 3" xfId="2359"/>
    <cellStyle name="Comma 7 2 12 3 2" xfId="15337"/>
    <cellStyle name="Comma 7 2 12 3 2 2" xfId="23257"/>
    <cellStyle name="Comma 7 2 12 3 3" xfId="23258"/>
    <cellStyle name="Comma 7 2 12 4" xfId="15338"/>
    <cellStyle name="Comma 7 2 12 4 2" xfId="23259"/>
    <cellStyle name="Comma 7 2 12 5" xfId="23260"/>
    <cellStyle name="Comma 7 2 13" xfId="2360"/>
    <cellStyle name="Comma 7 2 13 2" xfId="2361"/>
    <cellStyle name="Comma 7 2 13 2 2" xfId="23261"/>
    <cellStyle name="Comma 7 2 13 3" xfId="2362"/>
    <cellStyle name="Comma 7 2 13 3 2" xfId="15339"/>
    <cellStyle name="Comma 7 2 13 3 2 2" xfId="23262"/>
    <cellStyle name="Comma 7 2 13 3 3" xfId="23263"/>
    <cellStyle name="Comma 7 2 13 4" xfId="15340"/>
    <cellStyle name="Comma 7 2 13 4 2" xfId="23264"/>
    <cellStyle name="Comma 7 2 13 5" xfId="23265"/>
    <cellStyle name="Comma 7 2 14" xfId="2363"/>
    <cellStyle name="Comma 7 2 14 2" xfId="2364"/>
    <cellStyle name="Comma 7 2 14 3" xfId="2365"/>
    <cellStyle name="Comma 7 2 14 3 2" xfId="15341"/>
    <cellStyle name="Comma 7 2 14 3 2 2" xfId="23266"/>
    <cellStyle name="Comma 7 2 14 3 3" xfId="23267"/>
    <cellStyle name="Comma 7 2 14 4" xfId="15342"/>
    <cellStyle name="Comma 7 2 14 4 2" xfId="23268"/>
    <cellStyle name="Comma 7 2 14 5" xfId="23269"/>
    <cellStyle name="Comma 7 2 15" xfId="2366"/>
    <cellStyle name="Comma 7 2 15 2" xfId="15343"/>
    <cellStyle name="Comma 7 2 15 2 2" xfId="23270"/>
    <cellStyle name="Comma 7 2 15 3" xfId="23271"/>
    <cellStyle name="Comma 7 2 16" xfId="23272"/>
    <cellStyle name="Comma 7 2 2" xfId="2367"/>
    <cellStyle name="Comma 7 2 2 2" xfId="2368"/>
    <cellStyle name="Comma 7 2 2 2 2" xfId="2369"/>
    <cellStyle name="Comma 7 2 2 2 3" xfId="2370"/>
    <cellStyle name="Comma 7 2 2 2 3 2" xfId="15344"/>
    <cellStyle name="Comma 7 2 2 2 3 2 2" xfId="23273"/>
    <cellStyle name="Comma 7 2 2 2 3 3" xfId="23274"/>
    <cellStyle name="Comma 7 2 2 2 4" xfId="15345"/>
    <cellStyle name="Comma 7 2 2 2 4 2" xfId="23275"/>
    <cellStyle name="Comma 7 2 2 2 5" xfId="23276"/>
    <cellStyle name="Comma 7 2 2 3" xfId="2371"/>
    <cellStyle name="Comma 7 2 2 4" xfId="2372"/>
    <cellStyle name="Comma 7 2 2 4 2" xfId="15346"/>
    <cellStyle name="Comma 7 2 2 4 2 2" xfId="23277"/>
    <cellStyle name="Comma 7 2 2 4 3" xfId="23278"/>
    <cellStyle name="Comma 7 2 2 5" xfId="15347"/>
    <cellStyle name="Comma 7 2 2 5 2" xfId="23279"/>
    <cellStyle name="Comma 7 2 2 6" xfId="23280"/>
    <cellStyle name="Comma 7 2 3" xfId="2373"/>
    <cellStyle name="Comma 7 2 3 2" xfId="2374"/>
    <cellStyle name="Comma 7 2 3 2 2" xfId="2375"/>
    <cellStyle name="Comma 7 2 3 2 3" xfId="2376"/>
    <cellStyle name="Comma 7 2 3 2 3 2" xfId="15348"/>
    <cellStyle name="Comma 7 2 3 2 3 2 2" xfId="23281"/>
    <cellStyle name="Comma 7 2 3 2 3 3" xfId="23282"/>
    <cellStyle name="Comma 7 2 3 2 4" xfId="15349"/>
    <cellStyle name="Comma 7 2 3 2 4 2" xfId="23283"/>
    <cellStyle name="Comma 7 2 3 2 5" xfId="23284"/>
    <cellStyle name="Comma 7 2 3 3" xfId="2377"/>
    <cellStyle name="Comma 7 2 3 4" xfId="2378"/>
    <cellStyle name="Comma 7 2 3 4 2" xfId="15350"/>
    <cellStyle name="Comma 7 2 3 4 2 2" xfId="23285"/>
    <cellStyle name="Comma 7 2 3 4 3" xfId="23286"/>
    <cellStyle name="Comma 7 2 3 5" xfId="15351"/>
    <cellStyle name="Comma 7 2 3 5 2" xfId="23287"/>
    <cellStyle name="Comma 7 2 3 6" xfId="23288"/>
    <cellStyle name="Comma 7 2 4" xfId="2379"/>
    <cellStyle name="Comma 7 2 4 2" xfId="2380"/>
    <cellStyle name="Comma 7 2 4 2 2" xfId="2381"/>
    <cellStyle name="Comma 7 2 4 2 3" xfId="2382"/>
    <cellStyle name="Comma 7 2 4 2 3 2" xfId="15352"/>
    <cellStyle name="Comma 7 2 4 2 3 2 2" xfId="23289"/>
    <cellStyle name="Comma 7 2 4 2 3 3" xfId="23290"/>
    <cellStyle name="Comma 7 2 4 2 4" xfId="15353"/>
    <cellStyle name="Comma 7 2 4 2 4 2" xfId="23291"/>
    <cellStyle name="Comma 7 2 4 2 5" xfId="23292"/>
    <cellStyle name="Comma 7 2 4 3" xfId="2383"/>
    <cellStyle name="Comma 7 2 4 4" xfId="2384"/>
    <cellStyle name="Comma 7 2 4 4 2" xfId="15354"/>
    <cellStyle name="Comma 7 2 4 4 2 2" xfId="23293"/>
    <cellStyle name="Comma 7 2 4 4 3" xfId="23294"/>
    <cellStyle name="Comma 7 2 4 5" xfId="15355"/>
    <cellStyle name="Comma 7 2 4 5 2" xfId="23295"/>
    <cellStyle name="Comma 7 2 4 6" xfId="23296"/>
    <cellStyle name="Comma 7 2 5" xfId="2385"/>
    <cellStyle name="Comma 7 2 5 2" xfId="2386"/>
    <cellStyle name="Comma 7 2 5 2 2" xfId="2387"/>
    <cellStyle name="Comma 7 2 5 2 3" xfId="2388"/>
    <cellStyle name="Comma 7 2 5 2 3 2" xfId="15356"/>
    <cellStyle name="Comma 7 2 5 2 3 2 2" xfId="23297"/>
    <cellStyle name="Comma 7 2 5 2 3 3" xfId="23298"/>
    <cellStyle name="Comma 7 2 5 2 4" xfId="15357"/>
    <cellStyle name="Comma 7 2 5 2 4 2" xfId="23299"/>
    <cellStyle name="Comma 7 2 5 2 5" xfId="23300"/>
    <cellStyle name="Comma 7 2 5 3" xfId="2389"/>
    <cellStyle name="Comma 7 2 5 4" xfId="2390"/>
    <cellStyle name="Comma 7 2 5 4 2" xfId="15358"/>
    <cellStyle name="Comma 7 2 5 4 2 2" xfId="23301"/>
    <cellStyle name="Comma 7 2 5 4 3" xfId="23302"/>
    <cellStyle name="Comma 7 2 5 5" xfId="15359"/>
    <cellStyle name="Comma 7 2 5 5 2" xfId="23303"/>
    <cellStyle name="Comma 7 2 5 6" xfId="23304"/>
    <cellStyle name="Comma 7 2 6" xfId="2391"/>
    <cellStyle name="Comma 7 2 6 2" xfId="2392"/>
    <cellStyle name="Comma 7 2 6 2 2" xfId="2393"/>
    <cellStyle name="Comma 7 2 6 2 3" xfId="2394"/>
    <cellStyle name="Comma 7 2 6 2 3 2" xfId="15360"/>
    <cellStyle name="Comma 7 2 6 2 3 2 2" xfId="23305"/>
    <cellStyle name="Comma 7 2 6 2 3 3" xfId="23306"/>
    <cellStyle name="Comma 7 2 6 2 4" xfId="15361"/>
    <cellStyle name="Comma 7 2 6 2 4 2" xfId="23307"/>
    <cellStyle name="Comma 7 2 6 2 5" xfId="23308"/>
    <cellStyle name="Comma 7 2 6 3" xfId="2395"/>
    <cellStyle name="Comma 7 2 6 4" xfId="2396"/>
    <cellStyle name="Comma 7 2 6 4 2" xfId="15362"/>
    <cellStyle name="Comma 7 2 6 4 2 2" xfId="23309"/>
    <cellStyle name="Comma 7 2 6 4 3" xfId="23310"/>
    <cellStyle name="Comma 7 2 6 5" xfId="15363"/>
    <cellStyle name="Comma 7 2 6 5 2" xfId="23311"/>
    <cellStyle name="Comma 7 2 6 6" xfId="23312"/>
    <cellStyle name="Comma 7 2 7" xfId="2397"/>
    <cellStyle name="Comma 7 2 7 2" xfId="2398"/>
    <cellStyle name="Comma 7 2 7 2 2" xfId="2399"/>
    <cellStyle name="Comma 7 2 7 2 3" xfId="2400"/>
    <cellStyle name="Comma 7 2 7 2 3 2" xfId="15364"/>
    <cellStyle name="Comma 7 2 7 2 3 2 2" xfId="23313"/>
    <cellStyle name="Comma 7 2 7 2 3 3" xfId="23314"/>
    <cellStyle name="Comma 7 2 7 2 4" xfId="15365"/>
    <cellStyle name="Comma 7 2 7 2 4 2" xfId="23315"/>
    <cellStyle name="Comma 7 2 7 2 5" xfId="23316"/>
    <cellStyle name="Comma 7 2 7 3" xfId="2401"/>
    <cellStyle name="Comma 7 2 7 4" xfId="2402"/>
    <cellStyle name="Comma 7 2 7 4 2" xfId="15366"/>
    <cellStyle name="Comma 7 2 7 4 2 2" xfId="23317"/>
    <cellStyle name="Comma 7 2 7 4 3" xfId="23318"/>
    <cellStyle name="Comma 7 2 7 5" xfId="15367"/>
    <cellStyle name="Comma 7 2 7 5 2" xfId="23319"/>
    <cellStyle name="Comma 7 2 7 6" xfId="23320"/>
    <cellStyle name="Comma 7 2 8" xfId="2403"/>
    <cellStyle name="Comma 7 2 8 2" xfId="2404"/>
    <cellStyle name="Comma 7 2 8 2 2" xfId="2405"/>
    <cellStyle name="Comma 7 2 8 2 3" xfId="2406"/>
    <cellStyle name="Comma 7 2 8 2 3 2" xfId="15368"/>
    <cellStyle name="Comma 7 2 8 2 3 2 2" xfId="23321"/>
    <cellStyle name="Comma 7 2 8 2 3 3" xfId="23322"/>
    <cellStyle name="Comma 7 2 8 2 4" xfId="15369"/>
    <cellStyle name="Comma 7 2 8 2 4 2" xfId="23323"/>
    <cellStyle name="Comma 7 2 8 2 5" xfId="23324"/>
    <cellStyle name="Comma 7 2 8 3" xfId="2407"/>
    <cellStyle name="Comma 7 2 8 4" xfId="2408"/>
    <cellStyle name="Comma 7 2 8 4 2" xfId="15370"/>
    <cellStyle name="Comma 7 2 8 4 2 2" xfId="23325"/>
    <cellStyle name="Comma 7 2 8 4 3" xfId="23326"/>
    <cellStyle name="Comma 7 2 8 5" xfId="15371"/>
    <cellStyle name="Comma 7 2 8 5 2" xfId="23327"/>
    <cellStyle name="Comma 7 2 8 6" xfId="23328"/>
    <cellStyle name="Comma 7 2 9" xfId="2409"/>
    <cellStyle name="Comma 7 2 9 2" xfId="2410"/>
    <cellStyle name="Comma 7 2 9 2 2" xfId="2411"/>
    <cellStyle name="Comma 7 2 9 2 3" xfId="2412"/>
    <cellStyle name="Comma 7 2 9 2 3 2" xfId="15372"/>
    <cellStyle name="Comma 7 2 9 2 3 2 2" xfId="23329"/>
    <cellStyle name="Comma 7 2 9 2 3 3" xfId="23330"/>
    <cellStyle name="Comma 7 2 9 2 4" xfId="15373"/>
    <cellStyle name="Comma 7 2 9 2 4 2" xfId="23331"/>
    <cellStyle name="Comma 7 2 9 2 5" xfId="23332"/>
    <cellStyle name="Comma 7 2 9 3" xfId="2413"/>
    <cellStyle name="Comma 7 2 9 4" xfId="2414"/>
    <cellStyle name="Comma 7 2 9 4 2" xfId="15374"/>
    <cellStyle name="Comma 7 2 9 4 2 2" xfId="23333"/>
    <cellStyle name="Comma 7 2 9 4 3" xfId="23334"/>
    <cellStyle name="Comma 7 2 9 5" xfId="15375"/>
    <cellStyle name="Comma 7 2 9 5 2" xfId="23335"/>
    <cellStyle name="Comma 7 2 9 6" xfId="23336"/>
    <cellStyle name="Comma 7 3" xfId="2415"/>
    <cellStyle name="Comma 7 4" xfId="2416"/>
    <cellStyle name="Comma 7 5" xfId="2417"/>
    <cellStyle name="Comma 7 6" xfId="2418"/>
    <cellStyle name="Comma 7 7" xfId="2419"/>
    <cellStyle name="Comma 7 8" xfId="2420"/>
    <cellStyle name="Comma 7 9" xfId="2421"/>
    <cellStyle name="Comma 70" xfId="2422"/>
    <cellStyle name="Comma 71" xfId="2423"/>
    <cellStyle name="Comma 72" xfId="2424"/>
    <cellStyle name="Comma 73" xfId="2425"/>
    <cellStyle name="Comma 74" xfId="2426"/>
    <cellStyle name="Comma 75" xfId="2427"/>
    <cellStyle name="Comma 76" xfId="2428"/>
    <cellStyle name="Comma 77" xfId="2429"/>
    <cellStyle name="Comma 78" xfId="2430"/>
    <cellStyle name="Comma 79" xfId="2431"/>
    <cellStyle name="Comma 8" xfId="2432"/>
    <cellStyle name="Comma 8 2" xfId="2433"/>
    <cellStyle name="Comma 8 2 2" xfId="2434"/>
    <cellStyle name="Comma 8 2 2 2" xfId="2435"/>
    <cellStyle name="Comma 8 2 2 3" xfId="2436"/>
    <cellStyle name="Comma 8 2 2 3 2" xfId="15376"/>
    <cellStyle name="Comma 8 2 2 3 2 2" xfId="23337"/>
    <cellStyle name="Comma 8 2 2 3 3" xfId="23338"/>
    <cellStyle name="Comma 8 2 2 4" xfId="15377"/>
    <cellStyle name="Comma 8 2 2 4 2" xfId="23339"/>
    <cellStyle name="Comma 8 2 2 5" xfId="23340"/>
    <cellStyle name="Comma 8 2 3" xfId="2437"/>
    <cellStyle name="Comma 8 2 3 2" xfId="15378"/>
    <cellStyle name="Comma 8 2 3 2 2" xfId="23341"/>
    <cellStyle name="Comma 8 2 3 3" xfId="23342"/>
    <cellStyle name="Comma 8 3" xfId="2438"/>
    <cellStyle name="Comma 8 3 2" xfId="2439"/>
    <cellStyle name="Comma 8 3 3" xfId="2440"/>
    <cellStyle name="Comma 8 3 3 2" xfId="15379"/>
    <cellStyle name="Comma 8 3 3 2 2" xfId="23343"/>
    <cellStyle name="Comma 8 3 3 3" xfId="23344"/>
    <cellStyle name="Comma 8 3 4" xfId="15380"/>
    <cellStyle name="Comma 8 3 4 2" xfId="23345"/>
    <cellStyle name="Comma 8 3 5" xfId="23346"/>
    <cellStyle name="Comma 80" xfId="2441"/>
    <cellStyle name="Comma 81" xfId="2442"/>
    <cellStyle name="Comma 82" xfId="2443"/>
    <cellStyle name="Comma 83" xfId="2444"/>
    <cellStyle name="Comma 84" xfId="2445"/>
    <cellStyle name="Comma 85" xfId="2446"/>
    <cellStyle name="Comma 86" xfId="2447"/>
    <cellStyle name="Comma 87" xfId="2448"/>
    <cellStyle name="Comma 88" xfId="2449"/>
    <cellStyle name="Comma 89" xfId="2450"/>
    <cellStyle name="Comma 9" xfId="2451"/>
    <cellStyle name="Comma 9 2" xfId="2452"/>
    <cellStyle name="Comma 9 3" xfId="2453"/>
    <cellStyle name="Comma 9 3 2" xfId="2454"/>
    <cellStyle name="Comma 9 4" xfId="2455"/>
    <cellStyle name="Comma 90" xfId="2456"/>
    <cellStyle name="Comma 90 2" xfId="33662"/>
    <cellStyle name="Comma 91" xfId="2457"/>
    <cellStyle name="Comma 91 2" xfId="23347"/>
    <cellStyle name="Comma 92" xfId="2458"/>
    <cellStyle name="Comma 93" xfId="15381"/>
    <cellStyle name="Comma 94" xfId="33620"/>
    <cellStyle name="Comma 95" xfId="33637"/>
    <cellStyle name="Comma0" xfId="2459"/>
    <cellStyle name="corpload" xfId="2460"/>
    <cellStyle name="Currency [0] 2" xfId="2461"/>
    <cellStyle name="Currency [0] 2 2" xfId="2462"/>
    <cellStyle name="Currency [0] 2 2 2" xfId="2463"/>
    <cellStyle name="Currency [0] 2 2 2 2" xfId="15382"/>
    <cellStyle name="Currency [0] 2 2 2 2 2" xfId="23348"/>
    <cellStyle name="Currency [0] 2 2 3" xfId="15383"/>
    <cellStyle name="Currency [0] 2 2 3 2" xfId="23349"/>
    <cellStyle name="Currency [0] 3" xfId="2464"/>
    <cellStyle name="Currency 10" xfId="2465"/>
    <cellStyle name="Currency 11" xfId="2466"/>
    <cellStyle name="Currency 12" xfId="2467"/>
    <cellStyle name="Currency 12 2" xfId="2468"/>
    <cellStyle name="Currency 13" xfId="2469"/>
    <cellStyle name="Currency 14" xfId="2470"/>
    <cellStyle name="Currency 15" xfId="2471"/>
    <cellStyle name="Currency 16" xfId="2472"/>
    <cellStyle name="Currency 17" xfId="2473"/>
    <cellStyle name="Currency 18" xfId="2474"/>
    <cellStyle name="Currency 19" xfId="2475"/>
    <cellStyle name="Currency 2" xfId="12"/>
    <cellStyle name="Currency 2 10" xfId="2476"/>
    <cellStyle name="Currency 2 10 2" xfId="2477"/>
    <cellStyle name="Currency 2 10 2 2" xfId="2478"/>
    <cellStyle name="Currency 2 10 2 3" xfId="2479"/>
    <cellStyle name="Currency 2 10 3" xfId="2480"/>
    <cellStyle name="Currency 2 10 3 2" xfId="2481"/>
    <cellStyle name="Currency 2 10 4" xfId="15384"/>
    <cellStyle name="Currency 2 100" xfId="2482"/>
    <cellStyle name="Currency 2 100 2" xfId="2483"/>
    <cellStyle name="Currency 2 100 3" xfId="33631"/>
    <cellStyle name="Currency 2 101" xfId="2484"/>
    <cellStyle name="Currency 2 101 2" xfId="2485"/>
    <cellStyle name="Currency 2 102" xfId="2486"/>
    <cellStyle name="Currency 2 102 2" xfId="2487"/>
    <cellStyle name="Currency 2 103" xfId="2488"/>
    <cellStyle name="Currency 2 103 2" xfId="2489"/>
    <cellStyle name="Currency 2 104" xfId="2490"/>
    <cellStyle name="Currency 2 104 2" xfId="2491"/>
    <cellStyle name="Currency 2 105" xfId="2492"/>
    <cellStyle name="Currency 2 105 2" xfId="2493"/>
    <cellStyle name="Currency 2 106" xfId="2494"/>
    <cellStyle name="Currency 2 106 2" xfId="2495"/>
    <cellStyle name="Currency 2 107" xfId="2496"/>
    <cellStyle name="Currency 2 107 2" xfId="2497"/>
    <cellStyle name="Currency 2 108" xfId="2498"/>
    <cellStyle name="Currency 2 108 2" xfId="2499"/>
    <cellStyle name="Currency 2 109" xfId="2500"/>
    <cellStyle name="Currency 2 109 2" xfId="2501"/>
    <cellStyle name="Currency 2 11" xfId="2502"/>
    <cellStyle name="Currency 2 11 2" xfId="2503"/>
    <cellStyle name="Currency 2 11 2 2" xfId="2504"/>
    <cellStyle name="Currency 2 11 3" xfId="2505"/>
    <cellStyle name="Currency 2 11 3 2" xfId="2506"/>
    <cellStyle name="Currency 2 11 4" xfId="15385"/>
    <cellStyle name="Currency 2 110" xfId="2507"/>
    <cellStyle name="Currency 2 110 2" xfId="2508"/>
    <cellStyle name="Currency 2 111" xfId="2509"/>
    <cellStyle name="Currency 2 111 2" xfId="2510"/>
    <cellStyle name="Currency 2 112" xfId="2511"/>
    <cellStyle name="Currency 2 112 2" xfId="2512"/>
    <cellStyle name="Currency 2 113" xfId="2513"/>
    <cellStyle name="Currency 2 113 2" xfId="2514"/>
    <cellStyle name="Currency 2 114" xfId="2515"/>
    <cellStyle name="Currency 2 114 2" xfId="2516"/>
    <cellStyle name="Currency 2 115" xfId="2517"/>
    <cellStyle name="Currency 2 115 2" xfId="2518"/>
    <cellStyle name="Currency 2 116" xfId="2519"/>
    <cellStyle name="Currency 2 116 2" xfId="2520"/>
    <cellStyle name="Currency 2 117" xfId="2521"/>
    <cellStyle name="Currency 2 117 2" xfId="2522"/>
    <cellStyle name="Currency 2 118" xfId="2523"/>
    <cellStyle name="Currency 2 118 2" xfId="2524"/>
    <cellStyle name="Currency 2 119" xfId="2525"/>
    <cellStyle name="Currency 2 119 2" xfId="2526"/>
    <cellStyle name="Currency 2 12" xfId="2527"/>
    <cellStyle name="Currency 2 12 2" xfId="2528"/>
    <cellStyle name="Currency 2 12 2 2" xfId="2529"/>
    <cellStyle name="Currency 2 12 3" xfId="2530"/>
    <cellStyle name="Currency 2 12 3 2" xfId="2531"/>
    <cellStyle name="Currency 2 12 4" xfId="15386"/>
    <cellStyle name="Currency 2 120" xfId="2532"/>
    <cellStyle name="Currency 2 120 2" xfId="2533"/>
    <cellStyle name="Currency 2 121" xfId="2534"/>
    <cellStyle name="Currency 2 121 2" xfId="2535"/>
    <cellStyle name="Currency 2 122" xfId="2536"/>
    <cellStyle name="Currency 2 122 2" xfId="2537"/>
    <cellStyle name="Currency 2 123" xfId="2538"/>
    <cellStyle name="Currency 2 123 2" xfId="2539"/>
    <cellStyle name="Currency 2 124" xfId="2540"/>
    <cellStyle name="Currency 2 124 2" xfId="2541"/>
    <cellStyle name="Currency 2 125" xfId="2542"/>
    <cellStyle name="Currency 2 125 2" xfId="2543"/>
    <cellStyle name="Currency 2 126" xfId="2544"/>
    <cellStyle name="Currency 2 126 2" xfId="2545"/>
    <cellStyle name="Currency 2 127" xfId="2546"/>
    <cellStyle name="Currency 2 127 2" xfId="2547"/>
    <cellStyle name="Currency 2 128" xfId="2548"/>
    <cellStyle name="Currency 2 128 2" xfId="2549"/>
    <cellStyle name="Currency 2 129" xfId="2550"/>
    <cellStyle name="Currency 2 129 2" xfId="2551"/>
    <cellStyle name="Currency 2 13" xfId="2552"/>
    <cellStyle name="Currency 2 13 2" xfId="2553"/>
    <cellStyle name="Currency 2 13 2 2" xfId="2554"/>
    <cellStyle name="Currency 2 13 3" xfId="2555"/>
    <cellStyle name="Currency 2 13 3 2" xfId="2556"/>
    <cellStyle name="Currency 2 13 4" xfId="15387"/>
    <cellStyle name="Currency 2 130" xfId="2557"/>
    <cellStyle name="Currency 2 130 2" xfId="2558"/>
    <cellStyle name="Currency 2 131" xfId="2559"/>
    <cellStyle name="Currency 2 131 2" xfId="2560"/>
    <cellStyle name="Currency 2 132" xfId="2561"/>
    <cellStyle name="Currency 2 132 2" xfId="2562"/>
    <cellStyle name="Currency 2 133" xfId="2563"/>
    <cellStyle name="Currency 2 133 2" xfId="2564"/>
    <cellStyle name="Currency 2 134" xfId="2565"/>
    <cellStyle name="Currency 2 134 2" xfId="2566"/>
    <cellStyle name="Currency 2 135" xfId="2567"/>
    <cellStyle name="Currency 2 135 2" xfId="2568"/>
    <cellStyle name="Currency 2 136" xfId="2569"/>
    <cellStyle name="Currency 2 136 2" xfId="2570"/>
    <cellStyle name="Currency 2 137" xfId="2571"/>
    <cellStyle name="Currency 2 138" xfId="2572"/>
    <cellStyle name="Currency 2 138 2" xfId="2573"/>
    <cellStyle name="Currency 2 138 2 2" xfId="2574"/>
    <cellStyle name="Currency 2 138 2 2 2" xfId="15388"/>
    <cellStyle name="Currency 2 138 2 2 2 2" xfId="23350"/>
    <cellStyle name="Currency 2 138 2 2 3" xfId="23351"/>
    <cellStyle name="Currency 2 138 2 3" xfId="15389"/>
    <cellStyle name="Currency 2 138 2 3 2" xfId="23352"/>
    <cellStyle name="Currency 2 138 2 4" xfId="23353"/>
    <cellStyle name="Currency 2 138 3" xfId="2575"/>
    <cellStyle name="Currency 2 138 3 2" xfId="15390"/>
    <cellStyle name="Currency 2 138 3 2 2" xfId="23354"/>
    <cellStyle name="Currency 2 138 3 3" xfId="23355"/>
    <cellStyle name="Currency 2 138 4" xfId="15391"/>
    <cellStyle name="Currency 2 138 4 2" xfId="23356"/>
    <cellStyle name="Currency 2 138 5" xfId="23357"/>
    <cellStyle name="Currency 2 139" xfId="2576"/>
    <cellStyle name="Currency 2 139 2" xfId="2577"/>
    <cellStyle name="Currency 2 139 2 2" xfId="15392"/>
    <cellStyle name="Currency 2 139 2 2 2" xfId="23358"/>
    <cellStyle name="Currency 2 139 2 3" xfId="23359"/>
    <cellStyle name="Currency 2 139 3" xfId="15393"/>
    <cellStyle name="Currency 2 139 3 2" xfId="23360"/>
    <cellStyle name="Currency 2 139 4" xfId="23361"/>
    <cellStyle name="Currency 2 14" xfId="2578"/>
    <cellStyle name="Currency 2 14 2" xfId="2579"/>
    <cellStyle name="Currency 2 14 2 2" xfId="2580"/>
    <cellStyle name="Currency 2 14 3" xfId="2581"/>
    <cellStyle name="Currency 2 14 3 2" xfId="2582"/>
    <cellStyle name="Currency 2 14 4" xfId="15394"/>
    <cellStyle name="Currency 2 140" xfId="2583"/>
    <cellStyle name="Currency 2 140 2" xfId="15395"/>
    <cellStyle name="Currency 2 140 2 2" xfId="23362"/>
    <cellStyle name="Currency 2 140 3" xfId="23363"/>
    <cellStyle name="Currency 2 141" xfId="15396"/>
    <cellStyle name="Currency 2 141 2" xfId="15397"/>
    <cellStyle name="Currency 2 141 2 2" xfId="23364"/>
    <cellStyle name="Currency 2 141 3" xfId="23365"/>
    <cellStyle name="Currency 2 142" xfId="15398"/>
    <cellStyle name="Currency 2 142 2" xfId="23366"/>
    <cellStyle name="Currency 2 143" xfId="23367"/>
    <cellStyle name="Currency 2 15" xfId="2584"/>
    <cellStyle name="Currency 2 15 2" xfId="2585"/>
    <cellStyle name="Currency 2 15 2 2" xfId="2586"/>
    <cellStyle name="Currency 2 15 3" xfId="2587"/>
    <cellStyle name="Currency 2 15 3 2" xfId="2588"/>
    <cellStyle name="Currency 2 15 4" xfId="15399"/>
    <cellStyle name="Currency 2 16" xfId="2589"/>
    <cellStyle name="Currency 2 16 2" xfId="2590"/>
    <cellStyle name="Currency 2 16 2 2" xfId="2591"/>
    <cellStyle name="Currency 2 16 3" xfId="2592"/>
    <cellStyle name="Currency 2 16 3 2" xfId="2593"/>
    <cellStyle name="Currency 2 16 4" xfId="15400"/>
    <cellStyle name="Currency 2 17" xfId="2594"/>
    <cellStyle name="Currency 2 17 2" xfId="2595"/>
    <cellStyle name="Currency 2 17 2 2" xfId="2596"/>
    <cellStyle name="Currency 2 17 3" xfId="15401"/>
    <cellStyle name="Currency 2 18" xfId="2597"/>
    <cellStyle name="Currency 2 18 2" xfId="2598"/>
    <cellStyle name="Currency 2 18 3" xfId="15402"/>
    <cellStyle name="Currency 2 19" xfId="2599"/>
    <cellStyle name="Currency 2 19 2" xfId="2600"/>
    <cellStyle name="Currency 2 19 3" xfId="15403"/>
    <cellStyle name="Currency 2 2" xfId="2601"/>
    <cellStyle name="Currency 2 2 10" xfId="2602"/>
    <cellStyle name="Currency 2 2 10 2" xfId="2603"/>
    <cellStyle name="Currency 2 2 11" xfId="2604"/>
    <cellStyle name="Currency 2 2 11 2" xfId="2605"/>
    <cellStyle name="Currency 2 2 12" xfId="2606"/>
    <cellStyle name="Currency 2 2 12 2" xfId="2607"/>
    <cellStyle name="Currency 2 2 12 2 2" xfId="2608"/>
    <cellStyle name="Currency 2 2 12 3" xfId="2609"/>
    <cellStyle name="Currency 2 2 12 4" xfId="15404"/>
    <cellStyle name="Currency 2 2 12 5" xfId="15405"/>
    <cellStyle name="Currency 2 2 13" xfId="2610"/>
    <cellStyle name="Currency 2 2 13 2" xfId="2611"/>
    <cellStyle name="Currency 2 2 14" xfId="2612"/>
    <cellStyle name="Currency 2 2 14 2" xfId="2613"/>
    <cellStyle name="Currency 2 2 14 2 2" xfId="2614"/>
    <cellStyle name="Currency 2 2 14 3" xfId="2615"/>
    <cellStyle name="Currency 2 2 14 4" xfId="15406"/>
    <cellStyle name="Currency 2 2 14 5" xfId="15407"/>
    <cellStyle name="Currency 2 2 15" xfId="2616"/>
    <cellStyle name="Currency 2 2 15 2" xfId="2617"/>
    <cellStyle name="Currency 2 2 15 2 2" xfId="2618"/>
    <cellStyle name="Currency 2 2 15 3" xfId="2619"/>
    <cellStyle name="Currency 2 2 15 4" xfId="15408"/>
    <cellStyle name="Currency 2 2 15 5" xfId="15409"/>
    <cellStyle name="Currency 2 2 16" xfId="2620"/>
    <cellStyle name="Currency 2 2 16 2" xfId="2621"/>
    <cellStyle name="Currency 2 2 16 2 2" xfId="2622"/>
    <cellStyle name="Currency 2 2 16 3" xfId="2623"/>
    <cellStyle name="Currency 2 2 16 4" xfId="15410"/>
    <cellStyle name="Currency 2 2 16 5" xfId="15411"/>
    <cellStyle name="Currency 2 2 17" xfId="2624"/>
    <cellStyle name="Currency 2 2 17 2" xfId="2625"/>
    <cellStyle name="Currency 2 2 17 2 2" xfId="2626"/>
    <cellStyle name="Currency 2 2 17 3" xfId="2627"/>
    <cellStyle name="Currency 2 2 17 4" xfId="15412"/>
    <cellStyle name="Currency 2 2 17 5" xfId="15413"/>
    <cellStyle name="Currency 2 2 18" xfId="2628"/>
    <cellStyle name="Currency 2 2 19" xfId="2629"/>
    <cellStyle name="Currency 2 2 2" xfId="2630"/>
    <cellStyle name="Currency 2 2 2 10" xfId="2631"/>
    <cellStyle name="Currency 2 2 2 11" xfId="2632"/>
    <cellStyle name="Currency 2 2 2 12" xfId="2633"/>
    <cellStyle name="Currency 2 2 2 13" xfId="2634"/>
    <cellStyle name="Currency 2 2 2 14" xfId="2635"/>
    <cellStyle name="Currency 2 2 2 15" xfId="2636"/>
    <cellStyle name="Currency 2 2 2 16" xfId="2637"/>
    <cellStyle name="Currency 2 2 2 17" xfId="2638"/>
    <cellStyle name="Currency 2 2 2 18" xfId="2639"/>
    <cellStyle name="Currency 2 2 2 18 2" xfId="2640"/>
    <cellStyle name="Currency 2 2 2 19" xfId="2641"/>
    <cellStyle name="Currency 2 2 2 19 2" xfId="2642"/>
    <cellStyle name="Currency 2 2 2 2" xfId="2643"/>
    <cellStyle name="Currency 2 2 2 2 10" xfId="2644"/>
    <cellStyle name="Currency 2 2 2 2 10 2" xfId="2645"/>
    <cellStyle name="Currency 2 2 2 2 10 2 2" xfId="2646"/>
    <cellStyle name="Currency 2 2 2 2 10 3" xfId="2647"/>
    <cellStyle name="Currency 2 2 2 2 10 4" xfId="15414"/>
    <cellStyle name="Currency 2 2 2 2 10 5" xfId="15415"/>
    <cellStyle name="Currency 2 2 2 2 11" xfId="2648"/>
    <cellStyle name="Currency 2 2 2 2 11 2" xfId="2649"/>
    <cellStyle name="Currency 2 2 2 2 11 2 2" xfId="2650"/>
    <cellStyle name="Currency 2 2 2 2 11 3" xfId="2651"/>
    <cellStyle name="Currency 2 2 2 2 11 4" xfId="15416"/>
    <cellStyle name="Currency 2 2 2 2 11 5" xfId="15417"/>
    <cellStyle name="Currency 2 2 2 2 12" xfId="2652"/>
    <cellStyle name="Currency 2 2 2 2 12 2" xfId="2653"/>
    <cellStyle name="Currency 2 2 2 2 12 2 2" xfId="2654"/>
    <cellStyle name="Currency 2 2 2 2 12 3" xfId="2655"/>
    <cellStyle name="Currency 2 2 2 2 12 4" xfId="15418"/>
    <cellStyle name="Currency 2 2 2 2 12 5" xfId="15419"/>
    <cellStyle name="Currency 2 2 2 2 13" xfId="2656"/>
    <cellStyle name="Currency 2 2 2 2 13 2" xfId="2657"/>
    <cellStyle name="Currency 2 2 2 2 13 2 2" xfId="2658"/>
    <cellStyle name="Currency 2 2 2 2 13 3" xfId="2659"/>
    <cellStyle name="Currency 2 2 2 2 13 4" xfId="15420"/>
    <cellStyle name="Currency 2 2 2 2 13 5" xfId="15421"/>
    <cellStyle name="Currency 2 2 2 2 14" xfId="2660"/>
    <cellStyle name="Currency 2 2 2 2 14 2" xfId="2661"/>
    <cellStyle name="Currency 2 2 2 2 14 2 2" xfId="2662"/>
    <cellStyle name="Currency 2 2 2 2 14 3" xfId="2663"/>
    <cellStyle name="Currency 2 2 2 2 14 4" xfId="15422"/>
    <cellStyle name="Currency 2 2 2 2 14 5" xfId="15423"/>
    <cellStyle name="Currency 2 2 2 2 15" xfId="2664"/>
    <cellStyle name="Currency 2 2 2 2 15 2" xfId="2665"/>
    <cellStyle name="Currency 2 2 2 2 15 2 2" xfId="2666"/>
    <cellStyle name="Currency 2 2 2 2 15 3" xfId="2667"/>
    <cellStyle name="Currency 2 2 2 2 15 4" xfId="15424"/>
    <cellStyle name="Currency 2 2 2 2 15 5" xfId="15425"/>
    <cellStyle name="Currency 2 2 2 2 16" xfId="2668"/>
    <cellStyle name="Currency 2 2 2 2 16 2" xfId="2669"/>
    <cellStyle name="Currency 2 2 2 2 16 2 2" xfId="2670"/>
    <cellStyle name="Currency 2 2 2 2 16 3" xfId="2671"/>
    <cellStyle name="Currency 2 2 2 2 16 4" xfId="15426"/>
    <cellStyle name="Currency 2 2 2 2 17" xfId="2672"/>
    <cellStyle name="Currency 2 2 2 2 17 2" xfId="2673"/>
    <cellStyle name="Currency 2 2 2 2 17 2 2" xfId="2674"/>
    <cellStyle name="Currency 2 2 2 2 17 3" xfId="2675"/>
    <cellStyle name="Currency 2 2 2 2 17 4" xfId="15427"/>
    <cellStyle name="Currency 2 2 2 2 2" xfId="2676"/>
    <cellStyle name="Currency 2 2 2 2 2 2" xfId="2677"/>
    <cellStyle name="Currency 2 2 2 2 2 2 2" xfId="2678"/>
    <cellStyle name="Currency 2 2 2 2 2 2 2 2" xfId="2679"/>
    <cellStyle name="Currency 2 2 2 2 2 2 2 2 2" xfId="2680"/>
    <cellStyle name="Currency 2 2 2 2 2 2 2 3" xfId="2681"/>
    <cellStyle name="Currency 2 2 2 2 2 2 2 4" xfId="15428"/>
    <cellStyle name="Currency 2 2 2 2 2 2 2 5" xfId="15429"/>
    <cellStyle name="Currency 2 2 2 2 2 2 3" xfId="2682"/>
    <cellStyle name="Currency 2 2 2 2 2 2 3 2" xfId="2683"/>
    <cellStyle name="Currency 2 2 2 2 2 2 3 2 2" xfId="2684"/>
    <cellStyle name="Currency 2 2 2 2 2 2 3 3" xfId="2685"/>
    <cellStyle name="Currency 2 2 2 2 2 2 3 4" xfId="15430"/>
    <cellStyle name="Currency 2 2 2 2 2 2 3 5" xfId="15431"/>
    <cellStyle name="Currency 2 2 2 2 2 2 4" xfId="2686"/>
    <cellStyle name="Currency 2 2 2 2 2 2 4 2" xfId="2687"/>
    <cellStyle name="Currency 2 2 2 2 2 2 4 2 2" xfId="2688"/>
    <cellStyle name="Currency 2 2 2 2 2 2 4 3" xfId="2689"/>
    <cellStyle name="Currency 2 2 2 2 2 2 4 4" xfId="15432"/>
    <cellStyle name="Currency 2 2 2 2 2 2 4 5" xfId="15433"/>
    <cellStyle name="Currency 2 2 2 2 2 2 5" xfId="2690"/>
    <cellStyle name="Currency 2 2 2 2 2 2 5 2" xfId="2691"/>
    <cellStyle name="Currency 2 2 2 2 2 2 5 2 2" xfId="2692"/>
    <cellStyle name="Currency 2 2 2 2 2 2 5 3" xfId="2693"/>
    <cellStyle name="Currency 2 2 2 2 2 2 5 4" xfId="15434"/>
    <cellStyle name="Currency 2 2 2 2 2 2 5 5" xfId="15435"/>
    <cellStyle name="Currency 2 2 2 2 2 3" xfId="2694"/>
    <cellStyle name="Currency 2 2 2 2 2 4" xfId="2695"/>
    <cellStyle name="Currency 2 2 2 2 2 5" xfId="2696"/>
    <cellStyle name="Currency 2 2 2 2 2 6" xfId="2697"/>
    <cellStyle name="Currency 2 2 2 2 2 6 2" xfId="2698"/>
    <cellStyle name="Currency 2 2 2 2 2 7" xfId="2699"/>
    <cellStyle name="Currency 2 2 2 2 2 8" xfId="15436"/>
    <cellStyle name="Currency 2 2 2 2 2 9" xfId="15437"/>
    <cellStyle name="Currency 2 2 2 2 3" xfId="2700"/>
    <cellStyle name="Currency 2 2 2 2 3 2" xfId="2701"/>
    <cellStyle name="Currency 2 2 2 2 3 2 2" xfId="2702"/>
    <cellStyle name="Currency 2 2 2 2 3 3" xfId="2703"/>
    <cellStyle name="Currency 2 2 2 2 3 4" xfId="15438"/>
    <cellStyle name="Currency 2 2 2 2 3 5" xfId="15439"/>
    <cellStyle name="Currency 2 2 2 2 4" xfId="2704"/>
    <cellStyle name="Currency 2 2 2 2 4 2" xfId="2705"/>
    <cellStyle name="Currency 2 2 2 2 4 2 2" xfId="2706"/>
    <cellStyle name="Currency 2 2 2 2 4 3" xfId="2707"/>
    <cellStyle name="Currency 2 2 2 2 4 4" xfId="15440"/>
    <cellStyle name="Currency 2 2 2 2 4 5" xfId="15441"/>
    <cellStyle name="Currency 2 2 2 2 5" xfId="2708"/>
    <cellStyle name="Currency 2 2 2 2 5 2" xfId="2709"/>
    <cellStyle name="Currency 2 2 2 2 5 2 2" xfId="2710"/>
    <cellStyle name="Currency 2 2 2 2 5 3" xfId="2711"/>
    <cellStyle name="Currency 2 2 2 2 5 4" xfId="15442"/>
    <cellStyle name="Currency 2 2 2 2 5 5" xfId="15443"/>
    <cellStyle name="Currency 2 2 2 2 6" xfId="2712"/>
    <cellStyle name="Currency 2 2 2 2 6 2" xfId="2713"/>
    <cellStyle name="Currency 2 2 2 2 6 2 2" xfId="2714"/>
    <cellStyle name="Currency 2 2 2 2 6 3" xfId="2715"/>
    <cellStyle name="Currency 2 2 2 2 6 4" xfId="15444"/>
    <cellStyle name="Currency 2 2 2 2 6 5" xfId="15445"/>
    <cellStyle name="Currency 2 2 2 2 7" xfId="2716"/>
    <cellStyle name="Currency 2 2 2 2 7 2" xfId="2717"/>
    <cellStyle name="Currency 2 2 2 2 7 2 2" xfId="2718"/>
    <cellStyle name="Currency 2 2 2 2 7 3" xfId="2719"/>
    <cellStyle name="Currency 2 2 2 2 7 4" xfId="15446"/>
    <cellStyle name="Currency 2 2 2 2 7 5" xfId="15447"/>
    <cellStyle name="Currency 2 2 2 2 8" xfId="2720"/>
    <cellStyle name="Currency 2 2 2 2 8 2" xfId="2721"/>
    <cellStyle name="Currency 2 2 2 2 8 2 2" xfId="2722"/>
    <cellStyle name="Currency 2 2 2 2 8 3" xfId="2723"/>
    <cellStyle name="Currency 2 2 2 2 8 4" xfId="15448"/>
    <cellStyle name="Currency 2 2 2 2 8 5" xfId="15449"/>
    <cellStyle name="Currency 2 2 2 2 9" xfId="2724"/>
    <cellStyle name="Currency 2 2 2 2 9 2" xfId="2725"/>
    <cellStyle name="Currency 2 2 2 2 9 2 2" xfId="2726"/>
    <cellStyle name="Currency 2 2 2 2 9 3" xfId="2727"/>
    <cellStyle name="Currency 2 2 2 2 9 4" xfId="15450"/>
    <cellStyle name="Currency 2 2 2 2 9 5" xfId="15451"/>
    <cellStyle name="Currency 2 2 2 20" xfId="2728"/>
    <cellStyle name="Currency 2 2 2 21" xfId="15452"/>
    <cellStyle name="Currency 2 2 2 3" xfId="2729"/>
    <cellStyle name="Currency 2 2 2 3 2" xfId="2730"/>
    <cellStyle name="Currency 2 2 2 3 2 2" xfId="2731"/>
    <cellStyle name="Currency 2 2 2 4" xfId="2732"/>
    <cellStyle name="Currency 2 2 2 4 2" xfId="2733"/>
    <cellStyle name="Currency 2 2 2 4 2 2" xfId="2734"/>
    <cellStyle name="Currency 2 2 2 5" xfId="2735"/>
    <cellStyle name="Currency 2 2 2 5 2" xfId="2736"/>
    <cellStyle name="Currency 2 2 2 5 2 2" xfId="2737"/>
    <cellStyle name="Currency 2 2 2 6" xfId="2738"/>
    <cellStyle name="Currency 2 2 2 6 2" xfId="2739"/>
    <cellStyle name="Currency 2 2 2 6 2 2" xfId="2740"/>
    <cellStyle name="Currency 2 2 2 7" xfId="2741"/>
    <cellStyle name="Currency 2 2 2 7 2" xfId="2742"/>
    <cellStyle name="Currency 2 2 2 7 2 2" xfId="2743"/>
    <cellStyle name="Currency 2 2 2 8" xfId="2744"/>
    <cellStyle name="Currency 2 2 2 8 2" xfId="2745"/>
    <cellStyle name="Currency 2 2 2 8 2 2" xfId="2746"/>
    <cellStyle name="Currency 2 2 2 9" xfId="2747"/>
    <cellStyle name="Currency 2 2 2 9 2" xfId="2748"/>
    <cellStyle name="Currency 2 2 2 9 2 2" xfId="2749"/>
    <cellStyle name="Currency 2 2 20" xfId="2750"/>
    <cellStyle name="Currency 2 2 3" xfId="2751"/>
    <cellStyle name="Currency 2 2 3 2" xfId="2752"/>
    <cellStyle name="Currency 2 2 3 3" xfId="2753"/>
    <cellStyle name="Currency 2 2 4" xfId="2754"/>
    <cellStyle name="Currency 2 2 4 2" xfId="2755"/>
    <cellStyle name="Currency 2 2 4 3" xfId="2756"/>
    <cellStyle name="Currency 2 2 5" xfId="2757"/>
    <cellStyle name="Currency 2 2 5 2" xfId="2758"/>
    <cellStyle name="Currency 2 2 5 3" xfId="2759"/>
    <cellStyle name="Currency 2 2 6" xfId="2760"/>
    <cellStyle name="Currency 2 2 6 2" xfId="2761"/>
    <cellStyle name="Currency 2 2 6 3" xfId="2762"/>
    <cellStyle name="Currency 2 2 7" xfId="2763"/>
    <cellStyle name="Currency 2 2 7 2" xfId="2764"/>
    <cellStyle name="Currency 2 2 7 3" xfId="2765"/>
    <cellStyle name="Currency 2 2 8" xfId="2766"/>
    <cellStyle name="Currency 2 2 8 2" xfId="2767"/>
    <cellStyle name="Currency 2 2 8 3" xfId="2768"/>
    <cellStyle name="Currency 2 2 9" xfId="2769"/>
    <cellStyle name="Currency 2 2 9 2" xfId="2770"/>
    <cellStyle name="Currency 2 2 9 3" xfId="2771"/>
    <cellStyle name="Currency 2 20" xfId="2772"/>
    <cellStyle name="Currency 2 20 2" xfId="2773"/>
    <cellStyle name="Currency 2 20 3" xfId="15453"/>
    <cellStyle name="Currency 2 21" xfId="2774"/>
    <cellStyle name="Currency 2 21 2" xfId="2775"/>
    <cellStyle name="Currency 2 21 3" xfId="15454"/>
    <cellStyle name="Currency 2 22" xfId="2776"/>
    <cellStyle name="Currency 2 22 2" xfId="2777"/>
    <cellStyle name="Currency 2 22 3" xfId="15455"/>
    <cellStyle name="Currency 2 23" xfId="2778"/>
    <cellStyle name="Currency 2 23 2" xfId="2779"/>
    <cellStyle name="Currency 2 23 3" xfId="15456"/>
    <cellStyle name="Currency 2 24" xfId="2780"/>
    <cellStyle name="Currency 2 24 2" xfId="2781"/>
    <cellStyle name="Currency 2 24 3" xfId="15457"/>
    <cellStyle name="Currency 2 25" xfId="2782"/>
    <cellStyle name="Currency 2 25 2" xfId="2783"/>
    <cellStyle name="Currency 2 25 3" xfId="15458"/>
    <cellStyle name="Currency 2 26" xfId="2784"/>
    <cellStyle name="Currency 2 26 2" xfId="2785"/>
    <cellStyle name="Currency 2 26 3" xfId="15459"/>
    <cellStyle name="Currency 2 27" xfId="2786"/>
    <cellStyle name="Currency 2 27 2" xfId="2787"/>
    <cellStyle name="Currency 2 27 3" xfId="15460"/>
    <cellStyle name="Currency 2 28" xfId="2788"/>
    <cellStyle name="Currency 2 28 2" xfId="2789"/>
    <cellStyle name="Currency 2 28 3" xfId="15461"/>
    <cellStyle name="Currency 2 29" xfId="2790"/>
    <cellStyle name="Currency 2 29 2" xfId="2791"/>
    <cellStyle name="Currency 2 29 3" xfId="15462"/>
    <cellStyle name="Currency 2 3" xfId="2792"/>
    <cellStyle name="Currency 2 3 2" xfId="2793"/>
    <cellStyle name="Currency 2 3 2 2" xfId="2794"/>
    <cellStyle name="Currency 2 3 3" xfId="2795"/>
    <cellStyle name="Currency 2 3 3 2" xfId="2796"/>
    <cellStyle name="Currency 2 3 4" xfId="15463"/>
    <cellStyle name="Currency 2 30" xfId="2797"/>
    <cellStyle name="Currency 2 30 2" xfId="2798"/>
    <cellStyle name="Currency 2 30 3" xfId="15464"/>
    <cellStyle name="Currency 2 31" xfId="2799"/>
    <cellStyle name="Currency 2 31 2" xfId="2800"/>
    <cellStyle name="Currency 2 31 3" xfId="15465"/>
    <cellStyle name="Currency 2 32" xfId="2801"/>
    <cellStyle name="Currency 2 32 2" xfId="2802"/>
    <cellStyle name="Currency 2 32 3" xfId="15466"/>
    <cellStyle name="Currency 2 33" xfId="2803"/>
    <cellStyle name="Currency 2 33 2" xfId="2804"/>
    <cellStyle name="Currency 2 33 3" xfId="15467"/>
    <cellStyle name="Currency 2 34" xfId="2805"/>
    <cellStyle name="Currency 2 34 2" xfId="2806"/>
    <cellStyle name="Currency 2 34 3" xfId="15468"/>
    <cellStyle name="Currency 2 35" xfId="2807"/>
    <cellStyle name="Currency 2 35 2" xfId="2808"/>
    <cellStyle name="Currency 2 35 3" xfId="15469"/>
    <cellStyle name="Currency 2 36" xfId="2809"/>
    <cellStyle name="Currency 2 36 2" xfId="2810"/>
    <cellStyle name="Currency 2 36 3" xfId="15470"/>
    <cellStyle name="Currency 2 37" xfId="2811"/>
    <cellStyle name="Currency 2 37 2" xfId="2812"/>
    <cellStyle name="Currency 2 37 3" xfId="15471"/>
    <cellStyle name="Currency 2 38" xfId="2813"/>
    <cellStyle name="Currency 2 38 2" xfId="2814"/>
    <cellStyle name="Currency 2 38 3" xfId="15472"/>
    <cellStyle name="Currency 2 39" xfId="2815"/>
    <cellStyle name="Currency 2 39 2" xfId="2816"/>
    <cellStyle name="Currency 2 39 3" xfId="15473"/>
    <cellStyle name="Currency 2 4" xfId="2817"/>
    <cellStyle name="Currency 2 4 2" xfId="2818"/>
    <cellStyle name="Currency 2 4 2 2" xfId="2819"/>
    <cellStyle name="Currency 2 4 3" xfId="2820"/>
    <cellStyle name="Currency 2 4 3 2" xfId="2821"/>
    <cellStyle name="Currency 2 4 4" xfId="15474"/>
    <cellStyle name="Currency 2 40" xfId="2822"/>
    <cellStyle name="Currency 2 40 2" xfId="2823"/>
    <cellStyle name="Currency 2 40 3" xfId="15475"/>
    <cellStyle name="Currency 2 41" xfId="2824"/>
    <cellStyle name="Currency 2 41 2" xfId="2825"/>
    <cellStyle name="Currency 2 41 3" xfId="15476"/>
    <cellStyle name="Currency 2 42" xfId="2826"/>
    <cellStyle name="Currency 2 42 2" xfId="2827"/>
    <cellStyle name="Currency 2 42 3" xfId="15477"/>
    <cellStyle name="Currency 2 43" xfId="2828"/>
    <cellStyle name="Currency 2 43 2" xfId="2829"/>
    <cellStyle name="Currency 2 43 3" xfId="15478"/>
    <cellStyle name="Currency 2 44" xfId="2830"/>
    <cellStyle name="Currency 2 44 2" xfId="2831"/>
    <cellStyle name="Currency 2 44 3" xfId="15479"/>
    <cellStyle name="Currency 2 45" xfId="2832"/>
    <cellStyle name="Currency 2 45 2" xfId="2833"/>
    <cellStyle name="Currency 2 45 3" xfId="15480"/>
    <cellStyle name="Currency 2 46" xfId="2834"/>
    <cellStyle name="Currency 2 46 2" xfId="2835"/>
    <cellStyle name="Currency 2 46 3" xfId="15481"/>
    <cellStyle name="Currency 2 47" xfId="2836"/>
    <cellStyle name="Currency 2 47 2" xfId="2837"/>
    <cellStyle name="Currency 2 47 3" xfId="15482"/>
    <cellStyle name="Currency 2 48" xfId="2838"/>
    <cellStyle name="Currency 2 48 2" xfId="2839"/>
    <cellStyle name="Currency 2 48 3" xfId="15483"/>
    <cellStyle name="Currency 2 49" xfId="2840"/>
    <cellStyle name="Currency 2 49 2" xfId="2841"/>
    <cellStyle name="Currency 2 49 3" xfId="15484"/>
    <cellStyle name="Currency 2 5" xfId="2842"/>
    <cellStyle name="Currency 2 5 2" xfId="2843"/>
    <cellStyle name="Currency 2 5 2 2" xfId="2844"/>
    <cellStyle name="Currency 2 5 3" xfId="2845"/>
    <cellStyle name="Currency 2 5 3 2" xfId="2846"/>
    <cellStyle name="Currency 2 5 4" xfId="15485"/>
    <cellStyle name="Currency 2 50" xfId="2847"/>
    <cellStyle name="Currency 2 50 2" xfId="2848"/>
    <cellStyle name="Currency 2 50 3" xfId="15486"/>
    <cellStyle name="Currency 2 51" xfId="2849"/>
    <cellStyle name="Currency 2 51 2" xfId="2850"/>
    <cellStyle name="Currency 2 51 3" xfId="15487"/>
    <cellStyle name="Currency 2 52" xfId="2851"/>
    <cellStyle name="Currency 2 52 2" xfId="2852"/>
    <cellStyle name="Currency 2 52 3" xfId="15488"/>
    <cellStyle name="Currency 2 53" xfId="2853"/>
    <cellStyle name="Currency 2 53 2" xfId="2854"/>
    <cellStyle name="Currency 2 53 3" xfId="15489"/>
    <cellStyle name="Currency 2 54" xfId="2855"/>
    <cellStyle name="Currency 2 54 2" xfId="2856"/>
    <cellStyle name="Currency 2 54 3" xfId="15490"/>
    <cellStyle name="Currency 2 55" xfId="2857"/>
    <cellStyle name="Currency 2 55 2" xfId="2858"/>
    <cellStyle name="Currency 2 55 3" xfId="15491"/>
    <cellStyle name="Currency 2 56" xfId="2859"/>
    <cellStyle name="Currency 2 56 2" xfId="2860"/>
    <cellStyle name="Currency 2 56 3" xfId="15492"/>
    <cellStyle name="Currency 2 57" xfId="2861"/>
    <cellStyle name="Currency 2 57 2" xfId="2862"/>
    <cellStyle name="Currency 2 57 3" xfId="15493"/>
    <cellStyle name="Currency 2 58" xfId="2863"/>
    <cellStyle name="Currency 2 58 2" xfId="2864"/>
    <cellStyle name="Currency 2 58 3" xfId="15494"/>
    <cellStyle name="Currency 2 59" xfId="2865"/>
    <cellStyle name="Currency 2 59 2" xfId="2866"/>
    <cellStyle name="Currency 2 59 3" xfId="15495"/>
    <cellStyle name="Currency 2 6" xfId="2867"/>
    <cellStyle name="Currency 2 6 2" xfId="2868"/>
    <cellStyle name="Currency 2 6 2 2" xfId="2869"/>
    <cellStyle name="Currency 2 6 3" xfId="2870"/>
    <cellStyle name="Currency 2 6 3 2" xfId="2871"/>
    <cellStyle name="Currency 2 6 4" xfId="15496"/>
    <cellStyle name="Currency 2 60" xfId="2872"/>
    <cellStyle name="Currency 2 60 2" xfId="2873"/>
    <cellStyle name="Currency 2 60 3" xfId="15497"/>
    <cellStyle name="Currency 2 61" xfId="2874"/>
    <cellStyle name="Currency 2 61 2" xfId="2875"/>
    <cellStyle name="Currency 2 61 3" xfId="15498"/>
    <cellStyle name="Currency 2 62" xfId="2876"/>
    <cellStyle name="Currency 2 62 2" xfId="2877"/>
    <cellStyle name="Currency 2 63" xfId="2878"/>
    <cellStyle name="Currency 2 63 2" xfId="2879"/>
    <cellStyle name="Currency 2 64" xfId="2880"/>
    <cellStyle name="Currency 2 64 2" xfId="2881"/>
    <cellStyle name="Currency 2 65" xfId="2882"/>
    <cellStyle name="Currency 2 65 2" xfId="2883"/>
    <cellStyle name="Currency 2 66" xfId="2884"/>
    <cellStyle name="Currency 2 66 2" xfId="2885"/>
    <cellStyle name="Currency 2 67" xfId="2886"/>
    <cellStyle name="Currency 2 67 2" xfId="2887"/>
    <cellStyle name="Currency 2 68" xfId="2888"/>
    <cellStyle name="Currency 2 68 2" xfId="2889"/>
    <cellStyle name="Currency 2 69" xfId="2890"/>
    <cellStyle name="Currency 2 69 2" xfId="2891"/>
    <cellStyle name="Currency 2 7" xfId="2892"/>
    <cellStyle name="Currency 2 7 2" xfId="2893"/>
    <cellStyle name="Currency 2 7 2 2" xfId="2894"/>
    <cellStyle name="Currency 2 7 3" xfId="2895"/>
    <cellStyle name="Currency 2 7 3 2" xfId="2896"/>
    <cellStyle name="Currency 2 7 4" xfId="15499"/>
    <cellStyle name="Currency 2 70" xfId="2897"/>
    <cellStyle name="Currency 2 70 2" xfId="2898"/>
    <cellStyle name="Currency 2 71" xfId="2899"/>
    <cellStyle name="Currency 2 71 2" xfId="2900"/>
    <cellStyle name="Currency 2 72" xfId="2901"/>
    <cellStyle name="Currency 2 72 2" xfId="2902"/>
    <cellStyle name="Currency 2 73" xfId="2903"/>
    <cellStyle name="Currency 2 73 2" xfId="2904"/>
    <cellStyle name="Currency 2 74" xfId="2905"/>
    <cellStyle name="Currency 2 74 2" xfId="2906"/>
    <cellStyle name="Currency 2 75" xfId="2907"/>
    <cellStyle name="Currency 2 75 2" xfId="2908"/>
    <cellStyle name="Currency 2 76" xfId="2909"/>
    <cellStyle name="Currency 2 76 2" xfId="2910"/>
    <cellStyle name="Currency 2 77" xfId="2911"/>
    <cellStyle name="Currency 2 77 2" xfId="2912"/>
    <cellStyle name="Currency 2 78" xfId="2913"/>
    <cellStyle name="Currency 2 78 2" xfId="2914"/>
    <cellStyle name="Currency 2 79" xfId="2915"/>
    <cellStyle name="Currency 2 79 2" xfId="2916"/>
    <cellStyle name="Currency 2 8" xfId="2917"/>
    <cellStyle name="Currency 2 8 2" xfId="2918"/>
    <cellStyle name="Currency 2 8 2 2" xfId="2919"/>
    <cellStyle name="Currency 2 8 3" xfId="2920"/>
    <cellStyle name="Currency 2 8 3 2" xfId="2921"/>
    <cellStyle name="Currency 2 8 4" xfId="15500"/>
    <cellStyle name="Currency 2 80" xfId="2922"/>
    <cellStyle name="Currency 2 80 2" xfId="2923"/>
    <cellStyle name="Currency 2 81" xfId="2924"/>
    <cellStyle name="Currency 2 81 2" xfId="2925"/>
    <cellStyle name="Currency 2 82" xfId="2926"/>
    <cellStyle name="Currency 2 82 2" xfId="2927"/>
    <cellStyle name="Currency 2 83" xfId="2928"/>
    <cellStyle name="Currency 2 83 2" xfId="2929"/>
    <cellStyle name="Currency 2 84" xfId="2930"/>
    <cellStyle name="Currency 2 84 2" xfId="2931"/>
    <cellStyle name="Currency 2 85" xfId="2932"/>
    <cellStyle name="Currency 2 85 2" xfId="2933"/>
    <cellStyle name="Currency 2 86" xfId="2934"/>
    <cellStyle name="Currency 2 86 2" xfId="2935"/>
    <cellStyle name="Currency 2 87" xfId="2936"/>
    <cellStyle name="Currency 2 87 2" xfId="2937"/>
    <cellStyle name="Currency 2 88" xfId="2938"/>
    <cellStyle name="Currency 2 88 2" xfId="2939"/>
    <cellStyle name="Currency 2 89" xfId="2940"/>
    <cellStyle name="Currency 2 89 2" xfId="2941"/>
    <cellStyle name="Currency 2 9" xfId="2942"/>
    <cellStyle name="Currency 2 9 2" xfId="2943"/>
    <cellStyle name="Currency 2 9 2 2" xfId="2944"/>
    <cellStyle name="Currency 2 9 3" xfId="2945"/>
    <cellStyle name="Currency 2 9 3 2" xfId="2946"/>
    <cellStyle name="Currency 2 9 4" xfId="15501"/>
    <cellStyle name="Currency 2 90" xfId="2947"/>
    <cellStyle name="Currency 2 90 2" xfId="2948"/>
    <cellStyle name="Currency 2 91" xfId="2949"/>
    <cellStyle name="Currency 2 91 2" xfId="2950"/>
    <cellStyle name="Currency 2 92" xfId="2951"/>
    <cellStyle name="Currency 2 92 2" xfId="2952"/>
    <cellStyle name="Currency 2 93" xfId="2953"/>
    <cellStyle name="Currency 2 93 2" xfId="2954"/>
    <cellStyle name="Currency 2 94" xfId="2955"/>
    <cellStyle name="Currency 2 94 2" xfId="2956"/>
    <cellStyle name="Currency 2 95" xfId="2957"/>
    <cellStyle name="Currency 2 95 2" xfId="2958"/>
    <cellStyle name="Currency 2 96" xfId="2959"/>
    <cellStyle name="Currency 2 96 2" xfId="2960"/>
    <cellStyle name="Currency 2 97" xfId="2961"/>
    <cellStyle name="Currency 2 97 2" xfId="2962"/>
    <cellStyle name="Currency 2 98" xfId="2963"/>
    <cellStyle name="Currency 2 98 2" xfId="2964"/>
    <cellStyle name="Currency 2 99" xfId="2965"/>
    <cellStyle name="Currency 2 99 2" xfId="2966"/>
    <cellStyle name="Currency 20" xfId="2967"/>
    <cellStyle name="Currency 21" xfId="2968"/>
    <cellStyle name="Currency 22" xfId="2969"/>
    <cellStyle name="Currency 23" xfId="2970"/>
    <cellStyle name="Currency 24" xfId="2971"/>
    <cellStyle name="Currency 25" xfId="2972"/>
    <cellStyle name="Currency 25 2" xfId="2973"/>
    <cellStyle name="Currency 25 2 2" xfId="23368"/>
    <cellStyle name="Currency 25 3" xfId="2974"/>
    <cellStyle name="Currency 25 3 2" xfId="15502"/>
    <cellStyle name="Currency 25 3 2 2" xfId="23369"/>
    <cellStyle name="Currency 25 3 3" xfId="23370"/>
    <cellStyle name="Currency 25 4" xfId="15503"/>
    <cellStyle name="Currency 25 4 2" xfId="23371"/>
    <cellStyle name="Currency 25 5" xfId="23372"/>
    <cellStyle name="Currency 26" xfId="2975"/>
    <cellStyle name="Currency 26 2" xfId="2976"/>
    <cellStyle name="Currency 26 2 2" xfId="2977"/>
    <cellStyle name="Currency 26 2 2 2" xfId="15504"/>
    <cellStyle name="Currency 26 2 2 2 2" xfId="23373"/>
    <cellStyle name="Currency 26 2 2 3" xfId="23374"/>
    <cellStyle name="Currency 26 2 3" xfId="15505"/>
    <cellStyle name="Currency 26 2 3 2" xfId="23375"/>
    <cellStyle name="Currency 26 2 4" xfId="23376"/>
    <cellStyle name="Currency 26 3" xfId="2978"/>
    <cellStyle name="Currency 26 3 2" xfId="15506"/>
    <cellStyle name="Currency 26 3 2 2" xfId="23377"/>
    <cellStyle name="Currency 26 3 3" xfId="23378"/>
    <cellStyle name="Currency 26 4" xfId="15507"/>
    <cellStyle name="Currency 26 4 2" xfId="23379"/>
    <cellStyle name="Currency 26 5" xfId="23380"/>
    <cellStyle name="Currency 27" xfId="2979"/>
    <cellStyle name="Currency 27 2" xfId="2980"/>
    <cellStyle name="Currency 27 2 2" xfId="15508"/>
    <cellStyle name="Currency 27 2 2 2" xfId="15509"/>
    <cellStyle name="Currency 27 2 2 2 2" xfId="23381"/>
    <cellStyle name="Currency 27 2 2 3" xfId="23382"/>
    <cellStyle name="Currency 27 2 3" xfId="15510"/>
    <cellStyle name="Currency 27 2 3 2" xfId="23383"/>
    <cellStyle name="Currency 27 2 4" xfId="23384"/>
    <cellStyle name="Currency 27 3" xfId="15511"/>
    <cellStyle name="Currency 27 3 2" xfId="15512"/>
    <cellStyle name="Currency 27 3 2 2" xfId="23385"/>
    <cellStyle name="Currency 27 3 3" xfId="23386"/>
    <cellStyle name="Currency 27 3 3 2" xfId="23387"/>
    <cellStyle name="Currency 27 3 4" xfId="23388"/>
    <cellStyle name="Currency 27 4" xfId="15513"/>
    <cellStyle name="Currency 27 4 2" xfId="23389"/>
    <cellStyle name="Currency 27 5" xfId="23390"/>
    <cellStyle name="Currency 28" xfId="2981"/>
    <cellStyle name="Currency 29" xfId="2982"/>
    <cellStyle name="Currency 3" xfId="13"/>
    <cellStyle name="Currency 3 10" xfId="2983"/>
    <cellStyle name="Currency 3 10 2" xfId="2984"/>
    <cellStyle name="Currency 3 10 2 2" xfId="2985"/>
    <cellStyle name="Currency 3 10 3" xfId="2986"/>
    <cellStyle name="Currency 3 10 3 2" xfId="2987"/>
    <cellStyle name="Currency 3 10 4" xfId="15514"/>
    <cellStyle name="Currency 3 100" xfId="2988"/>
    <cellStyle name="Currency 3 100 2" xfId="2989"/>
    <cellStyle name="Currency 3 101" xfId="2990"/>
    <cellStyle name="Currency 3 101 2" xfId="2991"/>
    <cellStyle name="Currency 3 102" xfId="2992"/>
    <cellStyle name="Currency 3 102 2" xfId="2993"/>
    <cellStyle name="Currency 3 103" xfId="2994"/>
    <cellStyle name="Currency 3 103 2" xfId="2995"/>
    <cellStyle name="Currency 3 104" xfId="2996"/>
    <cellStyle name="Currency 3 104 2" xfId="2997"/>
    <cellStyle name="Currency 3 105" xfId="2998"/>
    <cellStyle name="Currency 3 105 2" xfId="2999"/>
    <cellStyle name="Currency 3 106" xfId="3000"/>
    <cellStyle name="Currency 3 106 2" xfId="3001"/>
    <cellStyle name="Currency 3 107" xfId="3002"/>
    <cellStyle name="Currency 3 107 2" xfId="3003"/>
    <cellStyle name="Currency 3 108" xfId="3004"/>
    <cellStyle name="Currency 3 108 2" xfId="3005"/>
    <cellStyle name="Currency 3 109" xfId="3006"/>
    <cellStyle name="Currency 3 109 2" xfId="3007"/>
    <cellStyle name="Currency 3 11" xfId="3008"/>
    <cellStyle name="Currency 3 11 2" xfId="3009"/>
    <cellStyle name="Currency 3 11 2 2" xfId="3010"/>
    <cellStyle name="Currency 3 11 3" xfId="3011"/>
    <cellStyle name="Currency 3 11 3 2" xfId="3012"/>
    <cellStyle name="Currency 3 11 4" xfId="15515"/>
    <cellStyle name="Currency 3 110" xfId="3013"/>
    <cellStyle name="Currency 3 110 2" xfId="3014"/>
    <cellStyle name="Currency 3 111" xfId="3015"/>
    <cellStyle name="Currency 3 111 2" xfId="3016"/>
    <cellStyle name="Currency 3 112" xfId="3017"/>
    <cellStyle name="Currency 3 112 2" xfId="3018"/>
    <cellStyle name="Currency 3 113" xfId="3019"/>
    <cellStyle name="Currency 3 113 2" xfId="3020"/>
    <cellStyle name="Currency 3 114" xfId="3021"/>
    <cellStyle name="Currency 3 114 2" xfId="3022"/>
    <cellStyle name="Currency 3 115" xfId="3023"/>
    <cellStyle name="Currency 3 115 2" xfId="3024"/>
    <cellStyle name="Currency 3 116" xfId="3025"/>
    <cellStyle name="Currency 3 116 2" xfId="3026"/>
    <cellStyle name="Currency 3 117" xfId="3027"/>
    <cellStyle name="Currency 3 117 2" xfId="3028"/>
    <cellStyle name="Currency 3 118" xfId="3029"/>
    <cellStyle name="Currency 3 118 2" xfId="3030"/>
    <cellStyle name="Currency 3 119" xfId="3031"/>
    <cellStyle name="Currency 3 119 2" xfId="3032"/>
    <cellStyle name="Currency 3 12" xfId="3033"/>
    <cellStyle name="Currency 3 12 2" xfId="3034"/>
    <cellStyle name="Currency 3 12 2 2" xfId="3035"/>
    <cellStyle name="Currency 3 12 3" xfId="3036"/>
    <cellStyle name="Currency 3 12 3 2" xfId="3037"/>
    <cellStyle name="Currency 3 12 4" xfId="15516"/>
    <cellStyle name="Currency 3 120" xfId="3038"/>
    <cellStyle name="Currency 3 120 2" xfId="3039"/>
    <cellStyle name="Currency 3 121" xfId="3040"/>
    <cellStyle name="Currency 3 121 2" xfId="3041"/>
    <cellStyle name="Currency 3 122" xfId="3042"/>
    <cellStyle name="Currency 3 122 2" xfId="3043"/>
    <cellStyle name="Currency 3 123" xfId="3044"/>
    <cellStyle name="Currency 3 123 2" xfId="3045"/>
    <cellStyle name="Currency 3 124" xfId="3046"/>
    <cellStyle name="Currency 3 124 2" xfId="3047"/>
    <cellStyle name="Currency 3 125" xfId="3048"/>
    <cellStyle name="Currency 3 125 2" xfId="3049"/>
    <cellStyle name="Currency 3 126" xfId="3050"/>
    <cellStyle name="Currency 3 126 2" xfId="3051"/>
    <cellStyle name="Currency 3 127" xfId="3052"/>
    <cellStyle name="Currency 3 127 2" xfId="3053"/>
    <cellStyle name="Currency 3 128" xfId="3054"/>
    <cellStyle name="Currency 3 128 2" xfId="3055"/>
    <cellStyle name="Currency 3 129" xfId="3056"/>
    <cellStyle name="Currency 3 129 2" xfId="3057"/>
    <cellStyle name="Currency 3 13" xfId="3058"/>
    <cellStyle name="Currency 3 13 2" xfId="3059"/>
    <cellStyle name="Currency 3 13 2 2" xfId="3060"/>
    <cellStyle name="Currency 3 13 3" xfId="3061"/>
    <cellStyle name="Currency 3 13 3 2" xfId="3062"/>
    <cellStyle name="Currency 3 13 4" xfId="15517"/>
    <cellStyle name="Currency 3 130" xfId="3063"/>
    <cellStyle name="Currency 3 130 2" xfId="3064"/>
    <cellStyle name="Currency 3 131" xfId="3065"/>
    <cellStyle name="Currency 3 131 2" xfId="3066"/>
    <cellStyle name="Currency 3 132" xfId="3067"/>
    <cellStyle name="Currency 3 132 2" xfId="3068"/>
    <cellStyle name="Currency 3 133" xfId="3069"/>
    <cellStyle name="Currency 3 133 2" xfId="3070"/>
    <cellStyle name="Currency 3 134" xfId="3071"/>
    <cellStyle name="Currency 3 134 2" xfId="3072"/>
    <cellStyle name="Currency 3 135" xfId="3073"/>
    <cellStyle name="Currency 3 135 2" xfId="3074"/>
    <cellStyle name="Currency 3 136" xfId="3075"/>
    <cellStyle name="Currency 3 136 2" xfId="3076"/>
    <cellStyle name="Currency 3 137" xfId="3077"/>
    <cellStyle name="Currency 3 138" xfId="3078"/>
    <cellStyle name="Currency 3 138 2" xfId="3079"/>
    <cellStyle name="Currency 3 139" xfId="3080"/>
    <cellStyle name="Currency 3 14" xfId="3081"/>
    <cellStyle name="Currency 3 14 2" xfId="3082"/>
    <cellStyle name="Currency 3 14 2 2" xfId="3083"/>
    <cellStyle name="Currency 3 14 3" xfId="3084"/>
    <cellStyle name="Currency 3 14 3 2" xfId="3085"/>
    <cellStyle name="Currency 3 14 4" xfId="15518"/>
    <cellStyle name="Currency 3 140" xfId="33641"/>
    <cellStyle name="Currency 3 15" xfId="3086"/>
    <cellStyle name="Currency 3 15 2" xfId="3087"/>
    <cellStyle name="Currency 3 15 2 2" xfId="3088"/>
    <cellStyle name="Currency 3 15 3" xfId="3089"/>
    <cellStyle name="Currency 3 15 3 2" xfId="3090"/>
    <cellStyle name="Currency 3 15 4" xfId="15519"/>
    <cellStyle name="Currency 3 16" xfId="3091"/>
    <cellStyle name="Currency 3 16 2" xfId="3092"/>
    <cellStyle name="Currency 3 16 2 2" xfId="3093"/>
    <cellStyle name="Currency 3 16 3" xfId="3094"/>
    <cellStyle name="Currency 3 16 3 2" xfId="3095"/>
    <cellStyle name="Currency 3 16 4" xfId="15520"/>
    <cellStyle name="Currency 3 17" xfId="3096"/>
    <cellStyle name="Currency 3 17 2" xfId="3097"/>
    <cellStyle name="Currency 3 17 2 2" xfId="3098"/>
    <cellStyle name="Currency 3 17 3" xfId="3099"/>
    <cellStyle name="Currency 3 17 3 2" xfId="3100"/>
    <cellStyle name="Currency 3 17 4" xfId="15521"/>
    <cellStyle name="Currency 3 18" xfId="3101"/>
    <cellStyle name="Currency 3 18 2" xfId="3102"/>
    <cellStyle name="Currency 3 18 2 2" xfId="3103"/>
    <cellStyle name="Currency 3 18 3" xfId="3104"/>
    <cellStyle name="Currency 3 18 3 2" xfId="3105"/>
    <cellStyle name="Currency 3 18 4" xfId="15522"/>
    <cellStyle name="Currency 3 19" xfId="3106"/>
    <cellStyle name="Currency 3 19 2" xfId="3107"/>
    <cellStyle name="Currency 3 19 2 2" xfId="3108"/>
    <cellStyle name="Currency 3 19 3" xfId="3109"/>
    <cellStyle name="Currency 3 19 4" xfId="3110"/>
    <cellStyle name="Currency 3 19 4 2" xfId="3111"/>
    <cellStyle name="Currency 3 19 5" xfId="15523"/>
    <cellStyle name="Currency 3 2" xfId="3112"/>
    <cellStyle name="Currency 3 2 10" xfId="3113"/>
    <cellStyle name="Currency 3 2 11" xfId="3114"/>
    <cellStyle name="Currency 3 2 12" xfId="3115"/>
    <cellStyle name="Currency 3 2 13" xfId="3116"/>
    <cellStyle name="Currency 3 2 14" xfId="3117"/>
    <cellStyle name="Currency 3 2 15" xfId="3118"/>
    <cellStyle name="Currency 3 2 15 2" xfId="3119"/>
    <cellStyle name="Currency 3 2 16" xfId="3120"/>
    <cellStyle name="Currency 3 2 17" xfId="3121"/>
    <cellStyle name="Currency 3 2 18" xfId="3122"/>
    <cellStyle name="Currency 3 2 18 2" xfId="3123"/>
    <cellStyle name="Currency 3 2 19" xfId="3124"/>
    <cellStyle name="Currency 3 2 2" xfId="3125"/>
    <cellStyle name="Currency 3 2 2 10" xfId="3126"/>
    <cellStyle name="Currency 3 2 2 11" xfId="3127"/>
    <cellStyle name="Currency 3 2 2 12" xfId="3128"/>
    <cellStyle name="Currency 3 2 2 13" xfId="3129"/>
    <cellStyle name="Currency 3 2 2 14" xfId="3130"/>
    <cellStyle name="Currency 3 2 2 15" xfId="3131"/>
    <cellStyle name="Currency 3 2 2 16" xfId="3132"/>
    <cellStyle name="Currency 3 2 2 17" xfId="3133"/>
    <cellStyle name="Currency 3 2 2 18" xfId="3134"/>
    <cellStyle name="Currency 3 2 2 18 2" xfId="3135"/>
    <cellStyle name="Currency 3 2 2 18 3" xfId="3136"/>
    <cellStyle name="Currency 3 2 2 18 3 2" xfId="15524"/>
    <cellStyle name="Currency 3 2 2 18 3 2 2" xfId="23391"/>
    <cellStyle name="Currency 3 2 2 18 3 3" xfId="23392"/>
    <cellStyle name="Currency 3 2 2 18 4" xfId="15525"/>
    <cellStyle name="Currency 3 2 2 18 4 2" xfId="23393"/>
    <cellStyle name="Currency 3 2 2 18 5" xfId="23394"/>
    <cellStyle name="Currency 3 2 2 2" xfId="3137"/>
    <cellStyle name="Currency 3 2 2 2 10" xfId="3138"/>
    <cellStyle name="Currency 3 2 2 2 11" xfId="3139"/>
    <cellStyle name="Currency 3 2 2 2 12" xfId="3140"/>
    <cellStyle name="Currency 3 2 2 2 13" xfId="3141"/>
    <cellStyle name="Currency 3 2 2 2 14" xfId="3142"/>
    <cellStyle name="Currency 3 2 2 2 15" xfId="3143"/>
    <cellStyle name="Currency 3 2 2 2 16" xfId="3144"/>
    <cellStyle name="Currency 3 2 2 2 17" xfId="3145"/>
    <cellStyle name="Currency 3 2 2 2 18" xfId="3146"/>
    <cellStyle name="Currency 3 2 2 2 18 2" xfId="3147"/>
    <cellStyle name="Currency 3 2 2 2 2" xfId="3148"/>
    <cellStyle name="Currency 3 2 2 2 2 2" xfId="3149"/>
    <cellStyle name="Currency 3 2 2 2 2 2 2" xfId="3150"/>
    <cellStyle name="Currency 3 2 2 2 2 2 3" xfId="3151"/>
    <cellStyle name="Currency 3 2 2 2 2 2 4" xfId="3152"/>
    <cellStyle name="Currency 3 2 2 2 2 2 5" xfId="3153"/>
    <cellStyle name="Currency 3 2 2 2 2 3" xfId="3154"/>
    <cellStyle name="Currency 3 2 2 2 2 4" xfId="3155"/>
    <cellStyle name="Currency 3 2 2 2 2 5" xfId="3156"/>
    <cellStyle name="Currency 3 2 2 2 2 6" xfId="3157"/>
    <cellStyle name="Currency 3 2 2 2 2 6 2" xfId="3158"/>
    <cellStyle name="Currency 3 2 2 2 3" xfId="3159"/>
    <cellStyle name="Currency 3 2 2 2 4" xfId="3160"/>
    <cellStyle name="Currency 3 2 2 2 5" xfId="3161"/>
    <cellStyle name="Currency 3 2 2 2 6" xfId="3162"/>
    <cellStyle name="Currency 3 2 2 2 7" xfId="3163"/>
    <cellStyle name="Currency 3 2 2 2 8" xfId="3164"/>
    <cellStyle name="Currency 3 2 2 2 9" xfId="3165"/>
    <cellStyle name="Currency 3 2 2 3" xfId="3166"/>
    <cellStyle name="Currency 3 2 2 3 2" xfId="3167"/>
    <cellStyle name="Currency 3 2 2 3 2 2" xfId="3168"/>
    <cellStyle name="Currency 3 2 2 4" xfId="3169"/>
    <cellStyle name="Currency 3 2 2 4 2" xfId="3170"/>
    <cellStyle name="Currency 3 2 2 4 2 2" xfId="3171"/>
    <cellStyle name="Currency 3 2 2 5" xfId="3172"/>
    <cellStyle name="Currency 3 2 2 5 2" xfId="3173"/>
    <cellStyle name="Currency 3 2 2 5 2 2" xfId="3174"/>
    <cellStyle name="Currency 3 2 2 6" xfId="3175"/>
    <cellStyle name="Currency 3 2 2 6 2" xfId="3176"/>
    <cellStyle name="Currency 3 2 2 6 2 2" xfId="3177"/>
    <cellStyle name="Currency 3 2 2 7" xfId="3178"/>
    <cellStyle name="Currency 3 2 2 7 2" xfId="3179"/>
    <cellStyle name="Currency 3 2 2 7 2 2" xfId="3180"/>
    <cellStyle name="Currency 3 2 2 8" xfId="3181"/>
    <cellStyle name="Currency 3 2 2 8 2" xfId="3182"/>
    <cellStyle name="Currency 3 2 2 8 2 2" xfId="3183"/>
    <cellStyle name="Currency 3 2 2 9" xfId="3184"/>
    <cellStyle name="Currency 3 2 2 9 2" xfId="3185"/>
    <cellStyle name="Currency 3 2 2 9 2 2" xfId="3186"/>
    <cellStyle name="Currency 3 2 20" xfId="3187"/>
    <cellStyle name="Currency 3 2 21" xfId="3188"/>
    <cellStyle name="Currency 3 2 21 2" xfId="3189"/>
    <cellStyle name="Currency 3 2 3" xfId="3190"/>
    <cellStyle name="Currency 3 2 3 2" xfId="3191"/>
    <cellStyle name="Currency 3 2 3 2 2" xfId="3192"/>
    <cellStyle name="Currency 3 2 3 2 3" xfId="3193"/>
    <cellStyle name="Currency 3 2 3 2 3 2" xfId="15526"/>
    <cellStyle name="Currency 3 2 3 2 3 2 2" xfId="23395"/>
    <cellStyle name="Currency 3 2 3 2 3 3" xfId="23396"/>
    <cellStyle name="Currency 3 2 3 2 4" xfId="15527"/>
    <cellStyle name="Currency 3 2 3 2 4 2" xfId="23397"/>
    <cellStyle name="Currency 3 2 3 2 5" xfId="23398"/>
    <cellStyle name="Currency 3 2 4" xfId="3194"/>
    <cellStyle name="Currency 3 2 4 2" xfId="3195"/>
    <cellStyle name="Currency 3 2 4 2 2" xfId="3196"/>
    <cellStyle name="Currency 3 2 4 2 3" xfId="3197"/>
    <cellStyle name="Currency 3 2 4 2 3 2" xfId="15528"/>
    <cellStyle name="Currency 3 2 4 2 3 2 2" xfId="23399"/>
    <cellStyle name="Currency 3 2 4 2 3 3" xfId="23400"/>
    <cellStyle name="Currency 3 2 4 2 4" xfId="15529"/>
    <cellStyle name="Currency 3 2 4 2 4 2" xfId="23401"/>
    <cellStyle name="Currency 3 2 4 2 5" xfId="23402"/>
    <cellStyle name="Currency 3 2 5" xfId="3198"/>
    <cellStyle name="Currency 3 2 5 2" xfId="3199"/>
    <cellStyle name="Currency 3 2 5 2 2" xfId="3200"/>
    <cellStyle name="Currency 3 2 5 2 3" xfId="3201"/>
    <cellStyle name="Currency 3 2 5 2 3 2" xfId="15530"/>
    <cellStyle name="Currency 3 2 5 2 3 2 2" xfId="23403"/>
    <cellStyle name="Currency 3 2 5 2 3 3" xfId="23404"/>
    <cellStyle name="Currency 3 2 5 2 4" xfId="15531"/>
    <cellStyle name="Currency 3 2 5 2 4 2" xfId="23405"/>
    <cellStyle name="Currency 3 2 5 2 5" xfId="23406"/>
    <cellStyle name="Currency 3 2 6" xfId="3202"/>
    <cellStyle name="Currency 3 2 6 2" xfId="3203"/>
    <cellStyle name="Currency 3 2 6 2 2" xfId="3204"/>
    <cellStyle name="Currency 3 2 6 2 3" xfId="3205"/>
    <cellStyle name="Currency 3 2 6 2 3 2" xfId="15532"/>
    <cellStyle name="Currency 3 2 6 2 3 2 2" xfId="23407"/>
    <cellStyle name="Currency 3 2 6 2 3 3" xfId="23408"/>
    <cellStyle name="Currency 3 2 6 2 4" xfId="15533"/>
    <cellStyle name="Currency 3 2 6 2 4 2" xfId="23409"/>
    <cellStyle name="Currency 3 2 6 2 5" xfId="23410"/>
    <cellStyle name="Currency 3 2 7" xfId="3206"/>
    <cellStyle name="Currency 3 2 7 2" xfId="3207"/>
    <cellStyle name="Currency 3 2 7 2 2" xfId="3208"/>
    <cellStyle name="Currency 3 2 7 2 3" xfId="3209"/>
    <cellStyle name="Currency 3 2 7 2 3 2" xfId="15534"/>
    <cellStyle name="Currency 3 2 7 2 3 2 2" xfId="23411"/>
    <cellStyle name="Currency 3 2 7 2 3 3" xfId="23412"/>
    <cellStyle name="Currency 3 2 7 2 4" xfId="15535"/>
    <cellStyle name="Currency 3 2 7 2 4 2" xfId="23413"/>
    <cellStyle name="Currency 3 2 7 2 5" xfId="23414"/>
    <cellStyle name="Currency 3 2 8" xfId="3210"/>
    <cellStyle name="Currency 3 2 8 2" xfId="3211"/>
    <cellStyle name="Currency 3 2 8 2 2" xfId="3212"/>
    <cellStyle name="Currency 3 2 8 2 3" xfId="3213"/>
    <cellStyle name="Currency 3 2 8 2 3 2" xfId="15536"/>
    <cellStyle name="Currency 3 2 8 2 3 2 2" xfId="23415"/>
    <cellStyle name="Currency 3 2 8 2 3 3" xfId="23416"/>
    <cellStyle name="Currency 3 2 8 2 4" xfId="15537"/>
    <cellStyle name="Currency 3 2 8 2 4 2" xfId="23417"/>
    <cellStyle name="Currency 3 2 8 2 5" xfId="23418"/>
    <cellStyle name="Currency 3 2 9" xfId="3214"/>
    <cellStyle name="Currency 3 2 9 2" xfId="3215"/>
    <cellStyle name="Currency 3 2 9 2 2" xfId="3216"/>
    <cellStyle name="Currency 3 2 9 2 3" xfId="3217"/>
    <cellStyle name="Currency 3 2 9 2 3 2" xfId="15538"/>
    <cellStyle name="Currency 3 2 9 2 3 2 2" xfId="23419"/>
    <cellStyle name="Currency 3 2 9 2 3 3" xfId="23420"/>
    <cellStyle name="Currency 3 2 9 2 4" xfId="15539"/>
    <cellStyle name="Currency 3 2 9 2 4 2" xfId="23421"/>
    <cellStyle name="Currency 3 2 9 2 5" xfId="23422"/>
    <cellStyle name="Currency 3 20" xfId="3218"/>
    <cellStyle name="Currency 3 20 2" xfId="3219"/>
    <cellStyle name="Currency 3 20 2 2" xfId="3220"/>
    <cellStyle name="Currency 3 20 3" xfId="3221"/>
    <cellStyle name="Currency 3 21" xfId="3222"/>
    <cellStyle name="Currency 3 21 2" xfId="3223"/>
    <cellStyle name="Currency 3 21 3" xfId="15540"/>
    <cellStyle name="Currency 3 22" xfId="3224"/>
    <cellStyle name="Currency 3 22 2" xfId="3225"/>
    <cellStyle name="Currency 3 22 3" xfId="15541"/>
    <cellStyle name="Currency 3 23" xfId="3226"/>
    <cellStyle name="Currency 3 23 2" xfId="3227"/>
    <cellStyle name="Currency 3 23 3" xfId="15542"/>
    <cellStyle name="Currency 3 24" xfId="3228"/>
    <cellStyle name="Currency 3 24 2" xfId="3229"/>
    <cellStyle name="Currency 3 24 3" xfId="15543"/>
    <cellStyle name="Currency 3 25" xfId="3230"/>
    <cellStyle name="Currency 3 25 2" xfId="3231"/>
    <cellStyle name="Currency 3 25 3" xfId="15544"/>
    <cellStyle name="Currency 3 26" xfId="3232"/>
    <cellStyle name="Currency 3 26 2" xfId="3233"/>
    <cellStyle name="Currency 3 26 3" xfId="15545"/>
    <cellStyle name="Currency 3 27" xfId="3234"/>
    <cellStyle name="Currency 3 27 2" xfId="3235"/>
    <cellStyle name="Currency 3 27 3" xfId="15546"/>
    <cellStyle name="Currency 3 28" xfId="3236"/>
    <cellStyle name="Currency 3 28 2" xfId="3237"/>
    <cellStyle name="Currency 3 28 3" xfId="15547"/>
    <cellStyle name="Currency 3 29" xfId="3238"/>
    <cellStyle name="Currency 3 29 2" xfId="3239"/>
    <cellStyle name="Currency 3 29 3" xfId="15548"/>
    <cellStyle name="Currency 3 3" xfId="3240"/>
    <cellStyle name="Currency 3 3 10" xfId="3241"/>
    <cellStyle name="Currency 3 3 10 2" xfId="3242"/>
    <cellStyle name="Currency 3 3 11" xfId="3243"/>
    <cellStyle name="Currency 3 3 11 2" xfId="3244"/>
    <cellStyle name="Currency 3 3 12" xfId="3245"/>
    <cellStyle name="Currency 3 3 13" xfId="3246"/>
    <cellStyle name="Currency 3 3 14" xfId="3247"/>
    <cellStyle name="Currency 3 3 14 2" xfId="3248"/>
    <cellStyle name="Currency 3 3 15" xfId="3249"/>
    <cellStyle name="Currency 3 3 15 2" xfId="3250"/>
    <cellStyle name="Currency 3 3 16" xfId="15549"/>
    <cellStyle name="Currency 3 3 17" xfId="15550"/>
    <cellStyle name="Currency 3 3 2" xfId="3251"/>
    <cellStyle name="Currency 3 3 2 10" xfId="3252"/>
    <cellStyle name="Currency 3 3 2 10 2" xfId="3253"/>
    <cellStyle name="Currency 3 3 2 10 2 2" xfId="3254"/>
    <cellStyle name="Currency 3 3 2 10 3" xfId="3255"/>
    <cellStyle name="Currency 3 3 2 10 4" xfId="15551"/>
    <cellStyle name="Currency 3 3 2 10 5" xfId="15552"/>
    <cellStyle name="Currency 3 3 2 11" xfId="3256"/>
    <cellStyle name="Currency 3 3 2 11 2" xfId="3257"/>
    <cellStyle name="Currency 3 3 2 11 2 2" xfId="3258"/>
    <cellStyle name="Currency 3 3 2 11 3" xfId="3259"/>
    <cellStyle name="Currency 3 3 2 11 4" xfId="15553"/>
    <cellStyle name="Currency 3 3 2 11 5" xfId="15554"/>
    <cellStyle name="Currency 3 3 2 12" xfId="3260"/>
    <cellStyle name="Currency 3 3 2 12 2" xfId="3261"/>
    <cellStyle name="Currency 3 3 2 12 2 2" xfId="3262"/>
    <cellStyle name="Currency 3 3 2 12 3" xfId="3263"/>
    <cellStyle name="Currency 3 3 2 12 4" xfId="15555"/>
    <cellStyle name="Currency 3 3 2 13" xfId="3264"/>
    <cellStyle name="Currency 3 3 2 13 2" xfId="3265"/>
    <cellStyle name="Currency 3 3 2 13 2 2" xfId="3266"/>
    <cellStyle name="Currency 3 3 2 13 3" xfId="3267"/>
    <cellStyle name="Currency 3 3 2 13 4" xfId="15556"/>
    <cellStyle name="Currency 3 3 2 14" xfId="3268"/>
    <cellStyle name="Currency 3 3 2 15" xfId="3269"/>
    <cellStyle name="Currency 3 3 2 2" xfId="3270"/>
    <cellStyle name="Currency 3 3 2 2 2" xfId="3271"/>
    <cellStyle name="Currency 3 3 2 2 2 2" xfId="3272"/>
    <cellStyle name="Currency 3 3 2 2 2 3" xfId="15557"/>
    <cellStyle name="Currency 3 3 2 2 3" xfId="3273"/>
    <cellStyle name="Currency 3 3 2 2 4" xfId="15558"/>
    <cellStyle name="Currency 3 3 2 2 5" xfId="15559"/>
    <cellStyle name="Currency 3 3 2 3" xfId="3274"/>
    <cellStyle name="Currency 3 3 2 3 2" xfId="3275"/>
    <cellStyle name="Currency 3 3 2 3 2 2" xfId="3276"/>
    <cellStyle name="Currency 3 3 2 3 3" xfId="3277"/>
    <cellStyle name="Currency 3 3 2 3 4" xfId="15560"/>
    <cellStyle name="Currency 3 3 2 3 5" xfId="15561"/>
    <cellStyle name="Currency 3 3 2 4" xfId="3278"/>
    <cellStyle name="Currency 3 3 2 4 2" xfId="3279"/>
    <cellStyle name="Currency 3 3 2 4 2 2" xfId="3280"/>
    <cellStyle name="Currency 3 3 2 4 3" xfId="3281"/>
    <cellStyle name="Currency 3 3 2 4 4" xfId="15562"/>
    <cellStyle name="Currency 3 3 2 4 5" xfId="15563"/>
    <cellStyle name="Currency 3 3 2 5" xfId="3282"/>
    <cellStyle name="Currency 3 3 2 5 2" xfId="3283"/>
    <cellStyle name="Currency 3 3 2 5 2 2" xfId="3284"/>
    <cellStyle name="Currency 3 3 2 5 3" xfId="3285"/>
    <cellStyle name="Currency 3 3 2 5 4" xfId="15564"/>
    <cellStyle name="Currency 3 3 2 5 5" xfId="15565"/>
    <cellStyle name="Currency 3 3 2 6" xfId="3286"/>
    <cellStyle name="Currency 3 3 2 6 2" xfId="3287"/>
    <cellStyle name="Currency 3 3 2 6 2 2" xfId="3288"/>
    <cellStyle name="Currency 3 3 2 6 3" xfId="3289"/>
    <cellStyle name="Currency 3 3 2 6 4" xfId="15566"/>
    <cellStyle name="Currency 3 3 2 6 5" xfId="15567"/>
    <cellStyle name="Currency 3 3 2 7" xfId="3290"/>
    <cellStyle name="Currency 3 3 2 7 2" xfId="3291"/>
    <cellStyle name="Currency 3 3 2 7 2 2" xfId="3292"/>
    <cellStyle name="Currency 3 3 2 7 3" xfId="3293"/>
    <cellStyle name="Currency 3 3 2 7 4" xfId="15568"/>
    <cellStyle name="Currency 3 3 2 7 5" xfId="15569"/>
    <cellStyle name="Currency 3 3 2 8" xfId="3294"/>
    <cellStyle name="Currency 3 3 2 8 2" xfId="3295"/>
    <cellStyle name="Currency 3 3 2 8 2 2" xfId="3296"/>
    <cellStyle name="Currency 3 3 2 8 3" xfId="3297"/>
    <cellStyle name="Currency 3 3 2 8 4" xfId="15570"/>
    <cellStyle name="Currency 3 3 2 8 5" xfId="15571"/>
    <cellStyle name="Currency 3 3 2 9" xfId="3298"/>
    <cellStyle name="Currency 3 3 2 9 2" xfId="3299"/>
    <cellStyle name="Currency 3 3 2 9 2 2" xfId="3300"/>
    <cellStyle name="Currency 3 3 2 9 3" xfId="3301"/>
    <cellStyle name="Currency 3 3 2 9 4" xfId="15572"/>
    <cellStyle name="Currency 3 3 2 9 5" xfId="15573"/>
    <cellStyle name="Currency 3 3 3" xfId="3302"/>
    <cellStyle name="Currency 3 3 3 2" xfId="3303"/>
    <cellStyle name="Currency 3 3 3 3" xfId="3304"/>
    <cellStyle name="Currency 3 3 3 3 2" xfId="3305"/>
    <cellStyle name="Currency 3 3 4" xfId="3306"/>
    <cellStyle name="Currency 3 3 4 2" xfId="3307"/>
    <cellStyle name="Currency 3 3 4 3" xfId="3308"/>
    <cellStyle name="Currency 3 3 4 3 2" xfId="3309"/>
    <cellStyle name="Currency 3 3 5" xfId="3310"/>
    <cellStyle name="Currency 3 3 5 2" xfId="3311"/>
    <cellStyle name="Currency 3 3 5 3" xfId="3312"/>
    <cellStyle name="Currency 3 3 5 3 2" xfId="3313"/>
    <cellStyle name="Currency 3 3 6" xfId="3314"/>
    <cellStyle name="Currency 3 3 6 2" xfId="3315"/>
    <cellStyle name="Currency 3 3 6 3" xfId="3316"/>
    <cellStyle name="Currency 3 3 6 3 2" xfId="3317"/>
    <cellStyle name="Currency 3 3 7" xfId="3318"/>
    <cellStyle name="Currency 3 3 7 2" xfId="3319"/>
    <cellStyle name="Currency 3 3 7 3" xfId="3320"/>
    <cellStyle name="Currency 3 3 7 3 2" xfId="3321"/>
    <cellStyle name="Currency 3 3 8" xfId="3322"/>
    <cellStyle name="Currency 3 3 8 2" xfId="3323"/>
    <cellStyle name="Currency 3 3 8 3" xfId="3324"/>
    <cellStyle name="Currency 3 3 8 3 2" xfId="3325"/>
    <cellStyle name="Currency 3 3 9" xfId="3326"/>
    <cellStyle name="Currency 3 3 9 2" xfId="3327"/>
    <cellStyle name="Currency 3 30" xfId="3328"/>
    <cellStyle name="Currency 3 30 2" xfId="3329"/>
    <cellStyle name="Currency 3 30 3" xfId="15574"/>
    <cellStyle name="Currency 3 31" xfId="3330"/>
    <cellStyle name="Currency 3 31 2" xfId="3331"/>
    <cellStyle name="Currency 3 31 3" xfId="15575"/>
    <cellStyle name="Currency 3 32" xfId="3332"/>
    <cellStyle name="Currency 3 32 2" xfId="3333"/>
    <cellStyle name="Currency 3 32 3" xfId="15576"/>
    <cellStyle name="Currency 3 33" xfId="3334"/>
    <cellStyle name="Currency 3 33 2" xfId="3335"/>
    <cellStyle name="Currency 3 33 3" xfId="15577"/>
    <cellStyle name="Currency 3 34" xfId="3336"/>
    <cellStyle name="Currency 3 34 2" xfId="3337"/>
    <cellStyle name="Currency 3 34 3" xfId="15578"/>
    <cellStyle name="Currency 3 35" xfId="3338"/>
    <cellStyle name="Currency 3 35 2" xfId="3339"/>
    <cellStyle name="Currency 3 35 3" xfId="15579"/>
    <cellStyle name="Currency 3 36" xfId="3340"/>
    <cellStyle name="Currency 3 36 2" xfId="3341"/>
    <cellStyle name="Currency 3 36 3" xfId="15580"/>
    <cellStyle name="Currency 3 37" xfId="3342"/>
    <cellStyle name="Currency 3 37 2" xfId="3343"/>
    <cellStyle name="Currency 3 37 3" xfId="15581"/>
    <cellStyle name="Currency 3 38" xfId="3344"/>
    <cellStyle name="Currency 3 38 2" xfId="3345"/>
    <cellStyle name="Currency 3 38 3" xfId="15582"/>
    <cellStyle name="Currency 3 39" xfId="3346"/>
    <cellStyle name="Currency 3 39 2" xfId="3347"/>
    <cellStyle name="Currency 3 39 3" xfId="15583"/>
    <cellStyle name="Currency 3 4" xfId="3348"/>
    <cellStyle name="Currency 3 4 2" xfId="3349"/>
    <cellStyle name="Currency 3 4 2 2" xfId="3350"/>
    <cellStyle name="Currency 3 4 2 2 2" xfId="3351"/>
    <cellStyle name="Currency 3 4 2 3" xfId="3352"/>
    <cellStyle name="Currency 3 4 2 4" xfId="3353"/>
    <cellStyle name="Currency 3 4 2 5" xfId="3354"/>
    <cellStyle name="Currency 3 4 3" xfId="3355"/>
    <cellStyle name="Currency 3 4 4" xfId="3356"/>
    <cellStyle name="Currency 3 4 5" xfId="3357"/>
    <cellStyle name="Currency 3 4 6" xfId="3358"/>
    <cellStyle name="Currency 3 4 6 2" xfId="3359"/>
    <cellStyle name="Currency 3 4 7" xfId="15584"/>
    <cellStyle name="Currency 3 40" xfId="3360"/>
    <cellStyle name="Currency 3 40 2" xfId="3361"/>
    <cellStyle name="Currency 3 40 3" xfId="15585"/>
    <cellStyle name="Currency 3 41" xfId="3362"/>
    <cellStyle name="Currency 3 41 2" xfId="3363"/>
    <cellStyle name="Currency 3 41 3" xfId="15586"/>
    <cellStyle name="Currency 3 42" xfId="3364"/>
    <cellStyle name="Currency 3 42 2" xfId="3365"/>
    <cellStyle name="Currency 3 42 3" xfId="15587"/>
    <cellStyle name="Currency 3 43" xfId="3366"/>
    <cellStyle name="Currency 3 43 2" xfId="3367"/>
    <cellStyle name="Currency 3 43 3" xfId="15588"/>
    <cellStyle name="Currency 3 44" xfId="3368"/>
    <cellStyle name="Currency 3 44 2" xfId="3369"/>
    <cellStyle name="Currency 3 44 3" xfId="15589"/>
    <cellStyle name="Currency 3 45" xfId="3370"/>
    <cellStyle name="Currency 3 45 2" xfId="3371"/>
    <cellStyle name="Currency 3 45 3" xfId="15590"/>
    <cellStyle name="Currency 3 46" xfId="3372"/>
    <cellStyle name="Currency 3 46 2" xfId="3373"/>
    <cellStyle name="Currency 3 46 3" xfId="15591"/>
    <cellStyle name="Currency 3 47" xfId="3374"/>
    <cellStyle name="Currency 3 47 2" xfId="3375"/>
    <cellStyle name="Currency 3 47 3" xfId="15592"/>
    <cellStyle name="Currency 3 48" xfId="3376"/>
    <cellStyle name="Currency 3 48 2" xfId="3377"/>
    <cellStyle name="Currency 3 48 3" xfId="15593"/>
    <cellStyle name="Currency 3 49" xfId="3378"/>
    <cellStyle name="Currency 3 49 2" xfId="3379"/>
    <cellStyle name="Currency 3 49 3" xfId="15594"/>
    <cellStyle name="Currency 3 5" xfId="3380"/>
    <cellStyle name="Currency 3 5 2" xfId="3381"/>
    <cellStyle name="Currency 3 5 2 2" xfId="3382"/>
    <cellStyle name="Currency 3 5 3" xfId="3383"/>
    <cellStyle name="Currency 3 5 3 2" xfId="3384"/>
    <cellStyle name="Currency 3 5 4" xfId="15595"/>
    <cellStyle name="Currency 3 50" xfId="3385"/>
    <cellStyle name="Currency 3 50 2" xfId="3386"/>
    <cellStyle name="Currency 3 50 3" xfId="15596"/>
    <cellStyle name="Currency 3 51" xfId="3387"/>
    <cellStyle name="Currency 3 51 2" xfId="3388"/>
    <cellStyle name="Currency 3 51 3" xfId="15597"/>
    <cellStyle name="Currency 3 52" xfId="3389"/>
    <cellStyle name="Currency 3 52 2" xfId="3390"/>
    <cellStyle name="Currency 3 52 3" xfId="15598"/>
    <cellStyle name="Currency 3 53" xfId="3391"/>
    <cellStyle name="Currency 3 53 2" xfId="3392"/>
    <cellStyle name="Currency 3 53 3" xfId="15599"/>
    <cellStyle name="Currency 3 54" xfId="3393"/>
    <cellStyle name="Currency 3 54 2" xfId="3394"/>
    <cellStyle name="Currency 3 54 3" xfId="15600"/>
    <cellStyle name="Currency 3 55" xfId="3395"/>
    <cellStyle name="Currency 3 55 2" xfId="3396"/>
    <cellStyle name="Currency 3 55 3" xfId="15601"/>
    <cellStyle name="Currency 3 56" xfId="3397"/>
    <cellStyle name="Currency 3 56 2" xfId="3398"/>
    <cellStyle name="Currency 3 56 3" xfId="15602"/>
    <cellStyle name="Currency 3 57" xfId="3399"/>
    <cellStyle name="Currency 3 57 2" xfId="3400"/>
    <cellStyle name="Currency 3 57 3" xfId="15603"/>
    <cellStyle name="Currency 3 58" xfId="3401"/>
    <cellStyle name="Currency 3 58 2" xfId="3402"/>
    <cellStyle name="Currency 3 58 3" xfId="15604"/>
    <cellStyle name="Currency 3 59" xfId="3403"/>
    <cellStyle name="Currency 3 59 2" xfId="3404"/>
    <cellStyle name="Currency 3 59 3" xfId="15605"/>
    <cellStyle name="Currency 3 6" xfId="3405"/>
    <cellStyle name="Currency 3 6 2" xfId="3406"/>
    <cellStyle name="Currency 3 6 2 2" xfId="3407"/>
    <cellStyle name="Currency 3 6 3" xfId="3408"/>
    <cellStyle name="Currency 3 6 3 2" xfId="3409"/>
    <cellStyle name="Currency 3 6 4" xfId="15606"/>
    <cellStyle name="Currency 3 60" xfId="3410"/>
    <cellStyle name="Currency 3 60 2" xfId="3411"/>
    <cellStyle name="Currency 3 60 3" xfId="15607"/>
    <cellStyle name="Currency 3 61" xfId="3412"/>
    <cellStyle name="Currency 3 61 2" xfId="3413"/>
    <cellStyle name="Currency 3 61 3" xfId="15608"/>
    <cellStyle name="Currency 3 62" xfId="3414"/>
    <cellStyle name="Currency 3 62 2" xfId="3415"/>
    <cellStyle name="Currency 3 63" xfId="3416"/>
    <cellStyle name="Currency 3 63 2" xfId="3417"/>
    <cellStyle name="Currency 3 64" xfId="3418"/>
    <cellStyle name="Currency 3 64 2" xfId="3419"/>
    <cellStyle name="Currency 3 65" xfId="3420"/>
    <cellStyle name="Currency 3 65 2" xfId="3421"/>
    <cellStyle name="Currency 3 66" xfId="3422"/>
    <cellStyle name="Currency 3 66 2" xfId="3423"/>
    <cellStyle name="Currency 3 67" xfId="3424"/>
    <cellStyle name="Currency 3 67 2" xfId="3425"/>
    <cellStyle name="Currency 3 68" xfId="3426"/>
    <cellStyle name="Currency 3 68 2" xfId="3427"/>
    <cellStyle name="Currency 3 69" xfId="3428"/>
    <cellStyle name="Currency 3 69 2" xfId="3429"/>
    <cellStyle name="Currency 3 7" xfId="3430"/>
    <cellStyle name="Currency 3 7 2" xfId="3431"/>
    <cellStyle name="Currency 3 7 2 2" xfId="3432"/>
    <cellStyle name="Currency 3 7 3" xfId="3433"/>
    <cellStyle name="Currency 3 7 3 2" xfId="3434"/>
    <cellStyle name="Currency 3 7 4" xfId="15609"/>
    <cellStyle name="Currency 3 70" xfId="3435"/>
    <cellStyle name="Currency 3 70 2" xfId="3436"/>
    <cellStyle name="Currency 3 71" xfId="3437"/>
    <cellStyle name="Currency 3 71 2" xfId="3438"/>
    <cellStyle name="Currency 3 72" xfId="3439"/>
    <cellStyle name="Currency 3 72 2" xfId="3440"/>
    <cellStyle name="Currency 3 73" xfId="3441"/>
    <cellStyle name="Currency 3 73 2" xfId="3442"/>
    <cellStyle name="Currency 3 74" xfId="3443"/>
    <cellStyle name="Currency 3 74 2" xfId="3444"/>
    <cellStyle name="Currency 3 75" xfId="3445"/>
    <cellStyle name="Currency 3 75 2" xfId="3446"/>
    <cellStyle name="Currency 3 76" xfId="3447"/>
    <cellStyle name="Currency 3 76 2" xfId="3448"/>
    <cellStyle name="Currency 3 77" xfId="3449"/>
    <cellStyle name="Currency 3 77 2" xfId="3450"/>
    <cellStyle name="Currency 3 78" xfId="3451"/>
    <cellStyle name="Currency 3 78 2" xfId="3452"/>
    <cellStyle name="Currency 3 79" xfId="3453"/>
    <cellStyle name="Currency 3 79 2" xfId="3454"/>
    <cellStyle name="Currency 3 8" xfId="3455"/>
    <cellStyle name="Currency 3 8 2" xfId="3456"/>
    <cellStyle name="Currency 3 8 2 2" xfId="3457"/>
    <cellStyle name="Currency 3 8 3" xfId="3458"/>
    <cellStyle name="Currency 3 8 3 2" xfId="3459"/>
    <cellStyle name="Currency 3 8 4" xfId="15610"/>
    <cellStyle name="Currency 3 80" xfId="3460"/>
    <cellStyle name="Currency 3 80 2" xfId="3461"/>
    <cellStyle name="Currency 3 81" xfId="3462"/>
    <cellStyle name="Currency 3 81 2" xfId="3463"/>
    <cellStyle name="Currency 3 82" xfId="3464"/>
    <cellStyle name="Currency 3 82 2" xfId="3465"/>
    <cellStyle name="Currency 3 83" xfId="3466"/>
    <cellStyle name="Currency 3 83 2" xfId="3467"/>
    <cellStyle name="Currency 3 84" xfId="3468"/>
    <cellStyle name="Currency 3 84 2" xfId="3469"/>
    <cellStyle name="Currency 3 85" xfId="3470"/>
    <cellStyle name="Currency 3 85 2" xfId="3471"/>
    <cellStyle name="Currency 3 86" xfId="3472"/>
    <cellStyle name="Currency 3 86 2" xfId="3473"/>
    <cellStyle name="Currency 3 87" xfId="3474"/>
    <cellStyle name="Currency 3 87 2" xfId="3475"/>
    <cellStyle name="Currency 3 88" xfId="3476"/>
    <cellStyle name="Currency 3 88 2" xfId="3477"/>
    <cellStyle name="Currency 3 89" xfId="3478"/>
    <cellStyle name="Currency 3 89 2" xfId="3479"/>
    <cellStyle name="Currency 3 9" xfId="3480"/>
    <cellStyle name="Currency 3 9 2" xfId="3481"/>
    <cellStyle name="Currency 3 9 2 2" xfId="3482"/>
    <cellStyle name="Currency 3 9 3" xfId="3483"/>
    <cellStyle name="Currency 3 9 3 2" xfId="3484"/>
    <cellStyle name="Currency 3 9 4" xfId="15611"/>
    <cellStyle name="Currency 3 90" xfId="3485"/>
    <cellStyle name="Currency 3 90 2" xfId="3486"/>
    <cellStyle name="Currency 3 91" xfId="3487"/>
    <cellStyle name="Currency 3 91 2" xfId="3488"/>
    <cellStyle name="Currency 3 92" xfId="3489"/>
    <cellStyle name="Currency 3 92 2" xfId="3490"/>
    <cellStyle name="Currency 3 92 2 2" xfId="3491"/>
    <cellStyle name="Currency 3 92 2 3" xfId="3492"/>
    <cellStyle name="Currency 3 92 2 3 2" xfId="15612"/>
    <cellStyle name="Currency 3 92 2 3 2 2" xfId="23423"/>
    <cellStyle name="Currency 3 92 2 3 3" xfId="23424"/>
    <cellStyle name="Currency 3 92 2 4" xfId="15613"/>
    <cellStyle name="Currency 3 92 2 4 2" xfId="23425"/>
    <cellStyle name="Currency 3 92 2 5" xfId="23426"/>
    <cellStyle name="Currency 3 92 3" xfId="3493"/>
    <cellStyle name="Currency 3 92 4" xfId="3494"/>
    <cellStyle name="Currency 3 92 4 2" xfId="15614"/>
    <cellStyle name="Currency 3 92 4 2 2" xfId="23427"/>
    <cellStyle name="Currency 3 92 4 3" xfId="23428"/>
    <cellStyle name="Currency 3 92 5" xfId="15615"/>
    <cellStyle name="Currency 3 92 5 2" xfId="23429"/>
    <cellStyle name="Currency 3 92 6" xfId="23430"/>
    <cellStyle name="Currency 3 93" xfId="3495"/>
    <cellStyle name="Currency 3 93 2" xfId="3496"/>
    <cellStyle name="Currency 3 94" xfId="3497"/>
    <cellStyle name="Currency 3 94 2" xfId="3498"/>
    <cellStyle name="Currency 3 95" xfId="3499"/>
    <cellStyle name="Currency 3 95 2" xfId="3500"/>
    <cellStyle name="Currency 3 96" xfId="3501"/>
    <cellStyle name="Currency 3 96 2" xfId="3502"/>
    <cellStyle name="Currency 3 97" xfId="3503"/>
    <cellStyle name="Currency 3 97 2" xfId="3504"/>
    <cellStyle name="Currency 3 98" xfId="3505"/>
    <cellStyle name="Currency 3 98 2" xfId="3506"/>
    <cellStyle name="Currency 3 99" xfId="3507"/>
    <cellStyle name="Currency 3 99 2" xfId="3508"/>
    <cellStyle name="Currency 30" xfId="3509"/>
    <cellStyle name="Currency 31" xfId="3510"/>
    <cellStyle name="Currency 32" xfId="3511"/>
    <cellStyle name="Currency 33" xfId="3512"/>
    <cellStyle name="Currency 34" xfId="3513"/>
    <cellStyle name="Currency 35" xfId="3514"/>
    <cellStyle name="Currency 36" xfId="3515"/>
    <cellStyle name="Currency 37" xfId="3516"/>
    <cellStyle name="Currency 38" xfId="3517"/>
    <cellStyle name="Currency 39" xfId="3518"/>
    <cellStyle name="Currency 4" xfId="14"/>
    <cellStyle name="Currency 4 10" xfId="3519"/>
    <cellStyle name="Currency 4 10 2" xfId="3520"/>
    <cellStyle name="Currency 4 11" xfId="3521"/>
    <cellStyle name="Currency 4 11 2" xfId="3522"/>
    <cellStyle name="Currency 4 12" xfId="3523"/>
    <cellStyle name="Currency 4 12 2" xfId="3524"/>
    <cellStyle name="Currency 4 13" xfId="3525"/>
    <cellStyle name="Currency 4 13 2" xfId="3526"/>
    <cellStyle name="Currency 4 14" xfId="3527"/>
    <cellStyle name="Currency 4 14 2" xfId="3528"/>
    <cellStyle name="Currency 4 15" xfId="3529"/>
    <cellStyle name="Currency 4 15 2" xfId="3530"/>
    <cellStyle name="Currency 4 16" xfId="3531"/>
    <cellStyle name="Currency 4 16 2" xfId="3532"/>
    <cellStyle name="Currency 4 17" xfId="3533"/>
    <cellStyle name="Currency 4 17 2" xfId="3534"/>
    <cellStyle name="Currency 4 18" xfId="3535"/>
    <cellStyle name="Currency 4 18 2" xfId="3536"/>
    <cellStyle name="Currency 4 19" xfId="3537"/>
    <cellStyle name="Currency 4 19 2" xfId="3538"/>
    <cellStyle name="Currency 4 2" xfId="3539"/>
    <cellStyle name="Currency 4 2 10" xfId="3540"/>
    <cellStyle name="Currency 4 2 2" xfId="3541"/>
    <cellStyle name="Currency 4 2 2 2" xfId="3542"/>
    <cellStyle name="Currency 4 2 2 2 2" xfId="3543"/>
    <cellStyle name="Currency 4 2 2 3" xfId="3544"/>
    <cellStyle name="Currency 4 2 2 3 2" xfId="3545"/>
    <cellStyle name="Currency 4 2 2 4" xfId="3546"/>
    <cellStyle name="Currency 4 2 2 4 2" xfId="3547"/>
    <cellStyle name="Currency 4 2 2 5" xfId="3548"/>
    <cellStyle name="Currency 4 2 2 5 2" xfId="3549"/>
    <cellStyle name="Currency 4 2 2 6" xfId="3550"/>
    <cellStyle name="Currency 4 2 2 6 2" xfId="3551"/>
    <cellStyle name="Currency 4 2 2 7" xfId="3552"/>
    <cellStyle name="Currency 4 2 2 7 2" xfId="3553"/>
    <cellStyle name="Currency 4 2 2 8" xfId="3554"/>
    <cellStyle name="Currency 4 2 2 8 2" xfId="3555"/>
    <cellStyle name="Currency 4 2 2 9" xfId="3556"/>
    <cellStyle name="Currency 4 2 2 9 2" xfId="3557"/>
    <cellStyle name="Currency 4 2 3" xfId="3558"/>
    <cellStyle name="Currency 4 2 3 2" xfId="15616"/>
    <cellStyle name="Currency 4 2 4" xfId="3559"/>
    <cellStyle name="Currency 4 2 4 2" xfId="15617"/>
    <cellStyle name="Currency 4 2 5" xfId="3560"/>
    <cellStyle name="Currency 4 2 6" xfId="3561"/>
    <cellStyle name="Currency 4 2 7" xfId="3562"/>
    <cellStyle name="Currency 4 2 8" xfId="3563"/>
    <cellStyle name="Currency 4 2 9" xfId="3564"/>
    <cellStyle name="Currency 4 20" xfId="3565"/>
    <cellStyle name="Currency 4 20 2" xfId="3566"/>
    <cellStyle name="Currency 4 21" xfId="3567"/>
    <cellStyle name="Currency 4 21 2" xfId="3568"/>
    <cellStyle name="Currency 4 22" xfId="3569"/>
    <cellStyle name="Currency 4 22 2" xfId="3570"/>
    <cellStyle name="Currency 4 23" xfId="3571"/>
    <cellStyle name="Currency 4 23 2" xfId="3572"/>
    <cellStyle name="Currency 4 24" xfId="3573"/>
    <cellStyle name="Currency 4 24 2" xfId="3574"/>
    <cellStyle name="Currency 4 25" xfId="3575"/>
    <cellStyle name="Currency 4 25 2" xfId="3576"/>
    <cellStyle name="Currency 4 26" xfId="3577"/>
    <cellStyle name="Currency 4 26 2" xfId="3578"/>
    <cellStyle name="Currency 4 27" xfId="3579"/>
    <cellStyle name="Currency 4 27 2" xfId="3580"/>
    <cellStyle name="Currency 4 28" xfId="3581"/>
    <cellStyle name="Currency 4 28 2" xfId="3582"/>
    <cellStyle name="Currency 4 29" xfId="3583"/>
    <cellStyle name="Currency 4 29 2" xfId="3584"/>
    <cellStyle name="Currency 4 3" xfId="3585"/>
    <cellStyle name="Currency 4 3 2" xfId="3586"/>
    <cellStyle name="Currency 4 30" xfId="3587"/>
    <cellStyle name="Currency 4 30 2" xfId="3588"/>
    <cellStyle name="Currency 4 31" xfId="3589"/>
    <cellStyle name="Currency 4 31 2" xfId="3590"/>
    <cellStyle name="Currency 4 32" xfId="3591"/>
    <cellStyle name="Currency 4 32 2" xfId="3592"/>
    <cellStyle name="Currency 4 33" xfId="3593"/>
    <cellStyle name="Currency 4 33 2" xfId="3594"/>
    <cellStyle name="Currency 4 34" xfId="3595"/>
    <cellStyle name="Currency 4 34 2" xfId="3596"/>
    <cellStyle name="Currency 4 35" xfId="3597"/>
    <cellStyle name="Currency 4 35 2" xfId="3598"/>
    <cellStyle name="Currency 4 36" xfId="3599"/>
    <cellStyle name="Currency 4 36 2" xfId="3600"/>
    <cellStyle name="Currency 4 37" xfId="3601"/>
    <cellStyle name="Currency 4 37 2" xfId="3602"/>
    <cellStyle name="Currency 4 38" xfId="3603"/>
    <cellStyle name="Currency 4 38 2" xfId="3604"/>
    <cellStyle name="Currency 4 39" xfId="3605"/>
    <cellStyle name="Currency 4 39 2" xfId="3606"/>
    <cellStyle name="Currency 4 4" xfId="3607"/>
    <cellStyle name="Currency 4 4 2" xfId="3608"/>
    <cellStyle name="Currency 4 40" xfId="3609"/>
    <cellStyle name="Currency 4 40 2" xfId="3610"/>
    <cellStyle name="Currency 4 41" xfId="3611"/>
    <cellStyle name="Currency 4 41 2" xfId="3612"/>
    <cellStyle name="Currency 4 42" xfId="3613"/>
    <cellStyle name="Currency 4 42 2" xfId="3614"/>
    <cellStyle name="Currency 4 43" xfId="3615"/>
    <cellStyle name="Currency 4 43 2" xfId="3616"/>
    <cellStyle name="Currency 4 44" xfId="3617"/>
    <cellStyle name="Currency 4 44 2" xfId="3618"/>
    <cellStyle name="Currency 4 45" xfId="3619"/>
    <cellStyle name="Currency 4 45 2" xfId="3620"/>
    <cellStyle name="Currency 4 46" xfId="3621"/>
    <cellStyle name="Currency 4 46 2" xfId="3622"/>
    <cellStyle name="Currency 4 47" xfId="3623"/>
    <cellStyle name="Currency 4 48" xfId="33642"/>
    <cellStyle name="Currency 4 5" xfId="3624"/>
    <cellStyle name="Currency 4 5 2" xfId="3625"/>
    <cellStyle name="Currency 4 6" xfId="3626"/>
    <cellStyle name="Currency 4 6 2" xfId="3627"/>
    <cellStyle name="Currency 4 7" xfId="3628"/>
    <cellStyle name="Currency 4 7 2" xfId="3629"/>
    <cellStyle name="Currency 4 8" xfId="3630"/>
    <cellStyle name="Currency 4 8 2" xfId="3631"/>
    <cellStyle name="Currency 4 9" xfId="3632"/>
    <cellStyle name="Currency 4 9 2" xfId="3633"/>
    <cellStyle name="Currency 40" xfId="33659"/>
    <cellStyle name="Currency 5" xfId="15"/>
    <cellStyle name="Currency 5 10" xfId="3634"/>
    <cellStyle name="Currency 5 10 2" xfId="3635"/>
    <cellStyle name="Currency 5 100" xfId="3636"/>
    <cellStyle name="Currency 5 100 2" xfId="3637"/>
    <cellStyle name="Currency 5 101" xfId="15618"/>
    <cellStyle name="Currency 5 102" xfId="33643"/>
    <cellStyle name="Currency 5 11" xfId="3638"/>
    <cellStyle name="Currency 5 11 2" xfId="3639"/>
    <cellStyle name="Currency 5 12" xfId="3640"/>
    <cellStyle name="Currency 5 12 2" xfId="3641"/>
    <cellStyle name="Currency 5 13" xfId="3642"/>
    <cellStyle name="Currency 5 13 2" xfId="3643"/>
    <cellStyle name="Currency 5 14" xfId="3644"/>
    <cellStyle name="Currency 5 14 2" xfId="3645"/>
    <cellStyle name="Currency 5 15" xfId="3646"/>
    <cellStyle name="Currency 5 15 2" xfId="3647"/>
    <cellStyle name="Currency 5 16" xfId="3648"/>
    <cellStyle name="Currency 5 16 2" xfId="3649"/>
    <cellStyle name="Currency 5 17" xfId="3650"/>
    <cellStyle name="Currency 5 17 2" xfId="3651"/>
    <cellStyle name="Currency 5 18" xfId="3652"/>
    <cellStyle name="Currency 5 18 2" xfId="3653"/>
    <cellStyle name="Currency 5 19" xfId="3654"/>
    <cellStyle name="Currency 5 19 2" xfId="3655"/>
    <cellStyle name="Currency 5 2" xfId="3656"/>
    <cellStyle name="Currency 5 2 10" xfId="3657"/>
    <cellStyle name="Currency 5 2 10 2" xfId="3658"/>
    <cellStyle name="Currency 5 2 11" xfId="3659"/>
    <cellStyle name="Currency 5 2 11 2" xfId="3660"/>
    <cellStyle name="Currency 5 2 12" xfId="3661"/>
    <cellStyle name="Currency 5 2 13" xfId="3662"/>
    <cellStyle name="Currency 5 2 14" xfId="3663"/>
    <cellStyle name="Currency 5 2 14 2" xfId="3664"/>
    <cellStyle name="Currency 5 2 15" xfId="3665"/>
    <cellStyle name="Currency 5 2 15 2" xfId="3666"/>
    <cellStyle name="Currency 5 2 16" xfId="15619"/>
    <cellStyle name="Currency 5 2 17" xfId="15620"/>
    <cellStyle name="Currency 5 2 2" xfId="3667"/>
    <cellStyle name="Currency 5 2 2 10" xfId="3668"/>
    <cellStyle name="Currency 5 2 2 10 2" xfId="3669"/>
    <cellStyle name="Currency 5 2 2 10 2 2" xfId="3670"/>
    <cellStyle name="Currency 5 2 2 10 3" xfId="3671"/>
    <cellStyle name="Currency 5 2 2 10 4" xfId="15621"/>
    <cellStyle name="Currency 5 2 2 10 5" xfId="15622"/>
    <cellStyle name="Currency 5 2 2 11" xfId="3672"/>
    <cellStyle name="Currency 5 2 2 11 2" xfId="3673"/>
    <cellStyle name="Currency 5 2 2 11 2 2" xfId="3674"/>
    <cellStyle name="Currency 5 2 2 11 3" xfId="3675"/>
    <cellStyle name="Currency 5 2 2 11 4" xfId="15623"/>
    <cellStyle name="Currency 5 2 2 11 5" xfId="15624"/>
    <cellStyle name="Currency 5 2 2 12" xfId="3676"/>
    <cellStyle name="Currency 5 2 2 12 2" xfId="3677"/>
    <cellStyle name="Currency 5 2 2 12 2 2" xfId="3678"/>
    <cellStyle name="Currency 5 2 2 12 3" xfId="3679"/>
    <cellStyle name="Currency 5 2 2 12 4" xfId="15625"/>
    <cellStyle name="Currency 5 2 2 13" xfId="3680"/>
    <cellStyle name="Currency 5 2 2 13 2" xfId="3681"/>
    <cellStyle name="Currency 5 2 2 13 2 2" xfId="3682"/>
    <cellStyle name="Currency 5 2 2 13 3" xfId="3683"/>
    <cellStyle name="Currency 5 2 2 13 4" xfId="15626"/>
    <cellStyle name="Currency 5 2 2 14" xfId="3684"/>
    <cellStyle name="Currency 5 2 2 15" xfId="3685"/>
    <cellStyle name="Currency 5 2 2 16" xfId="3686"/>
    <cellStyle name="Currency 5 2 2 2" xfId="3687"/>
    <cellStyle name="Currency 5 2 2 2 2" xfId="3688"/>
    <cellStyle name="Currency 5 2 2 2 2 2" xfId="3689"/>
    <cellStyle name="Currency 5 2 2 2 2 3" xfId="15627"/>
    <cellStyle name="Currency 5 2 2 2 3" xfId="3690"/>
    <cellStyle name="Currency 5 2 2 2 4" xfId="15628"/>
    <cellStyle name="Currency 5 2 2 2 5" xfId="15629"/>
    <cellStyle name="Currency 5 2 2 3" xfId="3691"/>
    <cellStyle name="Currency 5 2 2 3 2" xfId="3692"/>
    <cellStyle name="Currency 5 2 2 3 2 2" xfId="3693"/>
    <cellStyle name="Currency 5 2 2 3 3" xfId="3694"/>
    <cellStyle name="Currency 5 2 2 3 4" xfId="15630"/>
    <cellStyle name="Currency 5 2 2 3 5" xfId="15631"/>
    <cellStyle name="Currency 5 2 2 4" xfId="3695"/>
    <cellStyle name="Currency 5 2 2 4 2" xfId="3696"/>
    <cellStyle name="Currency 5 2 2 4 2 2" xfId="3697"/>
    <cellStyle name="Currency 5 2 2 4 3" xfId="3698"/>
    <cellStyle name="Currency 5 2 2 4 4" xfId="15632"/>
    <cellStyle name="Currency 5 2 2 4 5" xfId="15633"/>
    <cellStyle name="Currency 5 2 2 5" xfId="3699"/>
    <cellStyle name="Currency 5 2 2 5 2" xfId="3700"/>
    <cellStyle name="Currency 5 2 2 5 2 2" xfId="3701"/>
    <cellStyle name="Currency 5 2 2 5 3" xfId="3702"/>
    <cellStyle name="Currency 5 2 2 5 4" xfId="15634"/>
    <cellStyle name="Currency 5 2 2 5 5" xfId="15635"/>
    <cellStyle name="Currency 5 2 2 6" xfId="3703"/>
    <cellStyle name="Currency 5 2 2 6 2" xfId="3704"/>
    <cellStyle name="Currency 5 2 2 6 2 2" xfId="3705"/>
    <cellStyle name="Currency 5 2 2 6 3" xfId="3706"/>
    <cellStyle name="Currency 5 2 2 6 4" xfId="15636"/>
    <cellStyle name="Currency 5 2 2 6 5" xfId="15637"/>
    <cellStyle name="Currency 5 2 2 7" xfId="3707"/>
    <cellStyle name="Currency 5 2 2 7 2" xfId="3708"/>
    <cellStyle name="Currency 5 2 2 7 2 2" xfId="3709"/>
    <cellStyle name="Currency 5 2 2 7 3" xfId="3710"/>
    <cellStyle name="Currency 5 2 2 7 4" xfId="15638"/>
    <cellStyle name="Currency 5 2 2 7 5" xfId="15639"/>
    <cellStyle name="Currency 5 2 2 8" xfId="3711"/>
    <cellStyle name="Currency 5 2 2 8 2" xfId="3712"/>
    <cellStyle name="Currency 5 2 2 8 2 2" xfId="3713"/>
    <cellStyle name="Currency 5 2 2 8 3" xfId="3714"/>
    <cellStyle name="Currency 5 2 2 8 4" xfId="15640"/>
    <cellStyle name="Currency 5 2 2 8 5" xfId="15641"/>
    <cellStyle name="Currency 5 2 2 9" xfId="3715"/>
    <cellStyle name="Currency 5 2 2 9 2" xfId="3716"/>
    <cellStyle name="Currency 5 2 2 9 2 2" xfId="3717"/>
    <cellStyle name="Currency 5 2 2 9 3" xfId="3718"/>
    <cellStyle name="Currency 5 2 2 9 4" xfId="15642"/>
    <cellStyle name="Currency 5 2 2 9 5" xfId="15643"/>
    <cellStyle name="Currency 5 2 3" xfId="3719"/>
    <cellStyle name="Currency 5 2 3 2" xfId="3720"/>
    <cellStyle name="Currency 5 2 3 3" xfId="3721"/>
    <cellStyle name="Currency 5 2 4" xfId="3722"/>
    <cellStyle name="Currency 5 2 4 2" xfId="3723"/>
    <cellStyle name="Currency 5 2 4 3" xfId="3724"/>
    <cellStyle name="Currency 5 2 5" xfId="3725"/>
    <cellStyle name="Currency 5 2 5 2" xfId="3726"/>
    <cellStyle name="Currency 5 2 5 3" xfId="3727"/>
    <cellStyle name="Currency 5 2 6" xfId="3728"/>
    <cellStyle name="Currency 5 2 6 2" xfId="3729"/>
    <cellStyle name="Currency 5 2 6 3" xfId="3730"/>
    <cellStyle name="Currency 5 2 7" xfId="3731"/>
    <cellStyle name="Currency 5 2 7 2" xfId="3732"/>
    <cellStyle name="Currency 5 2 7 3" xfId="3733"/>
    <cellStyle name="Currency 5 2 8" xfId="3734"/>
    <cellStyle name="Currency 5 2 8 2" xfId="3735"/>
    <cellStyle name="Currency 5 2 8 3" xfId="3736"/>
    <cellStyle name="Currency 5 2 9" xfId="3737"/>
    <cellStyle name="Currency 5 2 9 2" xfId="3738"/>
    <cellStyle name="Currency 5 2 9 3" xfId="3739"/>
    <cellStyle name="Currency 5 20" xfId="3740"/>
    <cellStyle name="Currency 5 20 2" xfId="3741"/>
    <cellStyle name="Currency 5 21" xfId="3742"/>
    <cellStyle name="Currency 5 21 2" xfId="3743"/>
    <cellStyle name="Currency 5 22" xfId="3744"/>
    <cellStyle name="Currency 5 22 2" xfId="3745"/>
    <cellStyle name="Currency 5 23" xfId="3746"/>
    <cellStyle name="Currency 5 23 2" xfId="3747"/>
    <cellStyle name="Currency 5 24" xfId="3748"/>
    <cellStyle name="Currency 5 24 2" xfId="3749"/>
    <cellStyle name="Currency 5 25" xfId="3750"/>
    <cellStyle name="Currency 5 25 2" xfId="3751"/>
    <cellStyle name="Currency 5 26" xfId="3752"/>
    <cellStyle name="Currency 5 26 2" xfId="3753"/>
    <cellStyle name="Currency 5 27" xfId="3754"/>
    <cellStyle name="Currency 5 27 2" xfId="3755"/>
    <cellStyle name="Currency 5 28" xfId="3756"/>
    <cellStyle name="Currency 5 28 2" xfId="3757"/>
    <cellStyle name="Currency 5 29" xfId="3758"/>
    <cellStyle name="Currency 5 29 2" xfId="3759"/>
    <cellStyle name="Currency 5 3" xfId="3760"/>
    <cellStyle name="Currency 5 3 2" xfId="3761"/>
    <cellStyle name="Currency 5 3 2 2" xfId="3762"/>
    <cellStyle name="Currency 5 30" xfId="3763"/>
    <cellStyle name="Currency 5 30 2" xfId="3764"/>
    <cellStyle name="Currency 5 31" xfId="3765"/>
    <cellStyle name="Currency 5 31 2" xfId="3766"/>
    <cellStyle name="Currency 5 32" xfId="3767"/>
    <cellStyle name="Currency 5 32 2" xfId="3768"/>
    <cellStyle name="Currency 5 33" xfId="3769"/>
    <cellStyle name="Currency 5 33 2" xfId="3770"/>
    <cellStyle name="Currency 5 34" xfId="3771"/>
    <cellStyle name="Currency 5 34 2" xfId="3772"/>
    <cellStyle name="Currency 5 35" xfId="3773"/>
    <cellStyle name="Currency 5 35 2" xfId="3774"/>
    <cellStyle name="Currency 5 36" xfId="3775"/>
    <cellStyle name="Currency 5 36 2" xfId="3776"/>
    <cellStyle name="Currency 5 37" xfId="3777"/>
    <cellStyle name="Currency 5 37 2" xfId="3778"/>
    <cellStyle name="Currency 5 38" xfId="3779"/>
    <cellStyle name="Currency 5 38 2" xfId="3780"/>
    <cellStyle name="Currency 5 39" xfId="3781"/>
    <cellStyle name="Currency 5 39 2" xfId="3782"/>
    <cellStyle name="Currency 5 4" xfId="3783"/>
    <cellStyle name="Currency 5 4 2" xfId="3784"/>
    <cellStyle name="Currency 5 40" xfId="3785"/>
    <cellStyle name="Currency 5 40 2" xfId="3786"/>
    <cellStyle name="Currency 5 41" xfId="3787"/>
    <cellStyle name="Currency 5 42" xfId="3788"/>
    <cellStyle name="Currency 5 42 2" xfId="3789"/>
    <cellStyle name="Currency 5 43" xfId="3790"/>
    <cellStyle name="Currency 5 43 2" xfId="3791"/>
    <cellStyle name="Currency 5 44" xfId="3792"/>
    <cellStyle name="Currency 5 44 2" xfId="3793"/>
    <cellStyle name="Currency 5 45" xfId="3794"/>
    <cellStyle name="Currency 5 45 2" xfId="3795"/>
    <cellStyle name="Currency 5 46" xfId="3796"/>
    <cellStyle name="Currency 5 47" xfId="3797"/>
    <cellStyle name="Currency 5 47 2" xfId="3798"/>
    <cellStyle name="Currency 5 48" xfId="3799"/>
    <cellStyle name="Currency 5 49" xfId="3800"/>
    <cellStyle name="Currency 5 5" xfId="3801"/>
    <cellStyle name="Currency 5 5 2" xfId="3802"/>
    <cellStyle name="Currency 5 50" xfId="3803"/>
    <cellStyle name="Currency 5 51" xfId="3804"/>
    <cellStyle name="Currency 5 52" xfId="3805"/>
    <cellStyle name="Currency 5 53" xfId="3806"/>
    <cellStyle name="Currency 5 54" xfId="3807"/>
    <cellStyle name="Currency 5 54 2" xfId="3808"/>
    <cellStyle name="Currency 5 55" xfId="3809"/>
    <cellStyle name="Currency 5 55 2" xfId="3810"/>
    <cellStyle name="Currency 5 56" xfId="3811"/>
    <cellStyle name="Currency 5 56 2" xfId="3812"/>
    <cellStyle name="Currency 5 57" xfId="3813"/>
    <cellStyle name="Currency 5 57 2" xfId="3814"/>
    <cellStyle name="Currency 5 58" xfId="3815"/>
    <cellStyle name="Currency 5 58 2" xfId="3816"/>
    <cellStyle name="Currency 5 59" xfId="3817"/>
    <cellStyle name="Currency 5 59 2" xfId="3818"/>
    <cellStyle name="Currency 5 6" xfId="3819"/>
    <cellStyle name="Currency 5 6 2" xfId="3820"/>
    <cellStyle name="Currency 5 60" xfId="3821"/>
    <cellStyle name="Currency 5 60 2" xfId="3822"/>
    <cellStyle name="Currency 5 61" xfId="3823"/>
    <cellStyle name="Currency 5 61 2" xfId="3824"/>
    <cellStyle name="Currency 5 62" xfId="3825"/>
    <cellStyle name="Currency 5 62 2" xfId="3826"/>
    <cellStyle name="Currency 5 63" xfId="3827"/>
    <cellStyle name="Currency 5 63 2" xfId="3828"/>
    <cellStyle name="Currency 5 64" xfId="3829"/>
    <cellStyle name="Currency 5 64 2" xfId="3830"/>
    <cellStyle name="Currency 5 65" xfId="3831"/>
    <cellStyle name="Currency 5 65 2" xfId="3832"/>
    <cellStyle name="Currency 5 66" xfId="3833"/>
    <cellStyle name="Currency 5 67" xfId="3834"/>
    <cellStyle name="Currency 5 68" xfId="3835"/>
    <cellStyle name="Currency 5 69" xfId="3836"/>
    <cellStyle name="Currency 5 7" xfId="3837"/>
    <cellStyle name="Currency 5 7 2" xfId="3838"/>
    <cellStyle name="Currency 5 70" xfId="3839"/>
    <cellStyle name="Currency 5 70 2" xfId="3840"/>
    <cellStyle name="Currency 5 71" xfId="3841"/>
    <cellStyle name="Currency 5 71 2" xfId="3842"/>
    <cellStyle name="Currency 5 72" xfId="3843"/>
    <cellStyle name="Currency 5 72 2" xfId="3844"/>
    <cellStyle name="Currency 5 73" xfId="3845"/>
    <cellStyle name="Currency 5 73 2" xfId="3846"/>
    <cellStyle name="Currency 5 74" xfId="3847"/>
    <cellStyle name="Currency 5 74 2" xfId="3848"/>
    <cellStyle name="Currency 5 75" xfId="3849"/>
    <cellStyle name="Currency 5 75 2" xfId="3850"/>
    <cellStyle name="Currency 5 76" xfId="3851"/>
    <cellStyle name="Currency 5 76 2" xfId="3852"/>
    <cellStyle name="Currency 5 77" xfId="3853"/>
    <cellStyle name="Currency 5 77 2" xfId="3854"/>
    <cellStyle name="Currency 5 78" xfId="3855"/>
    <cellStyle name="Currency 5 78 2" xfId="3856"/>
    <cellStyle name="Currency 5 79" xfId="3857"/>
    <cellStyle name="Currency 5 79 2" xfId="3858"/>
    <cellStyle name="Currency 5 8" xfId="3859"/>
    <cellStyle name="Currency 5 8 2" xfId="3860"/>
    <cellStyle name="Currency 5 80" xfId="3861"/>
    <cellStyle name="Currency 5 80 2" xfId="3862"/>
    <cellStyle name="Currency 5 81" xfId="3863"/>
    <cellStyle name="Currency 5 81 2" xfId="3864"/>
    <cellStyle name="Currency 5 82" xfId="3865"/>
    <cellStyle name="Currency 5 82 2" xfId="3866"/>
    <cellStyle name="Currency 5 83" xfId="3867"/>
    <cellStyle name="Currency 5 83 2" xfId="3868"/>
    <cellStyle name="Currency 5 84" xfId="3869"/>
    <cellStyle name="Currency 5 84 2" xfId="3870"/>
    <cellStyle name="Currency 5 85" xfId="3871"/>
    <cellStyle name="Currency 5 85 2" xfId="3872"/>
    <cellStyle name="Currency 5 86" xfId="3873"/>
    <cellStyle name="Currency 5 86 2" xfId="3874"/>
    <cellStyle name="Currency 5 87" xfId="3875"/>
    <cellStyle name="Currency 5 87 2" xfId="3876"/>
    <cellStyle name="Currency 5 88" xfId="3877"/>
    <cellStyle name="Currency 5 88 2" xfId="3878"/>
    <cellStyle name="Currency 5 89" xfId="3879"/>
    <cellStyle name="Currency 5 89 2" xfId="3880"/>
    <cellStyle name="Currency 5 9" xfId="3881"/>
    <cellStyle name="Currency 5 9 2" xfId="3882"/>
    <cellStyle name="Currency 5 90" xfId="3883"/>
    <cellStyle name="Currency 5 90 2" xfId="3884"/>
    <cellStyle name="Currency 5 91" xfId="3885"/>
    <cellStyle name="Currency 5 91 2" xfId="3886"/>
    <cellStyle name="Currency 5 92" xfId="3887"/>
    <cellStyle name="Currency 5 93" xfId="3888"/>
    <cellStyle name="Currency 5 94" xfId="3889"/>
    <cellStyle name="Currency 5 94 2" xfId="3890"/>
    <cellStyle name="Currency 5 95" xfId="3891"/>
    <cellStyle name="Currency 5 95 2" xfId="3892"/>
    <cellStyle name="Currency 5 96" xfId="3893"/>
    <cellStyle name="Currency 5 96 2" xfId="3894"/>
    <cellStyle name="Currency 5 97" xfId="3895"/>
    <cellStyle name="Currency 5 97 2" xfId="3896"/>
    <cellStyle name="Currency 5 98" xfId="3897"/>
    <cellStyle name="Currency 5 98 2" xfId="3898"/>
    <cellStyle name="Currency 5 99" xfId="3899"/>
    <cellStyle name="Currency 6" xfId="16"/>
    <cellStyle name="Currency 6 10" xfId="3900"/>
    <cellStyle name="Currency 6 10 2" xfId="3901"/>
    <cellStyle name="Currency 6 11" xfId="3902"/>
    <cellStyle name="Currency 6 11 2" xfId="3903"/>
    <cellStyle name="Currency 6 12" xfId="3904"/>
    <cellStyle name="Currency 6 12 2" xfId="3905"/>
    <cellStyle name="Currency 6 13" xfId="3906"/>
    <cellStyle name="Currency 6 13 2" xfId="3907"/>
    <cellStyle name="Currency 6 14" xfId="3908"/>
    <cellStyle name="Currency 6 14 2" xfId="3909"/>
    <cellStyle name="Currency 6 15" xfId="3910"/>
    <cellStyle name="Currency 6 15 2" xfId="3911"/>
    <cellStyle name="Currency 6 16" xfId="3912"/>
    <cellStyle name="Currency 6 16 2" xfId="3913"/>
    <cellStyle name="Currency 6 17" xfId="3914"/>
    <cellStyle name="Currency 6 17 2" xfId="3915"/>
    <cellStyle name="Currency 6 18" xfId="3916"/>
    <cellStyle name="Currency 6 18 2" xfId="3917"/>
    <cellStyle name="Currency 6 19" xfId="3918"/>
    <cellStyle name="Currency 6 2" xfId="3919"/>
    <cellStyle name="Currency 6 2 2" xfId="3920"/>
    <cellStyle name="Currency 6 2 2 2" xfId="3921"/>
    <cellStyle name="Currency 6 2 3" xfId="3922"/>
    <cellStyle name="Currency 6 2 4" xfId="15644"/>
    <cellStyle name="Currency 6 2 5" xfId="15645"/>
    <cellStyle name="Currency 6 20" xfId="33644"/>
    <cellStyle name="Currency 6 3" xfId="3923"/>
    <cellStyle name="Currency 6 3 2" xfId="3924"/>
    <cellStyle name="Currency 6 4" xfId="3925"/>
    <cellStyle name="Currency 6 4 2" xfId="3926"/>
    <cellStyle name="Currency 6 5" xfId="3927"/>
    <cellStyle name="Currency 6 5 2" xfId="3928"/>
    <cellStyle name="Currency 6 6" xfId="3929"/>
    <cellStyle name="Currency 6 6 2" xfId="3930"/>
    <cellStyle name="Currency 6 7" xfId="3931"/>
    <cellStyle name="Currency 6 7 2" xfId="3932"/>
    <cellStyle name="Currency 6 8" xfId="3933"/>
    <cellStyle name="Currency 6 8 2" xfId="3934"/>
    <cellStyle name="Currency 6 9" xfId="3935"/>
    <cellStyle name="Currency 6 9 2" xfId="3936"/>
    <cellStyle name="Currency 7" xfId="17"/>
    <cellStyle name="Currency 7 10" xfId="3937"/>
    <cellStyle name="Currency 7 11" xfId="3938"/>
    <cellStyle name="Currency 7 12" xfId="3939"/>
    <cellStyle name="Currency 7 13" xfId="3940"/>
    <cellStyle name="Currency 7 13 2" xfId="3941"/>
    <cellStyle name="Currency 7 13 2 2" xfId="3942"/>
    <cellStyle name="Currency 7 13 2 2 2" xfId="23431"/>
    <cellStyle name="Currency 7 13 2 3" xfId="3943"/>
    <cellStyle name="Currency 7 13 2 3 2" xfId="15646"/>
    <cellStyle name="Currency 7 13 2 3 2 2" xfId="23432"/>
    <cellStyle name="Currency 7 13 2 3 3" xfId="23433"/>
    <cellStyle name="Currency 7 13 2 4" xfId="15647"/>
    <cellStyle name="Currency 7 13 2 4 2" xfId="23434"/>
    <cellStyle name="Currency 7 13 2 5" xfId="23435"/>
    <cellStyle name="Currency 7 13 3" xfId="3944"/>
    <cellStyle name="Currency 7 13 4" xfId="3945"/>
    <cellStyle name="Currency 7 14" xfId="3946"/>
    <cellStyle name="Currency 7 15" xfId="3947"/>
    <cellStyle name="Currency 7 15 2" xfId="3948"/>
    <cellStyle name="Currency 7 15 3" xfId="23436"/>
    <cellStyle name="Currency 7 16" xfId="3949"/>
    <cellStyle name="Currency 7 16 2" xfId="15648"/>
    <cellStyle name="Currency 7 16 2 2" xfId="23437"/>
    <cellStyle name="Currency 7 16 3" xfId="23438"/>
    <cellStyle name="Currency 7 17" xfId="15649"/>
    <cellStyle name="Currency 7 17 2" xfId="23439"/>
    <cellStyle name="Currency 7 18" xfId="23440"/>
    <cellStyle name="Currency 7 2" xfId="3950"/>
    <cellStyle name="Currency 7 2 10" xfId="3951"/>
    <cellStyle name="Currency 7 2 10 2" xfId="3952"/>
    <cellStyle name="Currency 7 2 10 2 2" xfId="3953"/>
    <cellStyle name="Currency 7 2 10 2 3" xfId="3954"/>
    <cellStyle name="Currency 7 2 10 2 3 2" xfId="15650"/>
    <cellStyle name="Currency 7 2 10 2 3 2 2" xfId="23441"/>
    <cellStyle name="Currency 7 2 10 2 3 3" xfId="23442"/>
    <cellStyle name="Currency 7 2 10 2 4" xfId="15651"/>
    <cellStyle name="Currency 7 2 10 2 4 2" xfId="23443"/>
    <cellStyle name="Currency 7 2 10 2 5" xfId="23444"/>
    <cellStyle name="Currency 7 2 10 3" xfId="3955"/>
    <cellStyle name="Currency 7 2 10 4" xfId="3956"/>
    <cellStyle name="Currency 7 2 10 4 2" xfId="15652"/>
    <cellStyle name="Currency 7 2 10 4 2 2" xfId="23445"/>
    <cellStyle name="Currency 7 2 10 4 3" xfId="23446"/>
    <cellStyle name="Currency 7 2 10 5" xfId="15653"/>
    <cellStyle name="Currency 7 2 10 5 2" xfId="23447"/>
    <cellStyle name="Currency 7 2 10 6" xfId="23448"/>
    <cellStyle name="Currency 7 2 11" xfId="3957"/>
    <cellStyle name="Currency 7 2 11 2" xfId="3958"/>
    <cellStyle name="Currency 7 2 11 2 2" xfId="3959"/>
    <cellStyle name="Currency 7 2 11 2 3" xfId="3960"/>
    <cellStyle name="Currency 7 2 11 2 3 2" xfId="15654"/>
    <cellStyle name="Currency 7 2 11 2 3 2 2" xfId="23449"/>
    <cellStyle name="Currency 7 2 11 2 3 3" xfId="23450"/>
    <cellStyle name="Currency 7 2 11 2 4" xfId="15655"/>
    <cellStyle name="Currency 7 2 11 2 4 2" xfId="23451"/>
    <cellStyle name="Currency 7 2 11 2 5" xfId="23452"/>
    <cellStyle name="Currency 7 2 11 3" xfId="3961"/>
    <cellStyle name="Currency 7 2 11 4" xfId="3962"/>
    <cellStyle name="Currency 7 2 11 4 2" xfId="15656"/>
    <cellStyle name="Currency 7 2 11 4 2 2" xfId="23453"/>
    <cellStyle name="Currency 7 2 11 4 3" xfId="23454"/>
    <cellStyle name="Currency 7 2 11 5" xfId="15657"/>
    <cellStyle name="Currency 7 2 11 5 2" xfId="23455"/>
    <cellStyle name="Currency 7 2 11 6" xfId="23456"/>
    <cellStyle name="Currency 7 2 12" xfId="3963"/>
    <cellStyle name="Currency 7 2 12 2" xfId="3964"/>
    <cellStyle name="Currency 7 2 12 2 2" xfId="23457"/>
    <cellStyle name="Currency 7 2 12 3" xfId="3965"/>
    <cellStyle name="Currency 7 2 12 3 2" xfId="15658"/>
    <cellStyle name="Currency 7 2 12 3 2 2" xfId="23458"/>
    <cellStyle name="Currency 7 2 12 3 3" xfId="23459"/>
    <cellStyle name="Currency 7 2 12 4" xfId="15659"/>
    <cellStyle name="Currency 7 2 12 4 2" xfId="23460"/>
    <cellStyle name="Currency 7 2 12 5" xfId="23461"/>
    <cellStyle name="Currency 7 2 13" xfId="3966"/>
    <cellStyle name="Currency 7 2 13 2" xfId="3967"/>
    <cellStyle name="Currency 7 2 13 2 2" xfId="23462"/>
    <cellStyle name="Currency 7 2 13 3" xfId="3968"/>
    <cellStyle name="Currency 7 2 13 3 2" xfId="15660"/>
    <cellStyle name="Currency 7 2 13 3 2 2" xfId="23463"/>
    <cellStyle name="Currency 7 2 13 3 3" xfId="23464"/>
    <cellStyle name="Currency 7 2 13 4" xfId="15661"/>
    <cellStyle name="Currency 7 2 13 4 2" xfId="23465"/>
    <cellStyle name="Currency 7 2 13 5" xfId="23466"/>
    <cellStyle name="Currency 7 2 14" xfId="3969"/>
    <cellStyle name="Currency 7 2 14 2" xfId="3970"/>
    <cellStyle name="Currency 7 2 14 3" xfId="3971"/>
    <cellStyle name="Currency 7 2 14 3 2" xfId="15662"/>
    <cellStyle name="Currency 7 2 14 3 2 2" xfId="23467"/>
    <cellStyle name="Currency 7 2 14 3 3" xfId="23468"/>
    <cellStyle name="Currency 7 2 14 4" xfId="15663"/>
    <cellStyle name="Currency 7 2 14 4 2" xfId="23469"/>
    <cellStyle name="Currency 7 2 14 5" xfId="23470"/>
    <cellStyle name="Currency 7 2 15" xfId="3972"/>
    <cellStyle name="Currency 7 2 15 2" xfId="15664"/>
    <cellStyle name="Currency 7 2 15 2 2" xfId="23471"/>
    <cellStyle name="Currency 7 2 15 3" xfId="23472"/>
    <cellStyle name="Currency 7 2 16" xfId="15665"/>
    <cellStyle name="Currency 7 2 16 2" xfId="23473"/>
    <cellStyle name="Currency 7 2 17" xfId="23474"/>
    <cellStyle name="Currency 7 2 2" xfId="3973"/>
    <cellStyle name="Currency 7 2 2 2" xfId="3974"/>
    <cellStyle name="Currency 7 2 2 2 2" xfId="3975"/>
    <cellStyle name="Currency 7 2 2 2 3" xfId="3976"/>
    <cellStyle name="Currency 7 2 2 2 3 2" xfId="15666"/>
    <cellStyle name="Currency 7 2 2 2 3 2 2" xfId="23475"/>
    <cellStyle name="Currency 7 2 2 2 3 3" xfId="23476"/>
    <cellStyle name="Currency 7 2 2 2 4" xfId="15667"/>
    <cellStyle name="Currency 7 2 2 2 4 2" xfId="23477"/>
    <cellStyle name="Currency 7 2 2 2 5" xfId="23478"/>
    <cellStyle name="Currency 7 2 2 3" xfId="3977"/>
    <cellStyle name="Currency 7 2 2 4" xfId="3978"/>
    <cellStyle name="Currency 7 2 2 4 2" xfId="15668"/>
    <cellStyle name="Currency 7 2 2 4 2 2" xfId="23479"/>
    <cellStyle name="Currency 7 2 2 4 3" xfId="23480"/>
    <cellStyle name="Currency 7 2 2 5" xfId="15669"/>
    <cellStyle name="Currency 7 2 2 5 2" xfId="23481"/>
    <cellStyle name="Currency 7 2 2 6" xfId="23482"/>
    <cellStyle name="Currency 7 2 3" xfId="3979"/>
    <cellStyle name="Currency 7 2 3 2" xfId="3980"/>
    <cellStyle name="Currency 7 2 3 2 2" xfId="3981"/>
    <cellStyle name="Currency 7 2 3 2 3" xfId="3982"/>
    <cellStyle name="Currency 7 2 3 2 3 2" xfId="15670"/>
    <cellStyle name="Currency 7 2 3 2 3 2 2" xfId="23483"/>
    <cellStyle name="Currency 7 2 3 2 3 3" xfId="23484"/>
    <cellStyle name="Currency 7 2 3 2 4" xfId="15671"/>
    <cellStyle name="Currency 7 2 3 2 4 2" xfId="23485"/>
    <cellStyle name="Currency 7 2 3 2 5" xfId="23486"/>
    <cellStyle name="Currency 7 2 3 3" xfId="3983"/>
    <cellStyle name="Currency 7 2 3 4" xfId="3984"/>
    <cellStyle name="Currency 7 2 3 4 2" xfId="15672"/>
    <cellStyle name="Currency 7 2 3 4 2 2" xfId="23487"/>
    <cellStyle name="Currency 7 2 3 4 3" xfId="23488"/>
    <cellStyle name="Currency 7 2 3 5" xfId="15673"/>
    <cellStyle name="Currency 7 2 3 5 2" xfId="23489"/>
    <cellStyle name="Currency 7 2 3 6" xfId="23490"/>
    <cellStyle name="Currency 7 2 4" xfId="3985"/>
    <cellStyle name="Currency 7 2 4 2" xfId="3986"/>
    <cellStyle name="Currency 7 2 4 2 2" xfId="3987"/>
    <cellStyle name="Currency 7 2 4 2 3" xfId="3988"/>
    <cellStyle name="Currency 7 2 4 2 3 2" xfId="15674"/>
    <cellStyle name="Currency 7 2 4 2 3 2 2" xfId="23491"/>
    <cellStyle name="Currency 7 2 4 2 3 3" xfId="23492"/>
    <cellStyle name="Currency 7 2 4 2 4" xfId="15675"/>
    <cellStyle name="Currency 7 2 4 2 4 2" xfId="23493"/>
    <cellStyle name="Currency 7 2 4 2 5" xfId="23494"/>
    <cellStyle name="Currency 7 2 4 3" xfId="3989"/>
    <cellStyle name="Currency 7 2 4 4" xfId="3990"/>
    <cellStyle name="Currency 7 2 4 4 2" xfId="15676"/>
    <cellStyle name="Currency 7 2 4 4 2 2" xfId="23495"/>
    <cellStyle name="Currency 7 2 4 4 3" xfId="23496"/>
    <cellStyle name="Currency 7 2 4 5" xfId="15677"/>
    <cellStyle name="Currency 7 2 4 5 2" xfId="23497"/>
    <cellStyle name="Currency 7 2 4 6" xfId="23498"/>
    <cellStyle name="Currency 7 2 5" xfId="3991"/>
    <cellStyle name="Currency 7 2 5 2" xfId="3992"/>
    <cellStyle name="Currency 7 2 5 2 2" xfId="3993"/>
    <cellStyle name="Currency 7 2 5 2 3" xfId="3994"/>
    <cellStyle name="Currency 7 2 5 2 3 2" xfId="15678"/>
    <cellStyle name="Currency 7 2 5 2 3 2 2" xfId="23499"/>
    <cellStyle name="Currency 7 2 5 2 3 3" xfId="23500"/>
    <cellStyle name="Currency 7 2 5 2 4" xfId="15679"/>
    <cellStyle name="Currency 7 2 5 2 4 2" xfId="23501"/>
    <cellStyle name="Currency 7 2 5 2 5" xfId="23502"/>
    <cellStyle name="Currency 7 2 5 3" xfId="3995"/>
    <cellStyle name="Currency 7 2 5 4" xfId="3996"/>
    <cellStyle name="Currency 7 2 5 4 2" xfId="15680"/>
    <cellStyle name="Currency 7 2 5 4 2 2" xfId="23503"/>
    <cellStyle name="Currency 7 2 5 4 3" xfId="23504"/>
    <cellStyle name="Currency 7 2 5 5" xfId="15681"/>
    <cellStyle name="Currency 7 2 5 5 2" xfId="23505"/>
    <cellStyle name="Currency 7 2 5 6" xfId="23506"/>
    <cellStyle name="Currency 7 2 6" xfId="3997"/>
    <cellStyle name="Currency 7 2 6 2" xfId="3998"/>
    <cellStyle name="Currency 7 2 6 2 2" xfId="3999"/>
    <cellStyle name="Currency 7 2 6 2 3" xfId="4000"/>
    <cellStyle name="Currency 7 2 6 2 3 2" xfId="15682"/>
    <cellStyle name="Currency 7 2 6 2 3 2 2" xfId="23507"/>
    <cellStyle name="Currency 7 2 6 2 3 3" xfId="23508"/>
    <cellStyle name="Currency 7 2 6 2 4" xfId="15683"/>
    <cellStyle name="Currency 7 2 6 2 4 2" xfId="23509"/>
    <cellStyle name="Currency 7 2 6 2 5" xfId="23510"/>
    <cellStyle name="Currency 7 2 6 3" xfId="4001"/>
    <cellStyle name="Currency 7 2 6 4" xfId="4002"/>
    <cellStyle name="Currency 7 2 6 4 2" xfId="15684"/>
    <cellStyle name="Currency 7 2 6 4 2 2" xfId="23511"/>
    <cellStyle name="Currency 7 2 6 4 3" xfId="23512"/>
    <cellStyle name="Currency 7 2 6 5" xfId="15685"/>
    <cellStyle name="Currency 7 2 6 5 2" xfId="23513"/>
    <cellStyle name="Currency 7 2 6 6" xfId="23514"/>
    <cellStyle name="Currency 7 2 7" xfId="4003"/>
    <cellStyle name="Currency 7 2 7 2" xfId="4004"/>
    <cellStyle name="Currency 7 2 7 2 2" xfId="4005"/>
    <cellStyle name="Currency 7 2 7 2 3" xfId="4006"/>
    <cellStyle name="Currency 7 2 7 2 3 2" xfId="15686"/>
    <cellStyle name="Currency 7 2 7 2 3 2 2" xfId="23515"/>
    <cellStyle name="Currency 7 2 7 2 3 3" xfId="23516"/>
    <cellStyle name="Currency 7 2 7 2 4" xfId="15687"/>
    <cellStyle name="Currency 7 2 7 2 4 2" xfId="23517"/>
    <cellStyle name="Currency 7 2 7 2 5" xfId="23518"/>
    <cellStyle name="Currency 7 2 7 3" xfId="4007"/>
    <cellStyle name="Currency 7 2 7 4" xfId="4008"/>
    <cellStyle name="Currency 7 2 7 4 2" xfId="15688"/>
    <cellStyle name="Currency 7 2 7 4 2 2" xfId="23519"/>
    <cellStyle name="Currency 7 2 7 4 3" xfId="23520"/>
    <cellStyle name="Currency 7 2 7 5" xfId="15689"/>
    <cellStyle name="Currency 7 2 7 5 2" xfId="23521"/>
    <cellStyle name="Currency 7 2 7 6" xfId="23522"/>
    <cellStyle name="Currency 7 2 8" xfId="4009"/>
    <cellStyle name="Currency 7 2 8 2" xfId="4010"/>
    <cellStyle name="Currency 7 2 8 2 2" xfId="4011"/>
    <cellStyle name="Currency 7 2 8 2 3" xfId="4012"/>
    <cellStyle name="Currency 7 2 8 2 3 2" xfId="15690"/>
    <cellStyle name="Currency 7 2 8 2 3 2 2" xfId="23523"/>
    <cellStyle name="Currency 7 2 8 2 3 3" xfId="23524"/>
    <cellStyle name="Currency 7 2 8 2 4" xfId="15691"/>
    <cellStyle name="Currency 7 2 8 2 4 2" xfId="23525"/>
    <cellStyle name="Currency 7 2 8 2 5" xfId="23526"/>
    <cellStyle name="Currency 7 2 8 3" xfId="4013"/>
    <cellStyle name="Currency 7 2 8 4" xfId="4014"/>
    <cellStyle name="Currency 7 2 8 4 2" xfId="15692"/>
    <cellStyle name="Currency 7 2 8 4 2 2" xfId="23527"/>
    <cellStyle name="Currency 7 2 8 4 3" xfId="23528"/>
    <cellStyle name="Currency 7 2 8 5" xfId="15693"/>
    <cellStyle name="Currency 7 2 8 5 2" xfId="23529"/>
    <cellStyle name="Currency 7 2 8 6" xfId="23530"/>
    <cellStyle name="Currency 7 2 9" xfId="4015"/>
    <cellStyle name="Currency 7 2 9 2" xfId="4016"/>
    <cellStyle name="Currency 7 2 9 2 2" xfId="4017"/>
    <cellStyle name="Currency 7 2 9 2 3" xfId="4018"/>
    <cellStyle name="Currency 7 2 9 2 3 2" xfId="15694"/>
    <cellStyle name="Currency 7 2 9 2 3 2 2" xfId="23531"/>
    <cellStyle name="Currency 7 2 9 2 3 3" xfId="23532"/>
    <cellStyle name="Currency 7 2 9 2 4" xfId="15695"/>
    <cellStyle name="Currency 7 2 9 2 4 2" xfId="23533"/>
    <cellStyle name="Currency 7 2 9 2 5" xfId="23534"/>
    <cellStyle name="Currency 7 2 9 3" xfId="4019"/>
    <cellStyle name="Currency 7 2 9 4" xfId="4020"/>
    <cellStyle name="Currency 7 2 9 4 2" xfId="15696"/>
    <cellStyle name="Currency 7 2 9 4 2 2" xfId="23535"/>
    <cellStyle name="Currency 7 2 9 4 3" xfId="23536"/>
    <cellStyle name="Currency 7 2 9 5" xfId="15697"/>
    <cellStyle name="Currency 7 2 9 5 2" xfId="23537"/>
    <cellStyle name="Currency 7 2 9 6" xfId="23538"/>
    <cellStyle name="Currency 7 3" xfId="4021"/>
    <cellStyle name="Currency 7 3 2" xfId="4022"/>
    <cellStyle name="Currency 7 3 2 2" xfId="4023"/>
    <cellStyle name="Currency 7 3 2 3" xfId="4024"/>
    <cellStyle name="Currency 7 3 2 3 2" xfId="15698"/>
    <cellStyle name="Currency 7 3 2 3 2 2" xfId="23539"/>
    <cellStyle name="Currency 7 3 2 3 3" xfId="23540"/>
    <cellStyle name="Currency 7 3 2 4" xfId="15699"/>
    <cellStyle name="Currency 7 3 2 4 2" xfId="23541"/>
    <cellStyle name="Currency 7 3 2 5" xfId="23542"/>
    <cellStyle name="Currency 7 3 3" xfId="4025"/>
    <cellStyle name="Currency 7 3 4" xfId="4026"/>
    <cellStyle name="Currency 7 3 4 2" xfId="15700"/>
    <cellStyle name="Currency 7 3 4 2 2" xfId="23543"/>
    <cellStyle name="Currency 7 3 4 3" xfId="23544"/>
    <cellStyle name="Currency 7 3 5" xfId="15701"/>
    <cellStyle name="Currency 7 3 5 2" xfId="23545"/>
    <cellStyle name="Currency 7 3 6" xfId="23546"/>
    <cellStyle name="Currency 7 4" xfId="4027"/>
    <cellStyle name="Currency 7 5" xfId="4028"/>
    <cellStyle name="Currency 7 6" xfId="4029"/>
    <cellStyle name="Currency 7 7" xfId="4030"/>
    <cellStyle name="Currency 7 8" xfId="4031"/>
    <cellStyle name="Currency 7 9" xfId="4032"/>
    <cellStyle name="Currency 8" xfId="18"/>
    <cellStyle name="Currency 8 2" xfId="4033"/>
    <cellStyle name="Currency 8 2 2" xfId="15702"/>
    <cellStyle name="Currency 8 2 2 2" xfId="23547"/>
    <cellStyle name="Currency 8 2 3" xfId="23548"/>
    <cellStyle name="Currency 9" xfId="4034"/>
    <cellStyle name="Currency No$" xfId="4035"/>
    <cellStyle name="Currency Total" xfId="4036"/>
    <cellStyle name="Currency Total 2" xfId="4037"/>
    <cellStyle name="Currency x2 No$" xfId="4038"/>
    <cellStyle name="Currency0" xfId="4039"/>
    <cellStyle name="Custom - Style1" xfId="4040"/>
    <cellStyle name="Custom - Style8" xfId="4041"/>
    <cellStyle name="Data   - Style2" xfId="4042"/>
    <cellStyle name="Date" xfId="4043"/>
    <cellStyle name="Dollarsign" xfId="4044"/>
    <cellStyle name="DOUBLEL" xfId="4045"/>
    <cellStyle name="DOUBLEL 2" xfId="15703"/>
    <cellStyle name="eatme" xfId="4046"/>
    <cellStyle name="Explanatory Text 2" xfId="4047"/>
    <cellStyle name="Explanatory Text 3" xfId="4048"/>
    <cellStyle name="Explanatory Text 4" xfId="4049"/>
    <cellStyle name="Explanatory Text 5" xfId="4050"/>
    <cellStyle name="Explanatory Text 6" xfId="4051"/>
    <cellStyle name="Fixed" xfId="4052"/>
    <cellStyle name="Formula" xfId="4053"/>
    <cellStyle name="Gas Cost x5" xfId="4054"/>
    <cellStyle name="Good 2" xfId="4055"/>
    <cellStyle name="Good 3" xfId="4056"/>
    <cellStyle name="Good 4" xfId="4057"/>
    <cellStyle name="Good 5" xfId="4058"/>
    <cellStyle name="Good 6" xfId="4059"/>
    <cellStyle name="Hardcoded" xfId="4060"/>
    <cellStyle name="Head Title" xfId="4061"/>
    <cellStyle name="Heading 1 2" xfId="4062"/>
    <cellStyle name="Heading 1 3" xfId="4063"/>
    <cellStyle name="Heading 1 4" xfId="4064"/>
    <cellStyle name="Heading 1 5" xfId="4065"/>
    <cellStyle name="Heading 1 6" xfId="4066"/>
    <cellStyle name="Heading 2 2" xfId="4067"/>
    <cellStyle name="Heading 2 3" xfId="4068"/>
    <cellStyle name="Heading 2 4" xfId="4069"/>
    <cellStyle name="Heading 2 5" xfId="4070"/>
    <cellStyle name="Heading 2 6" xfId="4071"/>
    <cellStyle name="Heading 3 2" xfId="4072"/>
    <cellStyle name="Heading 3 3" xfId="4073"/>
    <cellStyle name="Heading 3 4" xfId="4074"/>
    <cellStyle name="Heading 3 5" xfId="4075"/>
    <cellStyle name="Heading 3 6" xfId="4076"/>
    <cellStyle name="Heading 4 2" xfId="4077"/>
    <cellStyle name="Heading 4 3" xfId="4078"/>
    <cellStyle name="Heading 4 4" xfId="4079"/>
    <cellStyle name="Heading 4 5" xfId="4080"/>
    <cellStyle name="Heading 4 6" xfId="4081"/>
    <cellStyle name="HeadlineStyle" xfId="19"/>
    <cellStyle name="HeadlineStyle 10" xfId="4082"/>
    <cellStyle name="HeadlineStyle 11" xfId="4083"/>
    <cellStyle name="HeadlineStyle 12" xfId="4084"/>
    <cellStyle name="HeadlineStyle 13" xfId="4085"/>
    <cellStyle name="HeadlineStyle 14" xfId="4086"/>
    <cellStyle name="HeadlineStyle 15" xfId="4087"/>
    <cellStyle name="HeadlineStyle 16" xfId="4088"/>
    <cellStyle name="HeadlineStyle 2" xfId="20"/>
    <cellStyle name="HeadlineStyle 3" xfId="4089"/>
    <cellStyle name="HeadlineStyle 4" xfId="4090"/>
    <cellStyle name="HeadlineStyle 5" xfId="4091"/>
    <cellStyle name="HeadlineStyle 6" xfId="4092"/>
    <cellStyle name="HeadlineStyle 7" xfId="4093"/>
    <cellStyle name="HeadlineStyle 8" xfId="4094"/>
    <cellStyle name="HeadlineStyle 9" xfId="4095"/>
    <cellStyle name="HeadlineStyleJustified" xfId="21"/>
    <cellStyle name="HeadlineStyleJustified 10" xfId="4096"/>
    <cellStyle name="HeadlineStyleJustified 11" xfId="4097"/>
    <cellStyle name="HeadlineStyleJustified 12" xfId="4098"/>
    <cellStyle name="HeadlineStyleJustified 13" xfId="4099"/>
    <cellStyle name="HeadlineStyleJustified 14" xfId="4100"/>
    <cellStyle name="HeadlineStyleJustified 15" xfId="4101"/>
    <cellStyle name="HeadlineStyleJustified 16" xfId="4102"/>
    <cellStyle name="HeadlineStyleJustified 2" xfId="22"/>
    <cellStyle name="HeadlineStyleJustified 3" xfId="4103"/>
    <cellStyle name="HeadlineStyleJustified 4" xfId="4104"/>
    <cellStyle name="HeadlineStyleJustified 5" xfId="4105"/>
    <cellStyle name="HeadlineStyleJustified 6" xfId="4106"/>
    <cellStyle name="HeadlineStyleJustified 7" xfId="4107"/>
    <cellStyle name="HeadlineStyleJustified 8" xfId="4108"/>
    <cellStyle name="HeadlineStyleJustified 9" xfId="4109"/>
    <cellStyle name="Hyperlink" xfId="33698" builtinId="8"/>
    <cellStyle name="Hyperlink 2" xfId="4110"/>
    <cellStyle name="Hyperlink 2 2" xfId="4111"/>
    <cellStyle name="Hyperlink 3" xfId="4112"/>
    <cellStyle name="Hyperlink 4" xfId="4113"/>
    <cellStyle name="inc/dec" xfId="4114"/>
    <cellStyle name="inc/dec 2" xfId="4115"/>
    <cellStyle name="Input 2" xfId="4116"/>
    <cellStyle name="Input 3" xfId="4117"/>
    <cellStyle name="Input 4" xfId="4118"/>
    <cellStyle name="Input 5" xfId="4119"/>
    <cellStyle name="Input 6" xfId="4120"/>
    <cellStyle name="Invisible" xfId="4121"/>
    <cellStyle name="Labels - Style3" xfId="4122"/>
    <cellStyle name="Labor" xfId="4123"/>
    <cellStyle name="Lines" xfId="4124"/>
    <cellStyle name="Linked Amount" xfId="4125"/>
    <cellStyle name="Linked Cell 2" xfId="4126"/>
    <cellStyle name="Linked Cell 3" xfId="4127"/>
    <cellStyle name="Linked Cell 4" xfId="4128"/>
    <cellStyle name="Linked Cell 5" xfId="4129"/>
    <cellStyle name="Linked Cell 6" xfId="4130"/>
    <cellStyle name="Neutral 2" xfId="4131"/>
    <cellStyle name="Neutral 3" xfId="4132"/>
    <cellStyle name="Neutral 4" xfId="4133"/>
    <cellStyle name="Neutral 5" xfId="4134"/>
    <cellStyle name="Neutral 6" xfId="4135"/>
    <cellStyle name="NewColumnHeaderNormal" xfId="4136"/>
    <cellStyle name="NewSectionHeaderNormal" xfId="4137"/>
    <cellStyle name="NewTitleNormal" xfId="4138"/>
    <cellStyle name="Normal" xfId="0" builtinId="0"/>
    <cellStyle name="Normal - Style1" xfId="4139"/>
    <cellStyle name="Normal - Style2" xfId="4140"/>
    <cellStyle name="Normal - Style3" xfId="4141"/>
    <cellStyle name="Normal - Style4" xfId="4142"/>
    <cellStyle name="Normal - Style5" xfId="4143"/>
    <cellStyle name="Normal - Style6" xfId="4144"/>
    <cellStyle name="Normal - Style7" xfId="4145"/>
    <cellStyle name="Normal - Style8" xfId="4146"/>
    <cellStyle name="Normal 10" xfId="23"/>
    <cellStyle name="Normal 10 10" xfId="2"/>
    <cellStyle name="Normal 10 10 2" xfId="4147"/>
    <cellStyle name="Normal 10 10 2 2" xfId="4148"/>
    <cellStyle name="Normal 10 10 2 2 2" xfId="4149"/>
    <cellStyle name="Normal 10 10 2 2 2 2" xfId="15704"/>
    <cellStyle name="Normal 10 10 2 2 2 2 2" xfId="15705"/>
    <cellStyle name="Normal 10 10 2 2 2 2 2 2" xfId="23549"/>
    <cellStyle name="Normal 10 10 2 2 2 2 3" xfId="15706"/>
    <cellStyle name="Normal 10 10 2 2 2 3" xfId="15707"/>
    <cellStyle name="Normal 10 10 2 2 2 3 2" xfId="15708"/>
    <cellStyle name="Normal 10 10 2 2 2 3 2 2" xfId="23550"/>
    <cellStyle name="Normal 10 10 2 2 2 3 3" xfId="23551"/>
    <cellStyle name="Normal 10 10 2 2 2 4" xfId="15709"/>
    <cellStyle name="Normal 10 10 2 2 2 4 2" xfId="23552"/>
    <cellStyle name="Normal 10 10 2 2 2 5" xfId="15710"/>
    <cellStyle name="Normal 10 10 2 2 3" xfId="15711"/>
    <cellStyle name="Normal 10 10 2 2 3 2" xfId="23553"/>
    <cellStyle name="Normal 10 10 2 2 4" xfId="23554"/>
    <cellStyle name="Normal 10 10 2 3" xfId="4150"/>
    <cellStyle name="Normal 10 10 2 3 2" xfId="15712"/>
    <cellStyle name="Normal 10 10 2 3 2 2" xfId="23555"/>
    <cellStyle name="Normal 10 10 2 3 3" xfId="23556"/>
    <cellStyle name="Normal 10 10 2 4" xfId="15713"/>
    <cellStyle name="Normal 10 10 2 4 2" xfId="23557"/>
    <cellStyle name="Normal 10 10 2 5" xfId="23558"/>
    <cellStyle name="Normal 10 10 3" xfId="4151"/>
    <cellStyle name="Normal 10 10 3 2" xfId="23559"/>
    <cellStyle name="Normal 10 10 3 2 2" xfId="33622"/>
    <cellStyle name="Normal 10 10 3 2 2 2" xfId="33674"/>
    <cellStyle name="Normal 10 10 3 2 2 2 2 2" xfId="33688"/>
    <cellStyle name="Normal 10 10 3 2 2 5 2" xfId="33702"/>
    <cellStyle name="Normal 10 10 3 2 3 2 2" xfId="33682"/>
    <cellStyle name="Normal 10 10 3 3" xfId="23560"/>
    <cellStyle name="Normal 10 10 4" xfId="4152"/>
    <cellStyle name="Normal 10 10 4 2" xfId="4153"/>
    <cellStyle name="Normal 10 10 4 2 2" xfId="15714"/>
    <cellStyle name="Normal 10 10 4 2 2 2" xfId="15715"/>
    <cellStyle name="Normal 10 10 4 2 2 2 2" xfId="23561"/>
    <cellStyle name="Normal 10 10 4 2 2 3" xfId="23562"/>
    <cellStyle name="Normal 10 10 4 2 3" xfId="15716"/>
    <cellStyle name="Normal 10 10 4 2 3 2" xfId="23563"/>
    <cellStyle name="Normal 10 10 4 2 4" xfId="23564"/>
    <cellStyle name="Normal 10 10 4 2 5" xfId="23565"/>
    <cellStyle name="Normal 10 10 4 3" xfId="15717"/>
    <cellStyle name="Normal 10 10 4 3 2" xfId="23566"/>
    <cellStyle name="Normal 10 10 4 4" xfId="23567"/>
    <cellStyle name="Normal 10 10 5" xfId="4154"/>
    <cellStyle name="Normal 10 10 5 2" xfId="15718"/>
    <cellStyle name="Normal 10 10 5 2 2" xfId="23568"/>
    <cellStyle name="Normal 10 10 5 3" xfId="23569"/>
    <cellStyle name="Normal 10 10 6" xfId="4155"/>
    <cellStyle name="Normal 10 10 6 2" xfId="15719"/>
    <cellStyle name="Normal 10 10 6 2 2" xfId="23570"/>
    <cellStyle name="Normal 10 10 6 3" xfId="22082"/>
    <cellStyle name="Normal 10 10 6 4" xfId="23571"/>
    <cellStyle name="Normal 10 10 7" xfId="15720"/>
    <cellStyle name="Normal 10 10 7 2" xfId="23572"/>
    <cellStyle name="Normal 10 10 8" xfId="14447"/>
    <cellStyle name="Normal 10 11" xfId="4156"/>
    <cellStyle name="Normal 10 11 2" xfId="4157"/>
    <cellStyle name="Normal 10 11 2 2" xfId="4158"/>
    <cellStyle name="Normal 10 11 2 2 2" xfId="15721"/>
    <cellStyle name="Normal 10 11 2 3" xfId="15722"/>
    <cellStyle name="Normal 10 11 2 4" xfId="15723"/>
    <cellStyle name="Normal 10 11 2 5" xfId="15724"/>
    <cellStyle name="Normal 10 11 3" xfId="4159"/>
    <cellStyle name="Normal 10 11 3 2" xfId="15725"/>
    <cellStyle name="Normal 10 11 4" xfId="4160"/>
    <cellStyle name="Normal 10 11 4 2" xfId="4161"/>
    <cellStyle name="Normal 10 11 5" xfId="15726"/>
    <cellStyle name="Normal 10 11 6" xfId="15727"/>
    <cellStyle name="Normal 10 11 7" xfId="33630"/>
    <cellStyle name="Normal 10 12" xfId="4162"/>
    <cellStyle name="Normal 10 12 2" xfId="4163"/>
    <cellStyle name="Normal 10 12 2 2" xfId="4164"/>
    <cellStyle name="Normal 10 12 3" xfId="4165"/>
    <cellStyle name="Normal 10 12 4" xfId="15728"/>
    <cellStyle name="Normal 10 12 5" xfId="15729"/>
    <cellStyle name="Normal 10 13" xfId="4166"/>
    <cellStyle name="Normal 10 13 2" xfId="4167"/>
    <cellStyle name="Normal 10 13 2 2" xfId="4168"/>
    <cellStyle name="Normal 10 13 3" xfId="4169"/>
    <cellStyle name="Normal 10 13 4" xfId="15730"/>
    <cellStyle name="Normal 10 13 5" xfId="15731"/>
    <cellStyle name="Normal 10 14" xfId="4170"/>
    <cellStyle name="Normal 10 14 10" xfId="4171"/>
    <cellStyle name="Normal 10 14 10 2" xfId="4172"/>
    <cellStyle name="Normal 10 14 10 2 2" xfId="4173"/>
    <cellStyle name="Normal 10 14 10 3" xfId="4174"/>
    <cellStyle name="Normal 10 14 10 4" xfId="15732"/>
    <cellStyle name="Normal 10 14 10 5" xfId="15733"/>
    <cellStyle name="Normal 10 14 11" xfId="4175"/>
    <cellStyle name="Normal 10 14 11 2" xfId="4176"/>
    <cellStyle name="Normal 10 14 11 2 2" xfId="4177"/>
    <cellStyle name="Normal 10 14 11 3" xfId="4178"/>
    <cellStyle name="Normal 10 14 11 4" xfId="15734"/>
    <cellStyle name="Normal 10 14 11 5" xfId="15735"/>
    <cellStyle name="Normal 10 14 12" xfId="4179"/>
    <cellStyle name="Normal 10 14 12 2" xfId="4180"/>
    <cellStyle name="Normal 10 14 12 2 2" xfId="4181"/>
    <cellStyle name="Normal 10 14 12 3" xfId="4182"/>
    <cellStyle name="Normal 10 14 12 4" xfId="15736"/>
    <cellStyle name="Normal 10 14 12 5" xfId="15737"/>
    <cellStyle name="Normal 10 14 13" xfId="4183"/>
    <cellStyle name="Normal 10 14 13 2" xfId="4184"/>
    <cellStyle name="Normal 10 14 13 2 2" xfId="15738"/>
    <cellStyle name="Normal 10 14 13 2 2 2" xfId="23573"/>
    <cellStyle name="Normal 10 14 13 2 3" xfId="23574"/>
    <cellStyle name="Normal 10 14 13 3" xfId="15739"/>
    <cellStyle name="Normal 10 14 13 3 2" xfId="23575"/>
    <cellStyle name="Normal 10 14 13 4" xfId="23576"/>
    <cellStyle name="Normal 10 14 14" xfId="4185"/>
    <cellStyle name="Normal 10 14 14 2" xfId="15740"/>
    <cellStyle name="Normal 10 14 14 2 2" xfId="23577"/>
    <cellStyle name="Normal 10 14 14 3" xfId="23578"/>
    <cellStyle name="Normal 10 14 15" xfId="15741"/>
    <cellStyle name="Normal 10 14 15 2" xfId="23579"/>
    <cellStyle name="Normal 10 14 16" xfId="23580"/>
    <cellStyle name="Normal 10 14 2" xfId="4186"/>
    <cellStyle name="Normal 10 14 2 2" xfId="4187"/>
    <cellStyle name="Normal 10 14 2 2 2" xfId="4188"/>
    <cellStyle name="Normal 10 14 2 2 3" xfId="15742"/>
    <cellStyle name="Normal 10 14 2 3" xfId="4189"/>
    <cellStyle name="Normal 10 14 2 4" xfId="15743"/>
    <cellStyle name="Normal 10 14 2 5" xfId="15744"/>
    <cellStyle name="Normal 10 14 3" xfId="4190"/>
    <cellStyle name="Normal 10 14 3 2" xfId="4191"/>
    <cellStyle name="Normal 10 14 3 2 2" xfId="4192"/>
    <cellStyle name="Normal 10 14 3 3" xfId="4193"/>
    <cellStyle name="Normal 10 14 3 4" xfId="15745"/>
    <cellStyle name="Normal 10 14 3 5" xfId="15746"/>
    <cellStyle name="Normal 10 14 4" xfId="4194"/>
    <cellStyle name="Normal 10 14 4 2" xfId="4195"/>
    <cellStyle name="Normal 10 14 4 2 2" xfId="4196"/>
    <cellStyle name="Normal 10 14 4 3" xfId="4197"/>
    <cellStyle name="Normal 10 14 4 4" xfId="15747"/>
    <cellStyle name="Normal 10 14 4 5" xfId="15748"/>
    <cellStyle name="Normal 10 14 5" xfId="4198"/>
    <cellStyle name="Normal 10 14 5 2" xfId="4199"/>
    <cellStyle name="Normal 10 14 5 2 2" xfId="4200"/>
    <cellStyle name="Normal 10 14 5 3" xfId="4201"/>
    <cellStyle name="Normal 10 14 5 4" xfId="15749"/>
    <cellStyle name="Normal 10 14 5 5" xfId="15750"/>
    <cellStyle name="Normal 10 14 6" xfId="4202"/>
    <cellStyle name="Normal 10 14 6 2" xfId="4203"/>
    <cellStyle name="Normal 10 14 6 2 2" xfId="4204"/>
    <cellStyle name="Normal 10 14 6 3" xfId="4205"/>
    <cellStyle name="Normal 10 14 6 4" xfId="15751"/>
    <cellStyle name="Normal 10 14 6 5" xfId="15752"/>
    <cellStyle name="Normal 10 14 7" xfId="4206"/>
    <cellStyle name="Normal 10 14 7 2" xfId="4207"/>
    <cellStyle name="Normal 10 14 7 2 2" xfId="4208"/>
    <cellStyle name="Normal 10 14 7 3" xfId="4209"/>
    <cellStyle name="Normal 10 14 7 4" xfId="15753"/>
    <cellStyle name="Normal 10 14 7 5" xfId="15754"/>
    <cellStyle name="Normal 10 14 8" xfId="4210"/>
    <cellStyle name="Normal 10 14 8 2" xfId="4211"/>
    <cellStyle name="Normal 10 14 8 2 2" xfId="4212"/>
    <cellStyle name="Normal 10 14 8 3" xfId="4213"/>
    <cellStyle name="Normal 10 14 8 4" xfId="15755"/>
    <cellStyle name="Normal 10 14 8 5" xfId="15756"/>
    <cellStyle name="Normal 10 14 9" xfId="4214"/>
    <cellStyle name="Normal 10 14 9 2" xfId="4215"/>
    <cellStyle name="Normal 10 14 9 2 2" xfId="4216"/>
    <cellStyle name="Normal 10 14 9 3" xfId="4217"/>
    <cellStyle name="Normal 10 14 9 4" xfId="15757"/>
    <cellStyle name="Normal 10 14 9 5" xfId="15758"/>
    <cellStyle name="Normal 10 15" xfId="4218"/>
    <cellStyle name="Normal 10 15 2" xfId="4219"/>
    <cellStyle name="Normal 10 15 2 2" xfId="4220"/>
    <cellStyle name="Normal 10 15 3" xfId="4221"/>
    <cellStyle name="Normal 10 15 4" xfId="15759"/>
    <cellStyle name="Normal 10 15 5" xfId="15760"/>
    <cellStyle name="Normal 10 16" xfId="4222"/>
    <cellStyle name="Normal 10 16 2" xfId="4223"/>
    <cellStyle name="Normal 10 16 2 2" xfId="4224"/>
    <cellStyle name="Normal 10 16 3" xfId="4225"/>
    <cellStyle name="Normal 10 16 4" xfId="15761"/>
    <cellStyle name="Normal 10 16 5" xfId="15762"/>
    <cellStyle name="Normal 10 17" xfId="4226"/>
    <cellStyle name="Normal 10 17 2" xfId="4227"/>
    <cellStyle name="Normal 10 17 2 2" xfId="4228"/>
    <cellStyle name="Normal 10 17 3" xfId="4229"/>
    <cellStyle name="Normal 10 17 4" xfId="15763"/>
    <cellStyle name="Normal 10 17 5" xfId="15764"/>
    <cellStyle name="Normal 10 18" xfId="4230"/>
    <cellStyle name="Normal 10 18 2" xfId="4231"/>
    <cellStyle name="Normal 10 18 2 2" xfId="4232"/>
    <cellStyle name="Normal 10 18 3" xfId="4233"/>
    <cellStyle name="Normal 10 18 4" xfId="15765"/>
    <cellStyle name="Normal 10 18 5" xfId="15766"/>
    <cellStyle name="Normal 10 19" xfId="4234"/>
    <cellStyle name="Normal 10 19 2" xfId="4235"/>
    <cellStyle name="Normal 10 19 2 2" xfId="4236"/>
    <cellStyle name="Normal 10 19 3" xfId="4237"/>
    <cellStyle name="Normal 10 19 4" xfId="15767"/>
    <cellStyle name="Normal 10 19 5" xfId="15768"/>
    <cellStyle name="Normal 10 2" xfId="4238"/>
    <cellStyle name="Normal 10 2 2" xfId="4239"/>
    <cellStyle name="Normal 10 2 2 2" xfId="4240"/>
    <cellStyle name="Normal 10 2 2 2 2" xfId="23581"/>
    <cellStyle name="Normal 10 2 2 3" xfId="4241"/>
    <cellStyle name="Normal 10 2 2 3 2" xfId="15769"/>
    <cellStyle name="Normal 10 2 2 3 2 2" xfId="23582"/>
    <cellStyle name="Normal 10 2 2 3 3" xfId="23583"/>
    <cellStyle name="Normal 10 2 2 4" xfId="15770"/>
    <cellStyle name="Normal 10 2 2 4 2" xfId="23584"/>
    <cellStyle name="Normal 10 2 2 5" xfId="23585"/>
    <cellStyle name="Normal 10 2 3" xfId="4242"/>
    <cellStyle name="Normal 10 2 3 2" xfId="23586"/>
    <cellStyle name="Normal 10 2 4" xfId="4243"/>
    <cellStyle name="Normal 10 2 4 2" xfId="15771"/>
    <cellStyle name="Normal 10 2 4 2 2" xfId="23587"/>
    <cellStyle name="Normal 10 2 4 3" xfId="23588"/>
    <cellStyle name="Normal 10 2 5" xfId="15772"/>
    <cellStyle name="Normal 10 2 5 2" xfId="23589"/>
    <cellStyle name="Normal 10 2 6" xfId="23590"/>
    <cellStyle name="Normal 10 20" xfId="4244"/>
    <cellStyle name="Normal 10 20 2" xfId="4245"/>
    <cellStyle name="Normal 10 20 2 2" xfId="4246"/>
    <cellStyle name="Normal 10 20 3" xfId="4247"/>
    <cellStyle name="Normal 10 20 4" xfId="15773"/>
    <cellStyle name="Normal 10 20 5" xfId="15774"/>
    <cellStyle name="Normal 10 21" xfId="4248"/>
    <cellStyle name="Normal 10 21 2" xfId="4249"/>
    <cellStyle name="Normal 10 21 2 2" xfId="4250"/>
    <cellStyle name="Normal 10 21 2 2 2" xfId="4251"/>
    <cellStyle name="Normal 10 21 2 2 2 2" xfId="15775"/>
    <cellStyle name="Normal 10 21 2 2 2 2 2" xfId="23591"/>
    <cellStyle name="Normal 10 21 2 2 2 3" xfId="23592"/>
    <cellStyle name="Normal 10 21 2 2 3" xfId="15776"/>
    <cellStyle name="Normal 10 21 2 2 3 2" xfId="23593"/>
    <cellStyle name="Normal 10 21 2 2 4" xfId="23594"/>
    <cellStyle name="Normal 10 21 2 3" xfId="4252"/>
    <cellStyle name="Normal 10 21 2 3 2" xfId="15777"/>
    <cellStyle name="Normal 10 21 2 3 2 2" xfId="23595"/>
    <cellStyle name="Normal 10 21 2 3 3" xfId="23596"/>
    <cellStyle name="Normal 10 21 2 4" xfId="15778"/>
    <cellStyle name="Normal 10 21 2 4 2" xfId="23597"/>
    <cellStyle name="Normal 10 21 2 5" xfId="23598"/>
    <cellStyle name="Normal 10 21 3" xfId="4253"/>
    <cellStyle name="Normal 10 21 4" xfId="4254"/>
    <cellStyle name="Normal 10 21 4 2" xfId="23599"/>
    <cellStyle name="Normal 10 21 5" xfId="4255"/>
    <cellStyle name="Normal 10 21 5 2" xfId="15779"/>
    <cellStyle name="Normal 10 21 5 2 2" xfId="23600"/>
    <cellStyle name="Normal 10 21 5 3" xfId="23601"/>
    <cellStyle name="Normal 10 21 6" xfId="15780"/>
    <cellStyle name="Normal 10 21 6 2" xfId="23602"/>
    <cellStyle name="Normal 10 21 7" xfId="23603"/>
    <cellStyle name="Normal 10 22" xfId="4256"/>
    <cellStyle name="Normal 10 22 2" xfId="4257"/>
    <cellStyle name="Normal 10 22 2 2" xfId="23604"/>
    <cellStyle name="Normal 10 22 3" xfId="4258"/>
    <cellStyle name="Normal 10 22 3 2" xfId="15781"/>
    <cellStyle name="Normal 10 22 3 2 2" xfId="23605"/>
    <cellStyle name="Normal 10 22 3 3" xfId="23606"/>
    <cellStyle name="Normal 10 22 4" xfId="15782"/>
    <cellStyle name="Normal 10 22 4 2" xfId="23607"/>
    <cellStyle name="Normal 10 22 5" xfId="23608"/>
    <cellStyle name="Normal 10 23" xfId="4259"/>
    <cellStyle name="Normal 10 23 2" xfId="4260"/>
    <cellStyle name="Normal 10 24" xfId="4261"/>
    <cellStyle name="Normal 10 24 2" xfId="15783"/>
    <cellStyle name="Normal 10 25" xfId="4262"/>
    <cellStyle name="Normal 10 25 2" xfId="15784"/>
    <cellStyle name="Normal 10 26" xfId="4263"/>
    <cellStyle name="Normal 10 26 2" xfId="4264"/>
    <cellStyle name="Normal 10 26 2 2" xfId="15785"/>
    <cellStyle name="Normal 10 26 2 2 2" xfId="15786"/>
    <cellStyle name="Normal 10 26 2 2 2 2" xfId="23609"/>
    <cellStyle name="Normal 10 26 2 2 3" xfId="23610"/>
    <cellStyle name="Normal 10 26 2 2 4" xfId="23611"/>
    <cellStyle name="Normal 10 26 2 3" xfId="15787"/>
    <cellStyle name="Normal 10 26 2 3 2" xfId="23612"/>
    <cellStyle name="Normal 10 26 2 4" xfId="23613"/>
    <cellStyle name="Normal 10 26 3" xfId="15788"/>
    <cellStyle name="Normal 10 27" xfId="4265"/>
    <cellStyle name="Normal 10 27 2" xfId="15789"/>
    <cellStyle name="Normal 10 28" xfId="4266"/>
    <cellStyle name="Normal 10 28 2" xfId="15790"/>
    <cellStyle name="Normal 10 29" xfId="4267"/>
    <cellStyle name="Normal 10 29 2" xfId="15791"/>
    <cellStyle name="Normal 10 3" xfId="4268"/>
    <cellStyle name="Normal 10 3 2" xfId="4269"/>
    <cellStyle name="Normal 10 3 2 2" xfId="4270"/>
    <cellStyle name="Normal 10 3 2 2 2" xfId="4271"/>
    <cellStyle name="Normal 10 3 2 2 2 2" xfId="15792"/>
    <cellStyle name="Normal 10 3 2 2 2 2 2" xfId="23614"/>
    <cellStyle name="Normal 10 3 2 2 2 3" xfId="23615"/>
    <cellStyle name="Normal 10 3 2 2 3" xfId="15793"/>
    <cellStyle name="Normal 10 3 2 2 3 2" xfId="23616"/>
    <cellStyle name="Normal 10 3 2 2 4" xfId="23617"/>
    <cellStyle name="Normal 10 3 2 3" xfId="4272"/>
    <cellStyle name="Normal 10 3 2 3 2" xfId="15794"/>
    <cellStyle name="Normal 10 3 2 3 2 2" xfId="23618"/>
    <cellStyle name="Normal 10 3 2 3 3" xfId="23619"/>
    <cellStyle name="Normal 10 3 2 4" xfId="15795"/>
    <cellStyle name="Normal 10 3 2 4 2" xfId="23620"/>
    <cellStyle name="Normal 10 3 2 5" xfId="23621"/>
    <cellStyle name="Normal 10 3 3" xfId="4273"/>
    <cellStyle name="Normal 10 3 3 2" xfId="23622"/>
    <cellStyle name="Normal 10 3 4" xfId="4274"/>
    <cellStyle name="Normal 10 3 4 2" xfId="15796"/>
    <cellStyle name="Normal 10 3 4 2 2" xfId="23623"/>
    <cellStyle name="Normal 10 3 4 3" xfId="23624"/>
    <cellStyle name="Normal 10 3 5" xfId="23625"/>
    <cellStyle name="Normal 10 30" xfId="4275"/>
    <cellStyle name="Normal 10 30 2" xfId="15797"/>
    <cellStyle name="Normal 10 31" xfId="4276"/>
    <cellStyle name="Normal 10 31 2" xfId="15798"/>
    <cellStyle name="Normal 10 32" xfId="4277"/>
    <cellStyle name="Normal 10 32 2" xfId="15799"/>
    <cellStyle name="Normal 10 33" xfId="4278"/>
    <cellStyle name="Normal 10 33 2" xfId="15800"/>
    <cellStyle name="Normal 10 34" xfId="4279"/>
    <cellStyle name="Normal 10 34 2" xfId="15801"/>
    <cellStyle name="Normal 10 35" xfId="4280"/>
    <cellStyle name="Normal 10 35 2" xfId="15802"/>
    <cellStyle name="Normal 10 36" xfId="4281"/>
    <cellStyle name="Normal 10 36 2" xfId="15803"/>
    <cellStyle name="Normal 10 37" xfId="4282"/>
    <cellStyle name="Normal 10 37 2" xfId="15804"/>
    <cellStyle name="Normal 10 38" xfId="4283"/>
    <cellStyle name="Normal 10 38 2" xfId="15805"/>
    <cellStyle name="Normal 10 39" xfId="4284"/>
    <cellStyle name="Normal 10 39 2" xfId="15806"/>
    <cellStyle name="Normal 10 4" xfId="4285"/>
    <cellStyle name="Normal 10 4 2" xfId="4286"/>
    <cellStyle name="Normal 10 4 2 2" xfId="4287"/>
    <cellStyle name="Normal 10 4 2 2 2" xfId="4288"/>
    <cellStyle name="Normal 10 4 2 2 2 2" xfId="15807"/>
    <cellStyle name="Normal 10 4 2 2 2 2 2" xfId="23626"/>
    <cellStyle name="Normal 10 4 2 2 2 3" xfId="23627"/>
    <cellStyle name="Normal 10 4 2 2 3" xfId="15808"/>
    <cellStyle name="Normal 10 4 2 2 3 2" xfId="23628"/>
    <cellStyle name="Normal 10 4 2 2 4" xfId="23629"/>
    <cellStyle name="Normal 10 4 2 3" xfId="4289"/>
    <cellStyle name="Normal 10 4 2 3 2" xfId="15809"/>
    <cellStyle name="Normal 10 4 2 3 2 2" xfId="23630"/>
    <cellStyle name="Normal 10 4 2 3 3" xfId="23631"/>
    <cellStyle name="Normal 10 4 2 4" xfId="15810"/>
    <cellStyle name="Normal 10 4 2 4 2" xfId="23632"/>
    <cellStyle name="Normal 10 4 2 5" xfId="23633"/>
    <cellStyle name="Normal 10 4 3" xfId="4290"/>
    <cellStyle name="Normal 10 4 3 2" xfId="23634"/>
    <cellStyle name="Normal 10 4 4" xfId="4291"/>
    <cellStyle name="Normal 10 4 4 2" xfId="15811"/>
    <cellStyle name="Normal 10 4 4 2 2" xfId="23635"/>
    <cellStyle name="Normal 10 4 4 3" xfId="23636"/>
    <cellStyle name="Normal 10 4 5" xfId="15812"/>
    <cellStyle name="Normal 10 4 5 2" xfId="23637"/>
    <cellStyle name="Normal 10 4 6" xfId="23638"/>
    <cellStyle name="Normal 10 40" xfId="4292"/>
    <cellStyle name="Normal 10 40 2" xfId="15813"/>
    <cellStyle name="Normal 10 41" xfId="4293"/>
    <cellStyle name="Normal 10 41 2" xfId="15814"/>
    <cellStyle name="Normal 10 42" xfId="4294"/>
    <cellStyle name="Normal 10 42 2" xfId="15815"/>
    <cellStyle name="Normal 10 43" xfId="4295"/>
    <cellStyle name="Normal 10 43 2" xfId="15816"/>
    <cellStyle name="Normal 10 44" xfId="4296"/>
    <cellStyle name="Normal 10 44 2" xfId="15817"/>
    <cellStyle name="Normal 10 45" xfId="4297"/>
    <cellStyle name="Normal 10 45 2" xfId="15818"/>
    <cellStyle name="Normal 10 46" xfId="4298"/>
    <cellStyle name="Normal 10 46 2" xfId="15819"/>
    <cellStyle name="Normal 10 47" xfId="4299"/>
    <cellStyle name="Normal 10 47 2" xfId="15820"/>
    <cellStyle name="Normal 10 48" xfId="4300"/>
    <cellStyle name="Normal 10 48 2" xfId="15821"/>
    <cellStyle name="Normal 10 49" xfId="4301"/>
    <cellStyle name="Normal 10 49 2" xfId="15822"/>
    <cellStyle name="Normal 10 5" xfId="4302"/>
    <cellStyle name="Normal 10 5 2" xfId="4303"/>
    <cellStyle name="Normal 10 5 2 2" xfId="4304"/>
    <cellStyle name="Normal 10 5 2 2 2" xfId="4305"/>
    <cellStyle name="Normal 10 5 2 2 2 2" xfId="15823"/>
    <cellStyle name="Normal 10 5 2 2 2 2 2" xfId="23639"/>
    <cellStyle name="Normal 10 5 2 2 2 3" xfId="23640"/>
    <cellStyle name="Normal 10 5 2 2 3" xfId="15824"/>
    <cellStyle name="Normal 10 5 2 2 3 2" xfId="23641"/>
    <cellStyle name="Normal 10 5 2 2 4" xfId="23642"/>
    <cellStyle name="Normal 10 5 2 3" xfId="4306"/>
    <cellStyle name="Normal 10 5 2 3 2" xfId="15825"/>
    <cellStyle name="Normal 10 5 2 3 2 2" xfId="23643"/>
    <cellStyle name="Normal 10 5 2 3 3" xfId="23644"/>
    <cellStyle name="Normal 10 5 2 4" xfId="15826"/>
    <cellStyle name="Normal 10 5 2 4 2" xfId="23645"/>
    <cellStyle name="Normal 10 5 2 5" xfId="23646"/>
    <cellStyle name="Normal 10 5 3" xfId="4307"/>
    <cellStyle name="Normal 10 5 3 2" xfId="23647"/>
    <cellStyle name="Normal 10 5 4" xfId="4308"/>
    <cellStyle name="Normal 10 5 4 2" xfId="15827"/>
    <cellStyle name="Normal 10 5 4 2 2" xfId="23648"/>
    <cellStyle name="Normal 10 5 4 3" xfId="23649"/>
    <cellStyle name="Normal 10 5 5" xfId="15828"/>
    <cellStyle name="Normal 10 5 5 2" xfId="23650"/>
    <cellStyle name="Normal 10 5 6" xfId="23651"/>
    <cellStyle name="Normal 10 50" xfId="4309"/>
    <cellStyle name="Normal 10 50 2" xfId="15829"/>
    <cellStyle name="Normal 10 51" xfId="4310"/>
    <cellStyle name="Normal 10 51 2" xfId="15830"/>
    <cellStyle name="Normal 10 52" xfId="4311"/>
    <cellStyle name="Normal 10 52 2" xfId="15831"/>
    <cellStyle name="Normal 10 53" xfId="4312"/>
    <cellStyle name="Normal 10 53 2" xfId="15832"/>
    <cellStyle name="Normal 10 54" xfId="4313"/>
    <cellStyle name="Normal 10 54 2" xfId="15833"/>
    <cellStyle name="Normal 10 55" xfId="4314"/>
    <cellStyle name="Normal 10 55 2" xfId="15834"/>
    <cellStyle name="Normal 10 56" xfId="4315"/>
    <cellStyle name="Normal 10 56 2" xfId="15835"/>
    <cellStyle name="Normal 10 57" xfId="4316"/>
    <cellStyle name="Normal 10 57 2" xfId="15836"/>
    <cellStyle name="Normal 10 58" xfId="4317"/>
    <cellStyle name="Normal 10 58 2" xfId="15837"/>
    <cellStyle name="Normal 10 59" xfId="4318"/>
    <cellStyle name="Normal 10 59 2" xfId="15838"/>
    <cellStyle name="Normal 10 6" xfId="4319"/>
    <cellStyle name="Normal 10 6 2" xfId="4320"/>
    <cellStyle name="Normal 10 6 2 2" xfId="4321"/>
    <cellStyle name="Normal 10 6 2 2 2" xfId="4322"/>
    <cellStyle name="Normal 10 6 2 2 2 2" xfId="15839"/>
    <cellStyle name="Normal 10 6 2 2 2 2 2" xfId="23652"/>
    <cellStyle name="Normal 10 6 2 2 2 3" xfId="23653"/>
    <cellStyle name="Normal 10 6 2 2 3" xfId="15840"/>
    <cellStyle name="Normal 10 6 2 2 3 2" xfId="23654"/>
    <cellStyle name="Normal 10 6 2 2 4" xfId="23655"/>
    <cellStyle name="Normal 10 6 2 3" xfId="4323"/>
    <cellStyle name="Normal 10 6 2 3 2" xfId="15841"/>
    <cellStyle name="Normal 10 6 2 3 2 2" xfId="23656"/>
    <cellStyle name="Normal 10 6 2 3 3" xfId="23657"/>
    <cellStyle name="Normal 10 6 2 4" xfId="15842"/>
    <cellStyle name="Normal 10 6 2 4 2" xfId="23658"/>
    <cellStyle name="Normal 10 6 2 5" xfId="23659"/>
    <cellStyle name="Normal 10 6 3" xfId="4324"/>
    <cellStyle name="Normal 10 6 3 2" xfId="23660"/>
    <cellStyle name="Normal 10 6 4" xfId="4325"/>
    <cellStyle name="Normal 10 6 4 2" xfId="15843"/>
    <cellStyle name="Normal 10 6 4 2 2" xfId="23661"/>
    <cellStyle name="Normal 10 6 4 3" xfId="23662"/>
    <cellStyle name="Normal 10 6 5" xfId="15844"/>
    <cellStyle name="Normal 10 6 5 2" xfId="23663"/>
    <cellStyle name="Normal 10 6 6" xfId="23664"/>
    <cellStyle name="Normal 10 60" xfId="4326"/>
    <cellStyle name="Normal 10 60 2" xfId="15845"/>
    <cellStyle name="Normal 10 61" xfId="4327"/>
    <cellStyle name="Normal 10 61 2" xfId="15846"/>
    <cellStyle name="Normal 10 62" xfId="4328"/>
    <cellStyle name="Normal 10 62 2" xfId="15847"/>
    <cellStyle name="Normal 10 63" xfId="4329"/>
    <cellStyle name="Normal 10 63 2" xfId="15848"/>
    <cellStyle name="Normal 10 64" xfId="4330"/>
    <cellStyle name="Normal 10 64 2" xfId="15849"/>
    <cellStyle name="Normal 10 65" xfId="4331"/>
    <cellStyle name="Normal 10 65 2" xfId="15850"/>
    <cellStyle name="Normal 10 66" xfId="4332"/>
    <cellStyle name="Normal 10 66 2" xfId="15851"/>
    <cellStyle name="Normal 10 67" xfId="4333"/>
    <cellStyle name="Normal 10 67 2" xfId="15852"/>
    <cellStyle name="Normal 10 68" xfId="4334"/>
    <cellStyle name="Normal 10 68 2" xfId="15853"/>
    <cellStyle name="Normal 10 69" xfId="4335"/>
    <cellStyle name="Normal 10 69 2" xfId="15854"/>
    <cellStyle name="Normal 10 7" xfId="4336"/>
    <cellStyle name="Normal 10 7 2" xfId="4337"/>
    <cellStyle name="Normal 10 7 2 2" xfId="4338"/>
    <cellStyle name="Normal 10 7 2 2 2" xfId="4339"/>
    <cellStyle name="Normal 10 7 2 2 2 2" xfId="15855"/>
    <cellStyle name="Normal 10 7 2 2 2 2 2" xfId="23665"/>
    <cellStyle name="Normal 10 7 2 2 2 3" xfId="23666"/>
    <cellStyle name="Normal 10 7 2 2 3" xfId="15856"/>
    <cellStyle name="Normal 10 7 2 2 3 2" xfId="23667"/>
    <cellStyle name="Normal 10 7 2 2 4" xfId="23668"/>
    <cellStyle name="Normal 10 7 2 3" xfId="4340"/>
    <cellStyle name="Normal 10 7 2 3 2" xfId="15857"/>
    <cellStyle name="Normal 10 7 2 3 2 2" xfId="23669"/>
    <cellStyle name="Normal 10 7 2 3 3" xfId="23670"/>
    <cellStyle name="Normal 10 7 2 4" xfId="15858"/>
    <cellStyle name="Normal 10 7 2 4 2" xfId="23671"/>
    <cellStyle name="Normal 10 7 2 5" xfId="23672"/>
    <cellStyle name="Normal 10 7 3" xfId="4341"/>
    <cellStyle name="Normal 10 7 3 2" xfId="23673"/>
    <cellStyle name="Normal 10 7 4" xfId="4342"/>
    <cellStyle name="Normal 10 7 4 2" xfId="15859"/>
    <cellStyle name="Normal 10 7 4 2 2" xfId="23674"/>
    <cellStyle name="Normal 10 7 4 3" xfId="23675"/>
    <cellStyle name="Normal 10 7 5" xfId="15860"/>
    <cellStyle name="Normal 10 7 5 2" xfId="23676"/>
    <cellStyle name="Normal 10 7 6" xfId="23677"/>
    <cellStyle name="Normal 10 70" xfId="4343"/>
    <cellStyle name="Normal 10 71" xfId="4344"/>
    <cellStyle name="Normal 10 72" xfId="4345"/>
    <cellStyle name="Normal 10 72 2" xfId="15861"/>
    <cellStyle name="Normal 10 72 3" xfId="23678"/>
    <cellStyle name="Normal 10 73" xfId="4346"/>
    <cellStyle name="Normal 10 73 2" xfId="4347"/>
    <cellStyle name="Normal 10 73 2 2" xfId="15862"/>
    <cellStyle name="Normal 10 73 2 2 2" xfId="23679"/>
    <cellStyle name="Normal 10 73 2 3" xfId="23680"/>
    <cellStyle name="Normal 10 73 3" xfId="15863"/>
    <cellStyle name="Normal 10 73 3 2" xfId="23681"/>
    <cellStyle name="Normal 10 73 4" xfId="23682"/>
    <cellStyle name="Normal 10 74" xfId="4348"/>
    <cellStyle name="Normal 10 74 2" xfId="4349"/>
    <cellStyle name="Normal 10 74 2 2" xfId="15864"/>
    <cellStyle name="Normal 10 74 2 2 2" xfId="23683"/>
    <cellStyle name="Normal 10 74 2 3" xfId="23684"/>
    <cellStyle name="Normal 10 74 3" xfId="15865"/>
    <cellStyle name="Normal 10 74 3 2" xfId="23685"/>
    <cellStyle name="Normal 10 74 4" xfId="23686"/>
    <cellStyle name="Normal 10 75" xfId="4350"/>
    <cellStyle name="Normal 10 75 2" xfId="4351"/>
    <cellStyle name="Normal 10 75 2 2" xfId="15866"/>
    <cellStyle name="Normal 10 75 2 2 2" xfId="23687"/>
    <cellStyle name="Normal 10 75 2 3" xfId="23688"/>
    <cellStyle name="Normal 10 75 3" xfId="15867"/>
    <cellStyle name="Normal 10 75 3 2" xfId="23689"/>
    <cellStyle name="Normal 10 75 4" xfId="23690"/>
    <cellStyle name="Normal 10 76" xfId="4352"/>
    <cellStyle name="Normal 10 76 2" xfId="4353"/>
    <cellStyle name="Normal 10 76 2 2" xfId="15868"/>
    <cellStyle name="Normal 10 76 2 2 2" xfId="23691"/>
    <cellStyle name="Normal 10 76 2 3" xfId="23692"/>
    <cellStyle name="Normal 10 76 3" xfId="15869"/>
    <cellStyle name="Normal 10 76 3 2" xfId="23693"/>
    <cellStyle name="Normal 10 76 4" xfId="23694"/>
    <cellStyle name="Normal 10 77" xfId="4354"/>
    <cellStyle name="Normal 10 77 2" xfId="15870"/>
    <cellStyle name="Normal 10 77 2 2" xfId="15871"/>
    <cellStyle name="Normal 10 77 2 2 2" xfId="23695"/>
    <cellStyle name="Normal 10 77 2 3" xfId="23696"/>
    <cellStyle name="Normal 10 77 3" xfId="15872"/>
    <cellStyle name="Normal 10 77 3 2" xfId="23697"/>
    <cellStyle name="Normal 10 77 4" xfId="23698"/>
    <cellStyle name="Normal 10 78" xfId="4355"/>
    <cellStyle name="Normal 10 78 2" xfId="4356"/>
    <cellStyle name="Normal 10 78 2 2" xfId="15873"/>
    <cellStyle name="Normal 10 78 2 2 2" xfId="23699"/>
    <cellStyle name="Normal 10 78 2 3" xfId="23700"/>
    <cellStyle name="Normal 10 78 3" xfId="4357"/>
    <cellStyle name="Normal 10 78 3 2" xfId="15874"/>
    <cellStyle name="Normal 10 78 3 2 2" xfId="23701"/>
    <cellStyle name="Normal 10 78 3 3" xfId="23702"/>
    <cellStyle name="Normal 10 78 4" xfId="15875"/>
    <cellStyle name="Normal 10 78 4 2" xfId="23703"/>
    <cellStyle name="Normal 10 78 5" xfId="23704"/>
    <cellStyle name="Normal 10 79" xfId="15876"/>
    <cellStyle name="Normal 10 79 2" xfId="15877"/>
    <cellStyle name="Normal 10 79 2 2" xfId="23705"/>
    <cellStyle name="Normal 10 79 3" xfId="23706"/>
    <cellStyle name="Normal 10 79 4" xfId="23707"/>
    <cellStyle name="Normal 10 8" xfId="4358"/>
    <cellStyle name="Normal 10 8 2" xfId="4359"/>
    <cellStyle name="Normal 10 8 2 2" xfId="4360"/>
    <cellStyle name="Normal 10 8 2 2 2" xfId="4361"/>
    <cellStyle name="Normal 10 8 2 2 2 2" xfId="15878"/>
    <cellStyle name="Normal 10 8 2 2 2 2 2" xfId="23708"/>
    <cellStyle name="Normal 10 8 2 2 2 3" xfId="23709"/>
    <cellStyle name="Normal 10 8 2 2 3" xfId="15879"/>
    <cellStyle name="Normal 10 8 2 2 3 2" xfId="23710"/>
    <cellStyle name="Normal 10 8 2 2 4" xfId="23711"/>
    <cellStyle name="Normal 10 8 2 3" xfId="4362"/>
    <cellStyle name="Normal 10 8 2 3 2" xfId="15880"/>
    <cellStyle name="Normal 10 8 2 3 2 2" xfId="23712"/>
    <cellStyle name="Normal 10 8 2 3 3" xfId="23713"/>
    <cellStyle name="Normal 10 8 2 4" xfId="15881"/>
    <cellStyle name="Normal 10 8 2 4 2" xfId="23714"/>
    <cellStyle name="Normal 10 8 2 5" xfId="23715"/>
    <cellStyle name="Normal 10 8 3" xfId="4363"/>
    <cellStyle name="Normal 10 8 3 2" xfId="23716"/>
    <cellStyle name="Normal 10 8 4" xfId="4364"/>
    <cellStyle name="Normal 10 8 4 2" xfId="15882"/>
    <cellStyle name="Normal 10 8 4 2 2" xfId="23717"/>
    <cellStyle name="Normal 10 8 4 3" xfId="23718"/>
    <cellStyle name="Normal 10 8 5" xfId="15883"/>
    <cellStyle name="Normal 10 8 5 2" xfId="23719"/>
    <cellStyle name="Normal 10 8 6" xfId="23720"/>
    <cellStyle name="Normal 10 80" xfId="15884"/>
    <cellStyle name="Normal 10 80 2" xfId="15885"/>
    <cellStyle name="Normal 10 80 2 2" xfId="23721"/>
    <cellStyle name="Normal 10 80 3" xfId="23722"/>
    <cellStyle name="Normal 10 81" xfId="23723"/>
    <cellStyle name="Normal 10 9" xfId="4365"/>
    <cellStyle name="Normal 10 9 2" xfId="4366"/>
    <cellStyle name="Normal 10 9 2 2" xfId="4367"/>
    <cellStyle name="Normal 10 9 2 2 2" xfId="4368"/>
    <cellStyle name="Normal 10 9 2 2 2 2" xfId="15886"/>
    <cellStyle name="Normal 10 9 2 2 2 2 2" xfId="23724"/>
    <cellStyle name="Normal 10 9 2 2 2 3" xfId="23725"/>
    <cellStyle name="Normal 10 9 2 2 3" xfId="15887"/>
    <cellStyle name="Normal 10 9 2 2 3 2" xfId="23726"/>
    <cellStyle name="Normal 10 9 2 2 4" xfId="23727"/>
    <cellStyle name="Normal 10 9 2 3" xfId="4369"/>
    <cellStyle name="Normal 10 9 2 3 2" xfId="15888"/>
    <cellStyle name="Normal 10 9 2 3 2 2" xfId="23728"/>
    <cellStyle name="Normal 10 9 2 3 3" xfId="23729"/>
    <cellStyle name="Normal 10 9 2 4" xfId="15889"/>
    <cellStyle name="Normal 10 9 2 4 2" xfId="23730"/>
    <cellStyle name="Normal 10 9 2 5" xfId="23731"/>
    <cellStyle name="Normal 10 9 3" xfId="4370"/>
    <cellStyle name="Normal 10 9 3 2" xfId="23732"/>
    <cellStyle name="Normal 10 9 4" xfId="4371"/>
    <cellStyle name="Normal 10 9 5" xfId="15890"/>
    <cellStyle name="Normal 10 9 5 2" xfId="23733"/>
    <cellStyle name="Normal 10 9 6" xfId="23734"/>
    <cellStyle name="Normal 100" xfId="4372"/>
    <cellStyle name="Normal 101" xfId="4373"/>
    <cellStyle name="Normal 102" xfId="4374"/>
    <cellStyle name="Normal 103" xfId="4375"/>
    <cellStyle name="Normal 104" xfId="4376"/>
    <cellStyle name="Normal 105" xfId="4377"/>
    <cellStyle name="Normal 106" xfId="4378"/>
    <cellStyle name="Normal 107" xfId="4379"/>
    <cellStyle name="Normal 108" xfId="4380"/>
    <cellStyle name="Normal 109" xfId="4381"/>
    <cellStyle name="Normal 11" xfId="24"/>
    <cellStyle name="Normal 11 10" xfId="4382"/>
    <cellStyle name="Normal 11 11" xfId="4383"/>
    <cellStyle name="Normal 11 12" xfId="4384"/>
    <cellStyle name="Normal 11 13" xfId="4385"/>
    <cellStyle name="Normal 11 14" xfId="4386"/>
    <cellStyle name="Normal 11 15" xfId="33645"/>
    <cellStyle name="Normal 11 2" xfId="4387"/>
    <cellStyle name="Normal 11 2 10" xfId="4388"/>
    <cellStyle name="Normal 11 2 2" xfId="4389"/>
    <cellStyle name="Normal 11 2 2 2" xfId="4390"/>
    <cellStyle name="Normal 11 2 2 2 2" xfId="4391"/>
    <cellStyle name="Normal 11 2 2 3" xfId="4392"/>
    <cellStyle name="Normal 11 2 2 4" xfId="4393"/>
    <cellStyle name="Normal 11 2 2 5" xfId="4394"/>
    <cellStyle name="Normal 11 2 2 6" xfId="4395"/>
    <cellStyle name="Normal 11 2 2 7" xfId="4396"/>
    <cellStyle name="Normal 11 2 2 8" xfId="4397"/>
    <cellStyle name="Normal 11 2 2 9" xfId="4398"/>
    <cellStyle name="Normal 11 2 3" xfId="4399"/>
    <cellStyle name="Normal 11 2 3 2" xfId="15891"/>
    <cellStyle name="Normal 11 2 4" xfId="4400"/>
    <cellStyle name="Normal 11 2 4 2" xfId="15892"/>
    <cellStyle name="Normal 11 2 5" xfId="4401"/>
    <cellStyle name="Normal 11 2 6" xfId="4402"/>
    <cellStyle name="Normal 11 2 7" xfId="4403"/>
    <cellStyle name="Normal 11 2 8" xfId="4404"/>
    <cellStyle name="Normal 11 2 9" xfId="4405"/>
    <cellStyle name="Normal 11 3" xfId="4406"/>
    <cellStyle name="Normal 11 3 2" xfId="4407"/>
    <cellStyle name="Normal 11 4" xfId="4408"/>
    <cellStyle name="Normal 11 4 2" xfId="15893"/>
    <cellStyle name="Normal 11 5" xfId="4409"/>
    <cellStyle name="Normal 11 5 2" xfId="4410"/>
    <cellStyle name="Normal 11 6" xfId="4411"/>
    <cellStyle name="Normal 11 6 2" xfId="4412"/>
    <cellStyle name="Normal 11 6 3" xfId="15894"/>
    <cellStyle name="Normal 11 6 4" xfId="15895"/>
    <cellStyle name="Normal 11 6 4 2" xfId="23735"/>
    <cellStyle name="Normal 11 6 5" xfId="23736"/>
    <cellStyle name="Normal 11 7" xfId="4413"/>
    <cellStyle name="Normal 11 7 2" xfId="4414"/>
    <cellStyle name="Normal 11 7 2 2" xfId="15896"/>
    <cellStyle name="Normal 11 7 2 2 2" xfId="23737"/>
    <cellStyle name="Normal 11 7 2 3" xfId="23738"/>
    <cellStyle name="Normal 11 7 3" xfId="15897"/>
    <cellStyle name="Normal 11 7 3 2" xfId="23739"/>
    <cellStyle name="Normal 11 7 4" xfId="23740"/>
    <cellStyle name="Normal 11 8" xfId="4415"/>
    <cellStyle name="Normal 11 9" xfId="4416"/>
    <cellStyle name="Normal 110" xfId="4417"/>
    <cellStyle name="Normal 111" xfId="4418"/>
    <cellStyle name="Normal 112" xfId="4419"/>
    <cellStyle name="Normal 113" xfId="4420"/>
    <cellStyle name="Normal 114" xfId="4421"/>
    <cellStyle name="Normal 115" xfId="4422"/>
    <cellStyle name="Normal 116" xfId="4423"/>
    <cellStyle name="Normal 117" xfId="4424"/>
    <cellStyle name="Normal 118" xfId="4425"/>
    <cellStyle name="Normal 119" xfId="4426"/>
    <cellStyle name="Normal 12" xfId="25"/>
    <cellStyle name="Normal 12 10" xfId="4427"/>
    <cellStyle name="Normal 12 10 2" xfId="15898"/>
    <cellStyle name="Normal 12 10 3" xfId="33665"/>
    <cellStyle name="Normal 12 11" xfId="4428"/>
    <cellStyle name="Normal 12 11 2" xfId="15899"/>
    <cellStyle name="Normal 12 12" xfId="4429"/>
    <cellStyle name="Normal 12 12 2" xfId="15900"/>
    <cellStyle name="Normal 12 13" xfId="4430"/>
    <cellStyle name="Normal 12 13 2" xfId="15901"/>
    <cellStyle name="Normal 12 14" xfId="4431"/>
    <cellStyle name="Normal 12 14 2" xfId="15902"/>
    <cellStyle name="Normal 12 15" xfId="4432"/>
    <cellStyle name="Normal 12 15 2" xfId="15903"/>
    <cellStyle name="Normal 12 16" xfId="4433"/>
    <cellStyle name="Normal 12 16 2" xfId="15904"/>
    <cellStyle name="Normal 12 17" xfId="4434"/>
    <cellStyle name="Normal 12 17 2" xfId="15905"/>
    <cellStyle name="Normal 12 18" xfId="4435"/>
    <cellStyle name="Normal 12 18 2" xfId="15906"/>
    <cellStyle name="Normal 12 19" xfId="4436"/>
    <cellStyle name="Normal 12 19 2" xfId="15907"/>
    <cellStyle name="Normal 12 2" xfId="4437"/>
    <cellStyle name="Normal 12 2 2" xfId="4438"/>
    <cellStyle name="Normal 12 2 2 2" xfId="4439"/>
    <cellStyle name="Normal 12 2 3" xfId="4440"/>
    <cellStyle name="Normal 12 2 4" xfId="15908"/>
    <cellStyle name="Normal 12 20" xfId="4441"/>
    <cellStyle name="Normal 12 20 2" xfId="15909"/>
    <cellStyle name="Normal 12 21" xfId="4442"/>
    <cellStyle name="Normal 12 21 2" xfId="15910"/>
    <cellStyle name="Normal 12 22" xfId="4443"/>
    <cellStyle name="Normal 12 22 2" xfId="15911"/>
    <cellStyle name="Normal 12 23" xfId="4444"/>
    <cellStyle name="Normal 12 23 2" xfId="15912"/>
    <cellStyle name="Normal 12 24" xfId="4445"/>
    <cellStyle name="Normal 12 24 2" xfId="15913"/>
    <cellStyle name="Normal 12 25" xfId="4446"/>
    <cellStyle name="Normal 12 25 2" xfId="15914"/>
    <cellStyle name="Normal 12 26" xfId="4447"/>
    <cellStyle name="Normal 12 26 2" xfId="15915"/>
    <cellStyle name="Normal 12 27" xfId="4448"/>
    <cellStyle name="Normal 12 27 2" xfId="15916"/>
    <cellStyle name="Normal 12 28" xfId="4449"/>
    <cellStyle name="Normal 12 28 2" xfId="15917"/>
    <cellStyle name="Normal 12 29" xfId="4450"/>
    <cellStyle name="Normal 12 29 2" xfId="15918"/>
    <cellStyle name="Normal 12 3" xfId="4451"/>
    <cellStyle name="Normal 12 3 2" xfId="4452"/>
    <cellStyle name="Normal 12 30" xfId="4453"/>
    <cellStyle name="Normal 12 30 2" xfId="15919"/>
    <cellStyle name="Normal 12 31" xfId="4454"/>
    <cellStyle name="Normal 12 31 2" xfId="15920"/>
    <cellStyle name="Normal 12 32" xfId="4455"/>
    <cellStyle name="Normal 12 32 2" xfId="15921"/>
    <cellStyle name="Normal 12 33" xfId="4456"/>
    <cellStyle name="Normal 12 33 2" xfId="15922"/>
    <cellStyle name="Normal 12 34" xfId="4457"/>
    <cellStyle name="Normal 12 34 2" xfId="15923"/>
    <cellStyle name="Normal 12 35" xfId="4458"/>
    <cellStyle name="Normal 12 35 2" xfId="15924"/>
    <cellStyle name="Normal 12 36" xfId="4459"/>
    <cellStyle name="Normal 12 36 2" xfId="15925"/>
    <cellStyle name="Normal 12 37" xfId="4460"/>
    <cellStyle name="Normal 12 37 2" xfId="15926"/>
    <cellStyle name="Normal 12 38" xfId="4461"/>
    <cellStyle name="Normal 12 38 2" xfId="15927"/>
    <cellStyle name="Normal 12 39" xfId="4462"/>
    <cellStyle name="Normal 12 39 2" xfId="15928"/>
    <cellStyle name="Normal 12 4" xfId="4463"/>
    <cellStyle name="Normal 12 4 2" xfId="4464"/>
    <cellStyle name="Normal 12 40" xfId="4465"/>
    <cellStyle name="Normal 12 40 2" xfId="15929"/>
    <cellStyle name="Normal 12 41" xfId="4466"/>
    <cellStyle name="Normal 12 41 2" xfId="15930"/>
    <cellStyle name="Normal 12 42" xfId="4467"/>
    <cellStyle name="Normal 12 42 2" xfId="15931"/>
    <cellStyle name="Normal 12 43" xfId="4468"/>
    <cellStyle name="Normal 12 43 2" xfId="15932"/>
    <cellStyle name="Normal 12 44" xfId="4469"/>
    <cellStyle name="Normal 12 44 2" xfId="15933"/>
    <cellStyle name="Normal 12 45" xfId="4470"/>
    <cellStyle name="Normal 12 45 2" xfId="15934"/>
    <cellStyle name="Normal 12 46" xfId="4471"/>
    <cellStyle name="Normal 12 46 2" xfId="15935"/>
    <cellStyle name="Normal 12 47" xfId="4472"/>
    <cellStyle name="Normal 12 47 2" xfId="15936"/>
    <cellStyle name="Normal 12 48" xfId="4473"/>
    <cellStyle name="Normal 12 48 2" xfId="15937"/>
    <cellStyle name="Normal 12 49" xfId="4474"/>
    <cellStyle name="Normal 12 49 2" xfId="15938"/>
    <cellStyle name="Normal 12 5" xfId="4475"/>
    <cellStyle name="Normal 12 5 2" xfId="15939"/>
    <cellStyle name="Normal 12 50" xfId="33646"/>
    <cellStyle name="Normal 12 6" xfId="4476"/>
    <cellStyle name="Normal 12 6 2" xfId="15940"/>
    <cellStyle name="Normal 12 7" xfId="4477"/>
    <cellStyle name="Normal 12 7 2" xfId="15941"/>
    <cellStyle name="Normal 12 8" xfId="4478"/>
    <cellStyle name="Normal 12 8 2" xfId="15942"/>
    <cellStyle name="Normal 12 9" xfId="4479"/>
    <cellStyle name="Normal 12 9 2" xfId="15943"/>
    <cellStyle name="Normal 120" xfId="4480"/>
    <cellStyle name="Normal 121" xfId="4481"/>
    <cellStyle name="Normal 122" xfId="4482"/>
    <cellStyle name="Normal 123" xfId="4483"/>
    <cellStyle name="Normal 124" xfId="4484"/>
    <cellStyle name="Normal 124 2" xfId="15944"/>
    <cellStyle name="Normal 125" xfId="4485"/>
    <cellStyle name="Normal 125 2" xfId="4486"/>
    <cellStyle name="Normal 125 2 2" xfId="4487"/>
    <cellStyle name="Normal 125 2 2 2" xfId="15945"/>
    <cellStyle name="Normal 125 2 2 2 2" xfId="23741"/>
    <cellStyle name="Normal 125 2 2 3" xfId="23742"/>
    <cellStyle name="Normal 125 2 3" xfId="15946"/>
    <cellStyle name="Normal 125 2 3 2" xfId="23743"/>
    <cellStyle name="Normal 125 2 4" xfId="23744"/>
    <cellStyle name="Normal 125 3" xfId="4488"/>
    <cellStyle name="Normal 125 3 2" xfId="15947"/>
    <cellStyle name="Normal 125 3 2 2" xfId="23745"/>
    <cellStyle name="Normal 125 3 3" xfId="23746"/>
    <cellStyle name="Normal 125 4" xfId="15948"/>
    <cellStyle name="Normal 125 4 2" xfId="23747"/>
    <cellStyle name="Normal 125 5" xfId="23748"/>
    <cellStyle name="Normal 126" xfId="4489"/>
    <cellStyle name="Normal 126 2" xfId="4490"/>
    <cellStyle name="Normal 126 2 2" xfId="4491"/>
    <cellStyle name="Normal 126 2 2 2" xfId="15949"/>
    <cellStyle name="Normal 126 2 2 2 2" xfId="23749"/>
    <cellStyle name="Normal 126 2 2 3" xfId="23750"/>
    <cellStyle name="Normal 126 2 3" xfId="15950"/>
    <cellStyle name="Normal 126 2 3 2" xfId="23751"/>
    <cellStyle name="Normal 126 2 4" xfId="23752"/>
    <cellStyle name="Normal 126 3" xfId="4492"/>
    <cellStyle name="Normal 126 3 2" xfId="15951"/>
    <cellStyle name="Normal 126 3 2 2" xfId="23753"/>
    <cellStyle name="Normal 126 3 3" xfId="23754"/>
    <cellStyle name="Normal 126 4" xfId="15952"/>
    <cellStyle name="Normal 126 4 2" xfId="23755"/>
    <cellStyle name="Normal 126 5" xfId="23756"/>
    <cellStyle name="Normal 127" xfId="4493"/>
    <cellStyle name="Normal 127 2" xfId="4494"/>
    <cellStyle name="Normal 127 2 2" xfId="4495"/>
    <cellStyle name="Normal 127 2 2 2" xfId="15953"/>
    <cellStyle name="Normal 127 2 2 2 2" xfId="23757"/>
    <cellStyle name="Normal 127 2 2 3" xfId="23758"/>
    <cellStyle name="Normal 127 2 3" xfId="15954"/>
    <cellStyle name="Normal 127 2 3 2" xfId="23759"/>
    <cellStyle name="Normal 127 2 4" xfId="23760"/>
    <cellStyle name="Normal 127 3" xfId="4496"/>
    <cellStyle name="Normal 127 3 2" xfId="15955"/>
    <cellStyle name="Normal 127 3 2 2" xfId="23761"/>
    <cellStyle name="Normal 127 3 3" xfId="23762"/>
    <cellStyle name="Normal 127 4" xfId="15956"/>
    <cellStyle name="Normal 127 4 2" xfId="23763"/>
    <cellStyle name="Normal 127 5" xfId="23764"/>
    <cellStyle name="Normal 128" xfId="4497"/>
    <cellStyle name="Normal 129" xfId="4498"/>
    <cellStyle name="Normal 129 2" xfId="4499"/>
    <cellStyle name="Normal 129 2 2" xfId="4500"/>
    <cellStyle name="Normal 129 2 2 2" xfId="15957"/>
    <cellStyle name="Normal 129 2 2 2 2" xfId="23765"/>
    <cellStyle name="Normal 129 2 2 3" xfId="23766"/>
    <cellStyle name="Normal 129 2 3" xfId="15958"/>
    <cellStyle name="Normal 129 2 3 2" xfId="23767"/>
    <cellStyle name="Normal 129 2 4" xfId="23768"/>
    <cellStyle name="Normal 129 3" xfId="4501"/>
    <cellStyle name="Normal 129 3 2" xfId="15959"/>
    <cellStyle name="Normal 129 3 2 2" xfId="23769"/>
    <cellStyle name="Normal 129 3 3" xfId="23770"/>
    <cellStyle name="Normal 129 4" xfId="15960"/>
    <cellStyle name="Normal 129 4 2" xfId="23771"/>
    <cellStyle name="Normal 129 5" xfId="23772"/>
    <cellStyle name="Normal 13" xfId="26"/>
    <cellStyle name="Normal 13 10" xfId="4502"/>
    <cellStyle name="Normal 13 10 2" xfId="15961"/>
    <cellStyle name="Normal 13 11" xfId="4503"/>
    <cellStyle name="Normal 13 11 2" xfId="15962"/>
    <cellStyle name="Normal 13 12" xfId="4504"/>
    <cellStyle name="Normal 13 12 2" xfId="15963"/>
    <cellStyle name="Normal 13 13" xfId="4505"/>
    <cellStyle name="Normal 13 13 2" xfId="15964"/>
    <cellStyle name="Normal 13 14" xfId="4506"/>
    <cellStyle name="Normal 13 14 2" xfId="15965"/>
    <cellStyle name="Normal 13 15" xfId="4507"/>
    <cellStyle name="Normal 13 15 2" xfId="15966"/>
    <cellStyle name="Normal 13 16" xfId="4508"/>
    <cellStyle name="Normal 13 16 2" xfId="15967"/>
    <cellStyle name="Normal 13 17" xfId="4509"/>
    <cellStyle name="Normal 13 17 2" xfId="15968"/>
    <cellStyle name="Normal 13 18" xfId="4510"/>
    <cellStyle name="Normal 13 18 2" xfId="15969"/>
    <cellStyle name="Normal 13 19" xfId="4511"/>
    <cellStyle name="Normal 13 19 2" xfId="15970"/>
    <cellStyle name="Normal 13 2" xfId="4512"/>
    <cellStyle name="Normal 13 2 2" xfId="4513"/>
    <cellStyle name="Normal 13 2 2 2" xfId="4514"/>
    <cellStyle name="Normal 13 2 3" xfId="4515"/>
    <cellStyle name="Normal 13 2 3 2" xfId="4516"/>
    <cellStyle name="Normal 13 2 3 2 2" xfId="4517"/>
    <cellStyle name="Normal 13 2 3 2 2 2" xfId="15971"/>
    <cellStyle name="Normal 13 2 3 2 2 2 2" xfId="23773"/>
    <cellStyle name="Normal 13 2 3 2 2 3" xfId="23774"/>
    <cellStyle name="Normal 13 2 3 2 3" xfId="15972"/>
    <cellStyle name="Normal 13 2 3 2 3 2" xfId="23775"/>
    <cellStyle name="Normal 13 2 3 2 4" xfId="23776"/>
    <cellStyle name="Normal 13 2 3 3" xfId="4518"/>
    <cellStyle name="Normal 13 2 3 3 2" xfId="15973"/>
    <cellStyle name="Normal 13 2 3 3 2 2" xfId="23777"/>
    <cellStyle name="Normal 13 2 3 3 3" xfId="23778"/>
    <cellStyle name="Normal 13 2 3 4" xfId="15974"/>
    <cellStyle name="Normal 13 2 3 4 2" xfId="23779"/>
    <cellStyle name="Normal 13 2 3 5" xfId="23780"/>
    <cellStyle name="Normal 13 2 4" xfId="4519"/>
    <cellStyle name="Normal 13 2 4 2" xfId="15975"/>
    <cellStyle name="Normal 13 2 5" xfId="4520"/>
    <cellStyle name="Normal 13 2 5 2" xfId="4521"/>
    <cellStyle name="Normal 13 2 5 2 2" xfId="15976"/>
    <cellStyle name="Normal 13 2 5 2 2 2" xfId="23781"/>
    <cellStyle name="Normal 13 2 5 2 3" xfId="23782"/>
    <cellStyle name="Normal 13 2 5 3" xfId="15977"/>
    <cellStyle name="Normal 13 2 5 3 2" xfId="23783"/>
    <cellStyle name="Normal 13 2 5 4" xfId="23784"/>
    <cellStyle name="Normal 13 2 6" xfId="4522"/>
    <cellStyle name="Normal 13 2 6 2" xfId="15978"/>
    <cellStyle name="Normal 13 2 6 2 2" xfId="23785"/>
    <cellStyle name="Normal 13 2 6 3" xfId="23786"/>
    <cellStyle name="Normal 13 2 7" xfId="15979"/>
    <cellStyle name="Normal 13 2 7 2" xfId="23787"/>
    <cellStyle name="Normal 13 2 8" xfId="23788"/>
    <cellStyle name="Normal 13 20" xfId="4523"/>
    <cellStyle name="Normal 13 21" xfId="4524"/>
    <cellStyle name="Normal 13 22" xfId="4525"/>
    <cellStyle name="Normal 13 22 2" xfId="15980"/>
    <cellStyle name="Normal 13 22 3" xfId="23789"/>
    <cellStyle name="Normal 13 23" xfId="4526"/>
    <cellStyle name="Normal 13 23 2" xfId="4527"/>
    <cellStyle name="Normal 13 23 2 2" xfId="15981"/>
    <cellStyle name="Normal 13 23 2 2 2" xfId="23790"/>
    <cellStyle name="Normal 13 23 2 3" xfId="23791"/>
    <cellStyle name="Normal 13 23 3" xfId="15982"/>
    <cellStyle name="Normal 13 23 3 2" xfId="23792"/>
    <cellStyle name="Normal 13 23 4" xfId="23793"/>
    <cellStyle name="Normal 13 24" xfId="4528"/>
    <cellStyle name="Normal 13 24 2" xfId="15983"/>
    <cellStyle name="Normal 13 24 2 2" xfId="23794"/>
    <cellStyle name="Normal 13 24 3" xfId="23795"/>
    <cellStyle name="Normal 13 25" xfId="23796"/>
    <cellStyle name="Normal 13 26" xfId="33647"/>
    <cellStyle name="Normal 13 3" xfId="4529"/>
    <cellStyle name="Normal 13 3 2" xfId="4530"/>
    <cellStyle name="Normal 13 3 2 2" xfId="23797"/>
    <cellStyle name="Normal 13 3 3" xfId="4531"/>
    <cellStyle name="Normal 13 3 3 2" xfId="15984"/>
    <cellStyle name="Normal 13 3 3 2 2" xfId="23798"/>
    <cellStyle name="Normal 13 3 3 3" xfId="23799"/>
    <cellStyle name="Normal 13 3 4" xfId="15985"/>
    <cellStyle name="Normal 13 3 4 2" xfId="23800"/>
    <cellStyle name="Normal 13 3 5" xfId="23801"/>
    <cellStyle name="Normal 13 4" xfId="4532"/>
    <cellStyle name="Normal 13 4 2" xfId="4533"/>
    <cellStyle name="Normal 13 4 2 2" xfId="4534"/>
    <cellStyle name="Normal 13 4 3" xfId="4535"/>
    <cellStyle name="Normal 13 4 4" xfId="15986"/>
    <cellStyle name="Normal 13 5" xfId="4536"/>
    <cellStyle name="Normal 13 5 2" xfId="4537"/>
    <cellStyle name="Normal 13 5 2 2" xfId="15987"/>
    <cellStyle name="Normal 13 5 2 2 2" xfId="23802"/>
    <cellStyle name="Normal 13 5 2 3" xfId="23803"/>
    <cellStyle name="Normal 13 5 3" xfId="15988"/>
    <cellStyle name="Normal 13 6" xfId="4538"/>
    <cellStyle name="Normal 13 6 2" xfId="15989"/>
    <cellStyle name="Normal 13 7" xfId="4539"/>
    <cellStyle name="Normal 13 7 2" xfId="15990"/>
    <cellStyle name="Normal 13 8" xfId="4540"/>
    <cellStyle name="Normal 13 8 2" xfId="15991"/>
    <cellStyle name="Normal 13 9" xfId="4541"/>
    <cellStyle name="Normal 13 9 2" xfId="15992"/>
    <cellStyle name="Normal 130" xfId="4542"/>
    <cellStyle name="Normal 130 2" xfId="4543"/>
    <cellStyle name="Normal 130 2 2" xfId="4544"/>
    <cellStyle name="Normal 130 2 2 2" xfId="15993"/>
    <cellStyle name="Normal 130 2 2 2 2" xfId="23804"/>
    <cellStyle name="Normal 130 2 2 3" xfId="23805"/>
    <cellStyle name="Normal 130 2 3" xfId="15994"/>
    <cellStyle name="Normal 130 2 3 2" xfId="23806"/>
    <cellStyle name="Normal 130 2 4" xfId="23807"/>
    <cellStyle name="Normal 130 3" xfId="4545"/>
    <cellStyle name="Normal 130 3 2" xfId="15995"/>
    <cellStyle name="Normal 130 3 2 2" xfId="23808"/>
    <cellStyle name="Normal 130 3 3" xfId="23809"/>
    <cellStyle name="Normal 130 4" xfId="15996"/>
    <cellStyle name="Normal 130 4 2" xfId="23810"/>
    <cellStyle name="Normal 130 5" xfId="23811"/>
    <cellStyle name="Normal 131" xfId="4546"/>
    <cellStyle name="Normal 131 2" xfId="4547"/>
    <cellStyle name="Normal 131 2 2" xfId="23812"/>
    <cellStyle name="Normal 131 3" xfId="4548"/>
    <cellStyle name="Normal 131 3 2" xfId="15997"/>
    <cellStyle name="Normal 131 3 2 2" xfId="23813"/>
    <cellStyle name="Normal 131 3 3" xfId="23814"/>
    <cellStyle name="Normal 131 4" xfId="15998"/>
    <cellStyle name="Normal 131 4 2" xfId="23815"/>
    <cellStyle name="Normal 131 5" xfId="23816"/>
    <cellStyle name="Normal 132" xfId="4549"/>
    <cellStyle name="Normal 132 2" xfId="4550"/>
    <cellStyle name="Normal 132 2 2" xfId="4551"/>
    <cellStyle name="Normal 132 2 2 2" xfId="15999"/>
    <cellStyle name="Normal 132 2 2 2 2" xfId="23817"/>
    <cellStyle name="Normal 132 2 2 3" xfId="23818"/>
    <cellStyle name="Normal 132 2 3" xfId="16000"/>
    <cellStyle name="Normal 132 2 3 2" xfId="23819"/>
    <cellStyle name="Normal 132 2 4" xfId="23820"/>
    <cellStyle name="Normal 132 3" xfId="4552"/>
    <cellStyle name="Normal 132 3 2" xfId="16001"/>
    <cellStyle name="Normal 132 3 2 2" xfId="23821"/>
    <cellStyle name="Normal 132 3 3" xfId="23822"/>
    <cellStyle name="Normal 132 4" xfId="16002"/>
    <cellStyle name="Normal 132 4 2" xfId="23823"/>
    <cellStyle name="Normal 132 5" xfId="23824"/>
    <cellStyle name="Normal 133" xfId="4553"/>
    <cellStyle name="Normal 133 2" xfId="4554"/>
    <cellStyle name="Normal 133 2 2" xfId="4555"/>
    <cellStyle name="Normal 133 2 2 2" xfId="16003"/>
    <cellStyle name="Normal 133 2 2 2 2" xfId="23825"/>
    <cellStyle name="Normal 133 2 2 3" xfId="23826"/>
    <cellStyle name="Normal 133 2 3" xfId="16004"/>
    <cellStyle name="Normal 133 2 3 2" xfId="23827"/>
    <cellStyle name="Normal 133 2 4" xfId="23828"/>
    <cellStyle name="Normal 133 3" xfId="4556"/>
    <cellStyle name="Normal 133 3 2" xfId="16005"/>
    <cellStyle name="Normal 133 3 2 2" xfId="23829"/>
    <cellStyle name="Normal 133 3 3" xfId="23830"/>
    <cellStyle name="Normal 133 4" xfId="16006"/>
    <cellStyle name="Normal 133 4 2" xfId="23831"/>
    <cellStyle name="Normal 133 5" xfId="23832"/>
    <cellStyle name="Normal 134" xfId="4557"/>
    <cellStyle name="Normal 134 2" xfId="4558"/>
    <cellStyle name="Normal 134 2 2" xfId="4559"/>
    <cellStyle name="Normal 134 2 3" xfId="23833"/>
    <cellStyle name="Normal 134 3" xfId="4560"/>
    <cellStyle name="Normal 134 3 2" xfId="16007"/>
    <cellStyle name="Normal 134 3 2 2" xfId="23834"/>
    <cellStyle name="Normal 134 3 3" xfId="23835"/>
    <cellStyle name="Normal 134 4" xfId="16008"/>
    <cellStyle name="Normal 134 4 2" xfId="23836"/>
    <cellStyle name="Normal 134 5" xfId="23837"/>
    <cellStyle name="Normal 135" xfId="4561"/>
    <cellStyle name="Normal 135 2" xfId="4562"/>
    <cellStyle name="Normal 135 2 2" xfId="4563"/>
    <cellStyle name="Normal 135 2 2 2" xfId="16009"/>
    <cellStyle name="Normal 135 2 2 2 2" xfId="23838"/>
    <cellStyle name="Normal 135 2 2 3" xfId="23839"/>
    <cellStyle name="Normal 135 2 3" xfId="16010"/>
    <cellStyle name="Normal 135 2 3 2" xfId="23840"/>
    <cellStyle name="Normal 135 2 4" xfId="23841"/>
    <cellStyle name="Normal 135 3" xfId="4564"/>
    <cellStyle name="Normal 135 3 2" xfId="16011"/>
    <cellStyle name="Normal 135 3 2 2" xfId="23842"/>
    <cellStyle name="Normal 135 3 3" xfId="23843"/>
    <cellStyle name="Normal 135 4" xfId="16012"/>
    <cellStyle name="Normal 135 4 2" xfId="23844"/>
    <cellStyle name="Normal 135 5" xfId="23845"/>
    <cellStyle name="Normal 136" xfId="4565"/>
    <cellStyle name="Normal 137" xfId="4566"/>
    <cellStyle name="Normal 137 2" xfId="4567"/>
    <cellStyle name="Normal 138" xfId="4568"/>
    <cellStyle name="Normal 139" xfId="4569"/>
    <cellStyle name="Normal 14" xfId="27"/>
    <cellStyle name="Normal 14 10" xfId="4570"/>
    <cellStyle name="Normal 14 10 2" xfId="4571"/>
    <cellStyle name="Normal 14 10 2 2" xfId="4572"/>
    <cellStyle name="Normal 14 10 2 2 2" xfId="16013"/>
    <cellStyle name="Normal 14 10 2 2 2 2" xfId="23846"/>
    <cellStyle name="Normal 14 10 2 2 3" xfId="23847"/>
    <cellStyle name="Normal 14 10 2 3" xfId="16014"/>
    <cellStyle name="Normal 14 10 2 3 2" xfId="23848"/>
    <cellStyle name="Normal 14 10 2 4" xfId="23849"/>
    <cellStyle name="Normal 14 10 3" xfId="4573"/>
    <cellStyle name="Normal 14 10 3 2" xfId="16015"/>
    <cellStyle name="Normal 14 10 3 2 2" xfId="23850"/>
    <cellStyle name="Normal 14 10 3 3" xfId="23851"/>
    <cellStyle name="Normal 14 10 4" xfId="16016"/>
    <cellStyle name="Normal 14 10 4 2" xfId="23852"/>
    <cellStyle name="Normal 14 10 5" xfId="23853"/>
    <cellStyle name="Normal 14 11" xfId="4574"/>
    <cellStyle name="Normal 14 12" xfId="4575"/>
    <cellStyle name="Normal 14 12 10" xfId="33661"/>
    <cellStyle name="Normal 14 12 10 2 2" xfId="33689"/>
    <cellStyle name="Normal 14 12 10 3 2" xfId="33690"/>
    <cellStyle name="Normal 14 12 2" xfId="4576"/>
    <cellStyle name="Normal 14 12 2 2" xfId="4577"/>
    <cellStyle name="Normal 14 12 2 2 2" xfId="16017"/>
    <cellStyle name="Normal 14 12 2 2 2 2" xfId="23854"/>
    <cellStyle name="Normal 14 12 2 2 3" xfId="23855"/>
    <cellStyle name="Normal 14 12 2 3" xfId="16018"/>
    <cellStyle name="Normal 14 12 2 3 2" xfId="23856"/>
    <cellStyle name="Normal 14 12 3" xfId="4578"/>
    <cellStyle name="Normal 14 12 3 2" xfId="4579"/>
    <cellStyle name="Normal 14 12 3 2 2" xfId="16019"/>
    <cellStyle name="Normal 14 12 3 2 2 2" xfId="23857"/>
    <cellStyle name="Normal 14 12 3 2 3" xfId="23858"/>
    <cellStyle name="Normal 14 12 3 3" xfId="16020"/>
    <cellStyle name="Normal 14 12 3 3 2" xfId="23859"/>
    <cellStyle name="Normal 14 12 3 4" xfId="23860"/>
    <cellStyle name="Normal 14 12 3 5" xfId="23861"/>
    <cellStyle name="Normal 14 12 4" xfId="4580"/>
    <cellStyle name="Normal 14 12 4 2" xfId="16021"/>
    <cellStyle name="Normal 14 12 4 2 2" xfId="16022"/>
    <cellStyle name="Normal 14 12 4 2 2 2" xfId="23862"/>
    <cellStyle name="Normal 14 12 4 2 3" xfId="22079"/>
    <cellStyle name="Normal 14 12 4 2 4" xfId="23863"/>
    <cellStyle name="Normal 14 12 4 3" xfId="16023"/>
    <cellStyle name="Normal 14 12 4 3 2" xfId="23864"/>
    <cellStyle name="Normal 14 12 4 4" xfId="23865"/>
    <cellStyle name="Normal 14 12 5" xfId="4581"/>
    <cellStyle name="Normal 14 12 5 2" xfId="16024"/>
    <cellStyle name="Normal 14 12 5 2 2" xfId="23866"/>
    <cellStyle name="Normal 14 12 5 3" xfId="23867"/>
    <cellStyle name="Normal 14 12 6" xfId="16025"/>
    <cellStyle name="Normal 14 12 6 2" xfId="23868"/>
    <cellStyle name="Normal 14 12 7" xfId="23869"/>
    <cellStyle name="Normal 14 12 8" xfId="23870"/>
    <cellStyle name="Normal 14 13" xfId="4582"/>
    <cellStyle name="Normal 14 13 2" xfId="4583"/>
    <cellStyle name="Normal 14 13 2 2" xfId="16026"/>
    <cellStyle name="Normal 14 13 2 2 2" xfId="23871"/>
    <cellStyle name="Normal 14 13 2 3" xfId="23872"/>
    <cellStyle name="Normal 14 13 3" xfId="16027"/>
    <cellStyle name="Normal 14 13 3 2" xfId="23873"/>
    <cellStyle name="Normal 14 13 4" xfId="23874"/>
    <cellStyle name="Normal 14 14" xfId="4584"/>
    <cellStyle name="Normal 14 14 2" xfId="16028"/>
    <cellStyle name="Normal 14 14 2 2" xfId="16029"/>
    <cellStyle name="Normal 14 14 2 2 2" xfId="23875"/>
    <cellStyle name="Normal 14 14 2 3" xfId="23876"/>
    <cellStyle name="Normal 14 14 3" xfId="16030"/>
    <cellStyle name="Normal 14 14 3 2" xfId="16031"/>
    <cellStyle name="Normal 14 14 3 2 2" xfId="23877"/>
    <cellStyle name="Normal 14 14 3 3" xfId="23878"/>
    <cellStyle name="Normal 14 14 3 4" xfId="23879"/>
    <cellStyle name="Normal 14 14 4" xfId="16032"/>
    <cellStyle name="Normal 14 14 4 2" xfId="23880"/>
    <cellStyle name="Normal 14 14 5" xfId="23881"/>
    <cellStyle name="Normal 14 15" xfId="4585"/>
    <cellStyle name="Normal 14 15 2" xfId="16033"/>
    <cellStyle name="Normal 14 15 2 2" xfId="23882"/>
    <cellStyle name="Normal 14 15 3" xfId="23883"/>
    <cellStyle name="Normal 14 16" xfId="16034"/>
    <cellStyle name="Normal 14 16 2" xfId="16035"/>
    <cellStyle name="Normal 14 16 2 2" xfId="23884"/>
    <cellStyle name="Normal 14 16 3" xfId="23885"/>
    <cellStyle name="Normal 14 17" xfId="16036"/>
    <cellStyle name="Normal 14 17 2" xfId="23886"/>
    <cellStyle name="Normal 14 18" xfId="16037"/>
    <cellStyle name="Normal 14 2" xfId="28"/>
    <cellStyle name="Normal 14 2 2" xfId="4586"/>
    <cellStyle name="Normal 14 2 3" xfId="4587"/>
    <cellStyle name="Normal 14 2 3 2" xfId="23887"/>
    <cellStyle name="Normal 14 2 4" xfId="4588"/>
    <cellStyle name="Normal 14 2 4 2" xfId="16038"/>
    <cellStyle name="Normal 14 2 4 2 2" xfId="23888"/>
    <cellStyle name="Normal 14 2 4 3" xfId="23889"/>
    <cellStyle name="Normal 14 2 5" xfId="16039"/>
    <cellStyle name="Normal 14 2 5 2" xfId="23890"/>
    <cellStyle name="Normal 14 2 6" xfId="23891"/>
    <cellStyle name="Normal 14 3" xfId="29"/>
    <cellStyle name="Normal 14 3 2" xfId="4589"/>
    <cellStyle name="Normal 14 3 2 2" xfId="23892"/>
    <cellStyle name="Normal 14 3 3" xfId="4590"/>
    <cellStyle name="Normal 14 3 3 2" xfId="16040"/>
    <cellStyle name="Normal 14 3 3 2 2" xfId="23893"/>
    <cellStyle name="Normal 14 3 3 3" xfId="23894"/>
    <cellStyle name="Normal 14 3 4" xfId="16041"/>
    <cellStyle name="Normal 14 3 4 2" xfId="23895"/>
    <cellStyle name="Normal 14 3 5" xfId="23896"/>
    <cellStyle name="Normal 14 4" xfId="4591"/>
    <cellStyle name="Normal 14 4 2" xfId="4592"/>
    <cellStyle name="Normal 14 4 2 2" xfId="4593"/>
    <cellStyle name="Normal 14 4 2 2 2" xfId="16042"/>
    <cellStyle name="Normal 14 4 2 2 2 2" xfId="23897"/>
    <cellStyle name="Normal 14 4 2 2 3" xfId="23898"/>
    <cellStyle name="Normal 14 4 2 3" xfId="16043"/>
    <cellStyle name="Normal 14 4 2 3 2" xfId="23899"/>
    <cellStyle name="Normal 14 4 2 4" xfId="23900"/>
    <cellStyle name="Normal 14 4 3" xfId="4594"/>
    <cellStyle name="Normal 14 4 4" xfId="4595"/>
    <cellStyle name="Normal 14 4 4 2" xfId="16044"/>
    <cellStyle name="Normal 14 4 4 2 2" xfId="23901"/>
    <cellStyle name="Normal 14 4 4 3" xfId="23902"/>
    <cellStyle name="Normal 14 4 5" xfId="16045"/>
    <cellStyle name="Normal 14 4 5 2" xfId="23903"/>
    <cellStyle name="Normal 14 4 6" xfId="23904"/>
    <cellStyle name="Normal 14 5" xfId="4596"/>
    <cellStyle name="Normal 14 5 2" xfId="4597"/>
    <cellStyle name="Normal 14 5 2 2" xfId="23905"/>
    <cellStyle name="Normal 14 5 3" xfId="4598"/>
    <cellStyle name="Normal 14 5 3 2" xfId="16046"/>
    <cellStyle name="Normal 14 5 3 2 2" xfId="23906"/>
    <cellStyle name="Normal 14 5 3 3" xfId="23907"/>
    <cellStyle name="Normal 14 5 4" xfId="16047"/>
    <cellStyle name="Normal 14 5 4 2" xfId="23908"/>
    <cellStyle name="Normal 14 5 5" xfId="23909"/>
    <cellStyle name="Normal 14 6" xfId="4599"/>
    <cellStyle name="Normal 14 6 2" xfId="4600"/>
    <cellStyle name="Normal 14 6 2 2" xfId="23910"/>
    <cellStyle name="Normal 14 6 3" xfId="4601"/>
    <cellStyle name="Normal 14 6 3 2" xfId="16048"/>
    <cellStyle name="Normal 14 6 3 2 2" xfId="23911"/>
    <cellStyle name="Normal 14 6 3 3" xfId="23912"/>
    <cellStyle name="Normal 14 6 4" xfId="16049"/>
    <cellStyle name="Normal 14 6 4 2" xfId="23913"/>
    <cellStyle name="Normal 14 6 5" xfId="23914"/>
    <cellStyle name="Normal 14 7" xfId="4602"/>
    <cellStyle name="Normal 14 7 2" xfId="4603"/>
    <cellStyle name="Normal 14 7 2 2" xfId="23915"/>
    <cellStyle name="Normal 14 7 3" xfId="4604"/>
    <cellStyle name="Normal 14 7 3 2" xfId="16050"/>
    <cellStyle name="Normal 14 7 3 2 2" xfId="23916"/>
    <cellStyle name="Normal 14 7 3 3" xfId="23917"/>
    <cellStyle name="Normal 14 7 4" xfId="16051"/>
    <cellStyle name="Normal 14 7 4 2" xfId="23918"/>
    <cellStyle name="Normal 14 7 5" xfId="23919"/>
    <cellStyle name="Normal 14 8" xfId="4605"/>
    <cellStyle name="Normal 14 8 2" xfId="4606"/>
    <cellStyle name="Normal 14 8 2 2" xfId="23920"/>
    <cellStyle name="Normal 14 8 3" xfId="4607"/>
    <cellStyle name="Normal 14 8 3 2" xfId="16052"/>
    <cellStyle name="Normal 14 8 3 2 2" xfId="23921"/>
    <cellStyle name="Normal 14 8 3 3" xfId="23922"/>
    <cellStyle name="Normal 14 8 4" xfId="16053"/>
    <cellStyle name="Normal 14 8 4 2" xfId="23923"/>
    <cellStyle name="Normal 14 8 5" xfId="23924"/>
    <cellStyle name="Normal 14 9" xfId="4608"/>
    <cellStyle name="Normal 14 9 2" xfId="4609"/>
    <cellStyle name="Normal 14 9 2 2" xfId="23925"/>
    <cellStyle name="Normal 14 9 3" xfId="4610"/>
    <cellStyle name="Normal 14 9 3 2" xfId="16054"/>
    <cellStyle name="Normal 14 9 3 2 2" xfId="23926"/>
    <cellStyle name="Normal 14 9 3 3" xfId="23927"/>
    <cellStyle name="Normal 14 9 4" xfId="16055"/>
    <cellStyle name="Normal 14 9 4 2" xfId="23928"/>
    <cellStyle name="Normal 14 9 5" xfId="23929"/>
    <cellStyle name="Normal 140" xfId="4611"/>
    <cellStyle name="Normal 140 2" xfId="4612"/>
    <cellStyle name="Normal 140 2 2" xfId="4613"/>
    <cellStyle name="Normal 140 2 2 2" xfId="16056"/>
    <cellStyle name="Normal 140 2 2 2 2" xfId="23930"/>
    <cellStyle name="Normal 140 2 2 3" xfId="23931"/>
    <cellStyle name="Normal 140 2 3" xfId="16057"/>
    <cellStyle name="Normal 140 2 3 2" xfId="23932"/>
    <cellStyle name="Normal 140 2 4" xfId="23933"/>
    <cellStyle name="Normal 140 3" xfId="4614"/>
    <cellStyle name="Normal 140 3 2" xfId="16058"/>
    <cellStyle name="Normal 140 3 2 2" xfId="23934"/>
    <cellStyle name="Normal 140 3 3" xfId="23935"/>
    <cellStyle name="Normal 140 4" xfId="16059"/>
    <cellStyle name="Normal 140 4 2" xfId="23936"/>
    <cellStyle name="Normal 140 5" xfId="23937"/>
    <cellStyle name="Normal 141" xfId="4615"/>
    <cellStyle name="Normal 141 2" xfId="4616"/>
    <cellStyle name="Normal 141 2 2" xfId="16060"/>
    <cellStyle name="Normal 141 2 2 2" xfId="23938"/>
    <cellStyle name="Normal 141 2 3" xfId="23939"/>
    <cellStyle name="Normal 141 3" xfId="16061"/>
    <cellStyle name="Normal 141 3 2" xfId="23940"/>
    <cellStyle name="Normal 141 4" xfId="23941"/>
    <cellStyle name="Normal 142" xfId="4617"/>
    <cellStyle name="Normal 143" xfId="4618"/>
    <cellStyle name="Normal 143 2" xfId="4619"/>
    <cellStyle name="Normal 143 2 2" xfId="16062"/>
    <cellStyle name="Normal 143 2 2 2" xfId="23942"/>
    <cellStyle name="Normal 143 2 3" xfId="23943"/>
    <cellStyle name="Normal 143 3" xfId="16063"/>
    <cellStyle name="Normal 143 3 2" xfId="23944"/>
    <cellStyle name="Normal 143 4" xfId="23945"/>
    <cellStyle name="Normal 144" xfId="4620"/>
    <cellStyle name="Normal 144 2" xfId="4621"/>
    <cellStyle name="Normal 144 2 2" xfId="16064"/>
    <cellStyle name="Normal 144 2 2 2" xfId="23946"/>
    <cellStyle name="Normal 144 2 3" xfId="23947"/>
    <cellStyle name="Normal 144 3" xfId="16065"/>
    <cellStyle name="Normal 144 3 2" xfId="23948"/>
    <cellStyle name="Normal 144 4" xfId="23949"/>
    <cellStyle name="Normal 145" xfId="4622"/>
    <cellStyle name="Normal 145 2" xfId="4623"/>
    <cellStyle name="Normal 145 2 2" xfId="16066"/>
    <cellStyle name="Normal 145 2 2 2" xfId="23950"/>
    <cellStyle name="Normal 145 2 3" xfId="23951"/>
    <cellStyle name="Normal 145 3" xfId="16067"/>
    <cellStyle name="Normal 145 3 2" xfId="23952"/>
    <cellStyle name="Normal 145 4" xfId="23953"/>
    <cellStyle name="Normal 146" xfId="4624"/>
    <cellStyle name="Normal 146 2" xfId="4625"/>
    <cellStyle name="Normal 146 2 2" xfId="16068"/>
    <cellStyle name="Normal 146 2 2 2" xfId="23954"/>
    <cellStyle name="Normal 146 2 3" xfId="23955"/>
    <cellStyle name="Normal 146 3" xfId="16069"/>
    <cellStyle name="Normal 146 3 2" xfId="23956"/>
    <cellStyle name="Normal 146 4" xfId="23957"/>
    <cellStyle name="Normal 147" xfId="4626"/>
    <cellStyle name="Normal 147 2" xfId="4627"/>
    <cellStyle name="Normal 147 2 2" xfId="16070"/>
    <cellStyle name="Normal 147 2 2 2" xfId="23958"/>
    <cellStyle name="Normal 147 2 3" xfId="23959"/>
    <cellStyle name="Normal 147 3" xfId="16071"/>
    <cellStyle name="Normal 147 3 2" xfId="23960"/>
    <cellStyle name="Normal 147 4" xfId="23961"/>
    <cellStyle name="Normal 148" xfId="4628"/>
    <cellStyle name="Normal 149" xfId="4629"/>
    <cellStyle name="Normal 15" xfId="30"/>
    <cellStyle name="Normal 15 10" xfId="23962"/>
    <cellStyle name="Normal 15 2" xfId="4630"/>
    <cellStyle name="Normal 15 2 2" xfId="4631"/>
    <cellStyle name="Normal 15 2 2 2" xfId="23963"/>
    <cellStyle name="Normal 15 2 3" xfId="4632"/>
    <cellStyle name="Normal 15 2 3 2" xfId="16072"/>
    <cellStyle name="Normal 15 2 3 2 2" xfId="23964"/>
    <cellStyle name="Normal 15 2 3 3" xfId="23965"/>
    <cellStyle name="Normal 15 2 4" xfId="16073"/>
    <cellStyle name="Normal 15 2 4 2" xfId="23966"/>
    <cellStyle name="Normal 15 2 5" xfId="23967"/>
    <cellStyle name="Normal 15 3" xfId="4633"/>
    <cellStyle name="Normal 15 3 2" xfId="4634"/>
    <cellStyle name="Normal 15 3 2 2" xfId="23968"/>
    <cellStyle name="Normal 15 3 3" xfId="4635"/>
    <cellStyle name="Normal 15 3 3 2" xfId="16074"/>
    <cellStyle name="Normal 15 3 3 2 2" xfId="23969"/>
    <cellStyle name="Normal 15 3 3 3" xfId="23970"/>
    <cellStyle name="Normal 15 3 4" xfId="16075"/>
    <cellStyle name="Normal 15 3 4 2" xfId="23971"/>
    <cellStyle name="Normal 15 3 5" xfId="23972"/>
    <cellStyle name="Normal 15 4" xfId="4636"/>
    <cellStyle name="Normal 15 4 2" xfId="4637"/>
    <cellStyle name="Normal 15 4 3" xfId="16076"/>
    <cellStyle name="Normal 15 4 3 2" xfId="23973"/>
    <cellStyle name="Normal 15 5" xfId="4638"/>
    <cellStyle name="Normal 15 5 2" xfId="4639"/>
    <cellStyle name="Normal 15 5 2 2" xfId="16077"/>
    <cellStyle name="Normal 15 5 2 2 2" xfId="23974"/>
    <cellStyle name="Normal 15 5 2 3" xfId="23975"/>
    <cellStyle name="Normal 15 5 3" xfId="16078"/>
    <cellStyle name="Normal 15 5 3 2" xfId="23976"/>
    <cellStyle name="Normal 15 5 4" xfId="23977"/>
    <cellStyle name="Normal 15 6" xfId="4640"/>
    <cellStyle name="Normal 15 6 2" xfId="4641"/>
    <cellStyle name="Normal 15 6 2 2" xfId="16079"/>
    <cellStyle name="Normal 15 6 2 2 2" xfId="23978"/>
    <cellStyle name="Normal 15 6 2 3" xfId="23979"/>
    <cellStyle name="Normal 15 6 3" xfId="16080"/>
    <cellStyle name="Normal 15 6 3 2" xfId="23980"/>
    <cellStyle name="Normal 15 6 4" xfId="23981"/>
    <cellStyle name="Normal 15 7" xfId="4642"/>
    <cellStyle name="Normal 15 7 2" xfId="4643"/>
    <cellStyle name="Normal 15 7 2 2" xfId="16081"/>
    <cellStyle name="Normal 15 7 2 2 2" xfId="23982"/>
    <cellStyle name="Normal 15 7 2 3" xfId="23983"/>
    <cellStyle name="Normal 15 7 3" xfId="16082"/>
    <cellStyle name="Normal 15 7 3 2" xfId="23984"/>
    <cellStyle name="Normal 15 7 4" xfId="23985"/>
    <cellStyle name="Normal 15 8" xfId="4644"/>
    <cellStyle name="Normal 15 8 2" xfId="16083"/>
    <cellStyle name="Normal 15 8 2 2" xfId="23986"/>
    <cellStyle name="Normal 15 8 3" xfId="23987"/>
    <cellStyle name="Normal 15 9" xfId="16084"/>
    <cellStyle name="Normal 15 9 2" xfId="23988"/>
    <cellStyle name="Normal 150" xfId="4645"/>
    <cellStyle name="Normal 151" xfId="4646"/>
    <cellStyle name="Normal 152" xfId="4647"/>
    <cellStyle name="Normal 152 2" xfId="4648"/>
    <cellStyle name="Normal 152 2 2" xfId="16085"/>
    <cellStyle name="Normal 152 3" xfId="16086"/>
    <cellStyle name="Normal 152 3 2" xfId="16087"/>
    <cellStyle name="Normal 152 3 2 2" xfId="23989"/>
    <cellStyle name="Normal 152 3 3" xfId="23990"/>
    <cellStyle name="Normal 152 4" xfId="16088"/>
    <cellStyle name="Normal 152 4 2" xfId="23991"/>
    <cellStyle name="Normal 152 5" xfId="23992"/>
    <cellStyle name="Normal 153" xfId="4649"/>
    <cellStyle name="Normal 153 2" xfId="4650"/>
    <cellStyle name="Normal 153 2 2" xfId="16089"/>
    <cellStyle name="Normal 153 2 2 2" xfId="23993"/>
    <cellStyle name="Normal 153 2 3" xfId="23994"/>
    <cellStyle name="Normal 153 3" xfId="23995"/>
    <cellStyle name="Normal 153 3 2" xfId="23996"/>
    <cellStyle name="Normal 154" xfId="4651"/>
    <cellStyle name="Normal 155" xfId="4652"/>
    <cellStyle name="Normal 155 2" xfId="4653"/>
    <cellStyle name="Normal 155 2 2" xfId="16090"/>
    <cellStyle name="Normal 155 2 2 2" xfId="23997"/>
    <cellStyle name="Normal 155 2 3" xfId="23998"/>
    <cellStyle name="Normal 156" xfId="4654"/>
    <cellStyle name="Normal 157" xfId="4655"/>
    <cellStyle name="Normal 158" xfId="4656"/>
    <cellStyle name="Normal 159" xfId="4657"/>
    <cellStyle name="Normal 16" xfId="31"/>
    <cellStyle name="Normal 16 10" xfId="23999"/>
    <cellStyle name="Normal 16 2" xfId="4658"/>
    <cellStyle name="Normal 16 2 2" xfId="4659"/>
    <cellStyle name="Normal 16 2 2 2" xfId="4660"/>
    <cellStyle name="Normal 16 2 2 2 2" xfId="16091"/>
    <cellStyle name="Normal 16 2 2 2 2 2" xfId="24000"/>
    <cellStyle name="Normal 16 2 2 2 3" xfId="24001"/>
    <cellStyle name="Normal 16 2 2 3" xfId="16092"/>
    <cellStyle name="Normal 16 2 2 3 2" xfId="24002"/>
    <cellStyle name="Normal 16 2 2 4" xfId="24003"/>
    <cellStyle name="Normal 16 2 3" xfId="4661"/>
    <cellStyle name="Normal 16 2 3 2" xfId="4662"/>
    <cellStyle name="Normal 16 2 3 2 2" xfId="16093"/>
    <cellStyle name="Normal 16 2 3 2 2 2" xfId="24004"/>
    <cellStyle name="Normal 16 2 3 2 3" xfId="24005"/>
    <cellStyle name="Normal 16 2 3 3" xfId="16094"/>
    <cellStyle name="Normal 16 2 3 3 2" xfId="24006"/>
    <cellStyle name="Normal 16 2 3 4" xfId="24007"/>
    <cellStyle name="Normal 16 2 4" xfId="4663"/>
    <cellStyle name="Normal 16 2 4 2" xfId="16095"/>
    <cellStyle name="Normal 16 2 4 2 2" xfId="24008"/>
    <cellStyle name="Normal 16 2 4 3" xfId="24009"/>
    <cellStyle name="Normal 16 2 5" xfId="16096"/>
    <cellStyle name="Normal 16 2 5 2" xfId="24010"/>
    <cellStyle name="Normal 16 2 6" xfId="24011"/>
    <cellStyle name="Normal 16 3" xfId="4664"/>
    <cellStyle name="Normal 16 3 2" xfId="4665"/>
    <cellStyle name="Normal 16 3 2 2" xfId="4666"/>
    <cellStyle name="Normal 16 3 2 2 2" xfId="16097"/>
    <cellStyle name="Normal 16 3 2 2 2 2" xfId="24012"/>
    <cellStyle name="Normal 16 3 2 2 3" xfId="24013"/>
    <cellStyle name="Normal 16 3 2 3" xfId="16098"/>
    <cellStyle name="Normal 16 3 2 3 2" xfId="24014"/>
    <cellStyle name="Normal 16 3 2 4" xfId="24015"/>
    <cellStyle name="Normal 16 3 3" xfId="4667"/>
    <cellStyle name="Normal 16 3 3 2" xfId="16099"/>
    <cellStyle name="Normal 16 3 3 2 2" xfId="24016"/>
    <cellStyle name="Normal 16 3 3 3" xfId="24017"/>
    <cellStyle name="Normal 16 3 4" xfId="16100"/>
    <cellStyle name="Normal 16 3 4 2" xfId="24018"/>
    <cellStyle name="Normal 16 3 5" xfId="24019"/>
    <cellStyle name="Normal 16 4" xfId="4668"/>
    <cellStyle name="Normal 16 5" xfId="4669"/>
    <cellStyle name="Normal 16 5 2" xfId="4670"/>
    <cellStyle name="Normal 16 5 2 2" xfId="16101"/>
    <cellStyle name="Normal 16 5 2 2 2" xfId="24020"/>
    <cellStyle name="Normal 16 5 2 3" xfId="24021"/>
    <cellStyle name="Normal 16 5 3" xfId="16102"/>
    <cellStyle name="Normal 16 5 3 2" xfId="24022"/>
    <cellStyle name="Normal 16 5 4" xfId="24023"/>
    <cellStyle name="Normal 16 6" xfId="4671"/>
    <cellStyle name="Normal 16 7" xfId="4672"/>
    <cellStyle name="Normal 16 7 2" xfId="4673"/>
    <cellStyle name="Normal 16 7 2 2" xfId="16103"/>
    <cellStyle name="Normal 16 7 2 2 2" xfId="24024"/>
    <cellStyle name="Normal 16 7 2 3" xfId="24025"/>
    <cellStyle name="Normal 16 7 3" xfId="16104"/>
    <cellStyle name="Normal 16 7 3 2" xfId="24026"/>
    <cellStyle name="Normal 16 7 4" xfId="24027"/>
    <cellStyle name="Normal 16 8" xfId="4674"/>
    <cellStyle name="Normal 16 8 2" xfId="16105"/>
    <cellStyle name="Normal 16 8 2 2" xfId="24028"/>
    <cellStyle name="Normal 16 8 3" xfId="24029"/>
    <cellStyle name="Normal 16 9" xfId="16106"/>
    <cellStyle name="Normal 16 9 2" xfId="24030"/>
    <cellStyle name="Normal 160" xfId="4675"/>
    <cellStyle name="Normal 161" xfId="4676"/>
    <cellStyle name="Normal 162" xfId="4677"/>
    <cellStyle name="Normal 163" xfId="4678"/>
    <cellStyle name="Normal 164" xfId="4679"/>
    <cellStyle name="Normal 165" xfId="4680"/>
    <cellStyle name="Normal 166" xfId="4681"/>
    <cellStyle name="Normal 167" xfId="4682"/>
    <cellStyle name="Normal 168" xfId="4683"/>
    <cellStyle name="Normal 169" xfId="4684"/>
    <cellStyle name="Normal 17" xfId="32"/>
    <cellStyle name="Normal 17 10" xfId="24031"/>
    <cellStyle name="Normal 17 2" xfId="4685"/>
    <cellStyle name="Normal 17 2 2" xfId="4686"/>
    <cellStyle name="Normal 17 2 2 2" xfId="4687"/>
    <cellStyle name="Normal 17 2 2 2 2" xfId="16107"/>
    <cellStyle name="Normal 17 2 2 2 2 2" xfId="24032"/>
    <cellStyle name="Normal 17 2 2 2 3" xfId="24033"/>
    <cellStyle name="Normal 17 2 2 3" xfId="16108"/>
    <cellStyle name="Normal 17 2 2 3 2" xfId="24034"/>
    <cellStyle name="Normal 17 2 2 4" xfId="24035"/>
    <cellStyle name="Normal 17 2 3" xfId="4688"/>
    <cellStyle name="Normal 17 2 3 2" xfId="4689"/>
    <cellStyle name="Normal 17 2 3 2 2" xfId="16109"/>
    <cellStyle name="Normal 17 2 3 2 2 2" xfId="24036"/>
    <cellStyle name="Normal 17 2 3 2 3" xfId="24037"/>
    <cellStyle name="Normal 17 2 3 3" xfId="16110"/>
    <cellStyle name="Normal 17 2 3 3 2" xfId="24038"/>
    <cellStyle name="Normal 17 2 3 4" xfId="24039"/>
    <cellStyle name="Normal 17 2 4" xfId="4690"/>
    <cellStyle name="Normal 17 2 4 2" xfId="16111"/>
    <cellStyle name="Normal 17 2 4 2 2" xfId="24040"/>
    <cellStyle name="Normal 17 2 4 3" xfId="24041"/>
    <cellStyle name="Normal 17 2 5" xfId="16112"/>
    <cellStyle name="Normal 17 2 5 2" xfId="24042"/>
    <cellStyle name="Normal 17 2 6" xfId="24043"/>
    <cellStyle name="Normal 17 3" xfId="4691"/>
    <cellStyle name="Normal 17 3 2" xfId="4692"/>
    <cellStyle name="Normal 17 3 2 2" xfId="4693"/>
    <cellStyle name="Normal 17 3 2 2 2" xfId="16113"/>
    <cellStyle name="Normal 17 3 2 2 2 2" xfId="24044"/>
    <cellStyle name="Normal 17 3 2 2 3" xfId="24045"/>
    <cellStyle name="Normal 17 3 2 3" xfId="16114"/>
    <cellStyle name="Normal 17 3 2 3 2" xfId="24046"/>
    <cellStyle name="Normal 17 3 2 4" xfId="24047"/>
    <cellStyle name="Normal 17 3 3" xfId="4694"/>
    <cellStyle name="Normal 17 3 3 2" xfId="16115"/>
    <cellStyle name="Normal 17 3 3 2 2" xfId="24048"/>
    <cellStyle name="Normal 17 3 3 3" xfId="24049"/>
    <cellStyle name="Normal 17 3 4" xfId="16116"/>
    <cellStyle name="Normal 17 3 4 2" xfId="24050"/>
    <cellStyle name="Normal 17 3 5" xfId="24051"/>
    <cellStyle name="Normal 17 4" xfId="4695"/>
    <cellStyle name="Normal 17 4 2" xfId="4696"/>
    <cellStyle name="Normal 17 5" xfId="4697"/>
    <cellStyle name="Normal 17 5 2" xfId="4698"/>
    <cellStyle name="Normal 17 5 2 2" xfId="16117"/>
    <cellStyle name="Normal 17 5 2 2 2" xfId="24052"/>
    <cellStyle name="Normal 17 5 2 3" xfId="24053"/>
    <cellStyle name="Normal 17 5 3" xfId="16118"/>
    <cellStyle name="Normal 17 5 3 2" xfId="24054"/>
    <cellStyle name="Normal 17 5 4" xfId="24055"/>
    <cellStyle name="Normal 17 6" xfId="4699"/>
    <cellStyle name="Normal 17 6 2" xfId="4700"/>
    <cellStyle name="Normal 17 6 2 2" xfId="16119"/>
    <cellStyle name="Normal 17 6 2 2 2" xfId="24056"/>
    <cellStyle name="Normal 17 6 2 3" xfId="24057"/>
    <cellStyle name="Normal 17 6 3" xfId="16120"/>
    <cellStyle name="Normal 17 6 3 2" xfId="24058"/>
    <cellStyle name="Normal 17 6 4" xfId="24059"/>
    <cellStyle name="Normal 17 7" xfId="4701"/>
    <cellStyle name="Normal 17 7 2" xfId="4702"/>
    <cellStyle name="Normal 17 7 2 2" xfId="16121"/>
    <cellStyle name="Normal 17 7 2 2 2" xfId="24060"/>
    <cellStyle name="Normal 17 7 2 3" xfId="24061"/>
    <cellStyle name="Normal 17 7 3" xfId="16122"/>
    <cellStyle name="Normal 17 7 3 2" xfId="24062"/>
    <cellStyle name="Normal 17 7 4" xfId="24063"/>
    <cellStyle name="Normal 17 8" xfId="4703"/>
    <cellStyle name="Normal 17 8 2" xfId="16123"/>
    <cellStyle name="Normal 17 8 2 2" xfId="24064"/>
    <cellStyle name="Normal 17 8 3" xfId="24065"/>
    <cellStyle name="Normal 17 9" xfId="16124"/>
    <cellStyle name="Normal 17 9 2" xfId="24066"/>
    <cellStyle name="Normal 170" xfId="4704"/>
    <cellStyle name="Normal 171" xfId="4705"/>
    <cellStyle name="Normal 172" xfId="4706"/>
    <cellStyle name="Normal 173" xfId="4707"/>
    <cellStyle name="Normal 174" xfId="4708"/>
    <cellStyle name="Normal 175" xfId="4709"/>
    <cellStyle name="Normal 176" xfId="4710"/>
    <cellStyle name="Normal 177" xfId="4711"/>
    <cellStyle name="Normal 178" xfId="4712"/>
    <cellStyle name="Normal 179" xfId="4713"/>
    <cellStyle name="Normal 18" xfId="5"/>
    <cellStyle name="Normal 18 10" xfId="24067"/>
    <cellStyle name="Normal 18 2" xfId="4714"/>
    <cellStyle name="Normal 18 2 2" xfId="4715"/>
    <cellStyle name="Normal 18 2 2 2" xfId="4716"/>
    <cellStyle name="Normal 18 2 2 2 2" xfId="16125"/>
    <cellStyle name="Normal 18 2 2 2 2 2" xfId="24068"/>
    <cellStyle name="Normal 18 2 2 2 3" xfId="24069"/>
    <cellStyle name="Normal 18 2 2 3" xfId="16126"/>
    <cellStyle name="Normal 18 2 2 3 2" xfId="24070"/>
    <cellStyle name="Normal 18 2 2 4" xfId="24071"/>
    <cellStyle name="Normal 18 2 3" xfId="4717"/>
    <cellStyle name="Normal 18 2 3 2" xfId="16127"/>
    <cellStyle name="Normal 18 2 3 2 2" xfId="24072"/>
    <cellStyle name="Normal 18 2 3 3" xfId="24073"/>
    <cellStyle name="Normal 18 2 4" xfId="16128"/>
    <cellStyle name="Normal 18 2 4 2" xfId="24074"/>
    <cellStyle name="Normal 18 2 5" xfId="24075"/>
    <cellStyle name="Normal 18 3" xfId="4718"/>
    <cellStyle name="Normal 18 3 2" xfId="4719"/>
    <cellStyle name="Normal 18 3 2 2" xfId="4720"/>
    <cellStyle name="Normal 18 3 2 2 2" xfId="16129"/>
    <cellStyle name="Normal 18 3 2 2 2 2" xfId="24076"/>
    <cellStyle name="Normal 18 3 2 2 3" xfId="24077"/>
    <cellStyle name="Normal 18 3 2 3" xfId="16130"/>
    <cellStyle name="Normal 18 3 2 3 2" xfId="24078"/>
    <cellStyle name="Normal 18 3 2 4" xfId="24079"/>
    <cellStyle name="Normal 18 3 3" xfId="4721"/>
    <cellStyle name="Normal 18 3 3 2" xfId="16131"/>
    <cellStyle name="Normal 18 3 3 2 2" xfId="24080"/>
    <cellStyle name="Normal 18 3 3 3" xfId="24081"/>
    <cellStyle name="Normal 18 3 4" xfId="16132"/>
    <cellStyle name="Normal 18 3 4 2" xfId="24082"/>
    <cellStyle name="Normal 18 3 5" xfId="24083"/>
    <cellStyle name="Normal 18 4" xfId="4722"/>
    <cellStyle name="Normal 18 5" xfId="4723"/>
    <cellStyle name="Normal 18 5 2" xfId="4724"/>
    <cellStyle name="Normal 18 5 2 2" xfId="16133"/>
    <cellStyle name="Normal 18 5 2 2 2" xfId="24084"/>
    <cellStyle name="Normal 18 5 2 3" xfId="24085"/>
    <cellStyle name="Normal 18 5 3" xfId="16134"/>
    <cellStyle name="Normal 18 5 3 2" xfId="24086"/>
    <cellStyle name="Normal 18 5 4" xfId="24087"/>
    <cellStyle name="Normal 18 6" xfId="4725"/>
    <cellStyle name="Normal 18 6 2" xfId="4726"/>
    <cellStyle name="Normal 18 6 2 2" xfId="16135"/>
    <cellStyle name="Normal 18 6 2 2 2" xfId="24088"/>
    <cellStyle name="Normal 18 6 2 3" xfId="24089"/>
    <cellStyle name="Normal 18 6 3" xfId="16136"/>
    <cellStyle name="Normal 18 6 3 2" xfId="24090"/>
    <cellStyle name="Normal 18 6 4" xfId="24091"/>
    <cellStyle name="Normal 18 7" xfId="4727"/>
    <cellStyle name="Normal 18 7 2" xfId="4728"/>
    <cellStyle name="Normal 18 7 2 2" xfId="16137"/>
    <cellStyle name="Normal 18 7 2 2 2" xfId="24092"/>
    <cellStyle name="Normal 18 7 2 3" xfId="24093"/>
    <cellStyle name="Normal 18 7 3" xfId="16138"/>
    <cellStyle name="Normal 18 7 3 2" xfId="24094"/>
    <cellStyle name="Normal 18 7 4" xfId="24095"/>
    <cellStyle name="Normal 18 8" xfId="4729"/>
    <cellStyle name="Normal 18 8 2" xfId="16139"/>
    <cellStyle name="Normal 18 8 2 2" xfId="24096"/>
    <cellStyle name="Normal 18 8 3" xfId="24097"/>
    <cellStyle name="Normal 18 9" xfId="16140"/>
    <cellStyle name="Normal 18 9 2" xfId="24098"/>
    <cellStyle name="Normal 180" xfId="4730"/>
    <cellStyle name="Normal 181" xfId="4731"/>
    <cellStyle name="Normal 182" xfId="4732"/>
    <cellStyle name="Normal 183" xfId="4733"/>
    <cellStyle name="Normal 184" xfId="4734"/>
    <cellStyle name="Normal 185" xfId="4735"/>
    <cellStyle name="Normal 186" xfId="4736"/>
    <cellStyle name="Normal 187" xfId="4737"/>
    <cellStyle name="Normal 188" xfId="4738"/>
    <cellStyle name="Normal 189" xfId="4739"/>
    <cellStyle name="Normal 19" xfId="33"/>
    <cellStyle name="Normal 19 2" xfId="4740"/>
    <cellStyle name="Normal 19 3" xfId="4741"/>
    <cellStyle name="Normal 19 3 2" xfId="4742"/>
    <cellStyle name="Normal 19 3 2 2" xfId="16141"/>
    <cellStyle name="Normal 19 3 2 2 2" xfId="24099"/>
    <cellStyle name="Normal 19 3 2 3" xfId="24100"/>
    <cellStyle name="Normal 19 3 3" xfId="16142"/>
    <cellStyle name="Normal 19 3 3 2" xfId="24101"/>
    <cellStyle name="Normal 19 3 4" xfId="24102"/>
    <cellStyle name="Normal 19 4" xfId="4743"/>
    <cellStyle name="Normal 19 4 2" xfId="4744"/>
    <cellStyle name="Normal 19 4 2 2" xfId="16143"/>
    <cellStyle name="Normal 19 4 2 2 2" xfId="24103"/>
    <cellStyle name="Normal 19 4 2 3" xfId="24104"/>
    <cellStyle name="Normal 19 4 3" xfId="16144"/>
    <cellStyle name="Normal 19 4 3 2" xfId="24105"/>
    <cellStyle name="Normal 19 4 4" xfId="24106"/>
    <cellStyle name="Normal 19 5" xfId="4745"/>
    <cellStyle name="Normal 19 5 2" xfId="4746"/>
    <cellStyle name="Normal 19 5 2 2" xfId="16145"/>
    <cellStyle name="Normal 19 5 2 2 2" xfId="24107"/>
    <cellStyle name="Normal 19 5 2 3" xfId="24108"/>
    <cellStyle name="Normal 19 5 3" xfId="16146"/>
    <cellStyle name="Normal 19 5 3 2" xfId="24109"/>
    <cellStyle name="Normal 19 5 4" xfId="24110"/>
    <cellStyle name="Normal 19 6" xfId="4747"/>
    <cellStyle name="Normal 19 6 2" xfId="4748"/>
    <cellStyle name="Normal 19 6 2 2" xfId="16147"/>
    <cellStyle name="Normal 19 6 2 2 2" xfId="24111"/>
    <cellStyle name="Normal 19 6 2 3" xfId="24112"/>
    <cellStyle name="Normal 19 6 3" xfId="16148"/>
    <cellStyle name="Normal 19 6 3 2" xfId="24113"/>
    <cellStyle name="Normal 19 6 4" xfId="24114"/>
    <cellStyle name="Normal 19 7" xfId="4749"/>
    <cellStyle name="Normal 19 7 2" xfId="4750"/>
    <cellStyle name="Normal 19 7 2 2" xfId="16149"/>
    <cellStyle name="Normal 19 7 2 2 2" xfId="24115"/>
    <cellStyle name="Normal 19 7 2 3" xfId="24116"/>
    <cellStyle name="Normal 19 7 3" xfId="16150"/>
    <cellStyle name="Normal 19 7 3 2" xfId="24117"/>
    <cellStyle name="Normal 19 7 4" xfId="24118"/>
    <cellStyle name="Normal 19 8" xfId="4751"/>
    <cellStyle name="Normal 190" xfId="4752"/>
    <cellStyle name="Normal 191" xfId="4753"/>
    <cellStyle name="Normal 192" xfId="4754"/>
    <cellStyle name="Normal 193" xfId="4755"/>
    <cellStyle name="Normal 194" xfId="4756"/>
    <cellStyle name="Normal 194 2" xfId="4757"/>
    <cellStyle name="Normal 195" xfId="4758"/>
    <cellStyle name="Normal 195 2" xfId="4759"/>
    <cellStyle name="Normal 196" xfId="4760"/>
    <cellStyle name="Normal 197" xfId="4761"/>
    <cellStyle name="Normal 198" xfId="4762"/>
    <cellStyle name="Normal 198 2" xfId="116"/>
    <cellStyle name="Normal 198 3" xfId="16151"/>
    <cellStyle name="Normal 199" xfId="4763"/>
    <cellStyle name="Normal 199 2" xfId="4764"/>
    <cellStyle name="Normal 199 2 2" xfId="24119"/>
    <cellStyle name="Normal 199 3" xfId="24120"/>
    <cellStyle name="Normal 2" xfId="1"/>
    <cellStyle name="Normal 2 10" xfId="4765"/>
    <cellStyle name="Normal 2 10 2" xfId="119"/>
    <cellStyle name="Normal 2 10 3" xfId="4766"/>
    <cellStyle name="Normal 2 10 3 2" xfId="4767"/>
    <cellStyle name="Normal 2 10 4" xfId="4768"/>
    <cellStyle name="Normal 2 10 4 2" xfId="4769"/>
    <cellStyle name="Normal 2 10 4 2 2" xfId="4770"/>
    <cellStyle name="Normal 2 10 4 2 2 2" xfId="16152"/>
    <cellStyle name="Normal 2 10 4 2 2 2 2" xfId="24121"/>
    <cellStyle name="Normal 2 10 4 2 2 3" xfId="24122"/>
    <cellStyle name="Normal 2 10 4 2 3" xfId="16153"/>
    <cellStyle name="Normal 2 10 4 2 3 2" xfId="24123"/>
    <cellStyle name="Normal 2 10 4 2 4" xfId="24124"/>
    <cellStyle name="Normal 2 10 4 3" xfId="4771"/>
    <cellStyle name="Normal 2 10 4 3 2" xfId="16154"/>
    <cellStyle name="Normal 2 10 4 3 2 2" xfId="24125"/>
    <cellStyle name="Normal 2 10 4 3 3" xfId="24126"/>
    <cellStyle name="Normal 2 10 4 4" xfId="16155"/>
    <cellStyle name="Normal 2 10 4 4 2" xfId="24127"/>
    <cellStyle name="Normal 2 10 4 5" xfId="24128"/>
    <cellStyle name="Normal 2 10 5" xfId="4772"/>
    <cellStyle name="Normal 2 10 5 2" xfId="4773"/>
    <cellStyle name="Normal 2 10 5 2 2" xfId="16156"/>
    <cellStyle name="Normal 2 10 5 2 2 2" xfId="24129"/>
    <cellStyle name="Normal 2 10 5 2 3" xfId="24130"/>
    <cellStyle name="Normal 2 10 5 3" xfId="16157"/>
    <cellStyle name="Normal 2 10 5 3 2" xfId="24131"/>
    <cellStyle name="Normal 2 10 5 4" xfId="24132"/>
    <cellStyle name="Normal 2 10 6" xfId="4774"/>
    <cellStyle name="Normal 2 10 6 2" xfId="4775"/>
    <cellStyle name="Normal 2 10 6 2 2" xfId="16158"/>
    <cellStyle name="Normal 2 10 6 2 2 2" xfId="24133"/>
    <cellStyle name="Normal 2 10 6 2 3" xfId="24134"/>
    <cellStyle name="Normal 2 10 6 3" xfId="16159"/>
    <cellStyle name="Normal 2 10 6 3 2" xfId="24135"/>
    <cellStyle name="Normal 2 10 6 4" xfId="24136"/>
    <cellStyle name="Normal 2 10 7" xfId="4776"/>
    <cellStyle name="Normal 2 10 7 2" xfId="16160"/>
    <cellStyle name="Normal 2 10 7 2 2" xfId="16161"/>
    <cellStyle name="Normal 2 10 7 2 2 2" xfId="24137"/>
    <cellStyle name="Normal 2 10 7 2 3" xfId="22078"/>
    <cellStyle name="Normal 2 10 7 2 4" xfId="24138"/>
    <cellStyle name="Normal 2 10 7 3" xfId="16162"/>
    <cellStyle name="Normal 2 10 7 3 2" xfId="24139"/>
    <cellStyle name="Normal 2 10 7 4" xfId="24140"/>
    <cellStyle name="Normal 2 10 8" xfId="16163"/>
    <cellStyle name="Normal 2 10 8 2" xfId="24141"/>
    <cellStyle name="Normal 2 10 9" xfId="24142"/>
    <cellStyle name="Normal 2 100" xfId="4777"/>
    <cellStyle name="Normal 2 100 2" xfId="4778"/>
    <cellStyle name="Normal 2 100 2 2" xfId="4779"/>
    <cellStyle name="Normal 2 100 2 2 2" xfId="16164"/>
    <cellStyle name="Normal 2 100 2 2 2 2" xfId="24143"/>
    <cellStyle name="Normal 2 100 2 2 3" xfId="24144"/>
    <cellStyle name="Normal 2 100 2 3" xfId="16165"/>
    <cellStyle name="Normal 2 100 2 3 2" xfId="24145"/>
    <cellStyle name="Normal 2 100 2 4" xfId="24146"/>
    <cellStyle name="Normal 2 100 3" xfId="4780"/>
    <cellStyle name="Normal 2 100 3 2" xfId="16166"/>
    <cellStyle name="Normal 2 100 3 2 2" xfId="24147"/>
    <cellStyle name="Normal 2 100 3 3" xfId="24148"/>
    <cellStyle name="Normal 2 100 4" xfId="16167"/>
    <cellStyle name="Normal 2 100 4 2" xfId="24149"/>
    <cellStyle name="Normal 2 100 5" xfId="24150"/>
    <cellStyle name="Normal 2 101" xfId="4781"/>
    <cellStyle name="Normal 2 101 2" xfId="4782"/>
    <cellStyle name="Normal 2 101 2 2" xfId="4783"/>
    <cellStyle name="Normal 2 101 2 2 2" xfId="16168"/>
    <cellStyle name="Normal 2 101 2 2 2 2" xfId="24151"/>
    <cellStyle name="Normal 2 101 2 2 3" xfId="24152"/>
    <cellStyle name="Normal 2 101 2 3" xfId="16169"/>
    <cellStyle name="Normal 2 101 2 3 2" xfId="24153"/>
    <cellStyle name="Normal 2 101 2 4" xfId="24154"/>
    <cellStyle name="Normal 2 101 3" xfId="4784"/>
    <cellStyle name="Normal 2 101 3 2" xfId="16170"/>
    <cellStyle name="Normal 2 101 3 2 2" xfId="24155"/>
    <cellStyle name="Normal 2 101 3 3" xfId="24156"/>
    <cellStyle name="Normal 2 101 4" xfId="16171"/>
    <cellStyle name="Normal 2 101 4 2" xfId="24157"/>
    <cellStyle name="Normal 2 101 5" xfId="24158"/>
    <cellStyle name="Normal 2 102" xfId="4785"/>
    <cellStyle name="Normal 2 102 2" xfId="4786"/>
    <cellStyle name="Normal 2 102 2 2" xfId="4787"/>
    <cellStyle name="Normal 2 102 2 2 2" xfId="16172"/>
    <cellStyle name="Normal 2 102 2 2 2 2" xfId="24159"/>
    <cellStyle name="Normal 2 102 2 2 3" xfId="24160"/>
    <cellStyle name="Normal 2 102 2 3" xfId="16173"/>
    <cellStyle name="Normal 2 102 2 3 2" xfId="24161"/>
    <cellStyle name="Normal 2 102 2 4" xfId="24162"/>
    <cellStyle name="Normal 2 102 3" xfId="4788"/>
    <cellStyle name="Normal 2 102 3 2" xfId="16174"/>
    <cellStyle name="Normal 2 102 3 2 2" xfId="24163"/>
    <cellStyle name="Normal 2 102 3 3" xfId="24164"/>
    <cellStyle name="Normal 2 102 4" xfId="16175"/>
    <cellStyle name="Normal 2 102 4 2" xfId="24165"/>
    <cellStyle name="Normal 2 102 5" xfId="24166"/>
    <cellStyle name="Normal 2 103" xfId="4789"/>
    <cellStyle name="Normal 2 103 2" xfId="4790"/>
    <cellStyle name="Normal 2 103 2 2" xfId="4791"/>
    <cellStyle name="Normal 2 103 2 2 2" xfId="16176"/>
    <cellStyle name="Normal 2 103 2 2 2 2" xfId="24167"/>
    <cellStyle name="Normal 2 103 2 2 3" xfId="24168"/>
    <cellStyle name="Normal 2 103 2 3" xfId="16177"/>
    <cellStyle name="Normal 2 103 2 3 2" xfId="24169"/>
    <cellStyle name="Normal 2 103 2 4" xfId="24170"/>
    <cellStyle name="Normal 2 103 3" xfId="4792"/>
    <cellStyle name="Normal 2 103 3 2" xfId="16178"/>
    <cellStyle name="Normal 2 103 3 2 2" xfId="24171"/>
    <cellStyle name="Normal 2 103 3 3" xfId="24172"/>
    <cellStyle name="Normal 2 103 4" xfId="16179"/>
    <cellStyle name="Normal 2 103 4 2" xfId="24173"/>
    <cellStyle name="Normal 2 103 5" xfId="24174"/>
    <cellStyle name="Normal 2 104" xfId="4793"/>
    <cellStyle name="Normal 2 105" xfId="4794"/>
    <cellStyle name="Normal 2 105 2" xfId="4795"/>
    <cellStyle name="Normal 2 105 2 2" xfId="4796"/>
    <cellStyle name="Normal 2 105 2 2 2" xfId="16180"/>
    <cellStyle name="Normal 2 105 2 2 2 2" xfId="24175"/>
    <cellStyle name="Normal 2 105 2 2 3" xfId="24176"/>
    <cellStyle name="Normal 2 105 2 3" xfId="16181"/>
    <cellStyle name="Normal 2 105 2 3 2" xfId="24177"/>
    <cellStyle name="Normal 2 105 2 4" xfId="24178"/>
    <cellStyle name="Normal 2 105 3" xfId="4797"/>
    <cellStyle name="Normal 2 105 3 2" xfId="16182"/>
    <cellStyle name="Normal 2 105 3 2 2" xfId="24179"/>
    <cellStyle name="Normal 2 105 3 3" xfId="24180"/>
    <cellStyle name="Normal 2 105 4" xfId="16183"/>
    <cellStyle name="Normal 2 105 4 2" xfId="24181"/>
    <cellStyle name="Normal 2 105 5" xfId="24182"/>
    <cellStyle name="Normal 2 106" xfId="4798"/>
    <cellStyle name="Normal 2 106 2" xfId="4799"/>
    <cellStyle name="Normal 2 106 2 2" xfId="4800"/>
    <cellStyle name="Normal 2 106 2 2 2" xfId="16184"/>
    <cellStyle name="Normal 2 106 2 2 2 2" xfId="24183"/>
    <cellStyle name="Normal 2 106 2 2 3" xfId="24184"/>
    <cellStyle name="Normal 2 106 2 3" xfId="16185"/>
    <cellStyle name="Normal 2 106 2 3 2" xfId="24185"/>
    <cellStyle name="Normal 2 106 2 4" xfId="24186"/>
    <cellStyle name="Normal 2 106 3" xfId="4801"/>
    <cellStyle name="Normal 2 106 3 2" xfId="16186"/>
    <cellStyle name="Normal 2 106 3 2 2" xfId="24187"/>
    <cellStyle name="Normal 2 106 3 3" xfId="24188"/>
    <cellStyle name="Normal 2 106 4" xfId="16187"/>
    <cellStyle name="Normal 2 106 4 2" xfId="24189"/>
    <cellStyle name="Normal 2 106 5" xfId="24190"/>
    <cellStyle name="Normal 2 107" xfId="4802"/>
    <cellStyle name="Normal 2 107 2" xfId="4803"/>
    <cellStyle name="Normal 2 107 2 2" xfId="4804"/>
    <cellStyle name="Normal 2 107 2 2 2" xfId="16188"/>
    <cellStyle name="Normal 2 107 2 2 2 2" xfId="24191"/>
    <cellStyle name="Normal 2 107 2 2 3" xfId="24192"/>
    <cellStyle name="Normal 2 107 2 3" xfId="16189"/>
    <cellStyle name="Normal 2 107 2 3 2" xfId="24193"/>
    <cellStyle name="Normal 2 107 2 4" xfId="24194"/>
    <cellStyle name="Normal 2 107 3" xfId="4805"/>
    <cellStyle name="Normal 2 107 3 2" xfId="16190"/>
    <cellStyle name="Normal 2 107 3 2 2" xfId="24195"/>
    <cellStyle name="Normal 2 107 3 3" xfId="24196"/>
    <cellStyle name="Normal 2 107 4" xfId="16191"/>
    <cellStyle name="Normal 2 107 4 2" xfId="24197"/>
    <cellStyle name="Normal 2 107 5" xfId="24198"/>
    <cellStyle name="Normal 2 108" xfId="4806"/>
    <cellStyle name="Normal 2 108 2" xfId="4807"/>
    <cellStyle name="Normal 2 108 2 2" xfId="4808"/>
    <cellStyle name="Normal 2 108 2 2 2" xfId="16192"/>
    <cellStyle name="Normal 2 108 2 2 2 2" xfId="24199"/>
    <cellStyle name="Normal 2 108 2 2 3" xfId="24200"/>
    <cellStyle name="Normal 2 108 2 3" xfId="16193"/>
    <cellStyle name="Normal 2 108 2 3 2" xfId="24201"/>
    <cellStyle name="Normal 2 108 2 4" xfId="24202"/>
    <cellStyle name="Normal 2 108 3" xfId="4809"/>
    <cellStyle name="Normal 2 108 3 2" xfId="16194"/>
    <cellStyle name="Normal 2 108 3 2 2" xfId="24203"/>
    <cellStyle name="Normal 2 108 3 3" xfId="24204"/>
    <cellStyle name="Normal 2 108 4" xfId="16195"/>
    <cellStyle name="Normal 2 108 4 2" xfId="24205"/>
    <cellStyle name="Normal 2 108 5" xfId="24206"/>
    <cellStyle name="Normal 2 109" xfId="4810"/>
    <cellStyle name="Normal 2 109 2" xfId="4811"/>
    <cellStyle name="Normal 2 109 2 2" xfId="4812"/>
    <cellStyle name="Normal 2 109 2 2 2" xfId="16196"/>
    <cellStyle name="Normal 2 109 2 2 2 2" xfId="24207"/>
    <cellStyle name="Normal 2 109 2 2 3" xfId="24208"/>
    <cellStyle name="Normal 2 109 2 3" xfId="16197"/>
    <cellStyle name="Normal 2 109 2 3 2" xfId="24209"/>
    <cellStyle name="Normal 2 109 2 4" xfId="24210"/>
    <cellStyle name="Normal 2 109 3" xfId="4813"/>
    <cellStyle name="Normal 2 109 3 2" xfId="16198"/>
    <cellStyle name="Normal 2 109 3 2 2" xfId="24211"/>
    <cellStyle name="Normal 2 109 3 3" xfId="24212"/>
    <cellStyle name="Normal 2 109 4" xfId="16199"/>
    <cellStyle name="Normal 2 109 4 2" xfId="24213"/>
    <cellStyle name="Normal 2 109 5" xfId="24214"/>
    <cellStyle name="Normal 2 11" xfId="4814"/>
    <cellStyle name="Normal 2 11 2" xfId="4815"/>
    <cellStyle name="Normal 2 11 3" xfId="4816"/>
    <cellStyle name="Normal 2 11 4" xfId="4817"/>
    <cellStyle name="Normal 2 11 4 2" xfId="4818"/>
    <cellStyle name="Normal 2 11 4 2 2" xfId="16200"/>
    <cellStyle name="Normal 2 11 4 2 2 2" xfId="24215"/>
    <cellStyle name="Normal 2 11 4 2 3" xfId="24216"/>
    <cellStyle name="Normal 2 11 4 3" xfId="16201"/>
    <cellStyle name="Normal 2 11 4 3 2" xfId="24217"/>
    <cellStyle name="Normal 2 11 4 4" xfId="24218"/>
    <cellStyle name="Normal 2 11 5" xfId="4819"/>
    <cellStyle name="Normal 2 11 5 2" xfId="4820"/>
    <cellStyle name="Normal 2 11 5 2 2" xfId="16202"/>
    <cellStyle name="Normal 2 11 5 2 2 2" xfId="24219"/>
    <cellStyle name="Normal 2 11 5 2 3" xfId="24220"/>
    <cellStyle name="Normal 2 11 5 3" xfId="16203"/>
    <cellStyle name="Normal 2 11 5 3 2" xfId="24221"/>
    <cellStyle name="Normal 2 11 5 4" xfId="24222"/>
    <cellStyle name="Normal 2 11 6" xfId="4821"/>
    <cellStyle name="Normal 2 11 6 2" xfId="16204"/>
    <cellStyle name="Normal 2 11 6 2 2" xfId="24223"/>
    <cellStyle name="Normal 2 11 6 3" xfId="24224"/>
    <cellStyle name="Normal 2 11 7" xfId="16205"/>
    <cellStyle name="Normal 2 11 7 2" xfId="24225"/>
    <cellStyle name="Normal 2 11 8" xfId="24226"/>
    <cellStyle name="Normal 2 110" xfId="4822"/>
    <cellStyle name="Normal 2 110 2" xfId="4823"/>
    <cellStyle name="Normal 2 110 2 2" xfId="4824"/>
    <cellStyle name="Normal 2 110 2 2 2" xfId="16206"/>
    <cellStyle name="Normal 2 110 2 2 2 2" xfId="24227"/>
    <cellStyle name="Normal 2 110 2 2 3" xfId="24228"/>
    <cellStyle name="Normal 2 110 2 3" xfId="16207"/>
    <cellStyle name="Normal 2 110 2 3 2" xfId="24229"/>
    <cellStyle name="Normal 2 110 2 4" xfId="24230"/>
    <cellStyle name="Normal 2 110 3" xfId="4825"/>
    <cellStyle name="Normal 2 110 3 2" xfId="16208"/>
    <cellStyle name="Normal 2 110 3 2 2" xfId="24231"/>
    <cellStyle name="Normal 2 110 3 3" xfId="24232"/>
    <cellStyle name="Normal 2 110 4" xfId="16209"/>
    <cellStyle name="Normal 2 110 4 2" xfId="24233"/>
    <cellStyle name="Normal 2 110 5" xfId="24234"/>
    <cellStyle name="Normal 2 111" xfId="4826"/>
    <cellStyle name="Normal 2 111 2" xfId="4827"/>
    <cellStyle name="Normal 2 111 2 2" xfId="4828"/>
    <cellStyle name="Normal 2 111 2 2 2" xfId="16210"/>
    <cellStyle name="Normal 2 111 2 2 2 2" xfId="24235"/>
    <cellStyle name="Normal 2 111 2 2 3" xfId="24236"/>
    <cellStyle name="Normal 2 111 2 3" xfId="16211"/>
    <cellStyle name="Normal 2 111 2 3 2" xfId="24237"/>
    <cellStyle name="Normal 2 111 2 4" xfId="24238"/>
    <cellStyle name="Normal 2 111 3" xfId="4829"/>
    <cellStyle name="Normal 2 111 3 2" xfId="16212"/>
    <cellStyle name="Normal 2 111 3 2 2" xfId="24239"/>
    <cellStyle name="Normal 2 111 3 3" xfId="24240"/>
    <cellStyle name="Normal 2 111 4" xfId="16213"/>
    <cellStyle name="Normal 2 111 4 2" xfId="24241"/>
    <cellStyle name="Normal 2 111 5" xfId="24242"/>
    <cellStyle name="Normal 2 112" xfId="4830"/>
    <cellStyle name="Normal 2 112 2" xfId="4831"/>
    <cellStyle name="Normal 2 112 2 2" xfId="4832"/>
    <cellStyle name="Normal 2 112 2 2 2" xfId="16214"/>
    <cellStyle name="Normal 2 112 2 2 2 2" xfId="24243"/>
    <cellStyle name="Normal 2 112 2 2 3" xfId="24244"/>
    <cellStyle name="Normal 2 112 2 3" xfId="16215"/>
    <cellStyle name="Normal 2 112 2 3 2" xfId="24245"/>
    <cellStyle name="Normal 2 112 2 4" xfId="24246"/>
    <cellStyle name="Normal 2 112 3" xfId="4833"/>
    <cellStyle name="Normal 2 112 3 2" xfId="16216"/>
    <cellStyle name="Normal 2 112 3 2 2" xfId="24247"/>
    <cellStyle name="Normal 2 112 3 3" xfId="24248"/>
    <cellStyle name="Normal 2 112 4" xfId="16217"/>
    <cellStyle name="Normal 2 112 4 2" xfId="24249"/>
    <cellStyle name="Normal 2 112 5" xfId="24250"/>
    <cellStyle name="Normal 2 113" xfId="4834"/>
    <cellStyle name="Normal 2 113 2" xfId="4835"/>
    <cellStyle name="Normal 2 113 2 2" xfId="4836"/>
    <cellStyle name="Normal 2 113 2 2 2" xfId="16218"/>
    <cellStyle name="Normal 2 113 2 2 2 2" xfId="24251"/>
    <cellStyle name="Normal 2 113 2 2 3" xfId="24252"/>
    <cellStyle name="Normal 2 113 2 3" xfId="16219"/>
    <cellStyle name="Normal 2 113 2 3 2" xfId="24253"/>
    <cellStyle name="Normal 2 113 2 4" xfId="24254"/>
    <cellStyle name="Normal 2 113 3" xfId="4837"/>
    <cellStyle name="Normal 2 113 3 2" xfId="16220"/>
    <cellStyle name="Normal 2 113 3 2 2" xfId="24255"/>
    <cellStyle name="Normal 2 113 3 3" xfId="24256"/>
    <cellStyle name="Normal 2 113 4" xfId="16221"/>
    <cellStyle name="Normal 2 113 4 2" xfId="24257"/>
    <cellStyle name="Normal 2 113 5" xfId="24258"/>
    <cellStyle name="Normal 2 114" xfId="4838"/>
    <cellStyle name="Normal 2 114 2" xfId="4839"/>
    <cellStyle name="Normal 2 114 2 2" xfId="4840"/>
    <cellStyle name="Normal 2 114 2 2 2" xfId="16222"/>
    <cellStyle name="Normal 2 114 2 2 2 2" xfId="24259"/>
    <cellStyle name="Normal 2 114 2 2 3" xfId="24260"/>
    <cellStyle name="Normal 2 114 2 3" xfId="16223"/>
    <cellStyle name="Normal 2 114 2 3 2" xfId="24261"/>
    <cellStyle name="Normal 2 114 2 4" xfId="24262"/>
    <cellStyle name="Normal 2 114 3" xfId="4841"/>
    <cellStyle name="Normal 2 114 3 2" xfId="16224"/>
    <cellStyle name="Normal 2 114 3 2 2" xfId="24263"/>
    <cellStyle name="Normal 2 114 3 3" xfId="24264"/>
    <cellStyle name="Normal 2 114 4" xfId="16225"/>
    <cellStyle name="Normal 2 114 4 2" xfId="24265"/>
    <cellStyle name="Normal 2 114 5" xfId="24266"/>
    <cellStyle name="Normal 2 115" xfId="4842"/>
    <cellStyle name="Normal 2 115 2" xfId="4843"/>
    <cellStyle name="Normal 2 115 2 2" xfId="4844"/>
    <cellStyle name="Normal 2 115 2 2 2" xfId="16226"/>
    <cellStyle name="Normal 2 115 2 2 2 2" xfId="24267"/>
    <cellStyle name="Normal 2 115 2 2 3" xfId="24268"/>
    <cellStyle name="Normal 2 115 2 3" xfId="16227"/>
    <cellStyle name="Normal 2 115 2 3 2" xfId="24269"/>
    <cellStyle name="Normal 2 115 2 4" xfId="24270"/>
    <cellStyle name="Normal 2 115 3" xfId="4845"/>
    <cellStyle name="Normal 2 115 3 2" xfId="16228"/>
    <cellStyle name="Normal 2 115 3 2 2" xfId="24271"/>
    <cellStyle name="Normal 2 115 3 3" xfId="24272"/>
    <cellStyle name="Normal 2 115 4" xfId="16229"/>
    <cellStyle name="Normal 2 115 4 2" xfId="24273"/>
    <cellStyle name="Normal 2 115 5" xfId="24274"/>
    <cellStyle name="Normal 2 116" xfId="4846"/>
    <cellStyle name="Normal 2 116 2" xfId="4847"/>
    <cellStyle name="Normal 2 116 2 2" xfId="4848"/>
    <cellStyle name="Normal 2 116 2 2 2" xfId="16230"/>
    <cellStyle name="Normal 2 116 2 2 2 2" xfId="24275"/>
    <cellStyle name="Normal 2 116 2 2 3" xfId="24276"/>
    <cellStyle name="Normal 2 116 2 3" xfId="16231"/>
    <cellStyle name="Normal 2 116 2 3 2" xfId="24277"/>
    <cellStyle name="Normal 2 116 2 4" xfId="24278"/>
    <cellStyle name="Normal 2 116 3" xfId="4849"/>
    <cellStyle name="Normal 2 116 3 2" xfId="16232"/>
    <cellStyle name="Normal 2 116 3 2 2" xfId="24279"/>
    <cellStyle name="Normal 2 116 3 3" xfId="24280"/>
    <cellStyle name="Normal 2 116 4" xfId="16233"/>
    <cellStyle name="Normal 2 116 4 2" xfId="24281"/>
    <cellStyle name="Normal 2 116 5" xfId="24282"/>
    <cellStyle name="Normal 2 117" xfId="4850"/>
    <cellStyle name="Normal 2 117 2" xfId="4851"/>
    <cellStyle name="Normal 2 117 2 2" xfId="4852"/>
    <cellStyle name="Normal 2 117 2 2 2" xfId="16234"/>
    <cellStyle name="Normal 2 117 2 2 2 2" xfId="24283"/>
    <cellStyle name="Normal 2 117 2 2 3" xfId="24284"/>
    <cellStyle name="Normal 2 117 2 3" xfId="16235"/>
    <cellStyle name="Normal 2 117 2 3 2" xfId="24285"/>
    <cellStyle name="Normal 2 117 2 4" xfId="24286"/>
    <cellStyle name="Normal 2 117 3" xfId="4853"/>
    <cellStyle name="Normal 2 117 3 2" xfId="16236"/>
    <cellStyle name="Normal 2 117 3 2 2" xfId="24287"/>
    <cellStyle name="Normal 2 117 3 3" xfId="24288"/>
    <cellStyle name="Normal 2 117 4" xfId="16237"/>
    <cellStyle name="Normal 2 117 4 2" xfId="24289"/>
    <cellStyle name="Normal 2 117 5" xfId="24290"/>
    <cellStyle name="Normal 2 118" xfId="4854"/>
    <cellStyle name="Normal 2 118 2" xfId="4855"/>
    <cellStyle name="Normal 2 118 2 2" xfId="4856"/>
    <cellStyle name="Normal 2 118 2 2 2" xfId="16238"/>
    <cellStyle name="Normal 2 118 2 2 2 2" xfId="24291"/>
    <cellStyle name="Normal 2 118 2 2 3" xfId="24292"/>
    <cellStyle name="Normal 2 118 2 3" xfId="16239"/>
    <cellStyle name="Normal 2 118 2 3 2" xfId="24293"/>
    <cellStyle name="Normal 2 118 2 4" xfId="24294"/>
    <cellStyle name="Normal 2 118 3" xfId="4857"/>
    <cellStyle name="Normal 2 118 3 2" xfId="16240"/>
    <cellStyle name="Normal 2 118 3 2 2" xfId="24295"/>
    <cellStyle name="Normal 2 118 3 3" xfId="24296"/>
    <cellStyle name="Normal 2 118 4" xfId="16241"/>
    <cellStyle name="Normal 2 118 4 2" xfId="24297"/>
    <cellStyle name="Normal 2 118 5" xfId="24298"/>
    <cellStyle name="Normal 2 119" xfId="4858"/>
    <cellStyle name="Normal 2 119 2" xfId="4859"/>
    <cellStyle name="Normal 2 119 2 2" xfId="4860"/>
    <cellStyle name="Normal 2 119 2 2 2" xfId="16242"/>
    <cellStyle name="Normal 2 119 2 2 2 2" xfId="24299"/>
    <cellStyle name="Normal 2 119 2 2 3" xfId="24300"/>
    <cellStyle name="Normal 2 119 2 3" xfId="16243"/>
    <cellStyle name="Normal 2 119 2 3 2" xfId="24301"/>
    <cellStyle name="Normal 2 119 2 4" xfId="24302"/>
    <cellStyle name="Normal 2 119 3" xfId="4861"/>
    <cellStyle name="Normal 2 119 3 2" xfId="16244"/>
    <cellStyle name="Normal 2 119 3 2 2" xfId="24303"/>
    <cellStyle name="Normal 2 119 3 3" xfId="24304"/>
    <cellStyle name="Normal 2 119 4" xfId="16245"/>
    <cellStyle name="Normal 2 119 4 2" xfId="24305"/>
    <cellStyle name="Normal 2 119 5" xfId="24306"/>
    <cellStyle name="Normal 2 12" xfId="4862"/>
    <cellStyle name="Normal 2 12 2" xfId="4863"/>
    <cellStyle name="Normal 2 12 2 2" xfId="4864"/>
    <cellStyle name="Normal 2 12 2 2 2" xfId="16246"/>
    <cellStyle name="Normal 2 12 2 2 2 2" xfId="24307"/>
    <cellStyle name="Normal 2 12 2 2 3" xfId="24308"/>
    <cellStyle name="Normal 2 12 2 3" xfId="16247"/>
    <cellStyle name="Normal 2 12 2 3 2" xfId="24309"/>
    <cellStyle name="Normal 2 12 2 4" xfId="24310"/>
    <cellStyle name="Normal 2 12 3" xfId="4865"/>
    <cellStyle name="Normal 2 12 3 2" xfId="4866"/>
    <cellStyle name="Normal 2 12 3 2 2" xfId="16248"/>
    <cellStyle name="Normal 2 12 3 2 2 2" xfId="24311"/>
    <cellStyle name="Normal 2 12 3 2 3" xfId="24312"/>
    <cellStyle name="Normal 2 12 3 3" xfId="16249"/>
    <cellStyle name="Normal 2 12 3 3 2" xfId="24313"/>
    <cellStyle name="Normal 2 12 3 4" xfId="24314"/>
    <cellStyle name="Normal 2 12 4" xfId="4867"/>
    <cellStyle name="Normal 2 12 4 2" xfId="16250"/>
    <cellStyle name="Normal 2 12 4 2 2" xfId="24315"/>
    <cellStyle name="Normal 2 12 4 3" xfId="24316"/>
    <cellStyle name="Normal 2 12 5" xfId="16251"/>
    <cellStyle name="Normal 2 12 5 2" xfId="24317"/>
    <cellStyle name="Normal 2 12 6" xfId="24318"/>
    <cellStyle name="Normal 2 120" xfId="4868"/>
    <cellStyle name="Normal 2 120 2" xfId="4869"/>
    <cellStyle name="Normal 2 120 2 2" xfId="4870"/>
    <cellStyle name="Normal 2 120 2 2 2" xfId="16252"/>
    <cellStyle name="Normal 2 120 2 2 2 2" xfId="24319"/>
    <cellStyle name="Normal 2 120 2 2 3" xfId="24320"/>
    <cellStyle name="Normal 2 120 2 3" xfId="16253"/>
    <cellStyle name="Normal 2 120 2 3 2" xfId="24321"/>
    <cellStyle name="Normal 2 120 2 4" xfId="24322"/>
    <cellStyle name="Normal 2 120 3" xfId="4871"/>
    <cellStyle name="Normal 2 120 3 2" xfId="16254"/>
    <cellStyle name="Normal 2 120 3 2 2" xfId="24323"/>
    <cellStyle name="Normal 2 120 3 3" xfId="24324"/>
    <cellStyle name="Normal 2 120 4" xfId="16255"/>
    <cellStyle name="Normal 2 120 4 2" xfId="24325"/>
    <cellStyle name="Normal 2 120 5" xfId="24326"/>
    <cellStyle name="Normal 2 121" xfId="4872"/>
    <cellStyle name="Normal 2 121 2" xfId="4873"/>
    <cellStyle name="Normal 2 121 2 2" xfId="4874"/>
    <cellStyle name="Normal 2 121 2 2 2" xfId="16256"/>
    <cellStyle name="Normal 2 121 2 2 2 2" xfId="24327"/>
    <cellStyle name="Normal 2 121 2 2 3" xfId="24328"/>
    <cellStyle name="Normal 2 121 2 3" xfId="16257"/>
    <cellStyle name="Normal 2 121 2 3 2" xfId="24329"/>
    <cellStyle name="Normal 2 121 2 4" xfId="24330"/>
    <cellStyle name="Normal 2 121 3" xfId="4875"/>
    <cellStyle name="Normal 2 121 3 2" xfId="16258"/>
    <cellStyle name="Normal 2 121 3 2 2" xfId="24331"/>
    <cellStyle name="Normal 2 121 3 3" xfId="24332"/>
    <cellStyle name="Normal 2 121 4" xfId="16259"/>
    <cellStyle name="Normal 2 121 4 2" xfId="24333"/>
    <cellStyle name="Normal 2 121 5" xfId="24334"/>
    <cellStyle name="Normal 2 122" xfId="4876"/>
    <cellStyle name="Normal 2 122 2" xfId="4877"/>
    <cellStyle name="Normal 2 122 2 2" xfId="4878"/>
    <cellStyle name="Normal 2 122 2 2 2" xfId="16260"/>
    <cellStyle name="Normal 2 122 2 2 2 2" xfId="24335"/>
    <cellStyle name="Normal 2 122 2 2 3" xfId="24336"/>
    <cellStyle name="Normal 2 122 2 3" xfId="16261"/>
    <cellStyle name="Normal 2 122 2 3 2" xfId="24337"/>
    <cellStyle name="Normal 2 122 2 4" xfId="24338"/>
    <cellStyle name="Normal 2 122 3" xfId="4879"/>
    <cellStyle name="Normal 2 122 3 2" xfId="16262"/>
    <cellStyle name="Normal 2 122 3 2 2" xfId="24339"/>
    <cellStyle name="Normal 2 122 3 3" xfId="24340"/>
    <cellStyle name="Normal 2 122 4" xfId="16263"/>
    <cellStyle name="Normal 2 122 4 2" xfId="24341"/>
    <cellStyle name="Normal 2 122 5" xfId="24342"/>
    <cellStyle name="Normal 2 123" xfId="4880"/>
    <cellStyle name="Normal 2 123 2" xfId="4881"/>
    <cellStyle name="Normal 2 123 2 2" xfId="4882"/>
    <cellStyle name="Normal 2 123 2 2 2" xfId="16264"/>
    <cellStyle name="Normal 2 123 2 2 2 2" xfId="24343"/>
    <cellStyle name="Normal 2 123 2 2 3" xfId="24344"/>
    <cellStyle name="Normal 2 123 2 3" xfId="16265"/>
    <cellStyle name="Normal 2 123 2 3 2" xfId="24345"/>
    <cellStyle name="Normal 2 123 2 4" xfId="24346"/>
    <cellStyle name="Normal 2 123 3" xfId="4883"/>
    <cellStyle name="Normal 2 123 3 2" xfId="16266"/>
    <cellStyle name="Normal 2 123 3 2 2" xfId="24347"/>
    <cellStyle name="Normal 2 123 3 3" xfId="24348"/>
    <cellStyle name="Normal 2 123 4" xfId="16267"/>
    <cellStyle name="Normal 2 123 4 2" xfId="24349"/>
    <cellStyle name="Normal 2 123 5" xfId="24350"/>
    <cellStyle name="Normal 2 124" xfId="4884"/>
    <cellStyle name="Normal 2 124 2" xfId="4885"/>
    <cellStyle name="Normal 2 124 2 2" xfId="4886"/>
    <cellStyle name="Normal 2 124 2 2 2" xfId="16268"/>
    <cellStyle name="Normal 2 124 2 2 2 2" xfId="24351"/>
    <cellStyle name="Normal 2 124 2 2 3" xfId="24352"/>
    <cellStyle name="Normal 2 124 2 3" xfId="16269"/>
    <cellStyle name="Normal 2 124 2 3 2" xfId="24353"/>
    <cellStyle name="Normal 2 124 2 4" xfId="24354"/>
    <cellStyle name="Normal 2 124 3" xfId="4887"/>
    <cellStyle name="Normal 2 124 3 2" xfId="16270"/>
    <cellStyle name="Normal 2 124 3 2 2" xfId="24355"/>
    <cellStyle name="Normal 2 124 3 3" xfId="24356"/>
    <cellStyle name="Normal 2 124 4" xfId="16271"/>
    <cellStyle name="Normal 2 124 4 2" xfId="24357"/>
    <cellStyle name="Normal 2 124 5" xfId="24358"/>
    <cellStyle name="Normal 2 125" xfId="4888"/>
    <cellStyle name="Normal 2 125 2" xfId="4889"/>
    <cellStyle name="Normal 2 125 2 2" xfId="4890"/>
    <cellStyle name="Normal 2 125 2 2 2" xfId="16272"/>
    <cellStyle name="Normal 2 125 2 2 2 2" xfId="24359"/>
    <cellStyle name="Normal 2 125 2 2 3" xfId="24360"/>
    <cellStyle name="Normal 2 125 2 3" xfId="16273"/>
    <cellStyle name="Normal 2 125 2 3 2" xfId="24361"/>
    <cellStyle name="Normal 2 125 2 4" xfId="24362"/>
    <cellStyle name="Normal 2 125 3" xfId="4891"/>
    <cellStyle name="Normal 2 125 3 2" xfId="16274"/>
    <cellStyle name="Normal 2 125 3 2 2" xfId="24363"/>
    <cellStyle name="Normal 2 125 3 3" xfId="24364"/>
    <cellStyle name="Normal 2 125 4" xfId="16275"/>
    <cellStyle name="Normal 2 125 4 2" xfId="24365"/>
    <cellStyle name="Normal 2 125 5" xfId="24366"/>
    <cellStyle name="Normal 2 126" xfId="4892"/>
    <cellStyle name="Normal 2 126 2" xfId="4893"/>
    <cellStyle name="Normal 2 126 2 2" xfId="4894"/>
    <cellStyle name="Normal 2 126 2 2 2" xfId="16276"/>
    <cellStyle name="Normal 2 126 2 2 2 2" xfId="24367"/>
    <cellStyle name="Normal 2 126 2 2 3" xfId="24368"/>
    <cellStyle name="Normal 2 126 2 3" xfId="16277"/>
    <cellStyle name="Normal 2 126 2 3 2" xfId="24369"/>
    <cellStyle name="Normal 2 126 2 4" xfId="24370"/>
    <cellStyle name="Normal 2 126 3" xfId="4895"/>
    <cellStyle name="Normal 2 126 3 2" xfId="16278"/>
    <cellStyle name="Normal 2 126 3 2 2" xfId="24371"/>
    <cellStyle name="Normal 2 126 3 3" xfId="24372"/>
    <cellStyle name="Normal 2 126 4" xfId="16279"/>
    <cellStyle name="Normal 2 126 4 2" xfId="24373"/>
    <cellStyle name="Normal 2 126 5" xfId="24374"/>
    <cellStyle name="Normal 2 127" xfId="4896"/>
    <cellStyle name="Normal 2 127 2" xfId="4897"/>
    <cellStyle name="Normal 2 127 2 2" xfId="4898"/>
    <cellStyle name="Normal 2 127 2 2 2" xfId="16280"/>
    <cellStyle name="Normal 2 127 2 2 2 2" xfId="24375"/>
    <cellStyle name="Normal 2 127 2 2 3" xfId="24376"/>
    <cellStyle name="Normal 2 127 2 3" xfId="16281"/>
    <cellStyle name="Normal 2 127 2 3 2" xfId="24377"/>
    <cellStyle name="Normal 2 127 2 4" xfId="24378"/>
    <cellStyle name="Normal 2 127 3" xfId="4899"/>
    <cellStyle name="Normal 2 127 3 2" xfId="16282"/>
    <cellStyle name="Normal 2 127 3 2 2" xfId="24379"/>
    <cellStyle name="Normal 2 127 3 3" xfId="24380"/>
    <cellStyle name="Normal 2 127 4" xfId="16283"/>
    <cellStyle name="Normal 2 127 4 2" xfId="24381"/>
    <cellStyle name="Normal 2 127 5" xfId="24382"/>
    <cellStyle name="Normal 2 128" xfId="4900"/>
    <cellStyle name="Normal 2 128 2" xfId="4901"/>
    <cellStyle name="Normal 2 128 2 2" xfId="4902"/>
    <cellStyle name="Normal 2 128 2 2 2" xfId="16284"/>
    <cellStyle name="Normal 2 128 2 2 2 2" xfId="24383"/>
    <cellStyle name="Normal 2 128 2 2 3" xfId="24384"/>
    <cellStyle name="Normal 2 128 2 3" xfId="16285"/>
    <cellStyle name="Normal 2 128 2 3 2" xfId="24385"/>
    <cellStyle name="Normal 2 128 2 4" xfId="24386"/>
    <cellStyle name="Normal 2 128 3" xfId="4903"/>
    <cellStyle name="Normal 2 128 3 2" xfId="16286"/>
    <cellStyle name="Normal 2 128 3 2 2" xfId="24387"/>
    <cellStyle name="Normal 2 128 3 3" xfId="24388"/>
    <cellStyle name="Normal 2 128 4" xfId="16287"/>
    <cellStyle name="Normal 2 128 4 2" xfId="24389"/>
    <cellStyle name="Normal 2 128 5" xfId="24390"/>
    <cellStyle name="Normal 2 129" xfId="4904"/>
    <cellStyle name="Normal 2 129 2" xfId="4905"/>
    <cellStyle name="Normal 2 129 2 2" xfId="4906"/>
    <cellStyle name="Normal 2 129 2 2 2" xfId="16288"/>
    <cellStyle name="Normal 2 129 2 2 2 2" xfId="24391"/>
    <cellStyle name="Normal 2 129 2 2 3" xfId="24392"/>
    <cellStyle name="Normal 2 129 2 3" xfId="16289"/>
    <cellStyle name="Normal 2 129 2 3 2" xfId="24393"/>
    <cellStyle name="Normal 2 129 2 4" xfId="24394"/>
    <cellStyle name="Normal 2 129 3" xfId="4907"/>
    <cellStyle name="Normal 2 129 3 2" xfId="16290"/>
    <cellStyle name="Normal 2 129 3 2 2" xfId="24395"/>
    <cellStyle name="Normal 2 129 3 3" xfId="24396"/>
    <cellStyle name="Normal 2 129 4" xfId="16291"/>
    <cellStyle name="Normal 2 129 4 2" xfId="24397"/>
    <cellStyle name="Normal 2 129 5" xfId="24398"/>
    <cellStyle name="Normal 2 13" xfId="4908"/>
    <cellStyle name="Normal 2 13 2" xfId="4909"/>
    <cellStyle name="Normal 2 13 2 2" xfId="4910"/>
    <cellStyle name="Normal 2 13 2 2 2" xfId="16292"/>
    <cellStyle name="Normal 2 13 2 2 2 2" xfId="24399"/>
    <cellStyle name="Normal 2 13 2 2 3" xfId="24400"/>
    <cellStyle name="Normal 2 13 2 3" xfId="16293"/>
    <cellStyle name="Normal 2 13 2 3 2" xfId="24401"/>
    <cellStyle name="Normal 2 13 2 4" xfId="24402"/>
    <cellStyle name="Normal 2 13 3" xfId="4911"/>
    <cellStyle name="Normal 2 13 3 2" xfId="4912"/>
    <cellStyle name="Normal 2 13 3 2 2" xfId="16294"/>
    <cellStyle name="Normal 2 13 3 2 2 2" xfId="24403"/>
    <cellStyle name="Normal 2 13 3 2 3" xfId="24404"/>
    <cellStyle name="Normal 2 13 3 3" xfId="16295"/>
    <cellStyle name="Normal 2 13 3 3 2" xfId="24405"/>
    <cellStyle name="Normal 2 13 3 4" xfId="24406"/>
    <cellStyle name="Normal 2 13 4" xfId="4913"/>
    <cellStyle name="Normal 2 13 4 2" xfId="16296"/>
    <cellStyle name="Normal 2 13 4 2 2" xfId="24407"/>
    <cellStyle name="Normal 2 13 4 3" xfId="24408"/>
    <cellStyle name="Normal 2 13 5" xfId="16297"/>
    <cellStyle name="Normal 2 13 5 2" xfId="24409"/>
    <cellStyle name="Normal 2 13 6" xfId="24410"/>
    <cellStyle name="Normal 2 130" xfId="4914"/>
    <cellStyle name="Normal 2 130 2" xfId="4915"/>
    <cellStyle name="Normal 2 130 2 2" xfId="4916"/>
    <cellStyle name="Normal 2 130 2 2 2" xfId="16298"/>
    <cellStyle name="Normal 2 130 2 2 2 2" xfId="24411"/>
    <cellStyle name="Normal 2 130 2 2 3" xfId="24412"/>
    <cellStyle name="Normal 2 130 2 3" xfId="16299"/>
    <cellStyle name="Normal 2 130 2 3 2" xfId="24413"/>
    <cellStyle name="Normal 2 130 2 4" xfId="24414"/>
    <cellStyle name="Normal 2 130 3" xfId="4917"/>
    <cellStyle name="Normal 2 130 3 2" xfId="16300"/>
    <cellStyle name="Normal 2 130 3 2 2" xfId="24415"/>
    <cellStyle name="Normal 2 130 3 3" xfId="24416"/>
    <cellStyle name="Normal 2 130 4" xfId="16301"/>
    <cellStyle name="Normal 2 130 4 2" xfId="24417"/>
    <cellStyle name="Normal 2 130 5" xfId="24418"/>
    <cellStyle name="Normal 2 131" xfId="4918"/>
    <cellStyle name="Normal 2 131 2" xfId="4919"/>
    <cellStyle name="Normal 2 131 2 2" xfId="4920"/>
    <cellStyle name="Normal 2 131 2 2 2" xfId="16302"/>
    <cellStyle name="Normal 2 131 2 2 2 2" xfId="24419"/>
    <cellStyle name="Normal 2 131 2 2 3" xfId="24420"/>
    <cellStyle name="Normal 2 131 2 3" xfId="16303"/>
    <cellStyle name="Normal 2 131 2 3 2" xfId="24421"/>
    <cellStyle name="Normal 2 131 2 4" xfId="24422"/>
    <cellStyle name="Normal 2 131 3" xfId="4921"/>
    <cellStyle name="Normal 2 131 3 2" xfId="16304"/>
    <cellStyle name="Normal 2 131 3 2 2" xfId="24423"/>
    <cellStyle name="Normal 2 131 3 3" xfId="24424"/>
    <cellStyle name="Normal 2 131 4" xfId="16305"/>
    <cellStyle name="Normal 2 131 4 2" xfId="24425"/>
    <cellStyle name="Normal 2 131 5" xfId="24426"/>
    <cellStyle name="Normal 2 132" xfId="4922"/>
    <cellStyle name="Normal 2 132 2" xfId="4923"/>
    <cellStyle name="Normal 2 132 2 2" xfId="4924"/>
    <cellStyle name="Normal 2 132 2 2 2" xfId="16306"/>
    <cellStyle name="Normal 2 132 2 2 2 2" xfId="24427"/>
    <cellStyle name="Normal 2 132 2 2 3" xfId="24428"/>
    <cellStyle name="Normal 2 132 2 3" xfId="16307"/>
    <cellStyle name="Normal 2 132 2 3 2" xfId="24429"/>
    <cellStyle name="Normal 2 132 2 4" xfId="24430"/>
    <cellStyle name="Normal 2 132 3" xfId="4925"/>
    <cellStyle name="Normal 2 132 3 2" xfId="16308"/>
    <cellStyle name="Normal 2 132 3 2 2" xfId="24431"/>
    <cellStyle name="Normal 2 132 3 3" xfId="24432"/>
    <cellStyle name="Normal 2 132 4" xfId="16309"/>
    <cellStyle name="Normal 2 132 4 2" xfId="24433"/>
    <cellStyle name="Normal 2 132 5" xfId="24434"/>
    <cellStyle name="Normal 2 133" xfId="4926"/>
    <cellStyle name="Normal 2 133 2" xfId="4927"/>
    <cellStyle name="Normal 2 133 2 2" xfId="4928"/>
    <cellStyle name="Normal 2 133 2 2 2" xfId="16310"/>
    <cellStyle name="Normal 2 133 2 2 2 2" xfId="24435"/>
    <cellStyle name="Normal 2 133 2 2 3" xfId="24436"/>
    <cellStyle name="Normal 2 133 2 3" xfId="16311"/>
    <cellStyle name="Normal 2 133 2 3 2" xfId="24437"/>
    <cellStyle name="Normal 2 133 2 4" xfId="24438"/>
    <cellStyle name="Normal 2 133 3" xfId="4929"/>
    <cellStyle name="Normal 2 133 3 2" xfId="16312"/>
    <cellStyle name="Normal 2 133 3 2 2" xfId="24439"/>
    <cellStyle name="Normal 2 133 3 3" xfId="24440"/>
    <cellStyle name="Normal 2 133 4" xfId="16313"/>
    <cellStyle name="Normal 2 133 4 2" xfId="24441"/>
    <cellStyle name="Normal 2 133 5" xfId="24442"/>
    <cellStyle name="Normal 2 134" xfId="4930"/>
    <cellStyle name="Normal 2 134 2" xfId="4931"/>
    <cellStyle name="Normal 2 134 2 2" xfId="4932"/>
    <cellStyle name="Normal 2 134 2 2 2" xfId="16314"/>
    <cellStyle name="Normal 2 134 2 2 2 2" xfId="24443"/>
    <cellStyle name="Normal 2 134 2 2 3" xfId="24444"/>
    <cellStyle name="Normal 2 134 2 3" xfId="16315"/>
    <cellStyle name="Normal 2 134 2 3 2" xfId="24445"/>
    <cellStyle name="Normal 2 134 2 4" xfId="24446"/>
    <cellStyle name="Normal 2 134 3" xfId="4933"/>
    <cellStyle name="Normal 2 134 3 2" xfId="16316"/>
    <cellStyle name="Normal 2 134 3 2 2" xfId="24447"/>
    <cellStyle name="Normal 2 134 3 3" xfId="24448"/>
    <cellStyle name="Normal 2 134 4" xfId="16317"/>
    <cellStyle name="Normal 2 134 4 2" xfId="24449"/>
    <cellStyle name="Normal 2 134 5" xfId="24450"/>
    <cellStyle name="Normal 2 135" xfId="4934"/>
    <cellStyle name="Normal 2 135 2" xfId="4935"/>
    <cellStyle name="Normal 2 135 2 2" xfId="4936"/>
    <cellStyle name="Normal 2 135 2 2 2" xfId="16318"/>
    <cellStyle name="Normal 2 135 2 2 2 2" xfId="24451"/>
    <cellStyle name="Normal 2 135 2 2 3" xfId="24452"/>
    <cellStyle name="Normal 2 135 2 3" xfId="16319"/>
    <cellStyle name="Normal 2 135 2 3 2" xfId="24453"/>
    <cellStyle name="Normal 2 135 2 4" xfId="24454"/>
    <cellStyle name="Normal 2 135 3" xfId="4937"/>
    <cellStyle name="Normal 2 135 3 2" xfId="16320"/>
    <cellStyle name="Normal 2 135 3 2 2" xfId="24455"/>
    <cellStyle name="Normal 2 135 3 3" xfId="24456"/>
    <cellStyle name="Normal 2 135 4" xfId="16321"/>
    <cellStyle name="Normal 2 135 4 2" xfId="24457"/>
    <cellStyle name="Normal 2 135 5" xfId="24458"/>
    <cellStyle name="Normal 2 136" xfId="4938"/>
    <cellStyle name="Normal 2 136 2" xfId="4939"/>
    <cellStyle name="Normal 2 136 2 2" xfId="4940"/>
    <cellStyle name="Normal 2 136 2 2 2" xfId="16322"/>
    <cellStyle name="Normal 2 136 2 2 2 2" xfId="24459"/>
    <cellStyle name="Normal 2 136 2 2 3" xfId="24460"/>
    <cellStyle name="Normal 2 136 2 3" xfId="16323"/>
    <cellStyle name="Normal 2 136 2 3 2" xfId="24461"/>
    <cellStyle name="Normal 2 136 2 4" xfId="24462"/>
    <cellStyle name="Normal 2 136 3" xfId="4941"/>
    <cellStyle name="Normal 2 136 3 2" xfId="16324"/>
    <cellStyle name="Normal 2 136 3 2 2" xfId="24463"/>
    <cellStyle name="Normal 2 136 3 3" xfId="24464"/>
    <cellStyle name="Normal 2 136 4" xfId="16325"/>
    <cellStyle name="Normal 2 136 4 2" xfId="24465"/>
    <cellStyle name="Normal 2 136 5" xfId="24466"/>
    <cellStyle name="Normal 2 137" xfId="4942"/>
    <cellStyle name="Normal 2 137 2" xfId="4943"/>
    <cellStyle name="Normal 2 137 2 2" xfId="4944"/>
    <cellStyle name="Normal 2 137 2 2 2" xfId="16326"/>
    <cellStyle name="Normal 2 137 2 2 2 2" xfId="24467"/>
    <cellStyle name="Normal 2 137 2 2 3" xfId="24468"/>
    <cellStyle name="Normal 2 137 2 3" xfId="16327"/>
    <cellStyle name="Normal 2 137 2 3 2" xfId="24469"/>
    <cellStyle name="Normal 2 137 2 4" xfId="24470"/>
    <cellStyle name="Normal 2 137 3" xfId="4945"/>
    <cellStyle name="Normal 2 137 3 2" xfId="16328"/>
    <cellStyle name="Normal 2 137 3 2 2" xfId="24471"/>
    <cellStyle name="Normal 2 137 3 3" xfId="24472"/>
    <cellStyle name="Normal 2 137 4" xfId="16329"/>
    <cellStyle name="Normal 2 137 4 2" xfId="24473"/>
    <cellStyle name="Normal 2 137 5" xfId="24474"/>
    <cellStyle name="Normal 2 138" xfId="4946"/>
    <cellStyle name="Normal 2 138 2" xfId="4947"/>
    <cellStyle name="Normal 2 138 2 2" xfId="4948"/>
    <cellStyle name="Normal 2 138 2 2 2" xfId="16330"/>
    <cellStyle name="Normal 2 138 2 2 2 2" xfId="24475"/>
    <cellStyle name="Normal 2 138 2 2 3" xfId="24476"/>
    <cellStyle name="Normal 2 138 2 3" xfId="16331"/>
    <cellStyle name="Normal 2 138 2 3 2" xfId="24477"/>
    <cellStyle name="Normal 2 138 2 4" xfId="24478"/>
    <cellStyle name="Normal 2 138 3" xfId="4949"/>
    <cellStyle name="Normal 2 138 3 2" xfId="16332"/>
    <cellStyle name="Normal 2 138 3 2 2" xfId="24479"/>
    <cellStyle name="Normal 2 138 3 3" xfId="24480"/>
    <cellStyle name="Normal 2 138 4" xfId="16333"/>
    <cellStyle name="Normal 2 138 4 2" xfId="24481"/>
    <cellStyle name="Normal 2 138 5" xfId="24482"/>
    <cellStyle name="Normal 2 139" xfId="4950"/>
    <cellStyle name="Normal 2 139 2" xfId="4951"/>
    <cellStyle name="Normal 2 139 2 2" xfId="4952"/>
    <cellStyle name="Normal 2 139 2 2 2" xfId="16334"/>
    <cellStyle name="Normal 2 139 2 2 2 2" xfId="24483"/>
    <cellStyle name="Normal 2 139 2 2 3" xfId="24484"/>
    <cellStyle name="Normal 2 139 2 3" xfId="16335"/>
    <cellStyle name="Normal 2 139 2 3 2" xfId="24485"/>
    <cellStyle name="Normal 2 139 2 4" xfId="24486"/>
    <cellStyle name="Normal 2 139 3" xfId="4953"/>
    <cellStyle name="Normal 2 139 3 2" xfId="16336"/>
    <cellStyle name="Normal 2 139 3 2 2" xfId="24487"/>
    <cellStyle name="Normal 2 139 3 3" xfId="24488"/>
    <cellStyle name="Normal 2 139 4" xfId="16337"/>
    <cellStyle name="Normal 2 139 4 2" xfId="24489"/>
    <cellStyle name="Normal 2 139 5" xfId="24490"/>
    <cellStyle name="Normal 2 14" xfId="4954"/>
    <cellStyle name="Normal 2 14 2" xfId="4955"/>
    <cellStyle name="Normal 2 14 2 2" xfId="4956"/>
    <cellStyle name="Normal 2 14 2 2 2" xfId="16338"/>
    <cellStyle name="Normal 2 14 2 2 2 2" xfId="24491"/>
    <cellStyle name="Normal 2 14 2 2 3" xfId="24492"/>
    <cellStyle name="Normal 2 14 2 3" xfId="16339"/>
    <cellStyle name="Normal 2 14 2 3 2" xfId="24493"/>
    <cellStyle name="Normal 2 14 2 4" xfId="24494"/>
    <cellStyle name="Normal 2 14 3" xfId="4957"/>
    <cellStyle name="Normal 2 14 3 2" xfId="4958"/>
    <cellStyle name="Normal 2 14 3 2 2" xfId="16340"/>
    <cellStyle name="Normal 2 14 3 2 2 2" xfId="24495"/>
    <cellStyle name="Normal 2 14 3 2 3" xfId="24496"/>
    <cellStyle name="Normal 2 14 3 3" xfId="16341"/>
    <cellStyle name="Normal 2 14 3 3 2" xfId="24497"/>
    <cellStyle name="Normal 2 14 3 4" xfId="24498"/>
    <cellStyle name="Normal 2 14 4" xfId="4959"/>
    <cellStyle name="Normal 2 14 4 2" xfId="16342"/>
    <cellStyle name="Normal 2 14 4 2 2" xfId="24499"/>
    <cellStyle name="Normal 2 14 4 3" xfId="24500"/>
    <cellStyle name="Normal 2 14 5" xfId="16343"/>
    <cellStyle name="Normal 2 14 5 2" xfId="24501"/>
    <cellStyle name="Normal 2 14 6" xfId="24502"/>
    <cellStyle name="Normal 2 140" xfId="4960"/>
    <cellStyle name="Normal 2 140 2" xfId="4961"/>
    <cellStyle name="Normal 2 140 2 2" xfId="4962"/>
    <cellStyle name="Normal 2 140 2 2 2" xfId="16344"/>
    <cellStyle name="Normal 2 140 2 2 2 2" xfId="24503"/>
    <cellStyle name="Normal 2 140 2 2 3" xfId="24504"/>
    <cellStyle name="Normal 2 140 2 3" xfId="16345"/>
    <cellStyle name="Normal 2 140 2 3 2" xfId="24505"/>
    <cellStyle name="Normal 2 140 2 4" xfId="24506"/>
    <cellStyle name="Normal 2 140 3" xfId="4963"/>
    <cellStyle name="Normal 2 140 3 2" xfId="16346"/>
    <cellStyle name="Normal 2 140 3 2 2" xfId="24507"/>
    <cellStyle name="Normal 2 140 3 3" xfId="24508"/>
    <cellStyle name="Normal 2 140 4" xfId="16347"/>
    <cellStyle name="Normal 2 140 4 2" xfId="24509"/>
    <cellStyle name="Normal 2 140 5" xfId="24510"/>
    <cellStyle name="Normal 2 141" xfId="4964"/>
    <cellStyle name="Normal 2 142" xfId="4965"/>
    <cellStyle name="Normal 2 142 2" xfId="4966"/>
    <cellStyle name="Normal 2 142 2 2" xfId="16348"/>
    <cellStyle name="Normal 2 142 2 2 2" xfId="24511"/>
    <cellStyle name="Normal 2 142 2 3" xfId="24512"/>
    <cellStyle name="Normal 2 142 3" xfId="16349"/>
    <cellStyle name="Normal 2 142 3 2" xfId="24513"/>
    <cellStyle name="Normal 2 142 4" xfId="24514"/>
    <cellStyle name="Normal 2 143" xfId="4967"/>
    <cellStyle name="Normal 2 144" xfId="4968"/>
    <cellStyle name="Normal 2 144 2" xfId="16350"/>
    <cellStyle name="Normal 2 144 2 2" xfId="24515"/>
    <cellStyle name="Normal 2 144 3" xfId="24516"/>
    <cellStyle name="Normal 2 145" xfId="16351"/>
    <cellStyle name="Normal 2 145 2" xfId="24517"/>
    <cellStyle name="Normal 2 15" xfId="4969"/>
    <cellStyle name="Normal 2 15 2" xfId="4970"/>
    <cellStyle name="Normal 2 15 2 2" xfId="4971"/>
    <cellStyle name="Normal 2 15 2 2 2" xfId="16352"/>
    <cellStyle name="Normal 2 15 2 2 2 2" xfId="24518"/>
    <cellStyle name="Normal 2 15 2 2 3" xfId="24519"/>
    <cellStyle name="Normal 2 15 2 3" xfId="16353"/>
    <cellStyle name="Normal 2 15 2 3 2" xfId="24520"/>
    <cellStyle name="Normal 2 15 2 4" xfId="24521"/>
    <cellStyle name="Normal 2 15 3" xfId="4972"/>
    <cellStyle name="Normal 2 15 3 2" xfId="4973"/>
    <cellStyle name="Normal 2 15 3 2 2" xfId="16354"/>
    <cellStyle name="Normal 2 15 3 2 2 2" xfId="24522"/>
    <cellStyle name="Normal 2 15 3 2 3" xfId="24523"/>
    <cellStyle name="Normal 2 15 3 3" xfId="16355"/>
    <cellStyle name="Normal 2 15 3 3 2" xfId="24524"/>
    <cellStyle name="Normal 2 15 3 4" xfId="24525"/>
    <cellStyle name="Normal 2 15 4" xfId="4974"/>
    <cellStyle name="Normal 2 15 4 2" xfId="16356"/>
    <cellStyle name="Normal 2 15 4 2 2" xfId="24526"/>
    <cellStyle name="Normal 2 15 4 3" xfId="24527"/>
    <cellStyle name="Normal 2 15 5" xfId="16357"/>
    <cellStyle name="Normal 2 15 5 2" xfId="24528"/>
    <cellStyle name="Normal 2 15 6" xfId="24529"/>
    <cellStyle name="Normal 2 16" xfId="4975"/>
    <cellStyle name="Normal 2 16 2" xfId="4976"/>
    <cellStyle name="Normal 2 16 2 2" xfId="4977"/>
    <cellStyle name="Normal 2 16 2 2 2" xfId="16358"/>
    <cellStyle name="Normal 2 16 2 2 2 2" xfId="24530"/>
    <cellStyle name="Normal 2 16 2 2 3" xfId="24531"/>
    <cellStyle name="Normal 2 16 2 3" xfId="16359"/>
    <cellStyle name="Normal 2 16 2 3 2" xfId="24532"/>
    <cellStyle name="Normal 2 16 2 4" xfId="24533"/>
    <cellStyle name="Normal 2 16 3" xfId="4978"/>
    <cellStyle name="Normal 2 16 3 2" xfId="4979"/>
    <cellStyle name="Normal 2 16 3 2 2" xfId="16360"/>
    <cellStyle name="Normal 2 16 3 2 2 2" xfId="24534"/>
    <cellStyle name="Normal 2 16 3 2 3" xfId="24535"/>
    <cellStyle name="Normal 2 16 3 3" xfId="16361"/>
    <cellStyle name="Normal 2 16 3 3 2" xfId="24536"/>
    <cellStyle name="Normal 2 16 3 4" xfId="24537"/>
    <cellStyle name="Normal 2 16 4" xfId="4980"/>
    <cellStyle name="Normal 2 16 4 2" xfId="16362"/>
    <cellStyle name="Normal 2 16 4 2 2" xfId="24538"/>
    <cellStyle name="Normal 2 16 4 3" xfId="24539"/>
    <cellStyle name="Normal 2 16 5" xfId="16363"/>
    <cellStyle name="Normal 2 16 5 2" xfId="24540"/>
    <cellStyle name="Normal 2 16 6" xfId="24541"/>
    <cellStyle name="Normal 2 17" xfId="4981"/>
    <cellStyle name="Normal 2 17 2" xfId="4982"/>
    <cellStyle name="Normal 2 17 2 2" xfId="4983"/>
    <cellStyle name="Normal 2 17 2 2 2" xfId="16364"/>
    <cellStyle name="Normal 2 17 2 2 2 2" xfId="24542"/>
    <cellStyle name="Normal 2 17 2 2 3" xfId="24543"/>
    <cellStyle name="Normal 2 17 2 3" xfId="16365"/>
    <cellStyle name="Normal 2 17 2 3 2" xfId="24544"/>
    <cellStyle name="Normal 2 17 2 4" xfId="24545"/>
    <cellStyle name="Normal 2 17 3" xfId="4984"/>
    <cellStyle name="Normal 2 17 3 2" xfId="4985"/>
    <cellStyle name="Normal 2 17 3 2 2" xfId="16366"/>
    <cellStyle name="Normal 2 17 3 2 2 2" xfId="24546"/>
    <cellStyle name="Normal 2 17 3 2 3" xfId="24547"/>
    <cellStyle name="Normal 2 17 3 3" xfId="16367"/>
    <cellStyle name="Normal 2 17 3 3 2" xfId="24548"/>
    <cellStyle name="Normal 2 17 3 4" xfId="24549"/>
    <cellStyle name="Normal 2 17 4" xfId="4986"/>
    <cellStyle name="Normal 2 17 4 2" xfId="16368"/>
    <cellStyle name="Normal 2 17 4 2 2" xfId="24550"/>
    <cellStyle name="Normal 2 17 4 3" xfId="24551"/>
    <cellStyle name="Normal 2 17 5" xfId="16369"/>
    <cellStyle name="Normal 2 17 5 2" xfId="24552"/>
    <cellStyle name="Normal 2 17 6" xfId="24553"/>
    <cellStyle name="Normal 2 18" xfId="4987"/>
    <cellStyle name="Normal 2 18 2" xfId="4988"/>
    <cellStyle name="Normal 2 18 2 2" xfId="4989"/>
    <cellStyle name="Normal 2 18 2 2 2" xfId="16370"/>
    <cellStyle name="Normal 2 18 2 2 2 2" xfId="24554"/>
    <cellStyle name="Normal 2 18 2 2 3" xfId="24555"/>
    <cellStyle name="Normal 2 18 2 3" xfId="16371"/>
    <cellStyle name="Normal 2 18 2 3 2" xfId="24556"/>
    <cellStyle name="Normal 2 18 2 4" xfId="24557"/>
    <cellStyle name="Normal 2 18 3" xfId="4990"/>
    <cellStyle name="Normal 2 18 3 2" xfId="4991"/>
    <cellStyle name="Normal 2 18 3 2 2" xfId="16372"/>
    <cellStyle name="Normal 2 18 3 2 2 2" xfId="24558"/>
    <cellStyle name="Normal 2 18 3 2 3" xfId="24559"/>
    <cellStyle name="Normal 2 18 3 3" xfId="16373"/>
    <cellStyle name="Normal 2 18 3 3 2" xfId="24560"/>
    <cellStyle name="Normal 2 18 3 4" xfId="24561"/>
    <cellStyle name="Normal 2 18 4" xfId="4992"/>
    <cellStyle name="Normal 2 18 4 2" xfId="16374"/>
    <cellStyle name="Normal 2 18 4 2 2" xfId="24562"/>
    <cellStyle name="Normal 2 18 4 3" xfId="24563"/>
    <cellStyle name="Normal 2 18 5" xfId="16375"/>
    <cellStyle name="Normal 2 18 5 2" xfId="24564"/>
    <cellStyle name="Normal 2 18 6" xfId="24565"/>
    <cellStyle name="Normal 2 19" xfId="4993"/>
    <cellStyle name="Normal 2 19 2" xfId="4994"/>
    <cellStyle name="Normal 2 19 2 2" xfId="4995"/>
    <cellStyle name="Normal 2 19 2 2 2" xfId="16376"/>
    <cellStyle name="Normal 2 19 2 2 2 2" xfId="24566"/>
    <cellStyle name="Normal 2 19 2 2 3" xfId="24567"/>
    <cellStyle name="Normal 2 19 2 3" xfId="16377"/>
    <cellStyle name="Normal 2 19 2 3 2" xfId="24568"/>
    <cellStyle name="Normal 2 19 2 4" xfId="24569"/>
    <cellStyle name="Normal 2 19 3" xfId="4996"/>
    <cellStyle name="Normal 2 19 3 2" xfId="4997"/>
    <cellStyle name="Normal 2 19 3 2 2" xfId="16378"/>
    <cellStyle name="Normal 2 19 3 2 2 2" xfId="24570"/>
    <cellStyle name="Normal 2 19 3 2 3" xfId="24571"/>
    <cellStyle name="Normal 2 19 3 3" xfId="16379"/>
    <cellStyle name="Normal 2 19 3 3 2" xfId="24572"/>
    <cellStyle name="Normal 2 19 3 4" xfId="24573"/>
    <cellStyle name="Normal 2 19 4" xfId="4998"/>
    <cellStyle name="Normal 2 19 4 2" xfId="16380"/>
    <cellStyle name="Normal 2 19 4 2 2" xfId="24574"/>
    <cellStyle name="Normal 2 19 4 3" xfId="24575"/>
    <cellStyle name="Normal 2 19 5" xfId="16381"/>
    <cellStyle name="Normal 2 19 5 2" xfId="24576"/>
    <cellStyle name="Normal 2 19 6" xfId="24577"/>
    <cellStyle name="Normal 2 2" xfId="34"/>
    <cellStyle name="Normal 2 2 10" xfId="4999"/>
    <cellStyle name="Normal 2 2 10 2" xfId="5000"/>
    <cellStyle name="Normal 2 2 10 2 2" xfId="5001"/>
    <cellStyle name="Normal 2 2 10 2 2 2" xfId="16382"/>
    <cellStyle name="Normal 2 2 10 2 2 2 2" xfId="24578"/>
    <cellStyle name="Normal 2 2 10 2 2 3" xfId="24579"/>
    <cellStyle name="Normal 2 2 10 2 3" xfId="16383"/>
    <cellStyle name="Normal 2 2 10 2 3 2" xfId="24580"/>
    <cellStyle name="Normal 2 2 10 2 4" xfId="24581"/>
    <cellStyle name="Normal 2 2 10 3" xfId="5002"/>
    <cellStyle name="Normal 2 2 10 3 2" xfId="5003"/>
    <cellStyle name="Normal 2 2 10 3 2 2" xfId="16384"/>
    <cellStyle name="Normal 2 2 10 3 2 2 2" xfId="24582"/>
    <cellStyle name="Normal 2 2 10 3 2 3" xfId="24583"/>
    <cellStyle name="Normal 2 2 10 3 3" xfId="16385"/>
    <cellStyle name="Normal 2 2 10 3 3 2" xfId="24584"/>
    <cellStyle name="Normal 2 2 10 3 4" xfId="24585"/>
    <cellStyle name="Normal 2 2 10 4" xfId="5004"/>
    <cellStyle name="Normal 2 2 10 4 2" xfId="16386"/>
    <cellStyle name="Normal 2 2 10 4 2 2" xfId="24586"/>
    <cellStyle name="Normal 2 2 10 4 3" xfId="24587"/>
    <cellStyle name="Normal 2 2 10 5" xfId="16387"/>
    <cellStyle name="Normal 2 2 10 5 2" xfId="24588"/>
    <cellStyle name="Normal 2 2 10 6" xfId="24589"/>
    <cellStyle name="Normal 2 2 100" xfId="5005"/>
    <cellStyle name="Normal 2 2 100 2" xfId="5006"/>
    <cellStyle name="Normal 2 2 100 2 2" xfId="5007"/>
    <cellStyle name="Normal 2 2 100 2 2 2" xfId="16388"/>
    <cellStyle name="Normal 2 2 100 2 2 2 2" xfId="24590"/>
    <cellStyle name="Normal 2 2 100 2 2 3" xfId="24591"/>
    <cellStyle name="Normal 2 2 100 2 3" xfId="16389"/>
    <cellStyle name="Normal 2 2 100 2 3 2" xfId="24592"/>
    <cellStyle name="Normal 2 2 100 2 4" xfId="24593"/>
    <cellStyle name="Normal 2 2 100 3" xfId="5008"/>
    <cellStyle name="Normal 2 2 100 3 2" xfId="16390"/>
    <cellStyle name="Normal 2 2 100 3 2 2" xfId="24594"/>
    <cellStyle name="Normal 2 2 100 3 3" xfId="24595"/>
    <cellStyle name="Normal 2 2 100 4" xfId="16391"/>
    <cellStyle name="Normal 2 2 100 4 2" xfId="24596"/>
    <cellStyle name="Normal 2 2 100 5" xfId="24597"/>
    <cellStyle name="Normal 2 2 101" xfId="5009"/>
    <cellStyle name="Normal 2 2 101 2" xfId="5010"/>
    <cellStyle name="Normal 2 2 101 2 2" xfId="5011"/>
    <cellStyle name="Normal 2 2 101 2 2 2" xfId="16392"/>
    <cellStyle name="Normal 2 2 101 2 2 2 2" xfId="24598"/>
    <cellStyle name="Normal 2 2 101 2 2 3" xfId="24599"/>
    <cellStyle name="Normal 2 2 101 2 3" xfId="16393"/>
    <cellStyle name="Normal 2 2 101 2 3 2" xfId="24600"/>
    <cellStyle name="Normal 2 2 101 2 4" xfId="24601"/>
    <cellStyle name="Normal 2 2 101 3" xfId="5012"/>
    <cellStyle name="Normal 2 2 101 3 2" xfId="16394"/>
    <cellStyle name="Normal 2 2 101 3 2 2" xfId="24602"/>
    <cellStyle name="Normal 2 2 101 3 3" xfId="24603"/>
    <cellStyle name="Normal 2 2 101 4" xfId="16395"/>
    <cellStyle name="Normal 2 2 101 4 2" xfId="24604"/>
    <cellStyle name="Normal 2 2 101 5" xfId="24605"/>
    <cellStyle name="Normal 2 2 102" xfId="5013"/>
    <cellStyle name="Normal 2 2 102 2" xfId="5014"/>
    <cellStyle name="Normal 2 2 102 2 2" xfId="5015"/>
    <cellStyle name="Normal 2 2 102 2 2 2" xfId="16396"/>
    <cellStyle name="Normal 2 2 102 2 2 2 2" xfId="24606"/>
    <cellStyle name="Normal 2 2 102 2 2 3" xfId="24607"/>
    <cellStyle name="Normal 2 2 102 2 3" xfId="16397"/>
    <cellStyle name="Normal 2 2 102 2 3 2" xfId="24608"/>
    <cellStyle name="Normal 2 2 102 2 4" xfId="24609"/>
    <cellStyle name="Normal 2 2 102 3" xfId="5016"/>
    <cellStyle name="Normal 2 2 102 3 2" xfId="16398"/>
    <cellStyle name="Normal 2 2 102 3 2 2" xfId="24610"/>
    <cellStyle name="Normal 2 2 102 3 3" xfId="24611"/>
    <cellStyle name="Normal 2 2 102 4" xfId="16399"/>
    <cellStyle name="Normal 2 2 102 4 2" xfId="24612"/>
    <cellStyle name="Normal 2 2 102 5" xfId="24613"/>
    <cellStyle name="Normal 2 2 103" xfId="5017"/>
    <cellStyle name="Normal 2 2 103 2" xfId="5018"/>
    <cellStyle name="Normal 2 2 103 2 2" xfId="5019"/>
    <cellStyle name="Normal 2 2 103 2 2 2" xfId="16400"/>
    <cellStyle name="Normal 2 2 103 2 2 2 2" xfId="24614"/>
    <cellStyle name="Normal 2 2 103 2 2 3" xfId="24615"/>
    <cellStyle name="Normal 2 2 103 2 3" xfId="16401"/>
    <cellStyle name="Normal 2 2 103 2 3 2" xfId="24616"/>
    <cellStyle name="Normal 2 2 103 2 4" xfId="24617"/>
    <cellStyle name="Normal 2 2 103 3" xfId="5020"/>
    <cellStyle name="Normal 2 2 103 3 2" xfId="16402"/>
    <cellStyle name="Normal 2 2 103 3 2 2" xfId="24618"/>
    <cellStyle name="Normal 2 2 103 3 3" xfId="24619"/>
    <cellStyle name="Normal 2 2 103 4" xfId="16403"/>
    <cellStyle name="Normal 2 2 103 4 2" xfId="24620"/>
    <cellStyle name="Normal 2 2 103 5" xfId="24621"/>
    <cellStyle name="Normal 2 2 104" xfId="5021"/>
    <cellStyle name="Normal 2 2 104 2" xfId="5022"/>
    <cellStyle name="Normal 2 2 104 2 2" xfId="5023"/>
    <cellStyle name="Normal 2 2 104 2 2 2" xfId="16404"/>
    <cellStyle name="Normal 2 2 104 2 2 2 2" xfId="24622"/>
    <cellStyle name="Normal 2 2 104 2 2 3" xfId="24623"/>
    <cellStyle name="Normal 2 2 104 2 3" xfId="16405"/>
    <cellStyle name="Normal 2 2 104 2 3 2" xfId="24624"/>
    <cellStyle name="Normal 2 2 104 2 4" xfId="24625"/>
    <cellStyle name="Normal 2 2 104 3" xfId="5024"/>
    <cellStyle name="Normal 2 2 104 3 2" xfId="16406"/>
    <cellStyle name="Normal 2 2 104 3 2 2" xfId="24626"/>
    <cellStyle name="Normal 2 2 104 3 3" xfId="24627"/>
    <cellStyle name="Normal 2 2 104 4" xfId="16407"/>
    <cellStyle name="Normal 2 2 104 4 2" xfId="24628"/>
    <cellStyle name="Normal 2 2 104 5" xfId="24629"/>
    <cellStyle name="Normal 2 2 105" xfId="5025"/>
    <cellStyle name="Normal 2 2 105 2" xfId="5026"/>
    <cellStyle name="Normal 2 2 105 2 2" xfId="5027"/>
    <cellStyle name="Normal 2 2 105 2 2 2" xfId="16408"/>
    <cellStyle name="Normal 2 2 105 2 2 2 2" xfId="24630"/>
    <cellStyle name="Normal 2 2 105 2 2 3" xfId="24631"/>
    <cellStyle name="Normal 2 2 105 2 3" xfId="16409"/>
    <cellStyle name="Normal 2 2 105 2 3 2" xfId="24632"/>
    <cellStyle name="Normal 2 2 105 2 4" xfId="24633"/>
    <cellStyle name="Normal 2 2 105 3" xfId="5028"/>
    <cellStyle name="Normal 2 2 105 3 2" xfId="16410"/>
    <cellStyle name="Normal 2 2 105 3 2 2" xfId="24634"/>
    <cellStyle name="Normal 2 2 105 3 3" xfId="24635"/>
    <cellStyle name="Normal 2 2 105 4" xfId="16411"/>
    <cellStyle name="Normal 2 2 105 4 2" xfId="24636"/>
    <cellStyle name="Normal 2 2 105 5" xfId="24637"/>
    <cellStyle name="Normal 2 2 106" xfId="5029"/>
    <cellStyle name="Normal 2 2 106 2" xfId="5030"/>
    <cellStyle name="Normal 2 2 106 2 2" xfId="5031"/>
    <cellStyle name="Normal 2 2 106 2 2 2" xfId="16412"/>
    <cellStyle name="Normal 2 2 106 2 2 2 2" xfId="24638"/>
    <cellStyle name="Normal 2 2 106 2 2 3" xfId="24639"/>
    <cellStyle name="Normal 2 2 106 2 3" xfId="16413"/>
    <cellStyle name="Normal 2 2 106 2 3 2" xfId="24640"/>
    <cellStyle name="Normal 2 2 106 2 4" xfId="24641"/>
    <cellStyle name="Normal 2 2 106 3" xfId="5032"/>
    <cellStyle name="Normal 2 2 106 3 2" xfId="16414"/>
    <cellStyle name="Normal 2 2 106 3 2 2" xfId="24642"/>
    <cellStyle name="Normal 2 2 106 3 3" xfId="24643"/>
    <cellStyle name="Normal 2 2 106 4" xfId="16415"/>
    <cellStyle name="Normal 2 2 106 4 2" xfId="24644"/>
    <cellStyle name="Normal 2 2 106 5" xfId="24645"/>
    <cellStyle name="Normal 2 2 107" xfId="5033"/>
    <cellStyle name="Normal 2 2 107 2" xfId="5034"/>
    <cellStyle name="Normal 2 2 107 2 2" xfId="5035"/>
    <cellStyle name="Normal 2 2 107 2 2 2" xfId="16416"/>
    <cellStyle name="Normal 2 2 107 2 2 2 2" xfId="24646"/>
    <cellStyle name="Normal 2 2 107 2 2 3" xfId="24647"/>
    <cellStyle name="Normal 2 2 107 2 3" xfId="16417"/>
    <cellStyle name="Normal 2 2 107 2 3 2" xfId="24648"/>
    <cellStyle name="Normal 2 2 107 2 4" xfId="24649"/>
    <cellStyle name="Normal 2 2 107 3" xfId="5036"/>
    <cellStyle name="Normal 2 2 107 3 2" xfId="16418"/>
    <cellStyle name="Normal 2 2 107 3 2 2" xfId="24650"/>
    <cellStyle name="Normal 2 2 107 3 3" xfId="24651"/>
    <cellStyle name="Normal 2 2 107 4" xfId="16419"/>
    <cellStyle name="Normal 2 2 107 4 2" xfId="24652"/>
    <cellStyle name="Normal 2 2 107 5" xfId="24653"/>
    <cellStyle name="Normal 2 2 108" xfId="5037"/>
    <cellStyle name="Normal 2 2 108 2" xfId="5038"/>
    <cellStyle name="Normal 2 2 108 2 2" xfId="5039"/>
    <cellStyle name="Normal 2 2 108 2 2 2" xfId="16420"/>
    <cellStyle name="Normal 2 2 108 2 2 2 2" xfId="24654"/>
    <cellStyle name="Normal 2 2 108 2 2 3" xfId="24655"/>
    <cellStyle name="Normal 2 2 108 2 3" xfId="16421"/>
    <cellStyle name="Normal 2 2 108 2 3 2" xfId="24656"/>
    <cellStyle name="Normal 2 2 108 2 4" xfId="24657"/>
    <cellStyle name="Normal 2 2 108 3" xfId="5040"/>
    <cellStyle name="Normal 2 2 108 3 2" xfId="16422"/>
    <cellStyle name="Normal 2 2 108 3 2 2" xfId="24658"/>
    <cellStyle name="Normal 2 2 108 3 3" xfId="24659"/>
    <cellStyle name="Normal 2 2 108 4" xfId="16423"/>
    <cellStyle name="Normal 2 2 108 4 2" xfId="24660"/>
    <cellStyle name="Normal 2 2 108 5" xfId="24661"/>
    <cellStyle name="Normal 2 2 109" xfId="5041"/>
    <cellStyle name="Normal 2 2 109 2" xfId="5042"/>
    <cellStyle name="Normal 2 2 109 2 2" xfId="5043"/>
    <cellStyle name="Normal 2 2 109 2 2 2" xfId="16424"/>
    <cellStyle name="Normal 2 2 109 2 2 2 2" xfId="24662"/>
    <cellStyle name="Normal 2 2 109 2 2 3" xfId="24663"/>
    <cellStyle name="Normal 2 2 109 2 3" xfId="16425"/>
    <cellStyle name="Normal 2 2 109 2 3 2" xfId="24664"/>
    <cellStyle name="Normal 2 2 109 2 4" xfId="24665"/>
    <cellStyle name="Normal 2 2 109 3" xfId="5044"/>
    <cellStyle name="Normal 2 2 109 3 2" xfId="16426"/>
    <cellStyle name="Normal 2 2 109 3 2 2" xfId="24666"/>
    <cellStyle name="Normal 2 2 109 3 3" xfId="24667"/>
    <cellStyle name="Normal 2 2 109 4" xfId="16427"/>
    <cellStyle name="Normal 2 2 109 4 2" xfId="24668"/>
    <cellStyle name="Normal 2 2 109 5" xfId="24669"/>
    <cellStyle name="Normal 2 2 11" xfId="5045"/>
    <cellStyle name="Normal 2 2 11 2" xfId="5046"/>
    <cellStyle name="Normal 2 2 11 2 2" xfId="5047"/>
    <cellStyle name="Normal 2 2 11 2 2 2" xfId="16428"/>
    <cellStyle name="Normal 2 2 11 2 2 2 2" xfId="24670"/>
    <cellStyle name="Normal 2 2 11 2 2 3" xfId="24671"/>
    <cellStyle name="Normal 2 2 11 2 3" xfId="16429"/>
    <cellStyle name="Normal 2 2 11 2 3 2" xfId="24672"/>
    <cellStyle name="Normal 2 2 11 2 4" xfId="24673"/>
    <cellStyle name="Normal 2 2 11 3" xfId="5048"/>
    <cellStyle name="Normal 2 2 11 3 2" xfId="5049"/>
    <cellStyle name="Normal 2 2 11 3 2 2" xfId="16430"/>
    <cellStyle name="Normal 2 2 11 3 2 2 2" xfId="24674"/>
    <cellStyle name="Normal 2 2 11 3 2 3" xfId="24675"/>
    <cellStyle name="Normal 2 2 11 3 3" xfId="16431"/>
    <cellStyle name="Normal 2 2 11 3 3 2" xfId="24676"/>
    <cellStyle name="Normal 2 2 11 3 4" xfId="24677"/>
    <cellStyle name="Normal 2 2 11 4" xfId="5050"/>
    <cellStyle name="Normal 2 2 11 4 2" xfId="16432"/>
    <cellStyle name="Normal 2 2 11 4 2 2" xfId="24678"/>
    <cellStyle name="Normal 2 2 11 4 3" xfId="24679"/>
    <cellStyle name="Normal 2 2 11 5" xfId="16433"/>
    <cellStyle name="Normal 2 2 11 5 2" xfId="24680"/>
    <cellStyle name="Normal 2 2 11 6" xfId="24681"/>
    <cellStyle name="Normal 2 2 110" xfId="5051"/>
    <cellStyle name="Normal 2 2 110 2" xfId="5052"/>
    <cellStyle name="Normal 2 2 110 2 2" xfId="5053"/>
    <cellStyle name="Normal 2 2 110 2 2 2" xfId="16434"/>
    <cellStyle name="Normal 2 2 110 2 2 2 2" xfId="24682"/>
    <cellStyle name="Normal 2 2 110 2 2 3" xfId="24683"/>
    <cellStyle name="Normal 2 2 110 2 3" xfId="16435"/>
    <cellStyle name="Normal 2 2 110 2 3 2" xfId="24684"/>
    <cellStyle name="Normal 2 2 110 2 4" xfId="24685"/>
    <cellStyle name="Normal 2 2 110 3" xfId="5054"/>
    <cellStyle name="Normal 2 2 110 3 2" xfId="16436"/>
    <cellStyle name="Normal 2 2 110 3 2 2" xfId="24686"/>
    <cellStyle name="Normal 2 2 110 3 3" xfId="24687"/>
    <cellStyle name="Normal 2 2 110 4" xfId="16437"/>
    <cellStyle name="Normal 2 2 110 4 2" xfId="24688"/>
    <cellStyle name="Normal 2 2 110 5" xfId="24689"/>
    <cellStyle name="Normal 2 2 111" xfId="5055"/>
    <cellStyle name="Normal 2 2 111 2" xfId="5056"/>
    <cellStyle name="Normal 2 2 111 2 2" xfId="5057"/>
    <cellStyle name="Normal 2 2 111 2 2 2" xfId="16438"/>
    <cellStyle name="Normal 2 2 111 2 2 2 2" xfId="24690"/>
    <cellStyle name="Normal 2 2 111 2 2 3" xfId="24691"/>
    <cellStyle name="Normal 2 2 111 2 3" xfId="16439"/>
    <cellStyle name="Normal 2 2 111 2 3 2" xfId="24692"/>
    <cellStyle name="Normal 2 2 111 2 4" xfId="24693"/>
    <cellStyle name="Normal 2 2 111 3" xfId="5058"/>
    <cellStyle name="Normal 2 2 111 3 2" xfId="16440"/>
    <cellStyle name="Normal 2 2 111 3 2 2" xfId="24694"/>
    <cellStyle name="Normal 2 2 111 3 3" xfId="24695"/>
    <cellStyle name="Normal 2 2 111 4" xfId="16441"/>
    <cellStyle name="Normal 2 2 111 4 2" xfId="24696"/>
    <cellStyle name="Normal 2 2 111 5" xfId="24697"/>
    <cellStyle name="Normal 2 2 112" xfId="5059"/>
    <cellStyle name="Normal 2 2 112 2" xfId="5060"/>
    <cellStyle name="Normal 2 2 112 2 2" xfId="5061"/>
    <cellStyle name="Normal 2 2 112 2 2 2" xfId="16442"/>
    <cellStyle name="Normal 2 2 112 2 2 2 2" xfId="24698"/>
    <cellStyle name="Normal 2 2 112 2 2 3" xfId="24699"/>
    <cellStyle name="Normal 2 2 112 2 3" xfId="16443"/>
    <cellStyle name="Normal 2 2 112 2 3 2" xfId="24700"/>
    <cellStyle name="Normal 2 2 112 2 4" xfId="24701"/>
    <cellStyle name="Normal 2 2 112 3" xfId="5062"/>
    <cellStyle name="Normal 2 2 112 3 2" xfId="16444"/>
    <cellStyle name="Normal 2 2 112 3 2 2" xfId="24702"/>
    <cellStyle name="Normal 2 2 112 3 3" xfId="24703"/>
    <cellStyle name="Normal 2 2 112 4" xfId="16445"/>
    <cellStyle name="Normal 2 2 112 4 2" xfId="24704"/>
    <cellStyle name="Normal 2 2 112 5" xfId="24705"/>
    <cellStyle name="Normal 2 2 113" xfId="5063"/>
    <cellStyle name="Normal 2 2 113 2" xfId="5064"/>
    <cellStyle name="Normal 2 2 113 2 2" xfId="5065"/>
    <cellStyle name="Normal 2 2 113 2 2 2" xfId="16446"/>
    <cellStyle name="Normal 2 2 113 2 2 2 2" xfId="24706"/>
    <cellStyle name="Normal 2 2 113 2 2 3" xfId="24707"/>
    <cellStyle name="Normal 2 2 113 2 3" xfId="16447"/>
    <cellStyle name="Normal 2 2 113 2 3 2" xfId="24708"/>
    <cellStyle name="Normal 2 2 113 2 4" xfId="24709"/>
    <cellStyle name="Normal 2 2 113 3" xfId="5066"/>
    <cellStyle name="Normal 2 2 113 3 2" xfId="16448"/>
    <cellStyle name="Normal 2 2 113 3 2 2" xfId="24710"/>
    <cellStyle name="Normal 2 2 113 3 3" xfId="24711"/>
    <cellStyle name="Normal 2 2 113 4" xfId="16449"/>
    <cellStyle name="Normal 2 2 113 4 2" xfId="24712"/>
    <cellStyle name="Normal 2 2 113 5" xfId="24713"/>
    <cellStyle name="Normal 2 2 114" xfId="5067"/>
    <cellStyle name="Normal 2 2 114 2" xfId="5068"/>
    <cellStyle name="Normal 2 2 114 2 2" xfId="5069"/>
    <cellStyle name="Normal 2 2 114 2 2 2" xfId="16450"/>
    <cellStyle name="Normal 2 2 114 2 2 2 2" xfId="24714"/>
    <cellStyle name="Normal 2 2 114 2 2 3" xfId="24715"/>
    <cellStyle name="Normal 2 2 114 2 3" xfId="16451"/>
    <cellStyle name="Normal 2 2 114 2 3 2" xfId="24716"/>
    <cellStyle name="Normal 2 2 114 2 4" xfId="24717"/>
    <cellStyle name="Normal 2 2 114 3" xfId="5070"/>
    <cellStyle name="Normal 2 2 114 3 2" xfId="16452"/>
    <cellStyle name="Normal 2 2 114 3 2 2" xfId="24718"/>
    <cellStyle name="Normal 2 2 114 3 3" xfId="24719"/>
    <cellStyle name="Normal 2 2 114 4" xfId="16453"/>
    <cellStyle name="Normal 2 2 114 4 2" xfId="24720"/>
    <cellStyle name="Normal 2 2 114 5" xfId="24721"/>
    <cellStyle name="Normal 2 2 115" xfId="5071"/>
    <cellStyle name="Normal 2 2 115 2" xfId="5072"/>
    <cellStyle name="Normal 2 2 115 2 2" xfId="5073"/>
    <cellStyle name="Normal 2 2 115 2 2 2" xfId="16454"/>
    <cellStyle name="Normal 2 2 115 2 2 2 2" xfId="24722"/>
    <cellStyle name="Normal 2 2 115 2 2 3" xfId="24723"/>
    <cellStyle name="Normal 2 2 115 2 3" xfId="16455"/>
    <cellStyle name="Normal 2 2 115 2 3 2" xfId="24724"/>
    <cellStyle name="Normal 2 2 115 2 4" xfId="24725"/>
    <cellStyle name="Normal 2 2 115 3" xfId="5074"/>
    <cellStyle name="Normal 2 2 115 3 2" xfId="16456"/>
    <cellStyle name="Normal 2 2 115 3 2 2" xfId="24726"/>
    <cellStyle name="Normal 2 2 115 3 3" xfId="24727"/>
    <cellStyle name="Normal 2 2 115 4" xfId="16457"/>
    <cellStyle name="Normal 2 2 115 4 2" xfId="24728"/>
    <cellStyle name="Normal 2 2 115 5" xfId="24729"/>
    <cellStyle name="Normal 2 2 116" xfId="5075"/>
    <cellStyle name="Normal 2 2 116 2" xfId="5076"/>
    <cellStyle name="Normal 2 2 116 2 2" xfId="5077"/>
    <cellStyle name="Normal 2 2 116 2 2 2" xfId="16458"/>
    <cellStyle name="Normal 2 2 116 2 2 2 2" xfId="24730"/>
    <cellStyle name="Normal 2 2 116 2 2 3" xfId="24731"/>
    <cellStyle name="Normal 2 2 116 2 3" xfId="16459"/>
    <cellStyle name="Normal 2 2 116 2 3 2" xfId="24732"/>
    <cellStyle name="Normal 2 2 116 2 4" xfId="24733"/>
    <cellStyle name="Normal 2 2 116 3" xfId="5078"/>
    <cellStyle name="Normal 2 2 116 3 2" xfId="16460"/>
    <cellStyle name="Normal 2 2 116 3 2 2" xfId="24734"/>
    <cellStyle name="Normal 2 2 116 3 3" xfId="24735"/>
    <cellStyle name="Normal 2 2 116 4" xfId="16461"/>
    <cellStyle name="Normal 2 2 116 4 2" xfId="24736"/>
    <cellStyle name="Normal 2 2 116 5" xfId="24737"/>
    <cellStyle name="Normal 2 2 117" xfId="5079"/>
    <cellStyle name="Normal 2 2 117 2" xfId="5080"/>
    <cellStyle name="Normal 2 2 117 2 2" xfId="5081"/>
    <cellStyle name="Normal 2 2 117 2 2 2" xfId="16462"/>
    <cellStyle name="Normal 2 2 117 2 2 2 2" xfId="24738"/>
    <cellStyle name="Normal 2 2 117 2 2 3" xfId="24739"/>
    <cellStyle name="Normal 2 2 117 2 3" xfId="16463"/>
    <cellStyle name="Normal 2 2 117 2 3 2" xfId="24740"/>
    <cellStyle name="Normal 2 2 117 2 4" xfId="24741"/>
    <cellStyle name="Normal 2 2 117 3" xfId="5082"/>
    <cellStyle name="Normal 2 2 117 3 2" xfId="16464"/>
    <cellStyle name="Normal 2 2 117 3 2 2" xfId="24742"/>
    <cellStyle name="Normal 2 2 117 3 3" xfId="24743"/>
    <cellStyle name="Normal 2 2 117 4" xfId="16465"/>
    <cellStyle name="Normal 2 2 117 4 2" xfId="24744"/>
    <cellStyle name="Normal 2 2 117 5" xfId="24745"/>
    <cellStyle name="Normal 2 2 118" xfId="5083"/>
    <cellStyle name="Normal 2 2 118 2" xfId="5084"/>
    <cellStyle name="Normal 2 2 118 2 2" xfId="5085"/>
    <cellStyle name="Normal 2 2 118 2 2 2" xfId="16466"/>
    <cellStyle name="Normal 2 2 118 2 2 2 2" xfId="24746"/>
    <cellStyle name="Normal 2 2 118 2 2 3" xfId="24747"/>
    <cellStyle name="Normal 2 2 118 2 3" xfId="16467"/>
    <cellStyle name="Normal 2 2 118 2 3 2" xfId="24748"/>
    <cellStyle name="Normal 2 2 118 2 4" xfId="24749"/>
    <cellStyle name="Normal 2 2 118 3" xfId="5086"/>
    <cellStyle name="Normal 2 2 118 3 2" xfId="16468"/>
    <cellStyle name="Normal 2 2 118 3 2 2" xfId="24750"/>
    <cellStyle name="Normal 2 2 118 3 3" xfId="24751"/>
    <cellStyle name="Normal 2 2 118 4" xfId="16469"/>
    <cellStyle name="Normal 2 2 118 4 2" xfId="24752"/>
    <cellStyle name="Normal 2 2 118 5" xfId="24753"/>
    <cellStyle name="Normal 2 2 119" xfId="5087"/>
    <cellStyle name="Normal 2 2 119 2" xfId="5088"/>
    <cellStyle name="Normal 2 2 119 2 2" xfId="5089"/>
    <cellStyle name="Normal 2 2 119 2 2 2" xfId="16470"/>
    <cellStyle name="Normal 2 2 119 2 2 2 2" xfId="24754"/>
    <cellStyle name="Normal 2 2 119 2 2 3" xfId="24755"/>
    <cellStyle name="Normal 2 2 119 2 3" xfId="16471"/>
    <cellStyle name="Normal 2 2 119 2 3 2" xfId="24756"/>
    <cellStyle name="Normal 2 2 119 2 4" xfId="24757"/>
    <cellStyle name="Normal 2 2 119 3" xfId="5090"/>
    <cellStyle name="Normal 2 2 119 3 2" xfId="16472"/>
    <cellStyle name="Normal 2 2 119 3 2 2" xfId="24758"/>
    <cellStyle name="Normal 2 2 119 3 3" xfId="24759"/>
    <cellStyle name="Normal 2 2 119 4" xfId="16473"/>
    <cellStyle name="Normal 2 2 119 4 2" xfId="24760"/>
    <cellStyle name="Normal 2 2 119 5" xfId="24761"/>
    <cellStyle name="Normal 2 2 12" xfId="5091"/>
    <cellStyle name="Normal 2 2 12 2" xfId="5092"/>
    <cellStyle name="Normal 2 2 12 2 2" xfId="5093"/>
    <cellStyle name="Normal 2 2 12 2 2 2" xfId="16474"/>
    <cellStyle name="Normal 2 2 12 2 2 2 2" xfId="24762"/>
    <cellStyle name="Normal 2 2 12 2 2 3" xfId="24763"/>
    <cellStyle name="Normal 2 2 12 2 3" xfId="16475"/>
    <cellStyle name="Normal 2 2 12 2 3 2" xfId="24764"/>
    <cellStyle name="Normal 2 2 12 2 4" xfId="24765"/>
    <cellStyle name="Normal 2 2 12 3" xfId="5094"/>
    <cellStyle name="Normal 2 2 12 3 2" xfId="5095"/>
    <cellStyle name="Normal 2 2 12 3 2 2" xfId="16476"/>
    <cellStyle name="Normal 2 2 12 3 2 2 2" xfId="24766"/>
    <cellStyle name="Normal 2 2 12 3 2 3" xfId="24767"/>
    <cellStyle name="Normal 2 2 12 3 3" xfId="16477"/>
    <cellStyle name="Normal 2 2 12 3 3 2" xfId="24768"/>
    <cellStyle name="Normal 2 2 12 3 4" xfId="24769"/>
    <cellStyle name="Normal 2 2 12 4" xfId="5096"/>
    <cellStyle name="Normal 2 2 12 4 2" xfId="16478"/>
    <cellStyle name="Normal 2 2 12 4 2 2" xfId="24770"/>
    <cellStyle name="Normal 2 2 12 4 3" xfId="24771"/>
    <cellStyle name="Normal 2 2 12 5" xfId="16479"/>
    <cellStyle name="Normal 2 2 12 5 2" xfId="24772"/>
    <cellStyle name="Normal 2 2 12 6" xfId="24773"/>
    <cellStyle name="Normal 2 2 120" xfId="5097"/>
    <cellStyle name="Normal 2 2 120 2" xfId="5098"/>
    <cellStyle name="Normal 2 2 120 2 2" xfId="5099"/>
    <cellStyle name="Normal 2 2 120 2 2 2" xfId="16480"/>
    <cellStyle name="Normal 2 2 120 2 2 2 2" xfId="24774"/>
    <cellStyle name="Normal 2 2 120 2 2 3" xfId="24775"/>
    <cellStyle name="Normal 2 2 120 2 3" xfId="16481"/>
    <cellStyle name="Normal 2 2 120 2 3 2" xfId="24776"/>
    <cellStyle name="Normal 2 2 120 2 4" xfId="24777"/>
    <cellStyle name="Normal 2 2 120 3" xfId="5100"/>
    <cellStyle name="Normal 2 2 120 3 2" xfId="16482"/>
    <cellStyle name="Normal 2 2 120 3 2 2" xfId="24778"/>
    <cellStyle name="Normal 2 2 120 3 3" xfId="24779"/>
    <cellStyle name="Normal 2 2 120 4" xfId="16483"/>
    <cellStyle name="Normal 2 2 120 4 2" xfId="24780"/>
    <cellStyle name="Normal 2 2 120 5" xfId="24781"/>
    <cellStyle name="Normal 2 2 121" xfId="5101"/>
    <cellStyle name="Normal 2 2 121 2" xfId="5102"/>
    <cellStyle name="Normal 2 2 121 2 2" xfId="5103"/>
    <cellStyle name="Normal 2 2 121 2 2 2" xfId="16484"/>
    <cellStyle name="Normal 2 2 121 2 2 2 2" xfId="24782"/>
    <cellStyle name="Normal 2 2 121 2 2 3" xfId="24783"/>
    <cellStyle name="Normal 2 2 121 2 3" xfId="16485"/>
    <cellStyle name="Normal 2 2 121 2 3 2" xfId="24784"/>
    <cellStyle name="Normal 2 2 121 2 4" xfId="24785"/>
    <cellStyle name="Normal 2 2 121 3" xfId="5104"/>
    <cellStyle name="Normal 2 2 121 3 2" xfId="16486"/>
    <cellStyle name="Normal 2 2 121 3 2 2" xfId="24786"/>
    <cellStyle name="Normal 2 2 121 3 3" xfId="24787"/>
    <cellStyle name="Normal 2 2 121 4" xfId="16487"/>
    <cellStyle name="Normal 2 2 121 4 2" xfId="24788"/>
    <cellStyle name="Normal 2 2 121 5" xfId="24789"/>
    <cellStyle name="Normal 2 2 122" xfId="5105"/>
    <cellStyle name="Normal 2 2 122 2" xfId="5106"/>
    <cellStyle name="Normal 2 2 122 2 2" xfId="5107"/>
    <cellStyle name="Normal 2 2 122 2 2 2" xfId="16488"/>
    <cellStyle name="Normal 2 2 122 2 2 2 2" xfId="24790"/>
    <cellStyle name="Normal 2 2 122 2 2 3" xfId="24791"/>
    <cellStyle name="Normal 2 2 122 2 3" xfId="16489"/>
    <cellStyle name="Normal 2 2 122 2 3 2" xfId="24792"/>
    <cellStyle name="Normal 2 2 122 2 4" xfId="24793"/>
    <cellStyle name="Normal 2 2 122 3" xfId="5108"/>
    <cellStyle name="Normal 2 2 122 3 2" xfId="16490"/>
    <cellStyle name="Normal 2 2 122 3 2 2" xfId="24794"/>
    <cellStyle name="Normal 2 2 122 3 3" xfId="24795"/>
    <cellStyle name="Normal 2 2 122 4" xfId="16491"/>
    <cellStyle name="Normal 2 2 122 4 2" xfId="24796"/>
    <cellStyle name="Normal 2 2 122 5" xfId="24797"/>
    <cellStyle name="Normal 2 2 123" xfId="5109"/>
    <cellStyle name="Normal 2 2 123 2" xfId="5110"/>
    <cellStyle name="Normal 2 2 123 2 2" xfId="5111"/>
    <cellStyle name="Normal 2 2 123 2 2 2" xfId="16492"/>
    <cellStyle name="Normal 2 2 123 2 2 2 2" xfId="24798"/>
    <cellStyle name="Normal 2 2 123 2 2 3" xfId="24799"/>
    <cellStyle name="Normal 2 2 123 2 3" xfId="16493"/>
    <cellStyle name="Normal 2 2 123 2 3 2" xfId="24800"/>
    <cellStyle name="Normal 2 2 123 2 4" xfId="24801"/>
    <cellStyle name="Normal 2 2 123 3" xfId="5112"/>
    <cellStyle name="Normal 2 2 123 3 2" xfId="16494"/>
    <cellStyle name="Normal 2 2 123 3 2 2" xfId="24802"/>
    <cellStyle name="Normal 2 2 123 3 3" xfId="24803"/>
    <cellStyle name="Normal 2 2 123 4" xfId="16495"/>
    <cellStyle name="Normal 2 2 123 4 2" xfId="24804"/>
    <cellStyle name="Normal 2 2 123 5" xfId="24805"/>
    <cellStyle name="Normal 2 2 124" xfId="5113"/>
    <cellStyle name="Normal 2 2 124 2" xfId="5114"/>
    <cellStyle name="Normal 2 2 124 2 2" xfId="5115"/>
    <cellStyle name="Normal 2 2 124 2 2 2" xfId="16496"/>
    <cellStyle name="Normal 2 2 124 2 2 2 2" xfId="24806"/>
    <cellStyle name="Normal 2 2 124 2 2 3" xfId="24807"/>
    <cellStyle name="Normal 2 2 124 2 3" xfId="16497"/>
    <cellStyle name="Normal 2 2 124 2 3 2" xfId="24808"/>
    <cellStyle name="Normal 2 2 124 2 4" xfId="24809"/>
    <cellStyle name="Normal 2 2 124 3" xfId="5116"/>
    <cellStyle name="Normal 2 2 124 3 2" xfId="16498"/>
    <cellStyle name="Normal 2 2 124 3 2 2" xfId="24810"/>
    <cellStyle name="Normal 2 2 124 3 3" xfId="24811"/>
    <cellStyle name="Normal 2 2 124 4" xfId="16499"/>
    <cellStyle name="Normal 2 2 124 4 2" xfId="24812"/>
    <cellStyle name="Normal 2 2 124 5" xfId="24813"/>
    <cellStyle name="Normal 2 2 125" xfId="5117"/>
    <cellStyle name="Normal 2 2 125 2" xfId="5118"/>
    <cellStyle name="Normal 2 2 125 2 2" xfId="5119"/>
    <cellStyle name="Normal 2 2 125 2 2 2" xfId="16500"/>
    <cellStyle name="Normal 2 2 125 2 2 2 2" xfId="24814"/>
    <cellStyle name="Normal 2 2 125 2 2 3" xfId="24815"/>
    <cellStyle name="Normal 2 2 125 2 3" xfId="16501"/>
    <cellStyle name="Normal 2 2 125 2 3 2" xfId="24816"/>
    <cellStyle name="Normal 2 2 125 2 4" xfId="24817"/>
    <cellStyle name="Normal 2 2 125 3" xfId="5120"/>
    <cellStyle name="Normal 2 2 125 3 2" xfId="16502"/>
    <cellStyle name="Normal 2 2 125 3 2 2" xfId="24818"/>
    <cellStyle name="Normal 2 2 125 3 3" xfId="24819"/>
    <cellStyle name="Normal 2 2 125 4" xfId="16503"/>
    <cellStyle name="Normal 2 2 125 4 2" xfId="24820"/>
    <cellStyle name="Normal 2 2 125 5" xfId="24821"/>
    <cellStyle name="Normal 2 2 126" xfId="5121"/>
    <cellStyle name="Normal 2 2 126 2" xfId="5122"/>
    <cellStyle name="Normal 2 2 126 2 2" xfId="5123"/>
    <cellStyle name="Normal 2 2 126 2 2 2" xfId="16504"/>
    <cellStyle name="Normal 2 2 126 2 2 2 2" xfId="24822"/>
    <cellStyle name="Normal 2 2 126 2 2 3" xfId="24823"/>
    <cellStyle name="Normal 2 2 126 2 3" xfId="16505"/>
    <cellStyle name="Normal 2 2 126 2 3 2" xfId="24824"/>
    <cellStyle name="Normal 2 2 126 2 4" xfId="24825"/>
    <cellStyle name="Normal 2 2 126 3" xfId="5124"/>
    <cellStyle name="Normal 2 2 126 3 2" xfId="16506"/>
    <cellStyle name="Normal 2 2 126 3 2 2" xfId="24826"/>
    <cellStyle name="Normal 2 2 126 3 3" xfId="24827"/>
    <cellStyle name="Normal 2 2 126 4" xfId="16507"/>
    <cellStyle name="Normal 2 2 126 4 2" xfId="24828"/>
    <cellStyle name="Normal 2 2 126 5" xfId="24829"/>
    <cellStyle name="Normal 2 2 127" xfId="5125"/>
    <cellStyle name="Normal 2 2 127 2" xfId="5126"/>
    <cellStyle name="Normal 2 2 127 2 2" xfId="5127"/>
    <cellStyle name="Normal 2 2 127 2 2 2" xfId="16508"/>
    <cellStyle name="Normal 2 2 127 2 2 2 2" xfId="24830"/>
    <cellStyle name="Normal 2 2 127 2 2 3" xfId="24831"/>
    <cellStyle name="Normal 2 2 127 2 3" xfId="16509"/>
    <cellStyle name="Normal 2 2 127 2 3 2" xfId="24832"/>
    <cellStyle name="Normal 2 2 127 2 4" xfId="24833"/>
    <cellStyle name="Normal 2 2 127 3" xfId="5128"/>
    <cellStyle name="Normal 2 2 127 3 2" xfId="16510"/>
    <cellStyle name="Normal 2 2 127 3 2 2" xfId="24834"/>
    <cellStyle name="Normal 2 2 127 3 3" xfId="24835"/>
    <cellStyle name="Normal 2 2 127 4" xfId="16511"/>
    <cellStyle name="Normal 2 2 127 4 2" xfId="24836"/>
    <cellStyle name="Normal 2 2 127 5" xfId="24837"/>
    <cellStyle name="Normal 2 2 128" xfId="5129"/>
    <cellStyle name="Normal 2 2 128 2" xfId="5130"/>
    <cellStyle name="Normal 2 2 128 2 2" xfId="5131"/>
    <cellStyle name="Normal 2 2 128 2 2 2" xfId="16512"/>
    <cellStyle name="Normal 2 2 128 2 2 2 2" xfId="24838"/>
    <cellStyle name="Normal 2 2 128 2 2 3" xfId="24839"/>
    <cellStyle name="Normal 2 2 128 2 3" xfId="16513"/>
    <cellStyle name="Normal 2 2 128 2 3 2" xfId="24840"/>
    <cellStyle name="Normal 2 2 128 2 4" xfId="24841"/>
    <cellStyle name="Normal 2 2 128 3" xfId="5132"/>
    <cellStyle name="Normal 2 2 128 3 2" xfId="16514"/>
    <cellStyle name="Normal 2 2 128 3 2 2" xfId="24842"/>
    <cellStyle name="Normal 2 2 128 3 3" xfId="24843"/>
    <cellStyle name="Normal 2 2 128 4" xfId="16515"/>
    <cellStyle name="Normal 2 2 128 4 2" xfId="24844"/>
    <cellStyle name="Normal 2 2 128 5" xfId="24845"/>
    <cellStyle name="Normal 2 2 129" xfId="5133"/>
    <cellStyle name="Normal 2 2 129 2" xfId="5134"/>
    <cellStyle name="Normal 2 2 129 2 2" xfId="5135"/>
    <cellStyle name="Normal 2 2 129 2 2 2" xfId="16516"/>
    <cellStyle name="Normal 2 2 129 2 2 2 2" xfId="24846"/>
    <cellStyle name="Normal 2 2 129 2 2 3" xfId="24847"/>
    <cellStyle name="Normal 2 2 129 2 3" xfId="16517"/>
    <cellStyle name="Normal 2 2 129 2 3 2" xfId="24848"/>
    <cellStyle name="Normal 2 2 129 2 4" xfId="24849"/>
    <cellStyle name="Normal 2 2 129 3" xfId="5136"/>
    <cellStyle name="Normal 2 2 129 3 2" xfId="16518"/>
    <cellStyle name="Normal 2 2 129 3 2 2" xfId="24850"/>
    <cellStyle name="Normal 2 2 129 3 3" xfId="24851"/>
    <cellStyle name="Normal 2 2 129 4" xfId="16519"/>
    <cellStyle name="Normal 2 2 129 4 2" xfId="24852"/>
    <cellStyle name="Normal 2 2 129 5" xfId="24853"/>
    <cellStyle name="Normal 2 2 13" xfId="5137"/>
    <cellStyle name="Normal 2 2 13 2" xfId="5138"/>
    <cellStyle name="Normal 2 2 13 2 2" xfId="5139"/>
    <cellStyle name="Normal 2 2 13 2 2 2" xfId="16520"/>
    <cellStyle name="Normal 2 2 13 2 2 2 2" xfId="24854"/>
    <cellStyle name="Normal 2 2 13 2 2 3" xfId="24855"/>
    <cellStyle name="Normal 2 2 13 2 3" xfId="16521"/>
    <cellStyle name="Normal 2 2 13 2 3 2" xfId="24856"/>
    <cellStyle name="Normal 2 2 13 2 4" xfId="24857"/>
    <cellStyle name="Normal 2 2 13 3" xfId="5140"/>
    <cellStyle name="Normal 2 2 13 3 2" xfId="5141"/>
    <cellStyle name="Normal 2 2 13 3 2 2" xfId="16522"/>
    <cellStyle name="Normal 2 2 13 3 2 2 2" xfId="24858"/>
    <cellStyle name="Normal 2 2 13 3 2 3" xfId="24859"/>
    <cellStyle name="Normal 2 2 13 3 3" xfId="16523"/>
    <cellStyle name="Normal 2 2 13 3 3 2" xfId="24860"/>
    <cellStyle name="Normal 2 2 13 3 4" xfId="24861"/>
    <cellStyle name="Normal 2 2 13 4" xfId="5142"/>
    <cellStyle name="Normal 2 2 13 4 2" xfId="16524"/>
    <cellStyle name="Normal 2 2 13 4 2 2" xfId="24862"/>
    <cellStyle name="Normal 2 2 13 4 3" xfId="24863"/>
    <cellStyle name="Normal 2 2 13 5" xfId="16525"/>
    <cellStyle name="Normal 2 2 13 5 2" xfId="24864"/>
    <cellStyle name="Normal 2 2 13 6" xfId="24865"/>
    <cellStyle name="Normal 2 2 130" xfId="5143"/>
    <cellStyle name="Normal 2 2 130 2" xfId="5144"/>
    <cellStyle name="Normal 2 2 130 2 2" xfId="5145"/>
    <cellStyle name="Normal 2 2 130 2 2 2" xfId="16526"/>
    <cellStyle name="Normal 2 2 130 2 2 2 2" xfId="24866"/>
    <cellStyle name="Normal 2 2 130 2 2 3" xfId="24867"/>
    <cellStyle name="Normal 2 2 130 2 3" xfId="16527"/>
    <cellStyle name="Normal 2 2 130 2 3 2" xfId="24868"/>
    <cellStyle name="Normal 2 2 130 2 4" xfId="24869"/>
    <cellStyle name="Normal 2 2 130 3" xfId="5146"/>
    <cellStyle name="Normal 2 2 130 3 2" xfId="16528"/>
    <cellStyle name="Normal 2 2 130 3 2 2" xfId="24870"/>
    <cellStyle name="Normal 2 2 130 3 3" xfId="24871"/>
    <cellStyle name="Normal 2 2 130 4" xfId="16529"/>
    <cellStyle name="Normal 2 2 130 4 2" xfId="24872"/>
    <cellStyle name="Normal 2 2 130 5" xfId="24873"/>
    <cellStyle name="Normal 2 2 131" xfId="5147"/>
    <cellStyle name="Normal 2 2 131 2" xfId="5148"/>
    <cellStyle name="Normal 2 2 131 2 2" xfId="5149"/>
    <cellStyle name="Normal 2 2 131 2 2 2" xfId="16530"/>
    <cellStyle name="Normal 2 2 131 2 2 2 2" xfId="24874"/>
    <cellStyle name="Normal 2 2 131 2 2 3" xfId="24875"/>
    <cellStyle name="Normal 2 2 131 2 3" xfId="16531"/>
    <cellStyle name="Normal 2 2 131 2 3 2" xfId="24876"/>
    <cellStyle name="Normal 2 2 131 2 4" xfId="24877"/>
    <cellStyle name="Normal 2 2 131 3" xfId="5150"/>
    <cellStyle name="Normal 2 2 131 3 2" xfId="16532"/>
    <cellStyle name="Normal 2 2 131 3 2 2" xfId="24878"/>
    <cellStyle name="Normal 2 2 131 3 3" xfId="24879"/>
    <cellStyle name="Normal 2 2 131 4" xfId="16533"/>
    <cellStyle name="Normal 2 2 131 4 2" xfId="24880"/>
    <cellStyle name="Normal 2 2 131 5" xfId="24881"/>
    <cellStyle name="Normal 2 2 132" xfId="5151"/>
    <cellStyle name="Normal 2 2 132 2" xfId="5152"/>
    <cellStyle name="Normal 2 2 132 2 2" xfId="5153"/>
    <cellStyle name="Normal 2 2 132 2 2 2" xfId="16534"/>
    <cellStyle name="Normal 2 2 132 2 2 2 2" xfId="24882"/>
    <cellStyle name="Normal 2 2 132 2 2 3" xfId="24883"/>
    <cellStyle name="Normal 2 2 132 2 3" xfId="16535"/>
    <cellStyle name="Normal 2 2 132 2 3 2" xfId="24884"/>
    <cellStyle name="Normal 2 2 132 2 4" xfId="24885"/>
    <cellStyle name="Normal 2 2 132 3" xfId="5154"/>
    <cellStyle name="Normal 2 2 132 3 2" xfId="16536"/>
    <cellStyle name="Normal 2 2 132 3 2 2" xfId="24886"/>
    <cellStyle name="Normal 2 2 132 3 3" xfId="24887"/>
    <cellStyle name="Normal 2 2 132 4" xfId="16537"/>
    <cellStyle name="Normal 2 2 132 4 2" xfId="24888"/>
    <cellStyle name="Normal 2 2 132 5" xfId="24889"/>
    <cellStyle name="Normal 2 2 133" xfId="5155"/>
    <cellStyle name="Normal 2 2 133 2" xfId="5156"/>
    <cellStyle name="Normal 2 2 133 2 2" xfId="5157"/>
    <cellStyle name="Normal 2 2 133 2 2 2" xfId="16538"/>
    <cellStyle name="Normal 2 2 133 2 2 2 2" xfId="24890"/>
    <cellStyle name="Normal 2 2 133 2 2 3" xfId="24891"/>
    <cellStyle name="Normal 2 2 133 2 3" xfId="16539"/>
    <cellStyle name="Normal 2 2 133 2 3 2" xfId="24892"/>
    <cellStyle name="Normal 2 2 133 2 4" xfId="24893"/>
    <cellStyle name="Normal 2 2 133 3" xfId="5158"/>
    <cellStyle name="Normal 2 2 133 3 2" xfId="16540"/>
    <cellStyle name="Normal 2 2 133 3 2 2" xfId="24894"/>
    <cellStyle name="Normal 2 2 133 3 3" xfId="24895"/>
    <cellStyle name="Normal 2 2 133 4" xfId="16541"/>
    <cellStyle name="Normal 2 2 133 4 2" xfId="24896"/>
    <cellStyle name="Normal 2 2 133 5" xfId="24897"/>
    <cellStyle name="Normal 2 2 134" xfId="5159"/>
    <cellStyle name="Normal 2 2 134 2" xfId="5160"/>
    <cellStyle name="Normal 2 2 134 2 2" xfId="5161"/>
    <cellStyle name="Normal 2 2 134 2 2 2" xfId="16542"/>
    <cellStyle name="Normal 2 2 134 2 2 2 2" xfId="24898"/>
    <cellStyle name="Normal 2 2 134 2 2 3" xfId="24899"/>
    <cellStyle name="Normal 2 2 134 2 3" xfId="16543"/>
    <cellStyle name="Normal 2 2 134 2 3 2" xfId="24900"/>
    <cellStyle name="Normal 2 2 134 2 4" xfId="24901"/>
    <cellStyle name="Normal 2 2 134 3" xfId="5162"/>
    <cellStyle name="Normal 2 2 134 3 2" xfId="16544"/>
    <cellStyle name="Normal 2 2 134 3 2 2" xfId="24902"/>
    <cellStyle name="Normal 2 2 134 3 3" xfId="24903"/>
    <cellStyle name="Normal 2 2 134 4" xfId="16545"/>
    <cellStyle name="Normal 2 2 134 4 2" xfId="24904"/>
    <cellStyle name="Normal 2 2 134 5" xfId="24905"/>
    <cellStyle name="Normal 2 2 135" xfId="5163"/>
    <cellStyle name="Normal 2 2 135 2" xfId="5164"/>
    <cellStyle name="Normal 2 2 135 2 2" xfId="5165"/>
    <cellStyle name="Normal 2 2 135 2 2 2" xfId="16546"/>
    <cellStyle name="Normal 2 2 135 2 2 2 2" xfId="24906"/>
    <cellStyle name="Normal 2 2 135 2 2 3" xfId="24907"/>
    <cellStyle name="Normal 2 2 135 2 3" xfId="16547"/>
    <cellStyle name="Normal 2 2 135 2 3 2" xfId="24908"/>
    <cellStyle name="Normal 2 2 135 2 4" xfId="24909"/>
    <cellStyle name="Normal 2 2 135 3" xfId="5166"/>
    <cellStyle name="Normal 2 2 135 3 2" xfId="16548"/>
    <cellStyle name="Normal 2 2 135 3 2 2" xfId="24910"/>
    <cellStyle name="Normal 2 2 135 3 3" xfId="24911"/>
    <cellStyle name="Normal 2 2 135 4" xfId="16549"/>
    <cellStyle name="Normal 2 2 135 4 2" xfId="24912"/>
    <cellStyle name="Normal 2 2 135 5" xfId="24913"/>
    <cellStyle name="Normal 2 2 136" xfId="5167"/>
    <cellStyle name="Normal 2 2 136 2" xfId="5168"/>
    <cellStyle name="Normal 2 2 136 2 2" xfId="5169"/>
    <cellStyle name="Normal 2 2 136 2 2 2" xfId="16550"/>
    <cellStyle name="Normal 2 2 136 2 2 2 2" xfId="24914"/>
    <cellStyle name="Normal 2 2 136 2 2 3" xfId="24915"/>
    <cellStyle name="Normal 2 2 136 2 3" xfId="16551"/>
    <cellStyle name="Normal 2 2 136 2 3 2" xfId="24916"/>
    <cellStyle name="Normal 2 2 136 2 4" xfId="24917"/>
    <cellStyle name="Normal 2 2 136 3" xfId="5170"/>
    <cellStyle name="Normal 2 2 136 3 2" xfId="16552"/>
    <cellStyle name="Normal 2 2 136 3 2 2" xfId="24918"/>
    <cellStyle name="Normal 2 2 136 3 3" xfId="24919"/>
    <cellStyle name="Normal 2 2 136 4" xfId="16553"/>
    <cellStyle name="Normal 2 2 136 4 2" xfId="24920"/>
    <cellStyle name="Normal 2 2 136 5" xfId="24921"/>
    <cellStyle name="Normal 2 2 137" xfId="5171"/>
    <cellStyle name="Normal 2 2 137 2" xfId="5172"/>
    <cellStyle name="Normal 2 2 137 2 2" xfId="5173"/>
    <cellStyle name="Normal 2 2 137 2 2 2" xfId="16554"/>
    <cellStyle name="Normal 2 2 137 2 2 2 2" xfId="24922"/>
    <cellStyle name="Normal 2 2 137 2 2 3" xfId="24923"/>
    <cellStyle name="Normal 2 2 137 2 3" xfId="16555"/>
    <cellStyle name="Normal 2 2 137 2 3 2" xfId="24924"/>
    <cellStyle name="Normal 2 2 137 2 4" xfId="24925"/>
    <cellStyle name="Normal 2 2 137 3" xfId="5174"/>
    <cellStyle name="Normal 2 2 137 3 2" xfId="16556"/>
    <cellStyle name="Normal 2 2 137 3 2 2" xfId="24926"/>
    <cellStyle name="Normal 2 2 137 3 3" xfId="24927"/>
    <cellStyle name="Normal 2 2 137 4" xfId="16557"/>
    <cellStyle name="Normal 2 2 137 4 2" xfId="24928"/>
    <cellStyle name="Normal 2 2 137 5" xfId="24929"/>
    <cellStyle name="Normal 2 2 138" xfId="5175"/>
    <cellStyle name="Normal 2 2 138 2" xfId="5176"/>
    <cellStyle name="Normal 2 2 138 2 2" xfId="5177"/>
    <cellStyle name="Normal 2 2 138 2 2 2" xfId="16558"/>
    <cellStyle name="Normal 2 2 138 2 2 2 2" xfId="24930"/>
    <cellStyle name="Normal 2 2 138 2 2 3" xfId="24931"/>
    <cellStyle name="Normal 2 2 138 2 3" xfId="16559"/>
    <cellStyle name="Normal 2 2 138 2 3 2" xfId="24932"/>
    <cellStyle name="Normal 2 2 138 2 4" xfId="24933"/>
    <cellStyle name="Normal 2 2 138 3" xfId="5178"/>
    <cellStyle name="Normal 2 2 138 3 2" xfId="16560"/>
    <cellStyle name="Normal 2 2 138 3 2 2" xfId="24934"/>
    <cellStyle name="Normal 2 2 138 3 3" xfId="24935"/>
    <cellStyle name="Normal 2 2 138 4" xfId="16561"/>
    <cellStyle name="Normal 2 2 138 4 2" xfId="24936"/>
    <cellStyle name="Normal 2 2 138 5" xfId="24937"/>
    <cellStyle name="Normal 2 2 139" xfId="5179"/>
    <cellStyle name="Normal 2 2 139 2" xfId="5180"/>
    <cellStyle name="Normal 2 2 139 2 2" xfId="5181"/>
    <cellStyle name="Normal 2 2 139 2 2 2" xfId="16562"/>
    <cellStyle name="Normal 2 2 139 2 2 2 2" xfId="24938"/>
    <cellStyle name="Normal 2 2 139 2 2 3" xfId="24939"/>
    <cellStyle name="Normal 2 2 139 2 3" xfId="16563"/>
    <cellStyle name="Normal 2 2 139 2 3 2" xfId="24940"/>
    <cellStyle name="Normal 2 2 139 2 4" xfId="24941"/>
    <cellStyle name="Normal 2 2 139 3" xfId="5182"/>
    <cellStyle name="Normal 2 2 139 3 2" xfId="16564"/>
    <cellStyle name="Normal 2 2 139 3 2 2" xfId="24942"/>
    <cellStyle name="Normal 2 2 139 3 3" xfId="24943"/>
    <cellStyle name="Normal 2 2 139 4" xfId="16565"/>
    <cellStyle name="Normal 2 2 139 4 2" xfId="24944"/>
    <cellStyle name="Normal 2 2 139 5" xfId="24945"/>
    <cellStyle name="Normal 2 2 14" xfId="5183"/>
    <cellStyle name="Normal 2 2 14 2" xfId="5184"/>
    <cellStyle name="Normal 2 2 14 2 2" xfId="5185"/>
    <cellStyle name="Normal 2 2 14 2 2 2" xfId="16566"/>
    <cellStyle name="Normal 2 2 14 2 2 2 2" xfId="24946"/>
    <cellStyle name="Normal 2 2 14 2 2 3" xfId="24947"/>
    <cellStyle name="Normal 2 2 14 2 3" xfId="16567"/>
    <cellStyle name="Normal 2 2 14 2 3 2" xfId="24948"/>
    <cellStyle name="Normal 2 2 14 2 4" xfId="24949"/>
    <cellStyle name="Normal 2 2 14 3" xfId="5186"/>
    <cellStyle name="Normal 2 2 14 3 2" xfId="5187"/>
    <cellStyle name="Normal 2 2 14 3 2 2" xfId="16568"/>
    <cellStyle name="Normal 2 2 14 3 2 2 2" xfId="24950"/>
    <cellStyle name="Normal 2 2 14 3 2 3" xfId="24951"/>
    <cellStyle name="Normal 2 2 14 3 3" xfId="16569"/>
    <cellStyle name="Normal 2 2 14 3 3 2" xfId="24952"/>
    <cellStyle name="Normal 2 2 14 3 4" xfId="24953"/>
    <cellStyle name="Normal 2 2 14 4" xfId="5188"/>
    <cellStyle name="Normal 2 2 14 4 2" xfId="16570"/>
    <cellStyle name="Normal 2 2 14 4 2 2" xfId="24954"/>
    <cellStyle name="Normal 2 2 14 4 3" xfId="24955"/>
    <cellStyle name="Normal 2 2 14 5" xfId="16571"/>
    <cellStyle name="Normal 2 2 14 5 2" xfId="24956"/>
    <cellStyle name="Normal 2 2 14 6" xfId="24957"/>
    <cellStyle name="Normal 2 2 140" xfId="5189"/>
    <cellStyle name="Normal 2 2 140 2" xfId="5190"/>
    <cellStyle name="Normal 2 2 140 2 2" xfId="5191"/>
    <cellStyle name="Normal 2 2 140 2 2 2" xfId="16572"/>
    <cellStyle name="Normal 2 2 140 2 2 2 2" xfId="24958"/>
    <cellStyle name="Normal 2 2 140 2 2 3" xfId="24959"/>
    <cellStyle name="Normal 2 2 140 2 3" xfId="16573"/>
    <cellStyle name="Normal 2 2 140 2 3 2" xfId="24960"/>
    <cellStyle name="Normal 2 2 140 2 4" xfId="24961"/>
    <cellStyle name="Normal 2 2 140 3" xfId="5192"/>
    <cellStyle name="Normal 2 2 140 3 2" xfId="16574"/>
    <cellStyle name="Normal 2 2 140 3 2 2" xfId="24962"/>
    <cellStyle name="Normal 2 2 140 3 3" xfId="24963"/>
    <cellStyle name="Normal 2 2 140 4" xfId="16575"/>
    <cellStyle name="Normal 2 2 140 4 2" xfId="24964"/>
    <cellStyle name="Normal 2 2 140 5" xfId="24965"/>
    <cellStyle name="Normal 2 2 141" xfId="5193"/>
    <cellStyle name="Normal 2 2 141 2" xfId="5194"/>
    <cellStyle name="Normal 2 2 141 2 2" xfId="5195"/>
    <cellStyle name="Normal 2 2 141 2 2 2" xfId="16576"/>
    <cellStyle name="Normal 2 2 141 2 2 2 2" xfId="24966"/>
    <cellStyle name="Normal 2 2 141 2 2 3" xfId="24967"/>
    <cellStyle name="Normal 2 2 141 2 3" xfId="16577"/>
    <cellStyle name="Normal 2 2 141 2 3 2" xfId="24968"/>
    <cellStyle name="Normal 2 2 141 2 4" xfId="24969"/>
    <cellStyle name="Normal 2 2 141 3" xfId="5196"/>
    <cellStyle name="Normal 2 2 141 3 2" xfId="16578"/>
    <cellStyle name="Normal 2 2 141 3 2 2" xfId="24970"/>
    <cellStyle name="Normal 2 2 141 3 3" xfId="24971"/>
    <cellStyle name="Normal 2 2 141 4" xfId="16579"/>
    <cellStyle name="Normal 2 2 141 4 2" xfId="24972"/>
    <cellStyle name="Normal 2 2 141 5" xfId="24973"/>
    <cellStyle name="Normal 2 2 142" xfId="5197"/>
    <cellStyle name="Normal 2 2 142 2" xfId="5198"/>
    <cellStyle name="Normal 2 2 142 2 2" xfId="5199"/>
    <cellStyle name="Normal 2 2 142 2 2 2" xfId="16580"/>
    <cellStyle name="Normal 2 2 142 2 2 2 2" xfId="24974"/>
    <cellStyle name="Normal 2 2 142 2 2 3" xfId="24975"/>
    <cellStyle name="Normal 2 2 142 2 3" xfId="16581"/>
    <cellStyle name="Normal 2 2 142 2 3 2" xfId="24976"/>
    <cellStyle name="Normal 2 2 142 2 4" xfId="24977"/>
    <cellStyle name="Normal 2 2 142 3" xfId="5200"/>
    <cellStyle name="Normal 2 2 142 3 2" xfId="16582"/>
    <cellStyle name="Normal 2 2 142 3 2 2" xfId="24978"/>
    <cellStyle name="Normal 2 2 142 3 3" xfId="24979"/>
    <cellStyle name="Normal 2 2 142 4" xfId="16583"/>
    <cellStyle name="Normal 2 2 142 4 2" xfId="24980"/>
    <cellStyle name="Normal 2 2 142 5" xfId="24981"/>
    <cellStyle name="Normal 2 2 143" xfId="5201"/>
    <cellStyle name="Normal 2 2 143 2" xfId="5202"/>
    <cellStyle name="Normal 2 2 143 2 2" xfId="5203"/>
    <cellStyle name="Normal 2 2 143 2 2 2" xfId="16584"/>
    <cellStyle name="Normal 2 2 143 2 2 2 2" xfId="24982"/>
    <cellStyle name="Normal 2 2 143 2 2 3" xfId="24983"/>
    <cellStyle name="Normal 2 2 143 2 3" xfId="16585"/>
    <cellStyle name="Normal 2 2 143 2 3 2" xfId="24984"/>
    <cellStyle name="Normal 2 2 143 2 4" xfId="24985"/>
    <cellStyle name="Normal 2 2 143 3" xfId="5204"/>
    <cellStyle name="Normal 2 2 143 3 2" xfId="16586"/>
    <cellStyle name="Normal 2 2 143 3 2 2" xfId="24986"/>
    <cellStyle name="Normal 2 2 143 3 3" xfId="24987"/>
    <cellStyle name="Normal 2 2 143 4" xfId="16587"/>
    <cellStyle name="Normal 2 2 143 4 2" xfId="24988"/>
    <cellStyle name="Normal 2 2 143 5" xfId="24989"/>
    <cellStyle name="Normal 2 2 144" xfId="5205"/>
    <cellStyle name="Normal 2 2 144 2" xfId="5206"/>
    <cellStyle name="Normal 2 2 144 2 2" xfId="5207"/>
    <cellStyle name="Normal 2 2 144 2 2 2" xfId="16588"/>
    <cellStyle name="Normal 2 2 144 2 2 2 2" xfId="24990"/>
    <cellStyle name="Normal 2 2 144 2 2 3" xfId="24991"/>
    <cellStyle name="Normal 2 2 144 2 3" xfId="16589"/>
    <cellStyle name="Normal 2 2 144 2 3 2" xfId="24992"/>
    <cellStyle name="Normal 2 2 144 2 4" xfId="24993"/>
    <cellStyle name="Normal 2 2 144 3" xfId="5208"/>
    <cellStyle name="Normal 2 2 144 3 2" xfId="16590"/>
    <cellStyle name="Normal 2 2 144 3 2 2" xfId="24994"/>
    <cellStyle name="Normal 2 2 144 3 3" xfId="24995"/>
    <cellStyle name="Normal 2 2 144 4" xfId="16591"/>
    <cellStyle name="Normal 2 2 144 4 2" xfId="24996"/>
    <cellStyle name="Normal 2 2 144 5" xfId="24997"/>
    <cellStyle name="Normal 2 2 145" xfId="5209"/>
    <cellStyle name="Normal 2 2 145 2" xfId="5210"/>
    <cellStyle name="Normal 2 2 145 2 2" xfId="5211"/>
    <cellStyle name="Normal 2 2 145 2 2 2" xfId="16592"/>
    <cellStyle name="Normal 2 2 145 2 2 2 2" xfId="24998"/>
    <cellStyle name="Normal 2 2 145 2 2 3" xfId="24999"/>
    <cellStyle name="Normal 2 2 145 2 3" xfId="16593"/>
    <cellStyle name="Normal 2 2 145 2 3 2" xfId="25000"/>
    <cellStyle name="Normal 2 2 145 2 4" xfId="25001"/>
    <cellStyle name="Normal 2 2 145 3" xfId="5212"/>
    <cellStyle name="Normal 2 2 145 3 2" xfId="16594"/>
    <cellStyle name="Normal 2 2 145 3 2 2" xfId="25002"/>
    <cellStyle name="Normal 2 2 145 3 3" xfId="25003"/>
    <cellStyle name="Normal 2 2 145 4" xfId="16595"/>
    <cellStyle name="Normal 2 2 145 4 2" xfId="25004"/>
    <cellStyle name="Normal 2 2 145 5" xfId="25005"/>
    <cellStyle name="Normal 2 2 146" xfId="5213"/>
    <cellStyle name="Normal 2 2 146 2" xfId="5214"/>
    <cellStyle name="Normal 2 2 146 2 2" xfId="5215"/>
    <cellStyle name="Normal 2 2 146 2 2 2" xfId="16596"/>
    <cellStyle name="Normal 2 2 146 2 2 2 2" xfId="25006"/>
    <cellStyle name="Normal 2 2 146 2 2 3" xfId="25007"/>
    <cellStyle name="Normal 2 2 146 2 3" xfId="16597"/>
    <cellStyle name="Normal 2 2 146 2 3 2" xfId="25008"/>
    <cellStyle name="Normal 2 2 146 2 4" xfId="25009"/>
    <cellStyle name="Normal 2 2 146 3" xfId="5216"/>
    <cellStyle name="Normal 2 2 146 3 2" xfId="16598"/>
    <cellStyle name="Normal 2 2 146 3 2 2" xfId="25010"/>
    <cellStyle name="Normal 2 2 146 3 3" xfId="25011"/>
    <cellStyle name="Normal 2 2 146 4" xfId="16599"/>
    <cellStyle name="Normal 2 2 146 4 2" xfId="25012"/>
    <cellStyle name="Normal 2 2 146 5" xfId="25013"/>
    <cellStyle name="Normal 2 2 147" xfId="5217"/>
    <cellStyle name="Normal 2 2 147 2" xfId="5218"/>
    <cellStyle name="Normal 2 2 147 2 2" xfId="5219"/>
    <cellStyle name="Normal 2 2 147 2 2 2" xfId="16600"/>
    <cellStyle name="Normal 2 2 147 2 2 2 2" xfId="25014"/>
    <cellStyle name="Normal 2 2 147 2 2 3" xfId="25015"/>
    <cellStyle name="Normal 2 2 147 2 3" xfId="16601"/>
    <cellStyle name="Normal 2 2 147 2 3 2" xfId="25016"/>
    <cellStyle name="Normal 2 2 147 2 4" xfId="25017"/>
    <cellStyle name="Normal 2 2 147 3" xfId="5220"/>
    <cellStyle name="Normal 2 2 147 3 2" xfId="16602"/>
    <cellStyle name="Normal 2 2 147 3 2 2" xfId="25018"/>
    <cellStyle name="Normal 2 2 147 3 3" xfId="25019"/>
    <cellStyle name="Normal 2 2 147 4" xfId="16603"/>
    <cellStyle name="Normal 2 2 147 4 2" xfId="25020"/>
    <cellStyle name="Normal 2 2 147 5" xfId="25021"/>
    <cellStyle name="Normal 2 2 148" xfId="5221"/>
    <cellStyle name="Normal 2 2 148 2" xfId="5222"/>
    <cellStyle name="Normal 2 2 148 2 2" xfId="5223"/>
    <cellStyle name="Normal 2 2 148 2 2 2" xfId="16604"/>
    <cellStyle name="Normal 2 2 148 2 2 2 2" xfId="25022"/>
    <cellStyle name="Normal 2 2 148 2 2 3" xfId="25023"/>
    <cellStyle name="Normal 2 2 148 2 3" xfId="16605"/>
    <cellStyle name="Normal 2 2 148 2 3 2" xfId="25024"/>
    <cellStyle name="Normal 2 2 148 2 4" xfId="25025"/>
    <cellStyle name="Normal 2 2 148 3" xfId="5224"/>
    <cellStyle name="Normal 2 2 148 3 2" xfId="16606"/>
    <cellStyle name="Normal 2 2 148 3 2 2" xfId="25026"/>
    <cellStyle name="Normal 2 2 148 3 3" xfId="25027"/>
    <cellStyle name="Normal 2 2 148 4" xfId="16607"/>
    <cellStyle name="Normal 2 2 148 4 2" xfId="25028"/>
    <cellStyle name="Normal 2 2 148 5" xfId="25029"/>
    <cellStyle name="Normal 2 2 149" xfId="5225"/>
    <cellStyle name="Normal 2 2 149 2" xfId="5226"/>
    <cellStyle name="Normal 2 2 149 2 2" xfId="5227"/>
    <cellStyle name="Normal 2 2 149 2 2 2" xfId="16608"/>
    <cellStyle name="Normal 2 2 149 2 2 2 2" xfId="25030"/>
    <cellStyle name="Normal 2 2 149 2 2 3" xfId="25031"/>
    <cellStyle name="Normal 2 2 149 2 3" xfId="16609"/>
    <cellStyle name="Normal 2 2 149 2 3 2" xfId="25032"/>
    <cellStyle name="Normal 2 2 149 2 4" xfId="25033"/>
    <cellStyle name="Normal 2 2 149 3" xfId="5228"/>
    <cellStyle name="Normal 2 2 149 3 2" xfId="16610"/>
    <cellStyle name="Normal 2 2 149 3 2 2" xfId="25034"/>
    <cellStyle name="Normal 2 2 149 3 3" xfId="25035"/>
    <cellStyle name="Normal 2 2 149 4" xfId="16611"/>
    <cellStyle name="Normal 2 2 149 4 2" xfId="25036"/>
    <cellStyle name="Normal 2 2 149 5" xfId="25037"/>
    <cellStyle name="Normal 2 2 15" xfId="5229"/>
    <cellStyle name="Normal 2 2 15 2" xfId="5230"/>
    <cellStyle name="Normal 2 2 15 2 2" xfId="5231"/>
    <cellStyle name="Normal 2 2 15 2 2 2" xfId="16612"/>
    <cellStyle name="Normal 2 2 15 2 2 2 2" xfId="25038"/>
    <cellStyle name="Normal 2 2 15 2 2 3" xfId="25039"/>
    <cellStyle name="Normal 2 2 15 2 3" xfId="16613"/>
    <cellStyle name="Normal 2 2 15 2 3 2" xfId="25040"/>
    <cellStyle name="Normal 2 2 15 2 4" xfId="25041"/>
    <cellStyle name="Normal 2 2 15 3" xfId="5232"/>
    <cellStyle name="Normal 2 2 15 3 2" xfId="5233"/>
    <cellStyle name="Normal 2 2 15 3 2 2" xfId="16614"/>
    <cellStyle name="Normal 2 2 15 3 2 2 2" xfId="25042"/>
    <cellStyle name="Normal 2 2 15 3 2 3" xfId="25043"/>
    <cellStyle name="Normal 2 2 15 3 3" xfId="16615"/>
    <cellStyle name="Normal 2 2 15 3 3 2" xfId="25044"/>
    <cellStyle name="Normal 2 2 15 3 4" xfId="25045"/>
    <cellStyle name="Normal 2 2 15 4" xfId="5234"/>
    <cellStyle name="Normal 2 2 15 4 2" xfId="16616"/>
    <cellStyle name="Normal 2 2 15 4 2 2" xfId="25046"/>
    <cellStyle name="Normal 2 2 15 4 3" xfId="25047"/>
    <cellStyle name="Normal 2 2 15 5" xfId="16617"/>
    <cellStyle name="Normal 2 2 15 5 2" xfId="25048"/>
    <cellStyle name="Normal 2 2 15 6" xfId="25049"/>
    <cellStyle name="Normal 2 2 150" xfId="5235"/>
    <cellStyle name="Normal 2 2 150 2" xfId="5236"/>
    <cellStyle name="Normal 2 2 150 2 2" xfId="5237"/>
    <cellStyle name="Normal 2 2 150 2 2 2" xfId="16618"/>
    <cellStyle name="Normal 2 2 150 2 2 2 2" xfId="25050"/>
    <cellStyle name="Normal 2 2 150 2 2 3" xfId="25051"/>
    <cellStyle name="Normal 2 2 150 2 3" xfId="16619"/>
    <cellStyle name="Normal 2 2 150 2 3 2" xfId="25052"/>
    <cellStyle name="Normal 2 2 150 2 4" xfId="25053"/>
    <cellStyle name="Normal 2 2 150 3" xfId="5238"/>
    <cellStyle name="Normal 2 2 150 3 2" xfId="16620"/>
    <cellStyle name="Normal 2 2 150 3 2 2" xfId="25054"/>
    <cellStyle name="Normal 2 2 150 3 3" xfId="25055"/>
    <cellStyle name="Normal 2 2 150 4" xfId="16621"/>
    <cellStyle name="Normal 2 2 150 4 2" xfId="25056"/>
    <cellStyle name="Normal 2 2 150 5" xfId="25057"/>
    <cellStyle name="Normal 2 2 151" xfId="5239"/>
    <cellStyle name="Normal 2 2 151 2" xfId="5240"/>
    <cellStyle name="Normal 2 2 151 2 2" xfId="5241"/>
    <cellStyle name="Normal 2 2 151 2 2 2" xfId="16622"/>
    <cellStyle name="Normal 2 2 151 2 2 2 2" xfId="25058"/>
    <cellStyle name="Normal 2 2 151 2 2 3" xfId="25059"/>
    <cellStyle name="Normal 2 2 151 2 3" xfId="16623"/>
    <cellStyle name="Normal 2 2 151 2 3 2" xfId="25060"/>
    <cellStyle name="Normal 2 2 151 2 4" xfId="25061"/>
    <cellStyle name="Normal 2 2 151 3" xfId="5242"/>
    <cellStyle name="Normal 2 2 151 3 2" xfId="16624"/>
    <cellStyle name="Normal 2 2 151 3 2 2" xfId="25062"/>
    <cellStyle name="Normal 2 2 151 3 3" xfId="25063"/>
    <cellStyle name="Normal 2 2 151 4" xfId="16625"/>
    <cellStyle name="Normal 2 2 151 4 2" xfId="25064"/>
    <cellStyle name="Normal 2 2 151 5" xfId="25065"/>
    <cellStyle name="Normal 2 2 152" xfId="5243"/>
    <cellStyle name="Normal 2 2 152 2" xfId="5244"/>
    <cellStyle name="Normal 2 2 152 2 2" xfId="5245"/>
    <cellStyle name="Normal 2 2 152 2 2 2" xfId="16626"/>
    <cellStyle name="Normal 2 2 152 2 2 2 2" xfId="25066"/>
    <cellStyle name="Normal 2 2 152 2 2 3" xfId="25067"/>
    <cellStyle name="Normal 2 2 152 2 3" xfId="16627"/>
    <cellStyle name="Normal 2 2 152 2 3 2" xfId="25068"/>
    <cellStyle name="Normal 2 2 152 2 4" xfId="25069"/>
    <cellStyle name="Normal 2 2 152 3" xfId="5246"/>
    <cellStyle name="Normal 2 2 152 3 2" xfId="16628"/>
    <cellStyle name="Normal 2 2 152 3 2 2" xfId="25070"/>
    <cellStyle name="Normal 2 2 152 3 3" xfId="25071"/>
    <cellStyle name="Normal 2 2 152 4" xfId="16629"/>
    <cellStyle name="Normal 2 2 152 4 2" xfId="25072"/>
    <cellStyle name="Normal 2 2 152 5" xfId="25073"/>
    <cellStyle name="Normal 2 2 153" xfId="5247"/>
    <cellStyle name="Normal 2 2 153 2" xfId="5248"/>
    <cellStyle name="Normal 2 2 153 2 2" xfId="5249"/>
    <cellStyle name="Normal 2 2 153 2 2 2" xfId="16630"/>
    <cellStyle name="Normal 2 2 153 2 2 2 2" xfId="25074"/>
    <cellStyle name="Normal 2 2 153 2 2 3" xfId="25075"/>
    <cellStyle name="Normal 2 2 153 2 3" xfId="16631"/>
    <cellStyle name="Normal 2 2 153 2 3 2" xfId="25076"/>
    <cellStyle name="Normal 2 2 153 2 4" xfId="25077"/>
    <cellStyle name="Normal 2 2 153 3" xfId="5250"/>
    <cellStyle name="Normal 2 2 153 3 2" xfId="16632"/>
    <cellStyle name="Normal 2 2 153 3 2 2" xfId="25078"/>
    <cellStyle name="Normal 2 2 153 3 3" xfId="25079"/>
    <cellStyle name="Normal 2 2 153 4" xfId="16633"/>
    <cellStyle name="Normal 2 2 153 4 2" xfId="25080"/>
    <cellStyle name="Normal 2 2 153 5" xfId="25081"/>
    <cellStyle name="Normal 2 2 154" xfId="5251"/>
    <cellStyle name="Normal 2 2 154 2" xfId="5252"/>
    <cellStyle name="Normal 2 2 154 2 2" xfId="5253"/>
    <cellStyle name="Normal 2 2 154 2 2 2" xfId="16634"/>
    <cellStyle name="Normal 2 2 154 2 2 2 2" xfId="25082"/>
    <cellStyle name="Normal 2 2 154 2 2 3" xfId="25083"/>
    <cellStyle name="Normal 2 2 154 2 3" xfId="16635"/>
    <cellStyle name="Normal 2 2 154 2 3 2" xfId="25084"/>
    <cellStyle name="Normal 2 2 154 2 4" xfId="25085"/>
    <cellStyle name="Normal 2 2 154 3" xfId="5254"/>
    <cellStyle name="Normal 2 2 154 3 2" xfId="16636"/>
    <cellStyle name="Normal 2 2 154 3 2 2" xfId="25086"/>
    <cellStyle name="Normal 2 2 154 3 3" xfId="25087"/>
    <cellStyle name="Normal 2 2 154 4" xfId="16637"/>
    <cellStyle name="Normal 2 2 154 4 2" xfId="25088"/>
    <cellStyle name="Normal 2 2 154 5" xfId="25089"/>
    <cellStyle name="Normal 2 2 155" xfId="5255"/>
    <cellStyle name="Normal 2 2 155 2" xfId="5256"/>
    <cellStyle name="Normal 2 2 155 2 2" xfId="16638"/>
    <cellStyle name="Normal 2 2 155 2 2 2" xfId="25090"/>
    <cellStyle name="Normal 2 2 155 2 3" xfId="25091"/>
    <cellStyle name="Normal 2 2 155 3" xfId="16639"/>
    <cellStyle name="Normal 2 2 155 3 2" xfId="25092"/>
    <cellStyle name="Normal 2 2 155 4" xfId="25093"/>
    <cellStyle name="Normal 2 2 16" xfId="5257"/>
    <cellStyle name="Normal 2 2 16 2" xfId="5258"/>
    <cellStyle name="Normal 2 2 16 2 2" xfId="5259"/>
    <cellStyle name="Normal 2 2 16 2 2 2" xfId="16640"/>
    <cellStyle name="Normal 2 2 16 2 2 2 2" xfId="25094"/>
    <cellStyle name="Normal 2 2 16 2 2 3" xfId="25095"/>
    <cellStyle name="Normal 2 2 16 2 3" xfId="16641"/>
    <cellStyle name="Normal 2 2 16 2 3 2" xfId="25096"/>
    <cellStyle name="Normal 2 2 16 2 4" xfId="25097"/>
    <cellStyle name="Normal 2 2 16 3" xfId="5260"/>
    <cellStyle name="Normal 2 2 16 3 2" xfId="5261"/>
    <cellStyle name="Normal 2 2 16 3 2 2" xfId="16642"/>
    <cellStyle name="Normal 2 2 16 3 2 2 2" xfId="25098"/>
    <cellStyle name="Normal 2 2 16 3 2 3" xfId="25099"/>
    <cellStyle name="Normal 2 2 16 3 3" xfId="16643"/>
    <cellStyle name="Normal 2 2 16 3 3 2" xfId="25100"/>
    <cellStyle name="Normal 2 2 16 3 4" xfId="25101"/>
    <cellStyle name="Normal 2 2 16 4" xfId="5262"/>
    <cellStyle name="Normal 2 2 16 4 2" xfId="16644"/>
    <cellStyle name="Normal 2 2 16 4 2 2" xfId="25102"/>
    <cellStyle name="Normal 2 2 16 4 3" xfId="25103"/>
    <cellStyle name="Normal 2 2 16 5" xfId="16645"/>
    <cellStyle name="Normal 2 2 16 5 2" xfId="25104"/>
    <cellStyle name="Normal 2 2 16 6" xfId="25105"/>
    <cellStyle name="Normal 2 2 17" xfId="5263"/>
    <cellStyle name="Normal 2 2 17 2" xfId="5264"/>
    <cellStyle name="Normal 2 2 17 2 2" xfId="5265"/>
    <cellStyle name="Normal 2 2 17 2 2 2" xfId="16646"/>
    <cellStyle name="Normal 2 2 17 2 2 2 2" xfId="25106"/>
    <cellStyle name="Normal 2 2 17 2 2 3" xfId="25107"/>
    <cellStyle name="Normal 2 2 17 2 3" xfId="16647"/>
    <cellStyle name="Normal 2 2 17 2 3 2" xfId="25108"/>
    <cellStyle name="Normal 2 2 17 2 4" xfId="25109"/>
    <cellStyle name="Normal 2 2 17 3" xfId="5266"/>
    <cellStyle name="Normal 2 2 17 3 2" xfId="5267"/>
    <cellStyle name="Normal 2 2 17 3 2 2" xfId="16648"/>
    <cellStyle name="Normal 2 2 17 3 2 2 2" xfId="25110"/>
    <cellStyle name="Normal 2 2 17 3 2 3" xfId="25111"/>
    <cellStyle name="Normal 2 2 17 3 3" xfId="16649"/>
    <cellStyle name="Normal 2 2 17 3 3 2" xfId="25112"/>
    <cellStyle name="Normal 2 2 17 3 4" xfId="25113"/>
    <cellStyle name="Normal 2 2 17 4" xfId="5268"/>
    <cellStyle name="Normal 2 2 17 4 2" xfId="16650"/>
    <cellStyle name="Normal 2 2 17 4 2 2" xfId="25114"/>
    <cellStyle name="Normal 2 2 17 4 3" xfId="25115"/>
    <cellStyle name="Normal 2 2 17 5" xfId="16651"/>
    <cellStyle name="Normal 2 2 17 5 2" xfId="25116"/>
    <cellStyle name="Normal 2 2 17 6" xfId="25117"/>
    <cellStyle name="Normal 2 2 18" xfId="5269"/>
    <cellStyle name="Normal 2 2 18 2" xfId="5270"/>
    <cellStyle name="Normal 2 2 18 2 2" xfId="5271"/>
    <cellStyle name="Normal 2 2 18 2 2 2" xfId="16652"/>
    <cellStyle name="Normal 2 2 18 2 2 2 2" xfId="25118"/>
    <cellStyle name="Normal 2 2 18 2 2 3" xfId="25119"/>
    <cellStyle name="Normal 2 2 18 2 3" xfId="16653"/>
    <cellStyle name="Normal 2 2 18 2 3 2" xfId="25120"/>
    <cellStyle name="Normal 2 2 18 2 4" xfId="25121"/>
    <cellStyle name="Normal 2 2 18 3" xfId="5272"/>
    <cellStyle name="Normal 2 2 18 3 2" xfId="5273"/>
    <cellStyle name="Normal 2 2 18 3 2 2" xfId="16654"/>
    <cellStyle name="Normal 2 2 18 3 2 2 2" xfId="25122"/>
    <cellStyle name="Normal 2 2 18 3 2 3" xfId="25123"/>
    <cellStyle name="Normal 2 2 18 3 3" xfId="16655"/>
    <cellStyle name="Normal 2 2 18 3 3 2" xfId="25124"/>
    <cellStyle name="Normal 2 2 18 3 4" xfId="25125"/>
    <cellStyle name="Normal 2 2 18 4" xfId="5274"/>
    <cellStyle name="Normal 2 2 18 4 2" xfId="16656"/>
    <cellStyle name="Normal 2 2 18 4 2 2" xfId="25126"/>
    <cellStyle name="Normal 2 2 18 4 3" xfId="25127"/>
    <cellStyle name="Normal 2 2 18 5" xfId="16657"/>
    <cellStyle name="Normal 2 2 18 5 2" xfId="25128"/>
    <cellStyle name="Normal 2 2 18 6" xfId="25129"/>
    <cellStyle name="Normal 2 2 19" xfId="5275"/>
    <cellStyle name="Normal 2 2 19 2" xfId="5276"/>
    <cellStyle name="Normal 2 2 19 2 2" xfId="5277"/>
    <cellStyle name="Normal 2 2 19 2 2 2" xfId="16658"/>
    <cellStyle name="Normal 2 2 19 2 2 2 2" xfId="25130"/>
    <cellStyle name="Normal 2 2 19 2 2 3" xfId="25131"/>
    <cellStyle name="Normal 2 2 19 2 3" xfId="16659"/>
    <cellStyle name="Normal 2 2 19 2 3 2" xfId="25132"/>
    <cellStyle name="Normal 2 2 19 2 4" xfId="25133"/>
    <cellStyle name="Normal 2 2 19 3" xfId="5278"/>
    <cellStyle name="Normal 2 2 19 3 2" xfId="5279"/>
    <cellStyle name="Normal 2 2 19 3 2 2" xfId="16660"/>
    <cellStyle name="Normal 2 2 19 3 2 2 2" xfId="25134"/>
    <cellStyle name="Normal 2 2 19 3 2 3" xfId="25135"/>
    <cellStyle name="Normal 2 2 19 3 3" xfId="16661"/>
    <cellStyle name="Normal 2 2 19 3 3 2" xfId="25136"/>
    <cellStyle name="Normal 2 2 19 3 4" xfId="25137"/>
    <cellStyle name="Normal 2 2 19 4" xfId="5280"/>
    <cellStyle name="Normal 2 2 19 4 2" xfId="16662"/>
    <cellStyle name="Normal 2 2 19 4 2 2" xfId="25138"/>
    <cellStyle name="Normal 2 2 19 4 3" xfId="25139"/>
    <cellStyle name="Normal 2 2 19 5" xfId="16663"/>
    <cellStyle name="Normal 2 2 19 5 2" xfId="25140"/>
    <cellStyle name="Normal 2 2 19 6" xfId="25141"/>
    <cellStyle name="Normal 2 2 2" xfId="35"/>
    <cellStyle name="Normal 2 2 2 10" xfId="5281"/>
    <cellStyle name="Normal 2 2 2 10 2" xfId="5282"/>
    <cellStyle name="Normal 2 2 2 10 3" xfId="16664"/>
    <cellStyle name="Normal 2 2 2 10 4" xfId="16665"/>
    <cellStyle name="Normal 2 2 2 10 4 2" xfId="25142"/>
    <cellStyle name="Normal 2 2 2 100" xfId="5283"/>
    <cellStyle name="Normal 2 2 2 100 2" xfId="16666"/>
    <cellStyle name="Normal 2 2 2 101" xfId="5284"/>
    <cellStyle name="Normal 2 2 2 101 2" xfId="16667"/>
    <cellStyle name="Normal 2 2 2 102" xfId="5285"/>
    <cellStyle name="Normal 2 2 2 102 2" xfId="16668"/>
    <cellStyle name="Normal 2 2 2 103" xfId="5286"/>
    <cellStyle name="Normal 2 2 2 103 2" xfId="16669"/>
    <cellStyle name="Normal 2 2 2 104" xfId="5287"/>
    <cellStyle name="Normal 2 2 2 104 2" xfId="16670"/>
    <cellStyle name="Normal 2 2 2 105" xfId="5288"/>
    <cellStyle name="Normal 2 2 2 105 2" xfId="16671"/>
    <cellStyle name="Normal 2 2 2 106" xfId="5289"/>
    <cellStyle name="Normal 2 2 2 106 2" xfId="16672"/>
    <cellStyle name="Normal 2 2 2 107" xfId="5290"/>
    <cellStyle name="Normal 2 2 2 107 2" xfId="16673"/>
    <cellStyle name="Normal 2 2 2 108" xfId="5291"/>
    <cellStyle name="Normal 2 2 2 108 2" xfId="16674"/>
    <cellStyle name="Normal 2 2 2 109" xfId="5292"/>
    <cellStyle name="Normal 2 2 2 109 2" xfId="16675"/>
    <cellStyle name="Normal 2 2 2 11" xfId="5293"/>
    <cellStyle name="Normal 2 2 2 11 2" xfId="5294"/>
    <cellStyle name="Normal 2 2 2 11 3" xfId="16676"/>
    <cellStyle name="Normal 2 2 2 11 4" xfId="16677"/>
    <cellStyle name="Normal 2 2 2 110" xfId="5295"/>
    <cellStyle name="Normal 2 2 2 110 2" xfId="16678"/>
    <cellStyle name="Normal 2 2 2 111" xfId="5296"/>
    <cellStyle name="Normal 2 2 2 111 2" xfId="16679"/>
    <cellStyle name="Normal 2 2 2 112" xfId="5297"/>
    <cellStyle name="Normal 2 2 2 112 2" xfId="16680"/>
    <cellStyle name="Normal 2 2 2 113" xfId="5298"/>
    <cellStyle name="Normal 2 2 2 113 2" xfId="16681"/>
    <cellStyle name="Normal 2 2 2 114" xfId="5299"/>
    <cellStyle name="Normal 2 2 2 114 2" xfId="16682"/>
    <cellStyle name="Normal 2 2 2 115" xfId="5300"/>
    <cellStyle name="Normal 2 2 2 115 2" xfId="16683"/>
    <cellStyle name="Normal 2 2 2 116" xfId="5301"/>
    <cellStyle name="Normal 2 2 2 116 2" xfId="16684"/>
    <cellStyle name="Normal 2 2 2 117" xfId="5302"/>
    <cellStyle name="Normal 2 2 2 117 2" xfId="16685"/>
    <cellStyle name="Normal 2 2 2 118" xfId="5303"/>
    <cellStyle name="Normal 2 2 2 118 2" xfId="16686"/>
    <cellStyle name="Normal 2 2 2 119" xfId="5304"/>
    <cellStyle name="Normal 2 2 2 119 2" xfId="16687"/>
    <cellStyle name="Normal 2 2 2 12" xfId="5305"/>
    <cellStyle name="Normal 2 2 2 12 2" xfId="5306"/>
    <cellStyle name="Normal 2 2 2 12 3" xfId="16688"/>
    <cellStyle name="Normal 2 2 2 120" xfId="5307"/>
    <cellStyle name="Normal 2 2 2 120 2" xfId="16689"/>
    <cellStyle name="Normal 2 2 2 121" xfId="5308"/>
    <cellStyle name="Normal 2 2 2 121 2" xfId="16690"/>
    <cellStyle name="Normal 2 2 2 122" xfId="5309"/>
    <cellStyle name="Normal 2 2 2 122 2" xfId="16691"/>
    <cellStyle name="Normal 2 2 2 123" xfId="5310"/>
    <cellStyle name="Normal 2 2 2 123 2" xfId="16692"/>
    <cellStyle name="Normal 2 2 2 124" xfId="5311"/>
    <cellStyle name="Normal 2 2 2 124 2" xfId="16693"/>
    <cellStyle name="Normal 2 2 2 125" xfId="5312"/>
    <cellStyle name="Normal 2 2 2 125 2" xfId="16694"/>
    <cellStyle name="Normal 2 2 2 126" xfId="5313"/>
    <cellStyle name="Normal 2 2 2 126 2" xfId="16695"/>
    <cellStyle name="Normal 2 2 2 127" xfId="5314"/>
    <cellStyle name="Normal 2 2 2 127 2" xfId="16696"/>
    <cellStyle name="Normal 2 2 2 128" xfId="5315"/>
    <cellStyle name="Normal 2 2 2 128 2" xfId="16697"/>
    <cellStyle name="Normal 2 2 2 129" xfId="5316"/>
    <cellStyle name="Normal 2 2 2 129 2" xfId="16698"/>
    <cellStyle name="Normal 2 2 2 13" xfId="5317"/>
    <cellStyle name="Normal 2 2 2 13 2" xfId="5318"/>
    <cellStyle name="Normal 2 2 2 13 3" xfId="16699"/>
    <cellStyle name="Normal 2 2 2 130" xfId="5319"/>
    <cellStyle name="Normal 2 2 2 130 2" xfId="16700"/>
    <cellStyle name="Normal 2 2 2 131" xfId="5320"/>
    <cellStyle name="Normal 2 2 2 131 2" xfId="16701"/>
    <cellStyle name="Normal 2 2 2 132" xfId="5321"/>
    <cellStyle name="Normal 2 2 2 132 2" xfId="16702"/>
    <cellStyle name="Normal 2 2 2 133" xfId="5322"/>
    <cellStyle name="Normal 2 2 2 133 2" xfId="16703"/>
    <cellStyle name="Normal 2 2 2 134" xfId="5323"/>
    <cellStyle name="Normal 2 2 2 134 2" xfId="16704"/>
    <cellStyle name="Normal 2 2 2 135" xfId="5324"/>
    <cellStyle name="Normal 2 2 2 135 2" xfId="16705"/>
    <cellStyle name="Normal 2 2 2 136" xfId="5325"/>
    <cellStyle name="Normal 2 2 2 136 2" xfId="16706"/>
    <cellStyle name="Normal 2 2 2 137" xfId="5326"/>
    <cellStyle name="Normal 2 2 2 137 2" xfId="16707"/>
    <cellStyle name="Normal 2 2 2 138" xfId="5327"/>
    <cellStyle name="Normal 2 2 2 138 2" xfId="16708"/>
    <cellStyle name="Normal 2 2 2 139" xfId="5328"/>
    <cellStyle name="Normal 2 2 2 139 2" xfId="16709"/>
    <cellStyle name="Normal 2 2 2 14" xfId="5329"/>
    <cellStyle name="Normal 2 2 2 14 2" xfId="5330"/>
    <cellStyle name="Normal 2 2 2 14 3" xfId="16710"/>
    <cellStyle name="Normal 2 2 2 140" xfId="5331"/>
    <cellStyle name="Normal 2 2 2 140 2" xfId="16711"/>
    <cellStyle name="Normal 2 2 2 141" xfId="5332"/>
    <cellStyle name="Normal 2 2 2 141 2" xfId="16712"/>
    <cellStyle name="Normal 2 2 2 142" xfId="5333"/>
    <cellStyle name="Normal 2 2 2 142 2" xfId="16713"/>
    <cellStyle name="Normal 2 2 2 143" xfId="5334"/>
    <cellStyle name="Normal 2 2 2 143 2" xfId="16714"/>
    <cellStyle name="Normal 2 2 2 144" xfId="5335"/>
    <cellStyle name="Normal 2 2 2 144 2" xfId="16715"/>
    <cellStyle name="Normal 2 2 2 145" xfId="5336"/>
    <cellStyle name="Normal 2 2 2 146" xfId="5337"/>
    <cellStyle name="Normal 2 2 2 146 2" xfId="16716"/>
    <cellStyle name="Normal 2 2 2 147" xfId="5338"/>
    <cellStyle name="Normal 2 2 2 147 2" xfId="5339"/>
    <cellStyle name="Normal 2 2 2 147 2 2" xfId="16717"/>
    <cellStyle name="Normal 2 2 2 147 2 2 2" xfId="25143"/>
    <cellStyle name="Normal 2 2 2 147 2 3" xfId="25144"/>
    <cellStyle name="Normal 2 2 2 147 3" xfId="16718"/>
    <cellStyle name="Normal 2 2 2 147 3 2" xfId="25145"/>
    <cellStyle name="Normal 2 2 2 147 4" xfId="25146"/>
    <cellStyle name="Normal 2 2 2 148" xfId="5340"/>
    <cellStyle name="Normal 2 2 2 148 2" xfId="5341"/>
    <cellStyle name="Normal 2 2 2 148 2 2" xfId="16719"/>
    <cellStyle name="Normal 2 2 2 148 2 2 2" xfId="25147"/>
    <cellStyle name="Normal 2 2 2 148 2 3" xfId="25148"/>
    <cellStyle name="Normal 2 2 2 148 3" xfId="16720"/>
    <cellStyle name="Normal 2 2 2 148 3 2" xfId="25149"/>
    <cellStyle name="Normal 2 2 2 148 4" xfId="25150"/>
    <cellStyle name="Normal 2 2 2 149" xfId="5342"/>
    <cellStyle name="Normal 2 2 2 149 2" xfId="5343"/>
    <cellStyle name="Normal 2 2 2 149 2 2" xfId="16721"/>
    <cellStyle name="Normal 2 2 2 149 2 2 2" xfId="25151"/>
    <cellStyle name="Normal 2 2 2 149 2 3" xfId="25152"/>
    <cellStyle name="Normal 2 2 2 149 3" xfId="16722"/>
    <cellStyle name="Normal 2 2 2 149 3 2" xfId="25153"/>
    <cellStyle name="Normal 2 2 2 149 4" xfId="25154"/>
    <cellStyle name="Normal 2 2 2 15" xfId="5344"/>
    <cellStyle name="Normal 2 2 2 15 2" xfId="5345"/>
    <cellStyle name="Normal 2 2 2 15 3" xfId="16723"/>
    <cellStyle name="Normal 2 2 2 150" xfId="5346"/>
    <cellStyle name="Normal 2 2 2 150 2" xfId="5347"/>
    <cellStyle name="Normal 2 2 2 150 2 2" xfId="16724"/>
    <cellStyle name="Normal 2 2 2 150 2 2 2" xfId="25155"/>
    <cellStyle name="Normal 2 2 2 150 2 3" xfId="25156"/>
    <cellStyle name="Normal 2 2 2 150 3" xfId="16725"/>
    <cellStyle name="Normal 2 2 2 150 3 2" xfId="25157"/>
    <cellStyle name="Normal 2 2 2 150 4" xfId="25158"/>
    <cellStyle name="Normal 2 2 2 151" xfId="5348"/>
    <cellStyle name="Normal 2 2 2 152" xfId="33629"/>
    <cellStyle name="Normal 2 2 2 152 2" xfId="33675"/>
    <cellStyle name="Normal 2 2 2 152 2 2 2 2" xfId="33683"/>
    <cellStyle name="Normal 2 2 2 16" xfId="5349"/>
    <cellStyle name="Normal 2 2 2 16 2" xfId="5350"/>
    <cellStyle name="Normal 2 2 2 16 3" xfId="16726"/>
    <cellStyle name="Normal 2 2 2 17" xfId="5351"/>
    <cellStyle name="Normal 2 2 2 17 2" xfId="5352"/>
    <cellStyle name="Normal 2 2 2 17 3" xfId="16727"/>
    <cellStyle name="Normal 2 2 2 18" xfId="5353"/>
    <cellStyle name="Normal 2 2 2 18 2" xfId="5354"/>
    <cellStyle name="Normal 2 2 2 18 3" xfId="16728"/>
    <cellStyle name="Normal 2 2 2 19" xfId="5355"/>
    <cellStyle name="Normal 2 2 2 19 2" xfId="5356"/>
    <cellStyle name="Normal 2 2 2 19 3" xfId="16729"/>
    <cellStyle name="Normal 2 2 2 2" xfId="36"/>
    <cellStyle name="Normal 2 2 2 2 10" xfId="5357"/>
    <cellStyle name="Normal 2 2 2 2 10 2" xfId="5358"/>
    <cellStyle name="Normal 2 2 2 2 10 2 2" xfId="5359"/>
    <cellStyle name="Normal 2 2 2 2 10 2 2 2" xfId="16730"/>
    <cellStyle name="Normal 2 2 2 2 10 2 2 2 2" xfId="25159"/>
    <cellStyle name="Normal 2 2 2 2 10 2 2 3" xfId="25160"/>
    <cellStyle name="Normal 2 2 2 2 10 2 3" xfId="16731"/>
    <cellStyle name="Normal 2 2 2 2 10 2 3 2" xfId="25161"/>
    <cellStyle name="Normal 2 2 2 2 10 2 4" xfId="25162"/>
    <cellStyle name="Normal 2 2 2 2 10 3" xfId="5360"/>
    <cellStyle name="Normal 2 2 2 2 10 3 2" xfId="5361"/>
    <cellStyle name="Normal 2 2 2 2 10 3 2 2" xfId="16732"/>
    <cellStyle name="Normal 2 2 2 2 10 3 2 2 2" xfId="25163"/>
    <cellStyle name="Normal 2 2 2 2 10 3 2 3" xfId="25164"/>
    <cellStyle name="Normal 2 2 2 2 10 3 3" xfId="16733"/>
    <cellStyle name="Normal 2 2 2 2 10 3 3 2" xfId="25165"/>
    <cellStyle name="Normal 2 2 2 2 10 3 4" xfId="25166"/>
    <cellStyle name="Normal 2 2 2 2 10 4" xfId="5362"/>
    <cellStyle name="Normal 2 2 2 2 10 4 2" xfId="16734"/>
    <cellStyle name="Normal 2 2 2 2 10 4 2 2" xfId="25167"/>
    <cellStyle name="Normal 2 2 2 2 10 4 3" xfId="25168"/>
    <cellStyle name="Normal 2 2 2 2 10 5" xfId="16735"/>
    <cellStyle name="Normal 2 2 2 2 10 5 2" xfId="25169"/>
    <cellStyle name="Normal 2 2 2 2 10 6" xfId="25170"/>
    <cellStyle name="Normal 2 2 2 2 100" xfId="5363"/>
    <cellStyle name="Normal 2 2 2 2 100 2" xfId="5364"/>
    <cellStyle name="Normal 2 2 2 2 100 2 2" xfId="5365"/>
    <cellStyle name="Normal 2 2 2 2 100 2 2 2" xfId="16736"/>
    <cellStyle name="Normal 2 2 2 2 100 2 2 2 2" xfId="25171"/>
    <cellStyle name="Normal 2 2 2 2 100 2 2 3" xfId="25172"/>
    <cellStyle name="Normal 2 2 2 2 100 2 3" xfId="16737"/>
    <cellStyle name="Normal 2 2 2 2 100 2 3 2" xfId="25173"/>
    <cellStyle name="Normal 2 2 2 2 100 2 4" xfId="25174"/>
    <cellStyle name="Normal 2 2 2 2 100 3" xfId="5366"/>
    <cellStyle name="Normal 2 2 2 2 100 3 2" xfId="16738"/>
    <cellStyle name="Normal 2 2 2 2 100 3 2 2" xfId="25175"/>
    <cellStyle name="Normal 2 2 2 2 100 3 3" xfId="25176"/>
    <cellStyle name="Normal 2 2 2 2 100 4" xfId="16739"/>
    <cellStyle name="Normal 2 2 2 2 100 4 2" xfId="25177"/>
    <cellStyle name="Normal 2 2 2 2 100 5" xfId="25178"/>
    <cellStyle name="Normal 2 2 2 2 101" xfId="5367"/>
    <cellStyle name="Normal 2 2 2 2 101 2" xfId="5368"/>
    <cellStyle name="Normal 2 2 2 2 101 2 2" xfId="5369"/>
    <cellStyle name="Normal 2 2 2 2 101 2 2 2" xfId="16740"/>
    <cellStyle name="Normal 2 2 2 2 101 2 2 2 2" xfId="25179"/>
    <cellStyle name="Normal 2 2 2 2 101 2 2 3" xfId="25180"/>
    <cellStyle name="Normal 2 2 2 2 101 2 3" xfId="16741"/>
    <cellStyle name="Normal 2 2 2 2 101 2 3 2" xfId="25181"/>
    <cellStyle name="Normal 2 2 2 2 101 2 4" xfId="25182"/>
    <cellStyle name="Normal 2 2 2 2 101 3" xfId="5370"/>
    <cellStyle name="Normal 2 2 2 2 101 3 2" xfId="16742"/>
    <cellStyle name="Normal 2 2 2 2 101 3 2 2" xfId="25183"/>
    <cellStyle name="Normal 2 2 2 2 101 3 3" xfId="25184"/>
    <cellStyle name="Normal 2 2 2 2 101 4" xfId="16743"/>
    <cellStyle name="Normal 2 2 2 2 101 4 2" xfId="25185"/>
    <cellStyle name="Normal 2 2 2 2 101 5" xfId="25186"/>
    <cellStyle name="Normal 2 2 2 2 102" xfId="5371"/>
    <cellStyle name="Normal 2 2 2 2 102 2" xfId="5372"/>
    <cellStyle name="Normal 2 2 2 2 102 2 2" xfId="5373"/>
    <cellStyle name="Normal 2 2 2 2 102 2 2 2" xfId="16744"/>
    <cellStyle name="Normal 2 2 2 2 102 2 2 2 2" xfId="25187"/>
    <cellStyle name="Normal 2 2 2 2 102 2 2 3" xfId="25188"/>
    <cellStyle name="Normal 2 2 2 2 102 2 3" xfId="16745"/>
    <cellStyle name="Normal 2 2 2 2 102 2 3 2" xfId="25189"/>
    <cellStyle name="Normal 2 2 2 2 102 2 4" xfId="25190"/>
    <cellStyle name="Normal 2 2 2 2 102 3" xfId="5374"/>
    <cellStyle name="Normal 2 2 2 2 102 3 2" xfId="16746"/>
    <cellStyle name="Normal 2 2 2 2 102 3 2 2" xfId="25191"/>
    <cellStyle name="Normal 2 2 2 2 102 3 3" xfId="25192"/>
    <cellStyle name="Normal 2 2 2 2 102 4" xfId="16747"/>
    <cellStyle name="Normal 2 2 2 2 102 4 2" xfId="25193"/>
    <cellStyle name="Normal 2 2 2 2 102 5" xfId="25194"/>
    <cellStyle name="Normal 2 2 2 2 103" xfId="5375"/>
    <cellStyle name="Normal 2 2 2 2 103 2" xfId="5376"/>
    <cellStyle name="Normal 2 2 2 2 103 2 2" xfId="5377"/>
    <cellStyle name="Normal 2 2 2 2 103 2 2 2" xfId="16748"/>
    <cellStyle name="Normal 2 2 2 2 103 2 2 2 2" xfId="25195"/>
    <cellStyle name="Normal 2 2 2 2 103 2 2 3" xfId="25196"/>
    <cellStyle name="Normal 2 2 2 2 103 2 3" xfId="16749"/>
    <cellStyle name="Normal 2 2 2 2 103 2 3 2" xfId="25197"/>
    <cellStyle name="Normal 2 2 2 2 103 2 4" xfId="25198"/>
    <cellStyle name="Normal 2 2 2 2 103 3" xfId="5378"/>
    <cellStyle name="Normal 2 2 2 2 103 3 2" xfId="16750"/>
    <cellStyle name="Normal 2 2 2 2 103 3 2 2" xfId="25199"/>
    <cellStyle name="Normal 2 2 2 2 103 3 3" xfId="25200"/>
    <cellStyle name="Normal 2 2 2 2 103 4" xfId="16751"/>
    <cellStyle name="Normal 2 2 2 2 103 4 2" xfId="25201"/>
    <cellStyle name="Normal 2 2 2 2 103 5" xfId="25202"/>
    <cellStyle name="Normal 2 2 2 2 104" xfId="5379"/>
    <cellStyle name="Normal 2 2 2 2 104 2" xfId="5380"/>
    <cellStyle name="Normal 2 2 2 2 104 2 2" xfId="5381"/>
    <cellStyle name="Normal 2 2 2 2 104 2 2 2" xfId="16752"/>
    <cellStyle name="Normal 2 2 2 2 104 2 2 2 2" xfId="25203"/>
    <cellStyle name="Normal 2 2 2 2 104 2 2 3" xfId="25204"/>
    <cellStyle name="Normal 2 2 2 2 104 2 3" xfId="16753"/>
    <cellStyle name="Normal 2 2 2 2 104 2 3 2" xfId="25205"/>
    <cellStyle name="Normal 2 2 2 2 104 2 4" xfId="25206"/>
    <cellStyle name="Normal 2 2 2 2 104 3" xfId="5382"/>
    <cellStyle name="Normal 2 2 2 2 104 3 2" xfId="16754"/>
    <cellStyle name="Normal 2 2 2 2 104 3 2 2" xfId="25207"/>
    <cellStyle name="Normal 2 2 2 2 104 3 3" xfId="25208"/>
    <cellStyle name="Normal 2 2 2 2 104 4" xfId="16755"/>
    <cellStyle name="Normal 2 2 2 2 104 4 2" xfId="25209"/>
    <cellStyle name="Normal 2 2 2 2 104 5" xfId="25210"/>
    <cellStyle name="Normal 2 2 2 2 105" xfId="5383"/>
    <cellStyle name="Normal 2 2 2 2 105 2" xfId="5384"/>
    <cellStyle name="Normal 2 2 2 2 105 2 2" xfId="5385"/>
    <cellStyle name="Normal 2 2 2 2 105 2 2 2" xfId="16756"/>
    <cellStyle name="Normal 2 2 2 2 105 2 2 2 2" xfId="25211"/>
    <cellStyle name="Normal 2 2 2 2 105 2 2 3" xfId="25212"/>
    <cellStyle name="Normal 2 2 2 2 105 2 3" xfId="16757"/>
    <cellStyle name="Normal 2 2 2 2 105 2 3 2" xfId="25213"/>
    <cellStyle name="Normal 2 2 2 2 105 2 4" xfId="25214"/>
    <cellStyle name="Normal 2 2 2 2 105 3" xfId="5386"/>
    <cellStyle name="Normal 2 2 2 2 105 3 2" xfId="16758"/>
    <cellStyle name="Normal 2 2 2 2 105 3 2 2" xfId="25215"/>
    <cellStyle name="Normal 2 2 2 2 105 3 3" xfId="25216"/>
    <cellStyle name="Normal 2 2 2 2 105 4" xfId="16759"/>
    <cellStyle name="Normal 2 2 2 2 105 4 2" xfId="25217"/>
    <cellStyle name="Normal 2 2 2 2 105 5" xfId="25218"/>
    <cellStyle name="Normal 2 2 2 2 106" xfId="5387"/>
    <cellStyle name="Normal 2 2 2 2 106 2" xfId="5388"/>
    <cellStyle name="Normal 2 2 2 2 106 2 2" xfId="5389"/>
    <cellStyle name="Normal 2 2 2 2 106 2 2 2" xfId="16760"/>
    <cellStyle name="Normal 2 2 2 2 106 2 2 2 2" xfId="25219"/>
    <cellStyle name="Normal 2 2 2 2 106 2 2 3" xfId="25220"/>
    <cellStyle name="Normal 2 2 2 2 106 2 3" xfId="16761"/>
    <cellStyle name="Normal 2 2 2 2 106 2 3 2" xfId="25221"/>
    <cellStyle name="Normal 2 2 2 2 106 2 4" xfId="25222"/>
    <cellStyle name="Normal 2 2 2 2 106 3" xfId="5390"/>
    <cellStyle name="Normal 2 2 2 2 106 3 2" xfId="16762"/>
    <cellStyle name="Normal 2 2 2 2 106 3 2 2" xfId="25223"/>
    <cellStyle name="Normal 2 2 2 2 106 3 3" xfId="25224"/>
    <cellStyle name="Normal 2 2 2 2 106 4" xfId="16763"/>
    <cellStyle name="Normal 2 2 2 2 106 4 2" xfId="25225"/>
    <cellStyle name="Normal 2 2 2 2 106 5" xfId="25226"/>
    <cellStyle name="Normal 2 2 2 2 107" xfId="5391"/>
    <cellStyle name="Normal 2 2 2 2 107 2" xfId="5392"/>
    <cellStyle name="Normal 2 2 2 2 107 2 2" xfId="5393"/>
    <cellStyle name="Normal 2 2 2 2 107 2 2 2" xfId="16764"/>
    <cellStyle name="Normal 2 2 2 2 107 2 2 2 2" xfId="25227"/>
    <cellStyle name="Normal 2 2 2 2 107 2 2 3" xfId="25228"/>
    <cellStyle name="Normal 2 2 2 2 107 2 3" xfId="16765"/>
    <cellStyle name="Normal 2 2 2 2 107 2 3 2" xfId="25229"/>
    <cellStyle name="Normal 2 2 2 2 107 2 4" xfId="25230"/>
    <cellStyle name="Normal 2 2 2 2 107 3" xfId="5394"/>
    <cellStyle name="Normal 2 2 2 2 107 3 2" xfId="16766"/>
    <cellStyle name="Normal 2 2 2 2 107 3 2 2" xfId="25231"/>
    <cellStyle name="Normal 2 2 2 2 107 3 3" xfId="25232"/>
    <cellStyle name="Normal 2 2 2 2 107 4" xfId="16767"/>
    <cellStyle name="Normal 2 2 2 2 107 4 2" xfId="25233"/>
    <cellStyle name="Normal 2 2 2 2 107 5" xfId="25234"/>
    <cellStyle name="Normal 2 2 2 2 108" xfId="5395"/>
    <cellStyle name="Normal 2 2 2 2 108 2" xfId="5396"/>
    <cellStyle name="Normal 2 2 2 2 108 2 2" xfId="5397"/>
    <cellStyle name="Normal 2 2 2 2 108 2 2 2" xfId="16768"/>
    <cellStyle name="Normal 2 2 2 2 108 2 2 2 2" xfId="25235"/>
    <cellStyle name="Normal 2 2 2 2 108 2 2 3" xfId="25236"/>
    <cellStyle name="Normal 2 2 2 2 108 2 3" xfId="16769"/>
    <cellStyle name="Normal 2 2 2 2 108 2 3 2" xfId="25237"/>
    <cellStyle name="Normal 2 2 2 2 108 2 4" xfId="25238"/>
    <cellStyle name="Normal 2 2 2 2 108 3" xfId="5398"/>
    <cellStyle name="Normal 2 2 2 2 108 3 2" xfId="16770"/>
    <cellStyle name="Normal 2 2 2 2 108 3 2 2" xfId="25239"/>
    <cellStyle name="Normal 2 2 2 2 108 3 3" xfId="25240"/>
    <cellStyle name="Normal 2 2 2 2 108 4" xfId="16771"/>
    <cellStyle name="Normal 2 2 2 2 108 4 2" xfId="25241"/>
    <cellStyle name="Normal 2 2 2 2 108 5" xfId="25242"/>
    <cellStyle name="Normal 2 2 2 2 109" xfId="5399"/>
    <cellStyle name="Normal 2 2 2 2 109 2" xfId="5400"/>
    <cellStyle name="Normal 2 2 2 2 109 2 2" xfId="5401"/>
    <cellStyle name="Normal 2 2 2 2 109 2 2 2" xfId="16772"/>
    <cellStyle name="Normal 2 2 2 2 109 2 2 2 2" xfId="25243"/>
    <cellStyle name="Normal 2 2 2 2 109 2 2 3" xfId="25244"/>
    <cellStyle name="Normal 2 2 2 2 109 2 3" xfId="16773"/>
    <cellStyle name="Normal 2 2 2 2 109 2 3 2" xfId="25245"/>
    <cellStyle name="Normal 2 2 2 2 109 2 4" xfId="25246"/>
    <cellStyle name="Normal 2 2 2 2 109 3" xfId="5402"/>
    <cellStyle name="Normal 2 2 2 2 109 3 2" xfId="16774"/>
    <cellStyle name="Normal 2 2 2 2 109 3 2 2" xfId="25247"/>
    <cellStyle name="Normal 2 2 2 2 109 3 3" xfId="25248"/>
    <cellStyle name="Normal 2 2 2 2 109 4" xfId="16775"/>
    <cellStyle name="Normal 2 2 2 2 109 4 2" xfId="25249"/>
    <cellStyle name="Normal 2 2 2 2 109 5" xfId="25250"/>
    <cellStyle name="Normal 2 2 2 2 11" xfId="5403"/>
    <cellStyle name="Normal 2 2 2 2 11 2" xfId="5404"/>
    <cellStyle name="Normal 2 2 2 2 11 2 2" xfId="5405"/>
    <cellStyle name="Normal 2 2 2 2 11 2 2 2" xfId="16776"/>
    <cellStyle name="Normal 2 2 2 2 11 2 2 2 2" xfId="25251"/>
    <cellStyle name="Normal 2 2 2 2 11 2 2 3" xfId="25252"/>
    <cellStyle name="Normal 2 2 2 2 11 2 3" xfId="16777"/>
    <cellStyle name="Normal 2 2 2 2 11 2 3 2" xfId="25253"/>
    <cellStyle name="Normal 2 2 2 2 11 2 4" xfId="25254"/>
    <cellStyle name="Normal 2 2 2 2 11 3" xfId="5406"/>
    <cellStyle name="Normal 2 2 2 2 11 3 2" xfId="5407"/>
    <cellStyle name="Normal 2 2 2 2 11 3 2 2" xfId="16778"/>
    <cellStyle name="Normal 2 2 2 2 11 3 2 2 2" xfId="25255"/>
    <cellStyle name="Normal 2 2 2 2 11 3 2 3" xfId="25256"/>
    <cellStyle name="Normal 2 2 2 2 11 3 3" xfId="16779"/>
    <cellStyle name="Normal 2 2 2 2 11 3 3 2" xfId="25257"/>
    <cellStyle name="Normal 2 2 2 2 11 3 4" xfId="25258"/>
    <cellStyle name="Normal 2 2 2 2 11 4" xfId="5408"/>
    <cellStyle name="Normal 2 2 2 2 11 4 2" xfId="16780"/>
    <cellStyle name="Normal 2 2 2 2 11 4 2 2" xfId="25259"/>
    <cellStyle name="Normal 2 2 2 2 11 4 3" xfId="25260"/>
    <cellStyle name="Normal 2 2 2 2 11 5" xfId="16781"/>
    <cellStyle name="Normal 2 2 2 2 11 5 2" xfId="25261"/>
    <cellStyle name="Normal 2 2 2 2 11 6" xfId="25262"/>
    <cellStyle name="Normal 2 2 2 2 110" xfId="5409"/>
    <cellStyle name="Normal 2 2 2 2 110 2" xfId="5410"/>
    <cellStyle name="Normal 2 2 2 2 110 2 2" xfId="5411"/>
    <cellStyle name="Normal 2 2 2 2 110 2 2 2" xfId="16782"/>
    <cellStyle name="Normal 2 2 2 2 110 2 2 2 2" xfId="25263"/>
    <cellStyle name="Normal 2 2 2 2 110 2 2 3" xfId="25264"/>
    <cellStyle name="Normal 2 2 2 2 110 2 3" xfId="16783"/>
    <cellStyle name="Normal 2 2 2 2 110 2 3 2" xfId="25265"/>
    <cellStyle name="Normal 2 2 2 2 110 2 4" xfId="25266"/>
    <cellStyle name="Normal 2 2 2 2 110 3" xfId="5412"/>
    <cellStyle name="Normal 2 2 2 2 110 3 2" xfId="16784"/>
    <cellStyle name="Normal 2 2 2 2 110 3 2 2" xfId="25267"/>
    <cellStyle name="Normal 2 2 2 2 110 3 3" xfId="25268"/>
    <cellStyle name="Normal 2 2 2 2 110 4" xfId="16785"/>
    <cellStyle name="Normal 2 2 2 2 110 4 2" xfId="25269"/>
    <cellStyle name="Normal 2 2 2 2 110 5" xfId="25270"/>
    <cellStyle name="Normal 2 2 2 2 111" xfId="5413"/>
    <cellStyle name="Normal 2 2 2 2 111 2" xfId="5414"/>
    <cellStyle name="Normal 2 2 2 2 111 2 2" xfId="5415"/>
    <cellStyle name="Normal 2 2 2 2 111 2 2 2" xfId="16786"/>
    <cellStyle name="Normal 2 2 2 2 111 2 2 2 2" xfId="25271"/>
    <cellStyle name="Normal 2 2 2 2 111 2 2 3" xfId="25272"/>
    <cellStyle name="Normal 2 2 2 2 111 2 3" xfId="16787"/>
    <cellStyle name="Normal 2 2 2 2 111 2 3 2" xfId="25273"/>
    <cellStyle name="Normal 2 2 2 2 111 2 4" xfId="25274"/>
    <cellStyle name="Normal 2 2 2 2 111 3" xfId="5416"/>
    <cellStyle name="Normal 2 2 2 2 111 3 2" xfId="16788"/>
    <cellStyle name="Normal 2 2 2 2 111 3 2 2" xfId="25275"/>
    <cellStyle name="Normal 2 2 2 2 111 3 3" xfId="25276"/>
    <cellStyle name="Normal 2 2 2 2 111 4" xfId="16789"/>
    <cellStyle name="Normal 2 2 2 2 111 4 2" xfId="25277"/>
    <cellStyle name="Normal 2 2 2 2 111 5" xfId="25278"/>
    <cellStyle name="Normal 2 2 2 2 112" xfId="5417"/>
    <cellStyle name="Normal 2 2 2 2 112 2" xfId="5418"/>
    <cellStyle name="Normal 2 2 2 2 112 2 2" xfId="5419"/>
    <cellStyle name="Normal 2 2 2 2 112 2 2 2" xfId="16790"/>
    <cellStyle name="Normal 2 2 2 2 112 2 2 2 2" xfId="25279"/>
    <cellStyle name="Normal 2 2 2 2 112 2 2 3" xfId="25280"/>
    <cellStyle name="Normal 2 2 2 2 112 2 3" xfId="16791"/>
    <cellStyle name="Normal 2 2 2 2 112 2 3 2" xfId="25281"/>
    <cellStyle name="Normal 2 2 2 2 112 2 4" xfId="25282"/>
    <cellStyle name="Normal 2 2 2 2 112 3" xfId="5420"/>
    <cellStyle name="Normal 2 2 2 2 112 3 2" xfId="16792"/>
    <cellStyle name="Normal 2 2 2 2 112 3 2 2" xfId="25283"/>
    <cellStyle name="Normal 2 2 2 2 112 3 3" xfId="25284"/>
    <cellStyle name="Normal 2 2 2 2 112 4" xfId="16793"/>
    <cellStyle name="Normal 2 2 2 2 112 4 2" xfId="25285"/>
    <cellStyle name="Normal 2 2 2 2 112 5" xfId="25286"/>
    <cellStyle name="Normal 2 2 2 2 113" xfId="5421"/>
    <cellStyle name="Normal 2 2 2 2 113 2" xfId="5422"/>
    <cellStyle name="Normal 2 2 2 2 113 2 2" xfId="5423"/>
    <cellStyle name="Normal 2 2 2 2 113 2 2 2" xfId="16794"/>
    <cellStyle name="Normal 2 2 2 2 113 2 2 2 2" xfId="25287"/>
    <cellStyle name="Normal 2 2 2 2 113 2 2 3" xfId="25288"/>
    <cellStyle name="Normal 2 2 2 2 113 2 3" xfId="16795"/>
    <cellStyle name="Normal 2 2 2 2 113 2 3 2" xfId="25289"/>
    <cellStyle name="Normal 2 2 2 2 113 2 4" xfId="25290"/>
    <cellStyle name="Normal 2 2 2 2 113 3" xfId="5424"/>
    <cellStyle name="Normal 2 2 2 2 113 3 2" xfId="16796"/>
    <cellStyle name="Normal 2 2 2 2 113 3 2 2" xfId="25291"/>
    <cellStyle name="Normal 2 2 2 2 113 3 3" xfId="25292"/>
    <cellStyle name="Normal 2 2 2 2 113 4" xfId="16797"/>
    <cellStyle name="Normal 2 2 2 2 113 4 2" xfId="25293"/>
    <cellStyle name="Normal 2 2 2 2 113 5" xfId="25294"/>
    <cellStyle name="Normal 2 2 2 2 114" xfId="5425"/>
    <cellStyle name="Normal 2 2 2 2 114 2" xfId="5426"/>
    <cellStyle name="Normal 2 2 2 2 114 2 2" xfId="5427"/>
    <cellStyle name="Normal 2 2 2 2 114 2 2 2" xfId="16798"/>
    <cellStyle name="Normal 2 2 2 2 114 2 2 2 2" xfId="25295"/>
    <cellStyle name="Normal 2 2 2 2 114 2 2 3" xfId="25296"/>
    <cellStyle name="Normal 2 2 2 2 114 2 3" xfId="16799"/>
    <cellStyle name="Normal 2 2 2 2 114 2 3 2" xfId="25297"/>
    <cellStyle name="Normal 2 2 2 2 114 2 4" xfId="25298"/>
    <cellStyle name="Normal 2 2 2 2 114 3" xfId="5428"/>
    <cellStyle name="Normal 2 2 2 2 114 3 2" xfId="16800"/>
    <cellStyle name="Normal 2 2 2 2 114 3 2 2" xfId="25299"/>
    <cellStyle name="Normal 2 2 2 2 114 3 3" xfId="25300"/>
    <cellStyle name="Normal 2 2 2 2 114 4" xfId="16801"/>
    <cellStyle name="Normal 2 2 2 2 114 4 2" xfId="25301"/>
    <cellStyle name="Normal 2 2 2 2 114 5" xfId="25302"/>
    <cellStyle name="Normal 2 2 2 2 115" xfId="5429"/>
    <cellStyle name="Normal 2 2 2 2 115 2" xfId="5430"/>
    <cellStyle name="Normal 2 2 2 2 115 2 2" xfId="5431"/>
    <cellStyle name="Normal 2 2 2 2 115 2 2 2" xfId="16802"/>
    <cellStyle name="Normal 2 2 2 2 115 2 2 2 2" xfId="25303"/>
    <cellStyle name="Normal 2 2 2 2 115 2 2 3" xfId="25304"/>
    <cellStyle name="Normal 2 2 2 2 115 2 3" xfId="16803"/>
    <cellStyle name="Normal 2 2 2 2 115 2 3 2" xfId="25305"/>
    <cellStyle name="Normal 2 2 2 2 115 2 4" xfId="25306"/>
    <cellStyle name="Normal 2 2 2 2 115 3" xfId="5432"/>
    <cellStyle name="Normal 2 2 2 2 115 3 2" xfId="16804"/>
    <cellStyle name="Normal 2 2 2 2 115 3 2 2" xfId="25307"/>
    <cellStyle name="Normal 2 2 2 2 115 3 3" xfId="25308"/>
    <cellStyle name="Normal 2 2 2 2 115 4" xfId="16805"/>
    <cellStyle name="Normal 2 2 2 2 115 4 2" xfId="25309"/>
    <cellStyle name="Normal 2 2 2 2 115 5" xfId="25310"/>
    <cellStyle name="Normal 2 2 2 2 116" xfId="5433"/>
    <cellStyle name="Normal 2 2 2 2 116 2" xfId="5434"/>
    <cellStyle name="Normal 2 2 2 2 116 2 2" xfId="5435"/>
    <cellStyle name="Normal 2 2 2 2 116 2 2 2" xfId="16806"/>
    <cellStyle name="Normal 2 2 2 2 116 2 2 2 2" xfId="25311"/>
    <cellStyle name="Normal 2 2 2 2 116 2 2 3" xfId="25312"/>
    <cellStyle name="Normal 2 2 2 2 116 2 3" xfId="16807"/>
    <cellStyle name="Normal 2 2 2 2 116 2 3 2" xfId="25313"/>
    <cellStyle name="Normal 2 2 2 2 116 2 4" xfId="25314"/>
    <cellStyle name="Normal 2 2 2 2 116 3" xfId="5436"/>
    <cellStyle name="Normal 2 2 2 2 116 3 2" xfId="16808"/>
    <cellStyle name="Normal 2 2 2 2 116 3 2 2" xfId="25315"/>
    <cellStyle name="Normal 2 2 2 2 116 3 3" xfId="25316"/>
    <cellStyle name="Normal 2 2 2 2 116 4" xfId="16809"/>
    <cellStyle name="Normal 2 2 2 2 116 4 2" xfId="25317"/>
    <cellStyle name="Normal 2 2 2 2 116 5" xfId="25318"/>
    <cellStyle name="Normal 2 2 2 2 117" xfId="5437"/>
    <cellStyle name="Normal 2 2 2 2 117 2" xfId="5438"/>
    <cellStyle name="Normal 2 2 2 2 117 2 2" xfId="5439"/>
    <cellStyle name="Normal 2 2 2 2 117 2 2 2" xfId="16810"/>
    <cellStyle name="Normal 2 2 2 2 117 2 2 2 2" xfId="25319"/>
    <cellStyle name="Normal 2 2 2 2 117 2 2 3" xfId="25320"/>
    <cellStyle name="Normal 2 2 2 2 117 2 3" xfId="16811"/>
    <cellStyle name="Normal 2 2 2 2 117 2 3 2" xfId="25321"/>
    <cellStyle name="Normal 2 2 2 2 117 2 4" xfId="25322"/>
    <cellStyle name="Normal 2 2 2 2 117 3" xfId="5440"/>
    <cellStyle name="Normal 2 2 2 2 117 3 2" xfId="16812"/>
    <cellStyle name="Normal 2 2 2 2 117 3 2 2" xfId="25323"/>
    <cellStyle name="Normal 2 2 2 2 117 3 3" xfId="25324"/>
    <cellStyle name="Normal 2 2 2 2 117 4" xfId="16813"/>
    <cellStyle name="Normal 2 2 2 2 117 4 2" xfId="25325"/>
    <cellStyle name="Normal 2 2 2 2 117 5" xfId="25326"/>
    <cellStyle name="Normal 2 2 2 2 118" xfId="5441"/>
    <cellStyle name="Normal 2 2 2 2 118 2" xfId="5442"/>
    <cellStyle name="Normal 2 2 2 2 118 2 2" xfId="5443"/>
    <cellStyle name="Normal 2 2 2 2 118 2 2 2" xfId="16814"/>
    <cellStyle name="Normal 2 2 2 2 118 2 2 2 2" xfId="25327"/>
    <cellStyle name="Normal 2 2 2 2 118 2 2 3" xfId="25328"/>
    <cellStyle name="Normal 2 2 2 2 118 2 3" xfId="16815"/>
    <cellStyle name="Normal 2 2 2 2 118 2 3 2" xfId="25329"/>
    <cellStyle name="Normal 2 2 2 2 118 2 4" xfId="25330"/>
    <cellStyle name="Normal 2 2 2 2 118 3" xfId="5444"/>
    <cellStyle name="Normal 2 2 2 2 118 3 2" xfId="16816"/>
    <cellStyle name="Normal 2 2 2 2 118 3 2 2" xfId="25331"/>
    <cellStyle name="Normal 2 2 2 2 118 3 3" xfId="25332"/>
    <cellStyle name="Normal 2 2 2 2 118 4" xfId="16817"/>
    <cellStyle name="Normal 2 2 2 2 118 4 2" xfId="25333"/>
    <cellStyle name="Normal 2 2 2 2 118 5" xfId="25334"/>
    <cellStyle name="Normal 2 2 2 2 119" xfId="5445"/>
    <cellStyle name="Normal 2 2 2 2 119 2" xfId="5446"/>
    <cellStyle name="Normal 2 2 2 2 119 2 2" xfId="5447"/>
    <cellStyle name="Normal 2 2 2 2 119 2 2 2" xfId="16818"/>
    <cellStyle name="Normal 2 2 2 2 119 2 2 2 2" xfId="25335"/>
    <cellStyle name="Normal 2 2 2 2 119 2 2 3" xfId="25336"/>
    <cellStyle name="Normal 2 2 2 2 119 2 3" xfId="16819"/>
    <cellStyle name="Normal 2 2 2 2 119 2 3 2" xfId="25337"/>
    <cellStyle name="Normal 2 2 2 2 119 2 4" xfId="25338"/>
    <cellStyle name="Normal 2 2 2 2 119 3" xfId="5448"/>
    <cellStyle name="Normal 2 2 2 2 119 3 2" xfId="16820"/>
    <cellStyle name="Normal 2 2 2 2 119 3 2 2" xfId="25339"/>
    <cellStyle name="Normal 2 2 2 2 119 3 3" xfId="25340"/>
    <cellStyle name="Normal 2 2 2 2 119 4" xfId="16821"/>
    <cellStyle name="Normal 2 2 2 2 119 4 2" xfId="25341"/>
    <cellStyle name="Normal 2 2 2 2 119 5" xfId="25342"/>
    <cellStyle name="Normal 2 2 2 2 12" xfId="5449"/>
    <cellStyle name="Normal 2 2 2 2 12 2" xfId="5450"/>
    <cellStyle name="Normal 2 2 2 2 12 2 2" xfId="5451"/>
    <cellStyle name="Normal 2 2 2 2 12 2 2 2" xfId="16822"/>
    <cellStyle name="Normal 2 2 2 2 12 2 2 2 2" xfId="25343"/>
    <cellStyle name="Normal 2 2 2 2 12 2 2 3" xfId="25344"/>
    <cellStyle name="Normal 2 2 2 2 12 2 3" xfId="16823"/>
    <cellStyle name="Normal 2 2 2 2 12 2 3 2" xfId="25345"/>
    <cellStyle name="Normal 2 2 2 2 12 2 4" xfId="25346"/>
    <cellStyle name="Normal 2 2 2 2 12 3" xfId="5452"/>
    <cellStyle name="Normal 2 2 2 2 12 3 2" xfId="5453"/>
    <cellStyle name="Normal 2 2 2 2 12 3 2 2" xfId="16824"/>
    <cellStyle name="Normal 2 2 2 2 12 3 2 2 2" xfId="25347"/>
    <cellStyle name="Normal 2 2 2 2 12 3 2 3" xfId="25348"/>
    <cellStyle name="Normal 2 2 2 2 12 3 3" xfId="16825"/>
    <cellStyle name="Normal 2 2 2 2 12 3 3 2" xfId="25349"/>
    <cellStyle name="Normal 2 2 2 2 12 3 4" xfId="25350"/>
    <cellStyle name="Normal 2 2 2 2 12 4" xfId="5454"/>
    <cellStyle name="Normal 2 2 2 2 12 4 2" xfId="16826"/>
    <cellStyle name="Normal 2 2 2 2 12 4 2 2" xfId="25351"/>
    <cellStyle name="Normal 2 2 2 2 12 4 3" xfId="25352"/>
    <cellStyle name="Normal 2 2 2 2 12 5" xfId="16827"/>
    <cellStyle name="Normal 2 2 2 2 12 5 2" xfId="25353"/>
    <cellStyle name="Normal 2 2 2 2 12 6" xfId="25354"/>
    <cellStyle name="Normal 2 2 2 2 120" xfId="5455"/>
    <cellStyle name="Normal 2 2 2 2 120 2" xfId="5456"/>
    <cellStyle name="Normal 2 2 2 2 120 2 2" xfId="5457"/>
    <cellStyle name="Normal 2 2 2 2 120 2 2 2" xfId="16828"/>
    <cellStyle name="Normal 2 2 2 2 120 2 2 2 2" xfId="25355"/>
    <cellStyle name="Normal 2 2 2 2 120 2 2 3" xfId="25356"/>
    <cellStyle name="Normal 2 2 2 2 120 2 3" xfId="16829"/>
    <cellStyle name="Normal 2 2 2 2 120 2 3 2" xfId="25357"/>
    <cellStyle name="Normal 2 2 2 2 120 2 4" xfId="25358"/>
    <cellStyle name="Normal 2 2 2 2 120 3" xfId="5458"/>
    <cellStyle name="Normal 2 2 2 2 120 3 2" xfId="16830"/>
    <cellStyle name="Normal 2 2 2 2 120 3 2 2" xfId="25359"/>
    <cellStyle name="Normal 2 2 2 2 120 3 3" xfId="25360"/>
    <cellStyle name="Normal 2 2 2 2 120 4" xfId="16831"/>
    <cellStyle name="Normal 2 2 2 2 120 4 2" xfId="25361"/>
    <cellStyle name="Normal 2 2 2 2 120 5" xfId="25362"/>
    <cellStyle name="Normal 2 2 2 2 121" xfId="5459"/>
    <cellStyle name="Normal 2 2 2 2 121 2" xfId="5460"/>
    <cellStyle name="Normal 2 2 2 2 121 2 2" xfId="5461"/>
    <cellStyle name="Normal 2 2 2 2 121 2 2 2" xfId="16832"/>
    <cellStyle name="Normal 2 2 2 2 121 2 2 2 2" xfId="25363"/>
    <cellStyle name="Normal 2 2 2 2 121 2 2 3" xfId="25364"/>
    <cellStyle name="Normal 2 2 2 2 121 2 3" xfId="16833"/>
    <cellStyle name="Normal 2 2 2 2 121 2 3 2" xfId="25365"/>
    <cellStyle name="Normal 2 2 2 2 121 2 4" xfId="25366"/>
    <cellStyle name="Normal 2 2 2 2 121 3" xfId="5462"/>
    <cellStyle name="Normal 2 2 2 2 121 3 2" xfId="16834"/>
    <cellStyle name="Normal 2 2 2 2 121 3 2 2" xfId="25367"/>
    <cellStyle name="Normal 2 2 2 2 121 3 3" xfId="25368"/>
    <cellStyle name="Normal 2 2 2 2 121 4" xfId="16835"/>
    <cellStyle name="Normal 2 2 2 2 121 4 2" xfId="25369"/>
    <cellStyle name="Normal 2 2 2 2 121 5" xfId="25370"/>
    <cellStyle name="Normal 2 2 2 2 122" xfId="5463"/>
    <cellStyle name="Normal 2 2 2 2 122 2" xfId="5464"/>
    <cellStyle name="Normal 2 2 2 2 122 2 2" xfId="5465"/>
    <cellStyle name="Normal 2 2 2 2 122 2 2 2" xfId="16836"/>
    <cellStyle name="Normal 2 2 2 2 122 2 2 2 2" xfId="25371"/>
    <cellStyle name="Normal 2 2 2 2 122 2 2 3" xfId="25372"/>
    <cellStyle name="Normal 2 2 2 2 122 2 3" xfId="16837"/>
    <cellStyle name="Normal 2 2 2 2 122 2 3 2" xfId="25373"/>
    <cellStyle name="Normal 2 2 2 2 122 2 4" xfId="25374"/>
    <cellStyle name="Normal 2 2 2 2 122 3" xfId="5466"/>
    <cellStyle name="Normal 2 2 2 2 122 3 2" xfId="16838"/>
    <cellStyle name="Normal 2 2 2 2 122 3 2 2" xfId="25375"/>
    <cellStyle name="Normal 2 2 2 2 122 3 3" xfId="25376"/>
    <cellStyle name="Normal 2 2 2 2 122 4" xfId="16839"/>
    <cellStyle name="Normal 2 2 2 2 122 4 2" xfId="25377"/>
    <cellStyle name="Normal 2 2 2 2 122 5" xfId="25378"/>
    <cellStyle name="Normal 2 2 2 2 123" xfId="5467"/>
    <cellStyle name="Normal 2 2 2 2 123 2" xfId="5468"/>
    <cellStyle name="Normal 2 2 2 2 123 2 2" xfId="5469"/>
    <cellStyle name="Normal 2 2 2 2 123 2 2 2" xfId="16840"/>
    <cellStyle name="Normal 2 2 2 2 123 2 2 2 2" xfId="25379"/>
    <cellStyle name="Normal 2 2 2 2 123 2 2 3" xfId="25380"/>
    <cellStyle name="Normal 2 2 2 2 123 2 3" xfId="16841"/>
    <cellStyle name="Normal 2 2 2 2 123 2 3 2" xfId="25381"/>
    <cellStyle name="Normal 2 2 2 2 123 2 4" xfId="25382"/>
    <cellStyle name="Normal 2 2 2 2 123 3" xfId="5470"/>
    <cellStyle name="Normal 2 2 2 2 123 3 2" xfId="16842"/>
    <cellStyle name="Normal 2 2 2 2 123 3 2 2" xfId="25383"/>
    <cellStyle name="Normal 2 2 2 2 123 3 3" xfId="25384"/>
    <cellStyle name="Normal 2 2 2 2 123 4" xfId="16843"/>
    <cellStyle name="Normal 2 2 2 2 123 4 2" xfId="25385"/>
    <cellStyle name="Normal 2 2 2 2 123 5" xfId="25386"/>
    <cellStyle name="Normal 2 2 2 2 124" xfId="5471"/>
    <cellStyle name="Normal 2 2 2 2 124 2" xfId="5472"/>
    <cellStyle name="Normal 2 2 2 2 124 2 2" xfId="5473"/>
    <cellStyle name="Normal 2 2 2 2 124 2 2 2" xfId="16844"/>
    <cellStyle name="Normal 2 2 2 2 124 2 2 2 2" xfId="25387"/>
    <cellStyle name="Normal 2 2 2 2 124 2 2 3" xfId="25388"/>
    <cellStyle name="Normal 2 2 2 2 124 2 3" xfId="16845"/>
    <cellStyle name="Normal 2 2 2 2 124 2 3 2" xfId="25389"/>
    <cellStyle name="Normal 2 2 2 2 124 2 4" xfId="25390"/>
    <cellStyle name="Normal 2 2 2 2 124 3" xfId="5474"/>
    <cellStyle name="Normal 2 2 2 2 124 3 2" xfId="16846"/>
    <cellStyle name="Normal 2 2 2 2 124 3 2 2" xfId="25391"/>
    <cellStyle name="Normal 2 2 2 2 124 3 3" xfId="25392"/>
    <cellStyle name="Normal 2 2 2 2 124 4" xfId="16847"/>
    <cellStyle name="Normal 2 2 2 2 124 4 2" xfId="25393"/>
    <cellStyle name="Normal 2 2 2 2 124 5" xfId="25394"/>
    <cellStyle name="Normal 2 2 2 2 125" xfId="5475"/>
    <cellStyle name="Normal 2 2 2 2 125 2" xfId="5476"/>
    <cellStyle name="Normal 2 2 2 2 125 2 2" xfId="5477"/>
    <cellStyle name="Normal 2 2 2 2 125 2 2 2" xfId="16848"/>
    <cellStyle name="Normal 2 2 2 2 125 2 2 2 2" xfId="25395"/>
    <cellStyle name="Normal 2 2 2 2 125 2 2 3" xfId="25396"/>
    <cellStyle name="Normal 2 2 2 2 125 2 3" xfId="16849"/>
    <cellStyle name="Normal 2 2 2 2 125 2 3 2" xfId="25397"/>
    <cellStyle name="Normal 2 2 2 2 125 2 4" xfId="25398"/>
    <cellStyle name="Normal 2 2 2 2 125 3" xfId="5478"/>
    <cellStyle name="Normal 2 2 2 2 125 3 2" xfId="16850"/>
    <cellStyle name="Normal 2 2 2 2 125 3 2 2" xfId="25399"/>
    <cellStyle name="Normal 2 2 2 2 125 3 3" xfId="25400"/>
    <cellStyle name="Normal 2 2 2 2 125 4" xfId="16851"/>
    <cellStyle name="Normal 2 2 2 2 125 4 2" xfId="25401"/>
    <cellStyle name="Normal 2 2 2 2 125 5" xfId="25402"/>
    <cellStyle name="Normal 2 2 2 2 126" xfId="5479"/>
    <cellStyle name="Normal 2 2 2 2 126 2" xfId="5480"/>
    <cellStyle name="Normal 2 2 2 2 126 2 2" xfId="5481"/>
    <cellStyle name="Normal 2 2 2 2 126 2 2 2" xfId="16852"/>
    <cellStyle name="Normal 2 2 2 2 126 2 2 2 2" xfId="25403"/>
    <cellStyle name="Normal 2 2 2 2 126 2 2 3" xfId="25404"/>
    <cellStyle name="Normal 2 2 2 2 126 2 3" xfId="16853"/>
    <cellStyle name="Normal 2 2 2 2 126 2 3 2" xfId="25405"/>
    <cellStyle name="Normal 2 2 2 2 126 2 4" xfId="25406"/>
    <cellStyle name="Normal 2 2 2 2 126 3" xfId="5482"/>
    <cellStyle name="Normal 2 2 2 2 126 3 2" xfId="16854"/>
    <cellStyle name="Normal 2 2 2 2 126 3 2 2" xfId="25407"/>
    <cellStyle name="Normal 2 2 2 2 126 3 3" xfId="25408"/>
    <cellStyle name="Normal 2 2 2 2 126 4" xfId="16855"/>
    <cellStyle name="Normal 2 2 2 2 126 4 2" xfId="25409"/>
    <cellStyle name="Normal 2 2 2 2 126 5" xfId="25410"/>
    <cellStyle name="Normal 2 2 2 2 127" xfId="5483"/>
    <cellStyle name="Normal 2 2 2 2 127 2" xfId="5484"/>
    <cellStyle name="Normal 2 2 2 2 127 2 2" xfId="5485"/>
    <cellStyle name="Normal 2 2 2 2 127 2 2 2" xfId="16856"/>
    <cellStyle name="Normal 2 2 2 2 127 2 2 2 2" xfId="25411"/>
    <cellStyle name="Normal 2 2 2 2 127 2 2 3" xfId="25412"/>
    <cellStyle name="Normal 2 2 2 2 127 2 3" xfId="16857"/>
    <cellStyle name="Normal 2 2 2 2 127 2 3 2" xfId="25413"/>
    <cellStyle name="Normal 2 2 2 2 127 2 4" xfId="25414"/>
    <cellStyle name="Normal 2 2 2 2 127 3" xfId="5486"/>
    <cellStyle name="Normal 2 2 2 2 127 3 2" xfId="16858"/>
    <cellStyle name="Normal 2 2 2 2 127 3 2 2" xfId="25415"/>
    <cellStyle name="Normal 2 2 2 2 127 3 3" xfId="25416"/>
    <cellStyle name="Normal 2 2 2 2 127 4" xfId="16859"/>
    <cellStyle name="Normal 2 2 2 2 127 4 2" xfId="25417"/>
    <cellStyle name="Normal 2 2 2 2 127 5" xfId="25418"/>
    <cellStyle name="Normal 2 2 2 2 128" xfId="5487"/>
    <cellStyle name="Normal 2 2 2 2 128 2" xfId="5488"/>
    <cellStyle name="Normal 2 2 2 2 128 2 2" xfId="5489"/>
    <cellStyle name="Normal 2 2 2 2 128 2 2 2" xfId="16860"/>
    <cellStyle name="Normal 2 2 2 2 128 2 2 2 2" xfId="25419"/>
    <cellStyle name="Normal 2 2 2 2 128 2 2 3" xfId="25420"/>
    <cellStyle name="Normal 2 2 2 2 128 2 3" xfId="16861"/>
    <cellStyle name="Normal 2 2 2 2 128 2 3 2" xfId="25421"/>
    <cellStyle name="Normal 2 2 2 2 128 2 4" xfId="25422"/>
    <cellStyle name="Normal 2 2 2 2 128 3" xfId="5490"/>
    <cellStyle name="Normal 2 2 2 2 128 3 2" xfId="16862"/>
    <cellStyle name="Normal 2 2 2 2 128 3 2 2" xfId="25423"/>
    <cellStyle name="Normal 2 2 2 2 128 3 3" xfId="25424"/>
    <cellStyle name="Normal 2 2 2 2 128 4" xfId="16863"/>
    <cellStyle name="Normal 2 2 2 2 128 4 2" xfId="25425"/>
    <cellStyle name="Normal 2 2 2 2 128 5" xfId="25426"/>
    <cellStyle name="Normal 2 2 2 2 129" xfId="5491"/>
    <cellStyle name="Normal 2 2 2 2 129 2" xfId="5492"/>
    <cellStyle name="Normal 2 2 2 2 129 2 2" xfId="5493"/>
    <cellStyle name="Normal 2 2 2 2 129 2 2 2" xfId="16864"/>
    <cellStyle name="Normal 2 2 2 2 129 2 2 2 2" xfId="25427"/>
    <cellStyle name="Normal 2 2 2 2 129 2 2 3" xfId="25428"/>
    <cellStyle name="Normal 2 2 2 2 129 2 3" xfId="16865"/>
    <cellStyle name="Normal 2 2 2 2 129 2 3 2" xfId="25429"/>
    <cellStyle name="Normal 2 2 2 2 129 2 4" xfId="25430"/>
    <cellStyle name="Normal 2 2 2 2 129 3" xfId="5494"/>
    <cellStyle name="Normal 2 2 2 2 129 3 2" xfId="16866"/>
    <cellStyle name="Normal 2 2 2 2 129 3 2 2" xfId="25431"/>
    <cellStyle name="Normal 2 2 2 2 129 3 3" xfId="25432"/>
    <cellStyle name="Normal 2 2 2 2 129 4" xfId="16867"/>
    <cellStyle name="Normal 2 2 2 2 129 4 2" xfId="25433"/>
    <cellStyle name="Normal 2 2 2 2 129 5" xfId="25434"/>
    <cellStyle name="Normal 2 2 2 2 13" xfId="5495"/>
    <cellStyle name="Normal 2 2 2 2 13 2" xfId="5496"/>
    <cellStyle name="Normal 2 2 2 2 13 2 2" xfId="5497"/>
    <cellStyle name="Normal 2 2 2 2 13 2 2 2" xfId="16868"/>
    <cellStyle name="Normal 2 2 2 2 13 2 2 2 2" xfId="25435"/>
    <cellStyle name="Normal 2 2 2 2 13 2 2 3" xfId="25436"/>
    <cellStyle name="Normal 2 2 2 2 13 2 3" xfId="16869"/>
    <cellStyle name="Normal 2 2 2 2 13 2 3 2" xfId="25437"/>
    <cellStyle name="Normal 2 2 2 2 13 2 4" xfId="25438"/>
    <cellStyle name="Normal 2 2 2 2 13 3" xfId="5498"/>
    <cellStyle name="Normal 2 2 2 2 13 3 2" xfId="5499"/>
    <cellStyle name="Normal 2 2 2 2 13 3 2 2" xfId="16870"/>
    <cellStyle name="Normal 2 2 2 2 13 3 2 2 2" xfId="25439"/>
    <cellStyle name="Normal 2 2 2 2 13 3 2 3" xfId="25440"/>
    <cellStyle name="Normal 2 2 2 2 13 3 3" xfId="16871"/>
    <cellStyle name="Normal 2 2 2 2 13 3 3 2" xfId="25441"/>
    <cellStyle name="Normal 2 2 2 2 13 3 4" xfId="25442"/>
    <cellStyle name="Normal 2 2 2 2 13 4" xfId="5500"/>
    <cellStyle name="Normal 2 2 2 2 13 4 2" xfId="16872"/>
    <cellStyle name="Normal 2 2 2 2 13 4 2 2" xfId="25443"/>
    <cellStyle name="Normal 2 2 2 2 13 4 3" xfId="25444"/>
    <cellStyle name="Normal 2 2 2 2 13 5" xfId="16873"/>
    <cellStyle name="Normal 2 2 2 2 13 5 2" xfId="25445"/>
    <cellStyle name="Normal 2 2 2 2 13 6" xfId="25446"/>
    <cellStyle name="Normal 2 2 2 2 130" xfId="5501"/>
    <cellStyle name="Normal 2 2 2 2 130 2" xfId="5502"/>
    <cellStyle name="Normal 2 2 2 2 130 2 2" xfId="5503"/>
    <cellStyle name="Normal 2 2 2 2 130 2 2 2" xfId="16874"/>
    <cellStyle name="Normal 2 2 2 2 130 2 2 2 2" xfId="25447"/>
    <cellStyle name="Normal 2 2 2 2 130 2 2 3" xfId="25448"/>
    <cellStyle name="Normal 2 2 2 2 130 2 3" xfId="16875"/>
    <cellStyle name="Normal 2 2 2 2 130 2 3 2" xfId="25449"/>
    <cellStyle name="Normal 2 2 2 2 130 2 4" xfId="25450"/>
    <cellStyle name="Normal 2 2 2 2 130 3" xfId="5504"/>
    <cellStyle name="Normal 2 2 2 2 130 3 2" xfId="16876"/>
    <cellStyle name="Normal 2 2 2 2 130 3 2 2" xfId="25451"/>
    <cellStyle name="Normal 2 2 2 2 130 3 3" xfId="25452"/>
    <cellStyle name="Normal 2 2 2 2 130 4" xfId="16877"/>
    <cellStyle name="Normal 2 2 2 2 130 4 2" xfId="25453"/>
    <cellStyle name="Normal 2 2 2 2 130 5" xfId="25454"/>
    <cellStyle name="Normal 2 2 2 2 131" xfId="5505"/>
    <cellStyle name="Normal 2 2 2 2 131 2" xfId="5506"/>
    <cellStyle name="Normal 2 2 2 2 131 2 2" xfId="5507"/>
    <cellStyle name="Normal 2 2 2 2 131 2 2 2" xfId="16878"/>
    <cellStyle name="Normal 2 2 2 2 131 2 2 2 2" xfId="25455"/>
    <cellStyle name="Normal 2 2 2 2 131 2 2 3" xfId="25456"/>
    <cellStyle name="Normal 2 2 2 2 131 2 3" xfId="16879"/>
    <cellStyle name="Normal 2 2 2 2 131 2 3 2" xfId="25457"/>
    <cellStyle name="Normal 2 2 2 2 131 2 4" xfId="25458"/>
    <cellStyle name="Normal 2 2 2 2 131 3" xfId="5508"/>
    <cellStyle name="Normal 2 2 2 2 131 3 2" xfId="16880"/>
    <cellStyle name="Normal 2 2 2 2 131 3 2 2" xfId="25459"/>
    <cellStyle name="Normal 2 2 2 2 131 3 3" xfId="25460"/>
    <cellStyle name="Normal 2 2 2 2 131 4" xfId="16881"/>
    <cellStyle name="Normal 2 2 2 2 131 4 2" xfId="25461"/>
    <cellStyle name="Normal 2 2 2 2 131 5" xfId="25462"/>
    <cellStyle name="Normal 2 2 2 2 132" xfId="5509"/>
    <cellStyle name="Normal 2 2 2 2 132 2" xfId="5510"/>
    <cellStyle name="Normal 2 2 2 2 132 2 2" xfId="5511"/>
    <cellStyle name="Normal 2 2 2 2 132 2 2 2" xfId="16882"/>
    <cellStyle name="Normal 2 2 2 2 132 2 2 2 2" xfId="25463"/>
    <cellStyle name="Normal 2 2 2 2 132 2 2 3" xfId="25464"/>
    <cellStyle name="Normal 2 2 2 2 132 2 3" xfId="16883"/>
    <cellStyle name="Normal 2 2 2 2 132 2 3 2" xfId="25465"/>
    <cellStyle name="Normal 2 2 2 2 132 2 4" xfId="25466"/>
    <cellStyle name="Normal 2 2 2 2 132 3" xfId="5512"/>
    <cellStyle name="Normal 2 2 2 2 132 3 2" xfId="16884"/>
    <cellStyle name="Normal 2 2 2 2 132 3 2 2" xfId="25467"/>
    <cellStyle name="Normal 2 2 2 2 132 3 3" xfId="25468"/>
    <cellStyle name="Normal 2 2 2 2 132 4" xfId="16885"/>
    <cellStyle name="Normal 2 2 2 2 132 4 2" xfId="25469"/>
    <cellStyle name="Normal 2 2 2 2 132 5" xfId="25470"/>
    <cellStyle name="Normal 2 2 2 2 133" xfId="5513"/>
    <cellStyle name="Normal 2 2 2 2 133 2" xfId="5514"/>
    <cellStyle name="Normal 2 2 2 2 133 2 2" xfId="5515"/>
    <cellStyle name="Normal 2 2 2 2 133 2 2 2" xfId="16886"/>
    <cellStyle name="Normal 2 2 2 2 133 2 2 2 2" xfId="25471"/>
    <cellStyle name="Normal 2 2 2 2 133 2 2 3" xfId="25472"/>
    <cellStyle name="Normal 2 2 2 2 133 2 3" xfId="16887"/>
    <cellStyle name="Normal 2 2 2 2 133 2 3 2" xfId="25473"/>
    <cellStyle name="Normal 2 2 2 2 133 2 4" xfId="25474"/>
    <cellStyle name="Normal 2 2 2 2 133 3" xfId="5516"/>
    <cellStyle name="Normal 2 2 2 2 133 3 2" xfId="16888"/>
    <cellStyle name="Normal 2 2 2 2 133 3 2 2" xfId="25475"/>
    <cellStyle name="Normal 2 2 2 2 133 3 3" xfId="25476"/>
    <cellStyle name="Normal 2 2 2 2 133 4" xfId="16889"/>
    <cellStyle name="Normal 2 2 2 2 133 4 2" xfId="25477"/>
    <cellStyle name="Normal 2 2 2 2 133 5" xfId="25478"/>
    <cellStyle name="Normal 2 2 2 2 134" xfId="5517"/>
    <cellStyle name="Normal 2 2 2 2 134 2" xfId="5518"/>
    <cellStyle name="Normal 2 2 2 2 134 2 2" xfId="5519"/>
    <cellStyle name="Normal 2 2 2 2 134 2 2 2" xfId="16890"/>
    <cellStyle name="Normal 2 2 2 2 134 2 2 2 2" xfId="25479"/>
    <cellStyle name="Normal 2 2 2 2 134 2 2 3" xfId="25480"/>
    <cellStyle name="Normal 2 2 2 2 134 2 3" xfId="16891"/>
    <cellStyle name="Normal 2 2 2 2 134 2 3 2" xfId="25481"/>
    <cellStyle name="Normal 2 2 2 2 134 2 4" xfId="25482"/>
    <cellStyle name="Normal 2 2 2 2 134 3" xfId="5520"/>
    <cellStyle name="Normal 2 2 2 2 134 3 2" xfId="16892"/>
    <cellStyle name="Normal 2 2 2 2 134 3 2 2" xfId="25483"/>
    <cellStyle name="Normal 2 2 2 2 134 3 3" xfId="25484"/>
    <cellStyle name="Normal 2 2 2 2 134 4" xfId="16893"/>
    <cellStyle name="Normal 2 2 2 2 134 4 2" xfId="25485"/>
    <cellStyle name="Normal 2 2 2 2 134 5" xfId="25486"/>
    <cellStyle name="Normal 2 2 2 2 135" xfId="5521"/>
    <cellStyle name="Normal 2 2 2 2 135 2" xfId="5522"/>
    <cellStyle name="Normal 2 2 2 2 135 2 2" xfId="5523"/>
    <cellStyle name="Normal 2 2 2 2 135 2 2 2" xfId="16894"/>
    <cellStyle name="Normal 2 2 2 2 135 2 2 2 2" xfId="25487"/>
    <cellStyle name="Normal 2 2 2 2 135 2 2 3" xfId="25488"/>
    <cellStyle name="Normal 2 2 2 2 135 2 3" xfId="16895"/>
    <cellStyle name="Normal 2 2 2 2 135 2 3 2" xfId="25489"/>
    <cellStyle name="Normal 2 2 2 2 135 2 4" xfId="25490"/>
    <cellStyle name="Normal 2 2 2 2 135 3" xfId="5524"/>
    <cellStyle name="Normal 2 2 2 2 135 3 2" xfId="16896"/>
    <cellStyle name="Normal 2 2 2 2 135 3 2 2" xfId="25491"/>
    <cellStyle name="Normal 2 2 2 2 135 3 3" xfId="25492"/>
    <cellStyle name="Normal 2 2 2 2 135 4" xfId="16897"/>
    <cellStyle name="Normal 2 2 2 2 135 4 2" xfId="25493"/>
    <cellStyle name="Normal 2 2 2 2 135 5" xfId="25494"/>
    <cellStyle name="Normal 2 2 2 2 136" xfId="5525"/>
    <cellStyle name="Normal 2 2 2 2 136 2" xfId="5526"/>
    <cellStyle name="Normal 2 2 2 2 136 2 2" xfId="5527"/>
    <cellStyle name="Normal 2 2 2 2 136 2 2 2" xfId="16898"/>
    <cellStyle name="Normal 2 2 2 2 136 2 2 2 2" xfId="25495"/>
    <cellStyle name="Normal 2 2 2 2 136 2 2 3" xfId="25496"/>
    <cellStyle name="Normal 2 2 2 2 136 2 3" xfId="16899"/>
    <cellStyle name="Normal 2 2 2 2 136 2 3 2" xfId="25497"/>
    <cellStyle name="Normal 2 2 2 2 136 2 4" xfId="25498"/>
    <cellStyle name="Normal 2 2 2 2 136 3" xfId="5528"/>
    <cellStyle name="Normal 2 2 2 2 136 3 2" xfId="16900"/>
    <cellStyle name="Normal 2 2 2 2 136 3 2 2" xfId="25499"/>
    <cellStyle name="Normal 2 2 2 2 136 3 3" xfId="25500"/>
    <cellStyle name="Normal 2 2 2 2 136 4" xfId="16901"/>
    <cellStyle name="Normal 2 2 2 2 136 4 2" xfId="25501"/>
    <cellStyle name="Normal 2 2 2 2 136 5" xfId="25502"/>
    <cellStyle name="Normal 2 2 2 2 137" xfId="5529"/>
    <cellStyle name="Normal 2 2 2 2 137 2" xfId="5530"/>
    <cellStyle name="Normal 2 2 2 2 137 2 2" xfId="5531"/>
    <cellStyle name="Normal 2 2 2 2 137 2 2 2" xfId="16902"/>
    <cellStyle name="Normal 2 2 2 2 137 2 2 2 2" xfId="25503"/>
    <cellStyle name="Normal 2 2 2 2 137 2 2 3" xfId="25504"/>
    <cellStyle name="Normal 2 2 2 2 137 2 3" xfId="16903"/>
    <cellStyle name="Normal 2 2 2 2 137 2 3 2" xfId="25505"/>
    <cellStyle name="Normal 2 2 2 2 137 2 4" xfId="25506"/>
    <cellStyle name="Normal 2 2 2 2 137 3" xfId="5532"/>
    <cellStyle name="Normal 2 2 2 2 137 3 2" xfId="16904"/>
    <cellStyle name="Normal 2 2 2 2 137 3 2 2" xfId="25507"/>
    <cellStyle name="Normal 2 2 2 2 137 3 3" xfId="25508"/>
    <cellStyle name="Normal 2 2 2 2 137 4" xfId="16905"/>
    <cellStyle name="Normal 2 2 2 2 137 4 2" xfId="25509"/>
    <cellStyle name="Normal 2 2 2 2 137 5" xfId="25510"/>
    <cellStyle name="Normal 2 2 2 2 138" xfId="5533"/>
    <cellStyle name="Normal 2 2 2 2 138 2" xfId="5534"/>
    <cellStyle name="Normal 2 2 2 2 138 2 2" xfId="5535"/>
    <cellStyle name="Normal 2 2 2 2 138 2 2 2" xfId="16906"/>
    <cellStyle name="Normal 2 2 2 2 138 2 2 2 2" xfId="25511"/>
    <cellStyle name="Normal 2 2 2 2 138 2 2 3" xfId="25512"/>
    <cellStyle name="Normal 2 2 2 2 138 2 3" xfId="16907"/>
    <cellStyle name="Normal 2 2 2 2 138 2 3 2" xfId="25513"/>
    <cellStyle name="Normal 2 2 2 2 138 2 4" xfId="25514"/>
    <cellStyle name="Normal 2 2 2 2 138 3" xfId="5536"/>
    <cellStyle name="Normal 2 2 2 2 138 3 2" xfId="16908"/>
    <cellStyle name="Normal 2 2 2 2 138 3 2 2" xfId="25515"/>
    <cellStyle name="Normal 2 2 2 2 138 3 3" xfId="25516"/>
    <cellStyle name="Normal 2 2 2 2 138 4" xfId="16909"/>
    <cellStyle name="Normal 2 2 2 2 138 4 2" xfId="25517"/>
    <cellStyle name="Normal 2 2 2 2 138 5" xfId="25518"/>
    <cellStyle name="Normal 2 2 2 2 139" xfId="5537"/>
    <cellStyle name="Normal 2 2 2 2 139 2" xfId="5538"/>
    <cellStyle name="Normal 2 2 2 2 139 2 2" xfId="5539"/>
    <cellStyle name="Normal 2 2 2 2 139 2 2 2" xfId="16910"/>
    <cellStyle name="Normal 2 2 2 2 139 2 2 2 2" xfId="25519"/>
    <cellStyle name="Normal 2 2 2 2 139 2 2 3" xfId="25520"/>
    <cellStyle name="Normal 2 2 2 2 139 2 3" xfId="16911"/>
    <cellStyle name="Normal 2 2 2 2 139 2 3 2" xfId="25521"/>
    <cellStyle name="Normal 2 2 2 2 139 2 4" xfId="25522"/>
    <cellStyle name="Normal 2 2 2 2 139 3" xfId="5540"/>
    <cellStyle name="Normal 2 2 2 2 139 3 2" xfId="16912"/>
    <cellStyle name="Normal 2 2 2 2 139 3 2 2" xfId="25523"/>
    <cellStyle name="Normal 2 2 2 2 139 3 3" xfId="25524"/>
    <cellStyle name="Normal 2 2 2 2 139 4" xfId="16913"/>
    <cellStyle name="Normal 2 2 2 2 139 4 2" xfId="25525"/>
    <cellStyle name="Normal 2 2 2 2 139 5" xfId="25526"/>
    <cellStyle name="Normal 2 2 2 2 14" xfId="5541"/>
    <cellStyle name="Normal 2 2 2 2 14 2" xfId="5542"/>
    <cellStyle name="Normal 2 2 2 2 14 2 2" xfId="5543"/>
    <cellStyle name="Normal 2 2 2 2 14 2 2 2" xfId="16914"/>
    <cellStyle name="Normal 2 2 2 2 14 2 2 2 2" xfId="25527"/>
    <cellStyle name="Normal 2 2 2 2 14 2 2 3" xfId="25528"/>
    <cellStyle name="Normal 2 2 2 2 14 2 3" xfId="16915"/>
    <cellStyle name="Normal 2 2 2 2 14 2 3 2" xfId="25529"/>
    <cellStyle name="Normal 2 2 2 2 14 2 4" xfId="25530"/>
    <cellStyle name="Normal 2 2 2 2 14 3" xfId="5544"/>
    <cellStyle name="Normal 2 2 2 2 14 3 2" xfId="5545"/>
    <cellStyle name="Normal 2 2 2 2 14 3 2 2" xfId="16916"/>
    <cellStyle name="Normal 2 2 2 2 14 3 2 2 2" xfId="25531"/>
    <cellStyle name="Normal 2 2 2 2 14 3 2 3" xfId="25532"/>
    <cellStyle name="Normal 2 2 2 2 14 3 3" xfId="16917"/>
    <cellStyle name="Normal 2 2 2 2 14 3 3 2" xfId="25533"/>
    <cellStyle name="Normal 2 2 2 2 14 3 4" xfId="25534"/>
    <cellStyle name="Normal 2 2 2 2 14 4" xfId="5546"/>
    <cellStyle name="Normal 2 2 2 2 14 4 2" xfId="16918"/>
    <cellStyle name="Normal 2 2 2 2 14 4 2 2" xfId="25535"/>
    <cellStyle name="Normal 2 2 2 2 14 4 3" xfId="25536"/>
    <cellStyle name="Normal 2 2 2 2 14 5" xfId="16919"/>
    <cellStyle name="Normal 2 2 2 2 14 5 2" xfId="25537"/>
    <cellStyle name="Normal 2 2 2 2 14 6" xfId="25538"/>
    <cellStyle name="Normal 2 2 2 2 140" xfId="5547"/>
    <cellStyle name="Normal 2 2 2 2 140 2" xfId="5548"/>
    <cellStyle name="Normal 2 2 2 2 140 2 2" xfId="5549"/>
    <cellStyle name="Normal 2 2 2 2 140 2 2 2" xfId="16920"/>
    <cellStyle name="Normal 2 2 2 2 140 2 2 2 2" xfId="25539"/>
    <cellStyle name="Normal 2 2 2 2 140 2 2 3" xfId="25540"/>
    <cellStyle name="Normal 2 2 2 2 140 2 3" xfId="16921"/>
    <cellStyle name="Normal 2 2 2 2 140 2 3 2" xfId="25541"/>
    <cellStyle name="Normal 2 2 2 2 140 2 4" xfId="25542"/>
    <cellStyle name="Normal 2 2 2 2 140 3" xfId="5550"/>
    <cellStyle name="Normal 2 2 2 2 140 3 2" xfId="16922"/>
    <cellStyle name="Normal 2 2 2 2 140 3 2 2" xfId="25543"/>
    <cellStyle name="Normal 2 2 2 2 140 3 3" xfId="25544"/>
    <cellStyle name="Normal 2 2 2 2 140 4" xfId="16923"/>
    <cellStyle name="Normal 2 2 2 2 140 4 2" xfId="25545"/>
    <cellStyle name="Normal 2 2 2 2 140 5" xfId="25546"/>
    <cellStyle name="Normal 2 2 2 2 141" xfId="5551"/>
    <cellStyle name="Normal 2 2 2 2 141 2" xfId="5552"/>
    <cellStyle name="Normal 2 2 2 2 141 2 2" xfId="5553"/>
    <cellStyle name="Normal 2 2 2 2 141 2 2 2" xfId="16924"/>
    <cellStyle name="Normal 2 2 2 2 141 2 2 2 2" xfId="25547"/>
    <cellStyle name="Normal 2 2 2 2 141 2 2 3" xfId="25548"/>
    <cellStyle name="Normal 2 2 2 2 141 2 3" xfId="16925"/>
    <cellStyle name="Normal 2 2 2 2 141 2 3 2" xfId="25549"/>
    <cellStyle name="Normal 2 2 2 2 141 2 4" xfId="25550"/>
    <cellStyle name="Normal 2 2 2 2 141 3" xfId="5554"/>
    <cellStyle name="Normal 2 2 2 2 141 3 2" xfId="16926"/>
    <cellStyle name="Normal 2 2 2 2 141 3 2 2" xfId="25551"/>
    <cellStyle name="Normal 2 2 2 2 141 3 3" xfId="25552"/>
    <cellStyle name="Normal 2 2 2 2 141 4" xfId="16927"/>
    <cellStyle name="Normal 2 2 2 2 141 4 2" xfId="25553"/>
    <cellStyle name="Normal 2 2 2 2 141 5" xfId="25554"/>
    <cellStyle name="Normal 2 2 2 2 142" xfId="5555"/>
    <cellStyle name="Normal 2 2 2 2 142 2" xfId="5556"/>
    <cellStyle name="Normal 2 2 2 2 142 2 2" xfId="5557"/>
    <cellStyle name="Normal 2 2 2 2 142 2 2 2" xfId="16928"/>
    <cellStyle name="Normal 2 2 2 2 142 2 2 2 2" xfId="25555"/>
    <cellStyle name="Normal 2 2 2 2 142 2 2 3" xfId="25556"/>
    <cellStyle name="Normal 2 2 2 2 142 2 3" xfId="16929"/>
    <cellStyle name="Normal 2 2 2 2 142 2 3 2" xfId="25557"/>
    <cellStyle name="Normal 2 2 2 2 142 2 4" xfId="25558"/>
    <cellStyle name="Normal 2 2 2 2 142 3" xfId="5558"/>
    <cellStyle name="Normal 2 2 2 2 142 3 2" xfId="16930"/>
    <cellStyle name="Normal 2 2 2 2 142 3 2 2" xfId="25559"/>
    <cellStyle name="Normal 2 2 2 2 142 3 3" xfId="25560"/>
    <cellStyle name="Normal 2 2 2 2 142 4" xfId="16931"/>
    <cellStyle name="Normal 2 2 2 2 142 4 2" xfId="25561"/>
    <cellStyle name="Normal 2 2 2 2 142 5" xfId="25562"/>
    <cellStyle name="Normal 2 2 2 2 143" xfId="5559"/>
    <cellStyle name="Normal 2 2 2 2 143 2" xfId="5560"/>
    <cellStyle name="Normal 2 2 2 2 143 2 2" xfId="5561"/>
    <cellStyle name="Normal 2 2 2 2 143 2 2 2" xfId="16932"/>
    <cellStyle name="Normal 2 2 2 2 143 2 2 2 2" xfId="25563"/>
    <cellStyle name="Normal 2 2 2 2 143 2 2 3" xfId="25564"/>
    <cellStyle name="Normal 2 2 2 2 143 2 3" xfId="16933"/>
    <cellStyle name="Normal 2 2 2 2 143 2 3 2" xfId="25565"/>
    <cellStyle name="Normal 2 2 2 2 143 2 4" xfId="25566"/>
    <cellStyle name="Normal 2 2 2 2 143 3" xfId="5562"/>
    <cellStyle name="Normal 2 2 2 2 143 3 2" xfId="16934"/>
    <cellStyle name="Normal 2 2 2 2 143 3 2 2" xfId="25567"/>
    <cellStyle name="Normal 2 2 2 2 143 3 3" xfId="25568"/>
    <cellStyle name="Normal 2 2 2 2 143 4" xfId="16935"/>
    <cellStyle name="Normal 2 2 2 2 143 4 2" xfId="25569"/>
    <cellStyle name="Normal 2 2 2 2 143 5" xfId="25570"/>
    <cellStyle name="Normal 2 2 2 2 144" xfId="5563"/>
    <cellStyle name="Normal 2 2 2 2 144 2" xfId="5564"/>
    <cellStyle name="Normal 2 2 2 2 144 2 2" xfId="16936"/>
    <cellStyle name="Normal 2 2 2 2 144 2 2 2" xfId="25571"/>
    <cellStyle name="Normal 2 2 2 2 144 2 3" xfId="25572"/>
    <cellStyle name="Normal 2 2 2 2 144 3" xfId="16937"/>
    <cellStyle name="Normal 2 2 2 2 144 3 2" xfId="25573"/>
    <cellStyle name="Normal 2 2 2 2 144 4" xfId="25574"/>
    <cellStyle name="Normal 2 2 2 2 145" xfId="5565"/>
    <cellStyle name="Normal 2 2 2 2 145 2" xfId="16938"/>
    <cellStyle name="Normal 2 2 2 2 145 2 2" xfId="25575"/>
    <cellStyle name="Normal 2 2 2 2 145 3" xfId="25576"/>
    <cellStyle name="Normal 2 2 2 2 146" xfId="16939"/>
    <cellStyle name="Normal 2 2 2 2 146 2" xfId="25577"/>
    <cellStyle name="Normal 2 2 2 2 147" xfId="25578"/>
    <cellStyle name="Normal 2 2 2 2 15" xfId="5566"/>
    <cellStyle name="Normal 2 2 2 2 15 2" xfId="5567"/>
    <cellStyle name="Normal 2 2 2 2 15 2 2" xfId="5568"/>
    <cellStyle name="Normal 2 2 2 2 15 2 2 2" xfId="16940"/>
    <cellStyle name="Normal 2 2 2 2 15 2 2 2 2" xfId="25579"/>
    <cellStyle name="Normal 2 2 2 2 15 2 2 3" xfId="25580"/>
    <cellStyle name="Normal 2 2 2 2 15 2 3" xfId="16941"/>
    <cellStyle name="Normal 2 2 2 2 15 2 3 2" xfId="25581"/>
    <cellStyle name="Normal 2 2 2 2 15 2 4" xfId="25582"/>
    <cellStyle name="Normal 2 2 2 2 15 3" xfId="5569"/>
    <cellStyle name="Normal 2 2 2 2 15 3 2" xfId="5570"/>
    <cellStyle name="Normal 2 2 2 2 15 3 2 2" xfId="16942"/>
    <cellStyle name="Normal 2 2 2 2 15 3 2 2 2" xfId="25583"/>
    <cellStyle name="Normal 2 2 2 2 15 3 2 3" xfId="25584"/>
    <cellStyle name="Normal 2 2 2 2 15 3 3" xfId="16943"/>
    <cellStyle name="Normal 2 2 2 2 15 3 3 2" xfId="25585"/>
    <cellStyle name="Normal 2 2 2 2 15 3 4" xfId="25586"/>
    <cellStyle name="Normal 2 2 2 2 15 4" xfId="5571"/>
    <cellStyle name="Normal 2 2 2 2 15 4 2" xfId="16944"/>
    <cellStyle name="Normal 2 2 2 2 15 4 2 2" xfId="25587"/>
    <cellStyle name="Normal 2 2 2 2 15 4 3" xfId="25588"/>
    <cellStyle name="Normal 2 2 2 2 15 5" xfId="16945"/>
    <cellStyle name="Normal 2 2 2 2 15 5 2" xfId="25589"/>
    <cellStyle name="Normal 2 2 2 2 15 6" xfId="25590"/>
    <cellStyle name="Normal 2 2 2 2 16" xfId="5572"/>
    <cellStyle name="Normal 2 2 2 2 16 2" xfId="5573"/>
    <cellStyle name="Normal 2 2 2 2 16 2 2" xfId="5574"/>
    <cellStyle name="Normal 2 2 2 2 16 2 2 2" xfId="16946"/>
    <cellStyle name="Normal 2 2 2 2 16 2 2 2 2" xfId="25591"/>
    <cellStyle name="Normal 2 2 2 2 16 2 2 3" xfId="25592"/>
    <cellStyle name="Normal 2 2 2 2 16 2 3" xfId="16947"/>
    <cellStyle name="Normal 2 2 2 2 16 2 3 2" xfId="25593"/>
    <cellStyle name="Normal 2 2 2 2 16 2 4" xfId="25594"/>
    <cellStyle name="Normal 2 2 2 2 16 3" xfId="5575"/>
    <cellStyle name="Normal 2 2 2 2 16 3 2" xfId="5576"/>
    <cellStyle name="Normal 2 2 2 2 16 3 2 2" xfId="16948"/>
    <cellStyle name="Normal 2 2 2 2 16 3 2 2 2" xfId="25595"/>
    <cellStyle name="Normal 2 2 2 2 16 3 2 3" xfId="25596"/>
    <cellStyle name="Normal 2 2 2 2 16 3 3" xfId="16949"/>
    <cellStyle name="Normal 2 2 2 2 16 3 3 2" xfId="25597"/>
    <cellStyle name="Normal 2 2 2 2 16 3 4" xfId="25598"/>
    <cellStyle name="Normal 2 2 2 2 16 4" xfId="5577"/>
    <cellStyle name="Normal 2 2 2 2 16 4 2" xfId="16950"/>
    <cellStyle name="Normal 2 2 2 2 16 4 2 2" xfId="25599"/>
    <cellStyle name="Normal 2 2 2 2 16 4 3" xfId="25600"/>
    <cellStyle name="Normal 2 2 2 2 16 5" xfId="16951"/>
    <cellStyle name="Normal 2 2 2 2 16 5 2" xfId="25601"/>
    <cellStyle name="Normal 2 2 2 2 16 6" xfId="25602"/>
    <cellStyle name="Normal 2 2 2 2 17" xfId="5578"/>
    <cellStyle name="Normal 2 2 2 2 17 2" xfId="5579"/>
    <cellStyle name="Normal 2 2 2 2 17 2 2" xfId="5580"/>
    <cellStyle name="Normal 2 2 2 2 17 2 2 2" xfId="16952"/>
    <cellStyle name="Normal 2 2 2 2 17 2 2 2 2" xfId="25603"/>
    <cellStyle name="Normal 2 2 2 2 17 2 2 3" xfId="25604"/>
    <cellStyle name="Normal 2 2 2 2 17 2 3" xfId="16953"/>
    <cellStyle name="Normal 2 2 2 2 17 2 3 2" xfId="25605"/>
    <cellStyle name="Normal 2 2 2 2 17 2 4" xfId="25606"/>
    <cellStyle name="Normal 2 2 2 2 17 3" xfId="5581"/>
    <cellStyle name="Normal 2 2 2 2 17 3 2" xfId="5582"/>
    <cellStyle name="Normal 2 2 2 2 17 3 2 2" xfId="16954"/>
    <cellStyle name="Normal 2 2 2 2 17 3 2 2 2" xfId="25607"/>
    <cellStyle name="Normal 2 2 2 2 17 3 2 3" xfId="25608"/>
    <cellStyle name="Normal 2 2 2 2 17 3 3" xfId="16955"/>
    <cellStyle name="Normal 2 2 2 2 17 3 3 2" xfId="25609"/>
    <cellStyle name="Normal 2 2 2 2 17 3 4" xfId="25610"/>
    <cellStyle name="Normal 2 2 2 2 17 4" xfId="5583"/>
    <cellStyle name="Normal 2 2 2 2 17 4 2" xfId="16956"/>
    <cellStyle name="Normal 2 2 2 2 17 4 2 2" xfId="25611"/>
    <cellStyle name="Normal 2 2 2 2 17 4 3" xfId="25612"/>
    <cellStyle name="Normal 2 2 2 2 17 5" xfId="16957"/>
    <cellStyle name="Normal 2 2 2 2 17 5 2" xfId="25613"/>
    <cellStyle name="Normal 2 2 2 2 17 6" xfId="25614"/>
    <cellStyle name="Normal 2 2 2 2 18" xfId="5584"/>
    <cellStyle name="Normal 2 2 2 2 18 2" xfId="5585"/>
    <cellStyle name="Normal 2 2 2 2 18 2 2" xfId="5586"/>
    <cellStyle name="Normal 2 2 2 2 18 2 2 2" xfId="16958"/>
    <cellStyle name="Normal 2 2 2 2 18 2 2 2 2" xfId="25615"/>
    <cellStyle name="Normal 2 2 2 2 18 2 2 3" xfId="25616"/>
    <cellStyle name="Normal 2 2 2 2 18 2 3" xfId="16959"/>
    <cellStyle name="Normal 2 2 2 2 18 2 3 2" xfId="25617"/>
    <cellStyle name="Normal 2 2 2 2 18 2 4" xfId="25618"/>
    <cellStyle name="Normal 2 2 2 2 18 3" xfId="5587"/>
    <cellStyle name="Normal 2 2 2 2 18 3 2" xfId="5588"/>
    <cellStyle name="Normal 2 2 2 2 18 3 2 2" xfId="16960"/>
    <cellStyle name="Normal 2 2 2 2 18 3 2 2 2" xfId="25619"/>
    <cellStyle name="Normal 2 2 2 2 18 3 2 3" xfId="25620"/>
    <cellStyle name="Normal 2 2 2 2 18 3 3" xfId="16961"/>
    <cellStyle name="Normal 2 2 2 2 18 3 3 2" xfId="25621"/>
    <cellStyle name="Normal 2 2 2 2 18 3 4" xfId="25622"/>
    <cellStyle name="Normal 2 2 2 2 18 4" xfId="5589"/>
    <cellStyle name="Normal 2 2 2 2 18 4 2" xfId="16962"/>
    <cellStyle name="Normal 2 2 2 2 18 4 2 2" xfId="25623"/>
    <cellStyle name="Normal 2 2 2 2 18 4 3" xfId="25624"/>
    <cellStyle name="Normal 2 2 2 2 18 5" xfId="16963"/>
    <cellStyle name="Normal 2 2 2 2 18 5 2" xfId="25625"/>
    <cellStyle name="Normal 2 2 2 2 18 6" xfId="25626"/>
    <cellStyle name="Normal 2 2 2 2 19" xfId="5590"/>
    <cellStyle name="Normal 2 2 2 2 19 2" xfId="5591"/>
    <cellStyle name="Normal 2 2 2 2 19 2 2" xfId="5592"/>
    <cellStyle name="Normal 2 2 2 2 19 2 2 2" xfId="16964"/>
    <cellStyle name="Normal 2 2 2 2 19 2 2 2 2" xfId="25627"/>
    <cellStyle name="Normal 2 2 2 2 19 2 2 3" xfId="25628"/>
    <cellStyle name="Normal 2 2 2 2 19 2 3" xfId="16965"/>
    <cellStyle name="Normal 2 2 2 2 19 2 3 2" xfId="25629"/>
    <cellStyle name="Normal 2 2 2 2 19 2 4" xfId="25630"/>
    <cellStyle name="Normal 2 2 2 2 19 3" xfId="5593"/>
    <cellStyle name="Normal 2 2 2 2 19 3 2" xfId="5594"/>
    <cellStyle name="Normal 2 2 2 2 19 3 2 2" xfId="16966"/>
    <cellStyle name="Normal 2 2 2 2 19 3 2 2 2" xfId="25631"/>
    <cellStyle name="Normal 2 2 2 2 19 3 2 3" xfId="25632"/>
    <cellStyle name="Normal 2 2 2 2 19 3 3" xfId="16967"/>
    <cellStyle name="Normal 2 2 2 2 19 3 3 2" xfId="25633"/>
    <cellStyle name="Normal 2 2 2 2 19 3 4" xfId="25634"/>
    <cellStyle name="Normal 2 2 2 2 19 4" xfId="5595"/>
    <cellStyle name="Normal 2 2 2 2 19 4 2" xfId="16968"/>
    <cellStyle name="Normal 2 2 2 2 19 4 2 2" xfId="25635"/>
    <cellStyle name="Normal 2 2 2 2 19 4 3" xfId="25636"/>
    <cellStyle name="Normal 2 2 2 2 19 5" xfId="16969"/>
    <cellStyle name="Normal 2 2 2 2 19 5 2" xfId="25637"/>
    <cellStyle name="Normal 2 2 2 2 19 6" xfId="25638"/>
    <cellStyle name="Normal 2 2 2 2 2" xfId="37"/>
    <cellStyle name="Normal 2 2 2 2 2 2" xfId="5596"/>
    <cellStyle name="Normal 2 2 2 2 2 2 2" xfId="5597"/>
    <cellStyle name="Normal 2 2 2 2 2 2 2 2" xfId="5598"/>
    <cellStyle name="Normal 2 2 2 2 2 2 2 2 2" xfId="16970"/>
    <cellStyle name="Normal 2 2 2 2 2 2 2 2 2 2" xfId="25639"/>
    <cellStyle name="Normal 2 2 2 2 2 2 2 2 3" xfId="25640"/>
    <cellStyle name="Normal 2 2 2 2 2 2 2 3" xfId="16971"/>
    <cellStyle name="Normal 2 2 2 2 2 2 2 3 2" xfId="25641"/>
    <cellStyle name="Normal 2 2 2 2 2 2 2 4" xfId="25642"/>
    <cellStyle name="Normal 2 2 2 2 2 2 3" xfId="5599"/>
    <cellStyle name="Normal 2 2 2 2 2 2 3 2" xfId="16972"/>
    <cellStyle name="Normal 2 2 2 2 2 2 3 2 2" xfId="25643"/>
    <cellStyle name="Normal 2 2 2 2 2 2 3 3" xfId="25644"/>
    <cellStyle name="Normal 2 2 2 2 2 2 4" xfId="16973"/>
    <cellStyle name="Normal 2 2 2 2 2 2 4 2" xfId="25645"/>
    <cellStyle name="Normal 2 2 2 2 2 2 5" xfId="25646"/>
    <cellStyle name="Normal 2 2 2 2 2 3" xfId="5600"/>
    <cellStyle name="Normal 2 2 2 2 2 3 2" xfId="5601"/>
    <cellStyle name="Normal 2 2 2 2 2 3 2 2" xfId="5602"/>
    <cellStyle name="Normal 2 2 2 2 2 3 2 2 2" xfId="16974"/>
    <cellStyle name="Normal 2 2 2 2 2 3 2 2 2 2" xfId="25647"/>
    <cellStyle name="Normal 2 2 2 2 2 3 2 2 3" xfId="25648"/>
    <cellStyle name="Normal 2 2 2 2 2 3 2 3" xfId="16975"/>
    <cellStyle name="Normal 2 2 2 2 2 3 2 3 2" xfId="25649"/>
    <cellStyle name="Normal 2 2 2 2 2 3 2 4" xfId="25650"/>
    <cellStyle name="Normal 2 2 2 2 2 3 3" xfId="5603"/>
    <cellStyle name="Normal 2 2 2 2 2 3 3 2" xfId="16976"/>
    <cellStyle name="Normal 2 2 2 2 2 3 3 2 2" xfId="25651"/>
    <cellStyle name="Normal 2 2 2 2 2 3 3 3" xfId="25652"/>
    <cellStyle name="Normal 2 2 2 2 2 3 4" xfId="16977"/>
    <cellStyle name="Normal 2 2 2 2 2 3 4 2" xfId="25653"/>
    <cellStyle name="Normal 2 2 2 2 2 3 5" xfId="25654"/>
    <cellStyle name="Normal 2 2 2 2 2 4" xfId="5604"/>
    <cellStyle name="Normal 2 2 2 2 2 4 2" xfId="5605"/>
    <cellStyle name="Normal 2 2 2 2 2 4 2 2" xfId="16978"/>
    <cellStyle name="Normal 2 2 2 2 2 4 2 2 2" xfId="25655"/>
    <cellStyle name="Normal 2 2 2 2 2 4 2 3" xfId="25656"/>
    <cellStyle name="Normal 2 2 2 2 2 4 3" xfId="16979"/>
    <cellStyle name="Normal 2 2 2 2 2 4 3 2" xfId="25657"/>
    <cellStyle name="Normal 2 2 2 2 2 4 4" xfId="25658"/>
    <cellStyle name="Normal 2 2 2 2 2 5" xfId="5606"/>
    <cellStyle name="Normal 2 2 2 2 2 5 2" xfId="16980"/>
    <cellStyle name="Normal 2 2 2 2 2 5 2 2" xfId="25659"/>
    <cellStyle name="Normal 2 2 2 2 2 5 3" xfId="25660"/>
    <cellStyle name="Normal 2 2 2 2 2 6" xfId="16981"/>
    <cellStyle name="Normal 2 2 2 2 2 6 2" xfId="25661"/>
    <cellStyle name="Normal 2 2 2 2 2 7" xfId="25662"/>
    <cellStyle name="Normal 2 2 2 2 20" xfId="5607"/>
    <cellStyle name="Normal 2 2 2 2 20 2" xfId="5608"/>
    <cellStyle name="Normal 2 2 2 2 20 2 2" xfId="5609"/>
    <cellStyle name="Normal 2 2 2 2 20 2 2 2" xfId="16982"/>
    <cellStyle name="Normal 2 2 2 2 20 2 2 2 2" xfId="25663"/>
    <cellStyle name="Normal 2 2 2 2 20 2 2 3" xfId="25664"/>
    <cellStyle name="Normal 2 2 2 2 20 2 3" xfId="16983"/>
    <cellStyle name="Normal 2 2 2 2 20 2 3 2" xfId="25665"/>
    <cellStyle name="Normal 2 2 2 2 20 2 4" xfId="25666"/>
    <cellStyle name="Normal 2 2 2 2 20 3" xfId="5610"/>
    <cellStyle name="Normal 2 2 2 2 20 3 2" xfId="5611"/>
    <cellStyle name="Normal 2 2 2 2 20 3 2 2" xfId="16984"/>
    <cellStyle name="Normal 2 2 2 2 20 3 2 2 2" xfId="25667"/>
    <cellStyle name="Normal 2 2 2 2 20 3 2 3" xfId="25668"/>
    <cellStyle name="Normal 2 2 2 2 20 3 3" xfId="16985"/>
    <cellStyle name="Normal 2 2 2 2 20 3 3 2" xfId="25669"/>
    <cellStyle name="Normal 2 2 2 2 20 3 4" xfId="25670"/>
    <cellStyle name="Normal 2 2 2 2 20 4" xfId="5612"/>
    <cellStyle name="Normal 2 2 2 2 20 4 2" xfId="16986"/>
    <cellStyle name="Normal 2 2 2 2 20 4 2 2" xfId="25671"/>
    <cellStyle name="Normal 2 2 2 2 20 4 3" xfId="25672"/>
    <cellStyle name="Normal 2 2 2 2 20 5" xfId="16987"/>
    <cellStyle name="Normal 2 2 2 2 20 5 2" xfId="25673"/>
    <cellStyle name="Normal 2 2 2 2 20 6" xfId="25674"/>
    <cellStyle name="Normal 2 2 2 2 21" xfId="5613"/>
    <cellStyle name="Normal 2 2 2 2 21 2" xfId="5614"/>
    <cellStyle name="Normal 2 2 2 2 21 2 2" xfId="5615"/>
    <cellStyle name="Normal 2 2 2 2 21 2 2 2" xfId="16988"/>
    <cellStyle name="Normal 2 2 2 2 21 2 2 2 2" xfId="25675"/>
    <cellStyle name="Normal 2 2 2 2 21 2 2 3" xfId="25676"/>
    <cellStyle name="Normal 2 2 2 2 21 2 3" xfId="16989"/>
    <cellStyle name="Normal 2 2 2 2 21 2 3 2" xfId="25677"/>
    <cellStyle name="Normal 2 2 2 2 21 2 4" xfId="25678"/>
    <cellStyle name="Normal 2 2 2 2 21 3" xfId="5616"/>
    <cellStyle name="Normal 2 2 2 2 21 3 2" xfId="5617"/>
    <cellStyle name="Normal 2 2 2 2 21 3 2 2" xfId="16990"/>
    <cellStyle name="Normal 2 2 2 2 21 3 2 2 2" xfId="25679"/>
    <cellStyle name="Normal 2 2 2 2 21 3 2 3" xfId="25680"/>
    <cellStyle name="Normal 2 2 2 2 21 3 3" xfId="16991"/>
    <cellStyle name="Normal 2 2 2 2 21 3 3 2" xfId="25681"/>
    <cellStyle name="Normal 2 2 2 2 21 3 4" xfId="25682"/>
    <cellStyle name="Normal 2 2 2 2 21 4" xfId="5618"/>
    <cellStyle name="Normal 2 2 2 2 21 4 2" xfId="16992"/>
    <cellStyle name="Normal 2 2 2 2 21 4 2 2" xfId="25683"/>
    <cellStyle name="Normal 2 2 2 2 21 4 3" xfId="25684"/>
    <cellStyle name="Normal 2 2 2 2 21 5" xfId="16993"/>
    <cellStyle name="Normal 2 2 2 2 21 5 2" xfId="25685"/>
    <cellStyle name="Normal 2 2 2 2 21 6" xfId="25686"/>
    <cellStyle name="Normal 2 2 2 2 22" xfId="5619"/>
    <cellStyle name="Normal 2 2 2 2 22 2" xfId="5620"/>
    <cellStyle name="Normal 2 2 2 2 22 2 2" xfId="5621"/>
    <cellStyle name="Normal 2 2 2 2 22 2 2 2" xfId="16994"/>
    <cellStyle name="Normal 2 2 2 2 22 2 2 2 2" xfId="25687"/>
    <cellStyle name="Normal 2 2 2 2 22 2 2 3" xfId="25688"/>
    <cellStyle name="Normal 2 2 2 2 22 2 3" xfId="16995"/>
    <cellStyle name="Normal 2 2 2 2 22 2 3 2" xfId="25689"/>
    <cellStyle name="Normal 2 2 2 2 22 2 4" xfId="25690"/>
    <cellStyle name="Normal 2 2 2 2 22 3" xfId="5622"/>
    <cellStyle name="Normal 2 2 2 2 22 3 2" xfId="5623"/>
    <cellStyle name="Normal 2 2 2 2 22 3 2 2" xfId="16996"/>
    <cellStyle name="Normal 2 2 2 2 22 3 2 2 2" xfId="25691"/>
    <cellStyle name="Normal 2 2 2 2 22 3 2 3" xfId="25692"/>
    <cellStyle name="Normal 2 2 2 2 22 3 3" xfId="16997"/>
    <cellStyle name="Normal 2 2 2 2 22 3 3 2" xfId="25693"/>
    <cellStyle name="Normal 2 2 2 2 22 3 4" xfId="25694"/>
    <cellStyle name="Normal 2 2 2 2 22 4" xfId="5624"/>
    <cellStyle name="Normal 2 2 2 2 22 4 2" xfId="16998"/>
    <cellStyle name="Normal 2 2 2 2 22 4 2 2" xfId="25695"/>
    <cellStyle name="Normal 2 2 2 2 22 4 3" xfId="25696"/>
    <cellStyle name="Normal 2 2 2 2 22 5" xfId="16999"/>
    <cellStyle name="Normal 2 2 2 2 22 5 2" xfId="25697"/>
    <cellStyle name="Normal 2 2 2 2 22 6" xfId="25698"/>
    <cellStyle name="Normal 2 2 2 2 23" xfId="5625"/>
    <cellStyle name="Normal 2 2 2 2 23 2" xfId="5626"/>
    <cellStyle name="Normal 2 2 2 2 23 2 2" xfId="5627"/>
    <cellStyle name="Normal 2 2 2 2 23 2 2 2" xfId="17000"/>
    <cellStyle name="Normal 2 2 2 2 23 2 2 2 2" xfId="25699"/>
    <cellStyle name="Normal 2 2 2 2 23 2 2 3" xfId="25700"/>
    <cellStyle name="Normal 2 2 2 2 23 2 3" xfId="17001"/>
    <cellStyle name="Normal 2 2 2 2 23 2 3 2" xfId="25701"/>
    <cellStyle name="Normal 2 2 2 2 23 2 4" xfId="25702"/>
    <cellStyle name="Normal 2 2 2 2 23 3" xfId="5628"/>
    <cellStyle name="Normal 2 2 2 2 23 3 2" xfId="5629"/>
    <cellStyle name="Normal 2 2 2 2 23 3 2 2" xfId="17002"/>
    <cellStyle name="Normal 2 2 2 2 23 3 2 2 2" xfId="25703"/>
    <cellStyle name="Normal 2 2 2 2 23 3 2 3" xfId="25704"/>
    <cellStyle name="Normal 2 2 2 2 23 3 3" xfId="17003"/>
    <cellStyle name="Normal 2 2 2 2 23 3 3 2" xfId="25705"/>
    <cellStyle name="Normal 2 2 2 2 23 3 4" xfId="25706"/>
    <cellStyle name="Normal 2 2 2 2 23 4" xfId="5630"/>
    <cellStyle name="Normal 2 2 2 2 23 4 2" xfId="17004"/>
    <cellStyle name="Normal 2 2 2 2 23 4 2 2" xfId="25707"/>
    <cellStyle name="Normal 2 2 2 2 23 4 3" xfId="25708"/>
    <cellStyle name="Normal 2 2 2 2 23 5" xfId="17005"/>
    <cellStyle name="Normal 2 2 2 2 23 5 2" xfId="25709"/>
    <cellStyle name="Normal 2 2 2 2 23 6" xfId="25710"/>
    <cellStyle name="Normal 2 2 2 2 24" xfId="5631"/>
    <cellStyle name="Normal 2 2 2 2 24 2" xfId="5632"/>
    <cellStyle name="Normal 2 2 2 2 24 2 2" xfId="5633"/>
    <cellStyle name="Normal 2 2 2 2 24 2 2 2" xfId="17006"/>
    <cellStyle name="Normal 2 2 2 2 24 2 2 2 2" xfId="25711"/>
    <cellStyle name="Normal 2 2 2 2 24 2 2 3" xfId="25712"/>
    <cellStyle name="Normal 2 2 2 2 24 2 3" xfId="17007"/>
    <cellStyle name="Normal 2 2 2 2 24 2 3 2" xfId="25713"/>
    <cellStyle name="Normal 2 2 2 2 24 2 4" xfId="25714"/>
    <cellStyle name="Normal 2 2 2 2 24 3" xfId="5634"/>
    <cellStyle name="Normal 2 2 2 2 24 3 2" xfId="5635"/>
    <cellStyle name="Normal 2 2 2 2 24 3 2 2" xfId="17008"/>
    <cellStyle name="Normal 2 2 2 2 24 3 2 2 2" xfId="25715"/>
    <cellStyle name="Normal 2 2 2 2 24 3 2 3" xfId="25716"/>
    <cellStyle name="Normal 2 2 2 2 24 3 3" xfId="17009"/>
    <cellStyle name="Normal 2 2 2 2 24 3 3 2" xfId="25717"/>
    <cellStyle name="Normal 2 2 2 2 24 3 4" xfId="25718"/>
    <cellStyle name="Normal 2 2 2 2 24 4" xfId="5636"/>
    <cellStyle name="Normal 2 2 2 2 24 4 2" xfId="17010"/>
    <cellStyle name="Normal 2 2 2 2 24 4 2 2" xfId="25719"/>
    <cellStyle name="Normal 2 2 2 2 24 4 3" xfId="25720"/>
    <cellStyle name="Normal 2 2 2 2 24 5" xfId="17011"/>
    <cellStyle name="Normal 2 2 2 2 24 5 2" xfId="25721"/>
    <cellStyle name="Normal 2 2 2 2 24 6" xfId="25722"/>
    <cellStyle name="Normal 2 2 2 2 25" xfId="5637"/>
    <cellStyle name="Normal 2 2 2 2 25 2" xfId="5638"/>
    <cellStyle name="Normal 2 2 2 2 25 2 2" xfId="5639"/>
    <cellStyle name="Normal 2 2 2 2 25 2 2 2" xfId="17012"/>
    <cellStyle name="Normal 2 2 2 2 25 2 2 2 2" xfId="25723"/>
    <cellStyle name="Normal 2 2 2 2 25 2 2 3" xfId="25724"/>
    <cellStyle name="Normal 2 2 2 2 25 2 3" xfId="17013"/>
    <cellStyle name="Normal 2 2 2 2 25 2 3 2" xfId="25725"/>
    <cellStyle name="Normal 2 2 2 2 25 2 4" xfId="25726"/>
    <cellStyle name="Normal 2 2 2 2 25 3" xfId="5640"/>
    <cellStyle name="Normal 2 2 2 2 25 3 2" xfId="5641"/>
    <cellStyle name="Normal 2 2 2 2 25 3 2 2" xfId="17014"/>
    <cellStyle name="Normal 2 2 2 2 25 3 2 2 2" xfId="25727"/>
    <cellStyle name="Normal 2 2 2 2 25 3 2 3" xfId="25728"/>
    <cellStyle name="Normal 2 2 2 2 25 3 3" xfId="17015"/>
    <cellStyle name="Normal 2 2 2 2 25 3 3 2" xfId="25729"/>
    <cellStyle name="Normal 2 2 2 2 25 3 4" xfId="25730"/>
    <cellStyle name="Normal 2 2 2 2 25 4" xfId="5642"/>
    <cellStyle name="Normal 2 2 2 2 25 4 2" xfId="17016"/>
    <cellStyle name="Normal 2 2 2 2 25 4 2 2" xfId="25731"/>
    <cellStyle name="Normal 2 2 2 2 25 4 3" xfId="25732"/>
    <cellStyle name="Normal 2 2 2 2 25 5" xfId="17017"/>
    <cellStyle name="Normal 2 2 2 2 25 5 2" xfId="25733"/>
    <cellStyle name="Normal 2 2 2 2 25 6" xfId="25734"/>
    <cellStyle name="Normal 2 2 2 2 26" xfId="5643"/>
    <cellStyle name="Normal 2 2 2 2 26 2" xfId="5644"/>
    <cellStyle name="Normal 2 2 2 2 26 2 2" xfId="5645"/>
    <cellStyle name="Normal 2 2 2 2 26 2 2 2" xfId="17018"/>
    <cellStyle name="Normal 2 2 2 2 26 2 2 2 2" xfId="25735"/>
    <cellStyle name="Normal 2 2 2 2 26 2 2 3" xfId="25736"/>
    <cellStyle name="Normal 2 2 2 2 26 2 3" xfId="17019"/>
    <cellStyle name="Normal 2 2 2 2 26 2 3 2" xfId="25737"/>
    <cellStyle name="Normal 2 2 2 2 26 2 4" xfId="25738"/>
    <cellStyle name="Normal 2 2 2 2 26 3" xfId="5646"/>
    <cellStyle name="Normal 2 2 2 2 26 3 2" xfId="5647"/>
    <cellStyle name="Normal 2 2 2 2 26 3 2 2" xfId="17020"/>
    <cellStyle name="Normal 2 2 2 2 26 3 2 2 2" xfId="25739"/>
    <cellStyle name="Normal 2 2 2 2 26 3 2 3" xfId="25740"/>
    <cellStyle name="Normal 2 2 2 2 26 3 3" xfId="17021"/>
    <cellStyle name="Normal 2 2 2 2 26 3 3 2" xfId="25741"/>
    <cellStyle name="Normal 2 2 2 2 26 3 4" xfId="25742"/>
    <cellStyle name="Normal 2 2 2 2 26 4" xfId="5648"/>
    <cellStyle name="Normal 2 2 2 2 26 4 2" xfId="17022"/>
    <cellStyle name="Normal 2 2 2 2 26 4 2 2" xfId="25743"/>
    <cellStyle name="Normal 2 2 2 2 26 4 3" xfId="25744"/>
    <cellStyle name="Normal 2 2 2 2 26 5" xfId="17023"/>
    <cellStyle name="Normal 2 2 2 2 26 5 2" xfId="25745"/>
    <cellStyle name="Normal 2 2 2 2 26 6" xfId="25746"/>
    <cellStyle name="Normal 2 2 2 2 27" xfId="5649"/>
    <cellStyle name="Normal 2 2 2 2 27 2" xfId="5650"/>
    <cellStyle name="Normal 2 2 2 2 27 2 2" xfId="5651"/>
    <cellStyle name="Normal 2 2 2 2 27 2 2 2" xfId="17024"/>
    <cellStyle name="Normal 2 2 2 2 27 2 2 2 2" xfId="25747"/>
    <cellStyle name="Normal 2 2 2 2 27 2 2 3" xfId="25748"/>
    <cellStyle name="Normal 2 2 2 2 27 2 3" xfId="17025"/>
    <cellStyle name="Normal 2 2 2 2 27 2 3 2" xfId="25749"/>
    <cellStyle name="Normal 2 2 2 2 27 2 4" xfId="25750"/>
    <cellStyle name="Normal 2 2 2 2 27 3" xfId="5652"/>
    <cellStyle name="Normal 2 2 2 2 27 3 2" xfId="5653"/>
    <cellStyle name="Normal 2 2 2 2 27 3 2 2" xfId="17026"/>
    <cellStyle name="Normal 2 2 2 2 27 3 2 2 2" xfId="25751"/>
    <cellStyle name="Normal 2 2 2 2 27 3 2 3" xfId="25752"/>
    <cellStyle name="Normal 2 2 2 2 27 3 3" xfId="17027"/>
    <cellStyle name="Normal 2 2 2 2 27 3 3 2" xfId="25753"/>
    <cellStyle name="Normal 2 2 2 2 27 3 4" xfId="25754"/>
    <cellStyle name="Normal 2 2 2 2 27 4" xfId="5654"/>
    <cellStyle name="Normal 2 2 2 2 27 4 2" xfId="17028"/>
    <cellStyle name="Normal 2 2 2 2 27 4 2 2" xfId="25755"/>
    <cellStyle name="Normal 2 2 2 2 27 4 3" xfId="25756"/>
    <cellStyle name="Normal 2 2 2 2 27 5" xfId="17029"/>
    <cellStyle name="Normal 2 2 2 2 27 5 2" xfId="25757"/>
    <cellStyle name="Normal 2 2 2 2 27 6" xfId="25758"/>
    <cellStyle name="Normal 2 2 2 2 28" xfId="5655"/>
    <cellStyle name="Normal 2 2 2 2 28 2" xfId="5656"/>
    <cellStyle name="Normal 2 2 2 2 28 2 2" xfId="5657"/>
    <cellStyle name="Normal 2 2 2 2 28 2 2 2" xfId="17030"/>
    <cellStyle name="Normal 2 2 2 2 28 2 2 2 2" xfId="25759"/>
    <cellStyle name="Normal 2 2 2 2 28 2 2 3" xfId="25760"/>
    <cellStyle name="Normal 2 2 2 2 28 2 3" xfId="17031"/>
    <cellStyle name="Normal 2 2 2 2 28 2 3 2" xfId="25761"/>
    <cellStyle name="Normal 2 2 2 2 28 2 4" xfId="25762"/>
    <cellStyle name="Normal 2 2 2 2 28 3" xfId="5658"/>
    <cellStyle name="Normal 2 2 2 2 28 3 2" xfId="5659"/>
    <cellStyle name="Normal 2 2 2 2 28 3 2 2" xfId="17032"/>
    <cellStyle name="Normal 2 2 2 2 28 3 2 2 2" xfId="25763"/>
    <cellStyle name="Normal 2 2 2 2 28 3 2 3" xfId="25764"/>
    <cellStyle name="Normal 2 2 2 2 28 3 3" xfId="17033"/>
    <cellStyle name="Normal 2 2 2 2 28 3 3 2" xfId="25765"/>
    <cellStyle name="Normal 2 2 2 2 28 3 4" xfId="25766"/>
    <cellStyle name="Normal 2 2 2 2 28 4" xfId="5660"/>
    <cellStyle name="Normal 2 2 2 2 28 4 2" xfId="17034"/>
    <cellStyle name="Normal 2 2 2 2 28 4 2 2" xfId="25767"/>
    <cellStyle name="Normal 2 2 2 2 28 4 3" xfId="25768"/>
    <cellStyle name="Normal 2 2 2 2 28 5" xfId="17035"/>
    <cellStyle name="Normal 2 2 2 2 28 5 2" xfId="25769"/>
    <cellStyle name="Normal 2 2 2 2 28 6" xfId="25770"/>
    <cellStyle name="Normal 2 2 2 2 29" xfId="5661"/>
    <cellStyle name="Normal 2 2 2 2 29 2" xfId="5662"/>
    <cellStyle name="Normal 2 2 2 2 29 2 2" xfId="5663"/>
    <cellStyle name="Normal 2 2 2 2 29 2 2 2" xfId="17036"/>
    <cellStyle name="Normal 2 2 2 2 29 2 2 2 2" xfId="25771"/>
    <cellStyle name="Normal 2 2 2 2 29 2 2 3" xfId="25772"/>
    <cellStyle name="Normal 2 2 2 2 29 2 3" xfId="17037"/>
    <cellStyle name="Normal 2 2 2 2 29 2 3 2" xfId="25773"/>
    <cellStyle name="Normal 2 2 2 2 29 2 4" xfId="25774"/>
    <cellStyle name="Normal 2 2 2 2 29 3" xfId="5664"/>
    <cellStyle name="Normal 2 2 2 2 29 3 2" xfId="5665"/>
    <cellStyle name="Normal 2 2 2 2 29 3 2 2" xfId="17038"/>
    <cellStyle name="Normal 2 2 2 2 29 3 2 2 2" xfId="25775"/>
    <cellStyle name="Normal 2 2 2 2 29 3 2 3" xfId="25776"/>
    <cellStyle name="Normal 2 2 2 2 29 3 3" xfId="17039"/>
    <cellStyle name="Normal 2 2 2 2 29 3 3 2" xfId="25777"/>
    <cellStyle name="Normal 2 2 2 2 29 3 4" xfId="25778"/>
    <cellStyle name="Normal 2 2 2 2 29 4" xfId="5666"/>
    <cellStyle name="Normal 2 2 2 2 29 4 2" xfId="17040"/>
    <cellStyle name="Normal 2 2 2 2 29 4 2 2" xfId="25779"/>
    <cellStyle name="Normal 2 2 2 2 29 4 3" xfId="25780"/>
    <cellStyle name="Normal 2 2 2 2 29 5" xfId="17041"/>
    <cellStyle name="Normal 2 2 2 2 29 5 2" xfId="25781"/>
    <cellStyle name="Normal 2 2 2 2 29 6" xfId="25782"/>
    <cellStyle name="Normal 2 2 2 2 3" xfId="5667"/>
    <cellStyle name="Normal 2 2 2 2 3 10" xfId="5668"/>
    <cellStyle name="Normal 2 2 2 2 3 10 2" xfId="5669"/>
    <cellStyle name="Normal 2 2 2 2 3 10 2 2" xfId="17042"/>
    <cellStyle name="Normal 2 2 2 2 3 10 2 2 2" xfId="25783"/>
    <cellStyle name="Normal 2 2 2 2 3 10 2 3" xfId="25784"/>
    <cellStyle name="Normal 2 2 2 2 3 10 3" xfId="17043"/>
    <cellStyle name="Normal 2 2 2 2 3 10 3 2" xfId="25785"/>
    <cellStyle name="Normal 2 2 2 2 3 10 4" xfId="25786"/>
    <cellStyle name="Normal 2 2 2 2 3 11" xfId="5670"/>
    <cellStyle name="Normal 2 2 2 2 3 11 2" xfId="17044"/>
    <cellStyle name="Normal 2 2 2 2 3 11 2 2" xfId="25787"/>
    <cellStyle name="Normal 2 2 2 2 3 11 3" xfId="25788"/>
    <cellStyle name="Normal 2 2 2 2 3 12" xfId="17045"/>
    <cellStyle name="Normal 2 2 2 2 3 12 2" xfId="25789"/>
    <cellStyle name="Normal 2 2 2 2 3 13" xfId="25790"/>
    <cellStyle name="Normal 2 2 2 2 3 2" xfId="5671"/>
    <cellStyle name="Normal 2 2 2 2 3 2 2" xfId="5672"/>
    <cellStyle name="Normal 2 2 2 2 3 2 3" xfId="5673"/>
    <cellStyle name="Normal 2 2 2 2 3 2 3 2" xfId="17046"/>
    <cellStyle name="Normal 2 2 2 2 3 2 3 2 2" xfId="25791"/>
    <cellStyle name="Normal 2 2 2 2 3 2 3 3" xfId="25792"/>
    <cellStyle name="Normal 2 2 2 2 3 2 4" xfId="17047"/>
    <cellStyle name="Normal 2 2 2 2 3 2 4 2" xfId="25793"/>
    <cellStyle name="Normal 2 2 2 2 3 2 5" xfId="25794"/>
    <cellStyle name="Normal 2 2 2 2 3 3" xfId="5674"/>
    <cellStyle name="Normal 2 2 2 2 3 4" xfId="5675"/>
    <cellStyle name="Normal 2 2 2 2 3 5" xfId="5676"/>
    <cellStyle name="Normal 2 2 2 2 3 6" xfId="5677"/>
    <cellStyle name="Normal 2 2 2 2 3 7" xfId="5678"/>
    <cellStyle name="Normal 2 2 2 2 3 8" xfId="5679"/>
    <cellStyle name="Normal 2 2 2 2 3 9" xfId="5680"/>
    <cellStyle name="Normal 2 2 2 2 30" xfId="5681"/>
    <cellStyle name="Normal 2 2 2 2 30 2" xfId="5682"/>
    <cellStyle name="Normal 2 2 2 2 30 2 2" xfId="5683"/>
    <cellStyle name="Normal 2 2 2 2 30 2 2 2" xfId="17048"/>
    <cellStyle name="Normal 2 2 2 2 30 2 2 2 2" xfId="25795"/>
    <cellStyle name="Normal 2 2 2 2 30 2 2 3" xfId="25796"/>
    <cellStyle name="Normal 2 2 2 2 30 2 3" xfId="17049"/>
    <cellStyle name="Normal 2 2 2 2 30 2 3 2" xfId="25797"/>
    <cellStyle name="Normal 2 2 2 2 30 2 4" xfId="25798"/>
    <cellStyle name="Normal 2 2 2 2 30 3" xfId="5684"/>
    <cellStyle name="Normal 2 2 2 2 30 3 2" xfId="5685"/>
    <cellStyle name="Normal 2 2 2 2 30 3 2 2" xfId="17050"/>
    <cellStyle name="Normal 2 2 2 2 30 3 2 2 2" xfId="25799"/>
    <cellStyle name="Normal 2 2 2 2 30 3 2 3" xfId="25800"/>
    <cellStyle name="Normal 2 2 2 2 30 3 3" xfId="17051"/>
    <cellStyle name="Normal 2 2 2 2 30 3 3 2" xfId="25801"/>
    <cellStyle name="Normal 2 2 2 2 30 3 4" xfId="25802"/>
    <cellStyle name="Normal 2 2 2 2 30 4" xfId="5686"/>
    <cellStyle name="Normal 2 2 2 2 30 4 2" xfId="17052"/>
    <cellStyle name="Normal 2 2 2 2 30 4 2 2" xfId="25803"/>
    <cellStyle name="Normal 2 2 2 2 30 4 3" xfId="25804"/>
    <cellStyle name="Normal 2 2 2 2 30 5" xfId="17053"/>
    <cellStyle name="Normal 2 2 2 2 30 5 2" xfId="25805"/>
    <cellStyle name="Normal 2 2 2 2 30 6" xfId="25806"/>
    <cellStyle name="Normal 2 2 2 2 31" xfId="5687"/>
    <cellStyle name="Normal 2 2 2 2 31 2" xfId="5688"/>
    <cellStyle name="Normal 2 2 2 2 31 2 2" xfId="5689"/>
    <cellStyle name="Normal 2 2 2 2 31 2 2 2" xfId="17054"/>
    <cellStyle name="Normal 2 2 2 2 31 2 2 2 2" xfId="25807"/>
    <cellStyle name="Normal 2 2 2 2 31 2 2 3" xfId="25808"/>
    <cellStyle name="Normal 2 2 2 2 31 2 3" xfId="17055"/>
    <cellStyle name="Normal 2 2 2 2 31 2 3 2" xfId="25809"/>
    <cellStyle name="Normal 2 2 2 2 31 2 4" xfId="25810"/>
    <cellStyle name="Normal 2 2 2 2 31 3" xfId="5690"/>
    <cellStyle name="Normal 2 2 2 2 31 3 2" xfId="5691"/>
    <cellStyle name="Normal 2 2 2 2 31 3 2 2" xfId="17056"/>
    <cellStyle name="Normal 2 2 2 2 31 3 2 2 2" xfId="25811"/>
    <cellStyle name="Normal 2 2 2 2 31 3 2 3" xfId="25812"/>
    <cellStyle name="Normal 2 2 2 2 31 3 3" xfId="17057"/>
    <cellStyle name="Normal 2 2 2 2 31 3 3 2" xfId="25813"/>
    <cellStyle name="Normal 2 2 2 2 31 3 4" xfId="25814"/>
    <cellStyle name="Normal 2 2 2 2 31 4" xfId="5692"/>
    <cellStyle name="Normal 2 2 2 2 31 4 2" xfId="17058"/>
    <cellStyle name="Normal 2 2 2 2 31 4 2 2" xfId="25815"/>
    <cellStyle name="Normal 2 2 2 2 31 4 3" xfId="25816"/>
    <cellStyle name="Normal 2 2 2 2 31 5" xfId="17059"/>
    <cellStyle name="Normal 2 2 2 2 31 5 2" xfId="25817"/>
    <cellStyle name="Normal 2 2 2 2 31 6" xfId="25818"/>
    <cellStyle name="Normal 2 2 2 2 32" xfId="5693"/>
    <cellStyle name="Normal 2 2 2 2 32 2" xfId="5694"/>
    <cellStyle name="Normal 2 2 2 2 32 2 2" xfId="5695"/>
    <cellStyle name="Normal 2 2 2 2 32 2 2 2" xfId="17060"/>
    <cellStyle name="Normal 2 2 2 2 32 2 2 2 2" xfId="25819"/>
    <cellStyle name="Normal 2 2 2 2 32 2 2 3" xfId="25820"/>
    <cellStyle name="Normal 2 2 2 2 32 2 3" xfId="17061"/>
    <cellStyle name="Normal 2 2 2 2 32 2 3 2" xfId="25821"/>
    <cellStyle name="Normal 2 2 2 2 32 2 4" xfId="25822"/>
    <cellStyle name="Normal 2 2 2 2 32 3" xfId="5696"/>
    <cellStyle name="Normal 2 2 2 2 32 3 2" xfId="5697"/>
    <cellStyle name="Normal 2 2 2 2 32 3 2 2" xfId="17062"/>
    <cellStyle name="Normal 2 2 2 2 32 3 2 2 2" xfId="25823"/>
    <cellStyle name="Normal 2 2 2 2 32 3 2 3" xfId="25824"/>
    <cellStyle name="Normal 2 2 2 2 32 3 3" xfId="17063"/>
    <cellStyle name="Normal 2 2 2 2 32 3 3 2" xfId="25825"/>
    <cellStyle name="Normal 2 2 2 2 32 3 4" xfId="25826"/>
    <cellStyle name="Normal 2 2 2 2 32 4" xfId="5698"/>
    <cellStyle name="Normal 2 2 2 2 32 4 2" xfId="17064"/>
    <cellStyle name="Normal 2 2 2 2 32 4 2 2" xfId="25827"/>
    <cellStyle name="Normal 2 2 2 2 32 4 3" xfId="25828"/>
    <cellStyle name="Normal 2 2 2 2 32 5" xfId="17065"/>
    <cellStyle name="Normal 2 2 2 2 32 5 2" xfId="25829"/>
    <cellStyle name="Normal 2 2 2 2 32 6" xfId="25830"/>
    <cellStyle name="Normal 2 2 2 2 33" xfId="5699"/>
    <cellStyle name="Normal 2 2 2 2 33 2" xfId="5700"/>
    <cellStyle name="Normal 2 2 2 2 33 2 2" xfId="5701"/>
    <cellStyle name="Normal 2 2 2 2 33 2 2 2" xfId="17066"/>
    <cellStyle name="Normal 2 2 2 2 33 2 2 2 2" xfId="25831"/>
    <cellStyle name="Normal 2 2 2 2 33 2 2 3" xfId="25832"/>
    <cellStyle name="Normal 2 2 2 2 33 2 3" xfId="17067"/>
    <cellStyle name="Normal 2 2 2 2 33 2 3 2" xfId="25833"/>
    <cellStyle name="Normal 2 2 2 2 33 2 4" xfId="25834"/>
    <cellStyle name="Normal 2 2 2 2 33 3" xfId="5702"/>
    <cellStyle name="Normal 2 2 2 2 33 3 2" xfId="5703"/>
    <cellStyle name="Normal 2 2 2 2 33 3 2 2" xfId="17068"/>
    <cellStyle name="Normal 2 2 2 2 33 3 2 2 2" xfId="25835"/>
    <cellStyle name="Normal 2 2 2 2 33 3 2 3" xfId="25836"/>
    <cellStyle name="Normal 2 2 2 2 33 3 3" xfId="17069"/>
    <cellStyle name="Normal 2 2 2 2 33 3 3 2" xfId="25837"/>
    <cellStyle name="Normal 2 2 2 2 33 3 4" xfId="25838"/>
    <cellStyle name="Normal 2 2 2 2 33 4" xfId="5704"/>
    <cellStyle name="Normal 2 2 2 2 33 4 2" xfId="17070"/>
    <cellStyle name="Normal 2 2 2 2 33 4 2 2" xfId="25839"/>
    <cellStyle name="Normal 2 2 2 2 33 4 3" xfId="25840"/>
    <cellStyle name="Normal 2 2 2 2 33 5" xfId="17071"/>
    <cellStyle name="Normal 2 2 2 2 33 5 2" xfId="25841"/>
    <cellStyle name="Normal 2 2 2 2 33 6" xfId="25842"/>
    <cellStyle name="Normal 2 2 2 2 34" xfId="5705"/>
    <cellStyle name="Normal 2 2 2 2 34 2" xfId="5706"/>
    <cellStyle name="Normal 2 2 2 2 34 2 2" xfId="5707"/>
    <cellStyle name="Normal 2 2 2 2 34 2 2 2" xfId="17072"/>
    <cellStyle name="Normal 2 2 2 2 34 2 2 2 2" xfId="25843"/>
    <cellStyle name="Normal 2 2 2 2 34 2 2 3" xfId="25844"/>
    <cellStyle name="Normal 2 2 2 2 34 2 3" xfId="17073"/>
    <cellStyle name="Normal 2 2 2 2 34 2 3 2" xfId="25845"/>
    <cellStyle name="Normal 2 2 2 2 34 2 4" xfId="25846"/>
    <cellStyle name="Normal 2 2 2 2 34 3" xfId="5708"/>
    <cellStyle name="Normal 2 2 2 2 34 3 2" xfId="5709"/>
    <cellStyle name="Normal 2 2 2 2 34 3 2 2" xfId="17074"/>
    <cellStyle name="Normal 2 2 2 2 34 3 2 2 2" xfId="25847"/>
    <cellStyle name="Normal 2 2 2 2 34 3 2 3" xfId="25848"/>
    <cellStyle name="Normal 2 2 2 2 34 3 3" xfId="17075"/>
    <cellStyle name="Normal 2 2 2 2 34 3 3 2" xfId="25849"/>
    <cellStyle name="Normal 2 2 2 2 34 3 4" xfId="25850"/>
    <cellStyle name="Normal 2 2 2 2 34 4" xfId="5710"/>
    <cellStyle name="Normal 2 2 2 2 34 4 2" xfId="17076"/>
    <cellStyle name="Normal 2 2 2 2 34 4 2 2" xfId="25851"/>
    <cellStyle name="Normal 2 2 2 2 34 4 3" xfId="25852"/>
    <cellStyle name="Normal 2 2 2 2 34 5" xfId="17077"/>
    <cellStyle name="Normal 2 2 2 2 34 5 2" xfId="25853"/>
    <cellStyle name="Normal 2 2 2 2 34 6" xfId="25854"/>
    <cellStyle name="Normal 2 2 2 2 35" xfId="5711"/>
    <cellStyle name="Normal 2 2 2 2 35 2" xfId="5712"/>
    <cellStyle name="Normal 2 2 2 2 35 2 2" xfId="5713"/>
    <cellStyle name="Normal 2 2 2 2 35 2 2 2" xfId="17078"/>
    <cellStyle name="Normal 2 2 2 2 35 2 2 2 2" xfId="25855"/>
    <cellStyle name="Normal 2 2 2 2 35 2 2 3" xfId="25856"/>
    <cellStyle name="Normal 2 2 2 2 35 2 3" xfId="17079"/>
    <cellStyle name="Normal 2 2 2 2 35 2 3 2" xfId="25857"/>
    <cellStyle name="Normal 2 2 2 2 35 2 4" xfId="25858"/>
    <cellStyle name="Normal 2 2 2 2 35 3" xfId="5714"/>
    <cellStyle name="Normal 2 2 2 2 35 3 2" xfId="5715"/>
    <cellStyle name="Normal 2 2 2 2 35 3 2 2" xfId="17080"/>
    <cellStyle name="Normal 2 2 2 2 35 3 2 2 2" xfId="25859"/>
    <cellStyle name="Normal 2 2 2 2 35 3 2 3" xfId="25860"/>
    <cellStyle name="Normal 2 2 2 2 35 3 3" xfId="17081"/>
    <cellStyle name="Normal 2 2 2 2 35 3 3 2" xfId="25861"/>
    <cellStyle name="Normal 2 2 2 2 35 3 4" xfId="25862"/>
    <cellStyle name="Normal 2 2 2 2 35 4" xfId="5716"/>
    <cellStyle name="Normal 2 2 2 2 35 4 2" xfId="17082"/>
    <cellStyle name="Normal 2 2 2 2 35 4 2 2" xfId="25863"/>
    <cellStyle name="Normal 2 2 2 2 35 4 3" xfId="25864"/>
    <cellStyle name="Normal 2 2 2 2 35 5" xfId="17083"/>
    <cellStyle name="Normal 2 2 2 2 35 5 2" xfId="25865"/>
    <cellStyle name="Normal 2 2 2 2 35 6" xfId="25866"/>
    <cellStyle name="Normal 2 2 2 2 36" xfId="5717"/>
    <cellStyle name="Normal 2 2 2 2 36 2" xfId="5718"/>
    <cellStyle name="Normal 2 2 2 2 36 2 2" xfId="5719"/>
    <cellStyle name="Normal 2 2 2 2 36 2 2 2" xfId="17084"/>
    <cellStyle name="Normal 2 2 2 2 36 2 2 2 2" xfId="25867"/>
    <cellStyle name="Normal 2 2 2 2 36 2 2 3" xfId="25868"/>
    <cellStyle name="Normal 2 2 2 2 36 2 3" xfId="17085"/>
    <cellStyle name="Normal 2 2 2 2 36 2 3 2" xfId="25869"/>
    <cellStyle name="Normal 2 2 2 2 36 2 4" xfId="25870"/>
    <cellStyle name="Normal 2 2 2 2 36 3" xfId="5720"/>
    <cellStyle name="Normal 2 2 2 2 36 3 2" xfId="5721"/>
    <cellStyle name="Normal 2 2 2 2 36 3 2 2" xfId="17086"/>
    <cellStyle name="Normal 2 2 2 2 36 3 2 2 2" xfId="25871"/>
    <cellStyle name="Normal 2 2 2 2 36 3 2 3" xfId="25872"/>
    <cellStyle name="Normal 2 2 2 2 36 3 3" xfId="17087"/>
    <cellStyle name="Normal 2 2 2 2 36 3 3 2" xfId="25873"/>
    <cellStyle name="Normal 2 2 2 2 36 3 4" xfId="25874"/>
    <cellStyle name="Normal 2 2 2 2 36 4" xfId="5722"/>
    <cellStyle name="Normal 2 2 2 2 36 4 2" xfId="17088"/>
    <cellStyle name="Normal 2 2 2 2 36 4 2 2" xfId="25875"/>
    <cellStyle name="Normal 2 2 2 2 36 4 3" xfId="25876"/>
    <cellStyle name="Normal 2 2 2 2 36 5" xfId="17089"/>
    <cellStyle name="Normal 2 2 2 2 36 5 2" xfId="25877"/>
    <cellStyle name="Normal 2 2 2 2 36 6" xfId="25878"/>
    <cellStyle name="Normal 2 2 2 2 37" xfId="5723"/>
    <cellStyle name="Normal 2 2 2 2 37 2" xfId="5724"/>
    <cellStyle name="Normal 2 2 2 2 37 2 2" xfId="5725"/>
    <cellStyle name="Normal 2 2 2 2 37 2 2 2" xfId="17090"/>
    <cellStyle name="Normal 2 2 2 2 37 2 2 2 2" xfId="25879"/>
    <cellStyle name="Normal 2 2 2 2 37 2 2 3" xfId="25880"/>
    <cellStyle name="Normal 2 2 2 2 37 2 3" xfId="17091"/>
    <cellStyle name="Normal 2 2 2 2 37 2 3 2" xfId="25881"/>
    <cellStyle name="Normal 2 2 2 2 37 2 4" xfId="25882"/>
    <cellStyle name="Normal 2 2 2 2 37 3" xfId="5726"/>
    <cellStyle name="Normal 2 2 2 2 37 3 2" xfId="5727"/>
    <cellStyle name="Normal 2 2 2 2 37 3 2 2" xfId="17092"/>
    <cellStyle name="Normal 2 2 2 2 37 3 2 2 2" xfId="25883"/>
    <cellStyle name="Normal 2 2 2 2 37 3 2 3" xfId="25884"/>
    <cellStyle name="Normal 2 2 2 2 37 3 3" xfId="17093"/>
    <cellStyle name="Normal 2 2 2 2 37 3 3 2" xfId="25885"/>
    <cellStyle name="Normal 2 2 2 2 37 3 4" xfId="25886"/>
    <cellStyle name="Normal 2 2 2 2 37 4" xfId="5728"/>
    <cellStyle name="Normal 2 2 2 2 37 4 2" xfId="17094"/>
    <cellStyle name="Normal 2 2 2 2 37 4 2 2" xfId="25887"/>
    <cellStyle name="Normal 2 2 2 2 37 4 3" xfId="25888"/>
    <cellStyle name="Normal 2 2 2 2 37 5" xfId="17095"/>
    <cellStyle name="Normal 2 2 2 2 37 5 2" xfId="25889"/>
    <cellStyle name="Normal 2 2 2 2 37 6" xfId="25890"/>
    <cellStyle name="Normal 2 2 2 2 38" xfId="5729"/>
    <cellStyle name="Normal 2 2 2 2 38 2" xfId="5730"/>
    <cellStyle name="Normal 2 2 2 2 38 2 2" xfId="5731"/>
    <cellStyle name="Normal 2 2 2 2 38 2 2 2" xfId="17096"/>
    <cellStyle name="Normal 2 2 2 2 38 2 2 2 2" xfId="25891"/>
    <cellStyle name="Normal 2 2 2 2 38 2 2 3" xfId="25892"/>
    <cellStyle name="Normal 2 2 2 2 38 2 3" xfId="17097"/>
    <cellStyle name="Normal 2 2 2 2 38 2 3 2" xfId="25893"/>
    <cellStyle name="Normal 2 2 2 2 38 2 4" xfId="25894"/>
    <cellStyle name="Normal 2 2 2 2 38 3" xfId="5732"/>
    <cellStyle name="Normal 2 2 2 2 38 3 2" xfId="5733"/>
    <cellStyle name="Normal 2 2 2 2 38 3 2 2" xfId="17098"/>
    <cellStyle name="Normal 2 2 2 2 38 3 2 2 2" xfId="25895"/>
    <cellStyle name="Normal 2 2 2 2 38 3 2 3" xfId="25896"/>
    <cellStyle name="Normal 2 2 2 2 38 3 3" xfId="17099"/>
    <cellStyle name="Normal 2 2 2 2 38 3 3 2" xfId="25897"/>
    <cellStyle name="Normal 2 2 2 2 38 3 4" xfId="25898"/>
    <cellStyle name="Normal 2 2 2 2 38 4" xfId="5734"/>
    <cellStyle name="Normal 2 2 2 2 38 4 2" xfId="17100"/>
    <cellStyle name="Normal 2 2 2 2 38 4 2 2" xfId="25899"/>
    <cellStyle name="Normal 2 2 2 2 38 4 3" xfId="25900"/>
    <cellStyle name="Normal 2 2 2 2 38 5" xfId="17101"/>
    <cellStyle name="Normal 2 2 2 2 38 5 2" xfId="25901"/>
    <cellStyle name="Normal 2 2 2 2 38 6" xfId="25902"/>
    <cellStyle name="Normal 2 2 2 2 39" xfId="5735"/>
    <cellStyle name="Normal 2 2 2 2 39 2" xfId="5736"/>
    <cellStyle name="Normal 2 2 2 2 39 2 2" xfId="5737"/>
    <cellStyle name="Normal 2 2 2 2 39 2 2 2" xfId="17102"/>
    <cellStyle name="Normal 2 2 2 2 39 2 2 2 2" xfId="25903"/>
    <cellStyle name="Normal 2 2 2 2 39 2 2 3" xfId="25904"/>
    <cellStyle name="Normal 2 2 2 2 39 2 3" xfId="17103"/>
    <cellStyle name="Normal 2 2 2 2 39 2 3 2" xfId="25905"/>
    <cellStyle name="Normal 2 2 2 2 39 2 4" xfId="25906"/>
    <cellStyle name="Normal 2 2 2 2 39 3" xfId="5738"/>
    <cellStyle name="Normal 2 2 2 2 39 3 2" xfId="5739"/>
    <cellStyle name="Normal 2 2 2 2 39 3 2 2" xfId="17104"/>
    <cellStyle name="Normal 2 2 2 2 39 3 2 2 2" xfId="25907"/>
    <cellStyle name="Normal 2 2 2 2 39 3 2 3" xfId="25908"/>
    <cellStyle name="Normal 2 2 2 2 39 3 3" xfId="17105"/>
    <cellStyle name="Normal 2 2 2 2 39 3 3 2" xfId="25909"/>
    <cellStyle name="Normal 2 2 2 2 39 3 4" xfId="25910"/>
    <cellStyle name="Normal 2 2 2 2 39 4" xfId="5740"/>
    <cellStyle name="Normal 2 2 2 2 39 4 2" xfId="17106"/>
    <cellStyle name="Normal 2 2 2 2 39 4 2 2" xfId="25911"/>
    <cellStyle name="Normal 2 2 2 2 39 4 3" xfId="25912"/>
    <cellStyle name="Normal 2 2 2 2 39 5" xfId="17107"/>
    <cellStyle name="Normal 2 2 2 2 39 5 2" xfId="25913"/>
    <cellStyle name="Normal 2 2 2 2 39 6" xfId="25914"/>
    <cellStyle name="Normal 2 2 2 2 4" xfId="5741"/>
    <cellStyle name="Normal 2 2 2 2 4 2" xfId="5742"/>
    <cellStyle name="Normal 2 2 2 2 4 2 2" xfId="5743"/>
    <cellStyle name="Normal 2 2 2 2 4 2 2 2" xfId="17108"/>
    <cellStyle name="Normal 2 2 2 2 4 2 2 2 2" xfId="25915"/>
    <cellStyle name="Normal 2 2 2 2 4 2 2 3" xfId="25916"/>
    <cellStyle name="Normal 2 2 2 2 4 2 3" xfId="17109"/>
    <cellStyle name="Normal 2 2 2 2 4 2 3 2" xfId="25917"/>
    <cellStyle name="Normal 2 2 2 2 4 2 4" xfId="25918"/>
    <cellStyle name="Normal 2 2 2 2 4 3" xfId="5744"/>
    <cellStyle name="Normal 2 2 2 2 4 3 2" xfId="5745"/>
    <cellStyle name="Normal 2 2 2 2 4 3 2 2" xfId="17110"/>
    <cellStyle name="Normal 2 2 2 2 4 3 2 2 2" xfId="25919"/>
    <cellStyle name="Normal 2 2 2 2 4 3 2 3" xfId="25920"/>
    <cellStyle name="Normal 2 2 2 2 4 3 3" xfId="17111"/>
    <cellStyle name="Normal 2 2 2 2 4 3 3 2" xfId="25921"/>
    <cellStyle name="Normal 2 2 2 2 4 3 4" xfId="25922"/>
    <cellStyle name="Normal 2 2 2 2 4 4" xfId="5746"/>
    <cellStyle name="Normal 2 2 2 2 4 4 2" xfId="17112"/>
    <cellStyle name="Normal 2 2 2 2 4 4 2 2" xfId="25923"/>
    <cellStyle name="Normal 2 2 2 2 4 4 3" xfId="25924"/>
    <cellStyle name="Normal 2 2 2 2 4 5" xfId="17113"/>
    <cellStyle name="Normal 2 2 2 2 4 5 2" xfId="25925"/>
    <cellStyle name="Normal 2 2 2 2 4 6" xfId="25926"/>
    <cellStyle name="Normal 2 2 2 2 40" xfId="5747"/>
    <cellStyle name="Normal 2 2 2 2 40 2" xfId="5748"/>
    <cellStyle name="Normal 2 2 2 2 40 2 2" xfId="5749"/>
    <cellStyle name="Normal 2 2 2 2 40 2 2 2" xfId="17114"/>
    <cellStyle name="Normal 2 2 2 2 40 2 2 2 2" xfId="25927"/>
    <cellStyle name="Normal 2 2 2 2 40 2 2 3" xfId="25928"/>
    <cellStyle name="Normal 2 2 2 2 40 2 3" xfId="17115"/>
    <cellStyle name="Normal 2 2 2 2 40 2 3 2" xfId="25929"/>
    <cellStyle name="Normal 2 2 2 2 40 2 4" xfId="25930"/>
    <cellStyle name="Normal 2 2 2 2 40 3" xfId="5750"/>
    <cellStyle name="Normal 2 2 2 2 40 3 2" xfId="5751"/>
    <cellStyle name="Normal 2 2 2 2 40 3 2 2" xfId="17116"/>
    <cellStyle name="Normal 2 2 2 2 40 3 2 2 2" xfId="25931"/>
    <cellStyle name="Normal 2 2 2 2 40 3 2 3" xfId="25932"/>
    <cellStyle name="Normal 2 2 2 2 40 3 3" xfId="17117"/>
    <cellStyle name="Normal 2 2 2 2 40 3 3 2" xfId="25933"/>
    <cellStyle name="Normal 2 2 2 2 40 3 4" xfId="25934"/>
    <cellStyle name="Normal 2 2 2 2 40 4" xfId="5752"/>
    <cellStyle name="Normal 2 2 2 2 40 4 2" xfId="17118"/>
    <cellStyle name="Normal 2 2 2 2 40 4 2 2" xfId="25935"/>
    <cellStyle name="Normal 2 2 2 2 40 4 3" xfId="25936"/>
    <cellStyle name="Normal 2 2 2 2 40 5" xfId="17119"/>
    <cellStyle name="Normal 2 2 2 2 40 5 2" xfId="25937"/>
    <cellStyle name="Normal 2 2 2 2 40 6" xfId="25938"/>
    <cellStyle name="Normal 2 2 2 2 41" xfId="5753"/>
    <cellStyle name="Normal 2 2 2 2 41 2" xfId="5754"/>
    <cellStyle name="Normal 2 2 2 2 41 2 2" xfId="5755"/>
    <cellStyle name="Normal 2 2 2 2 41 2 2 2" xfId="17120"/>
    <cellStyle name="Normal 2 2 2 2 41 2 2 2 2" xfId="25939"/>
    <cellStyle name="Normal 2 2 2 2 41 2 2 3" xfId="25940"/>
    <cellStyle name="Normal 2 2 2 2 41 2 3" xfId="17121"/>
    <cellStyle name="Normal 2 2 2 2 41 2 3 2" xfId="25941"/>
    <cellStyle name="Normal 2 2 2 2 41 2 4" xfId="25942"/>
    <cellStyle name="Normal 2 2 2 2 41 3" xfId="5756"/>
    <cellStyle name="Normal 2 2 2 2 41 3 2" xfId="5757"/>
    <cellStyle name="Normal 2 2 2 2 41 3 2 2" xfId="17122"/>
    <cellStyle name="Normal 2 2 2 2 41 3 2 2 2" xfId="25943"/>
    <cellStyle name="Normal 2 2 2 2 41 3 2 3" xfId="25944"/>
    <cellStyle name="Normal 2 2 2 2 41 3 3" xfId="17123"/>
    <cellStyle name="Normal 2 2 2 2 41 3 3 2" xfId="25945"/>
    <cellStyle name="Normal 2 2 2 2 41 3 4" xfId="25946"/>
    <cellStyle name="Normal 2 2 2 2 41 4" xfId="5758"/>
    <cellStyle name="Normal 2 2 2 2 41 4 2" xfId="17124"/>
    <cellStyle name="Normal 2 2 2 2 41 4 2 2" xfId="25947"/>
    <cellStyle name="Normal 2 2 2 2 41 4 3" xfId="25948"/>
    <cellStyle name="Normal 2 2 2 2 41 5" xfId="17125"/>
    <cellStyle name="Normal 2 2 2 2 41 5 2" xfId="25949"/>
    <cellStyle name="Normal 2 2 2 2 41 6" xfId="25950"/>
    <cellStyle name="Normal 2 2 2 2 42" xfId="5759"/>
    <cellStyle name="Normal 2 2 2 2 42 2" xfId="5760"/>
    <cellStyle name="Normal 2 2 2 2 42 2 2" xfId="5761"/>
    <cellStyle name="Normal 2 2 2 2 42 2 2 2" xfId="17126"/>
    <cellStyle name="Normal 2 2 2 2 42 2 2 2 2" xfId="25951"/>
    <cellStyle name="Normal 2 2 2 2 42 2 2 3" xfId="25952"/>
    <cellStyle name="Normal 2 2 2 2 42 2 3" xfId="17127"/>
    <cellStyle name="Normal 2 2 2 2 42 2 3 2" xfId="25953"/>
    <cellStyle name="Normal 2 2 2 2 42 2 4" xfId="25954"/>
    <cellStyle name="Normal 2 2 2 2 42 3" xfId="5762"/>
    <cellStyle name="Normal 2 2 2 2 42 3 2" xfId="5763"/>
    <cellStyle name="Normal 2 2 2 2 42 3 2 2" xfId="17128"/>
    <cellStyle name="Normal 2 2 2 2 42 3 2 2 2" xfId="25955"/>
    <cellStyle name="Normal 2 2 2 2 42 3 2 3" xfId="25956"/>
    <cellStyle name="Normal 2 2 2 2 42 3 3" xfId="17129"/>
    <cellStyle name="Normal 2 2 2 2 42 3 3 2" xfId="25957"/>
    <cellStyle name="Normal 2 2 2 2 42 3 4" xfId="25958"/>
    <cellStyle name="Normal 2 2 2 2 42 4" xfId="5764"/>
    <cellStyle name="Normal 2 2 2 2 42 4 2" xfId="17130"/>
    <cellStyle name="Normal 2 2 2 2 42 4 2 2" xfId="25959"/>
    <cellStyle name="Normal 2 2 2 2 42 4 3" xfId="25960"/>
    <cellStyle name="Normal 2 2 2 2 42 5" xfId="17131"/>
    <cellStyle name="Normal 2 2 2 2 42 5 2" xfId="25961"/>
    <cellStyle name="Normal 2 2 2 2 42 6" xfId="25962"/>
    <cellStyle name="Normal 2 2 2 2 43" xfId="5765"/>
    <cellStyle name="Normal 2 2 2 2 43 2" xfId="5766"/>
    <cellStyle name="Normal 2 2 2 2 43 2 2" xfId="5767"/>
    <cellStyle name="Normal 2 2 2 2 43 2 2 2" xfId="17132"/>
    <cellStyle name="Normal 2 2 2 2 43 2 2 2 2" xfId="25963"/>
    <cellStyle name="Normal 2 2 2 2 43 2 2 3" xfId="25964"/>
    <cellStyle name="Normal 2 2 2 2 43 2 3" xfId="17133"/>
    <cellStyle name="Normal 2 2 2 2 43 2 3 2" xfId="25965"/>
    <cellStyle name="Normal 2 2 2 2 43 2 4" xfId="25966"/>
    <cellStyle name="Normal 2 2 2 2 43 3" xfId="5768"/>
    <cellStyle name="Normal 2 2 2 2 43 3 2" xfId="5769"/>
    <cellStyle name="Normal 2 2 2 2 43 3 2 2" xfId="17134"/>
    <cellStyle name="Normal 2 2 2 2 43 3 2 2 2" xfId="25967"/>
    <cellStyle name="Normal 2 2 2 2 43 3 2 3" xfId="25968"/>
    <cellStyle name="Normal 2 2 2 2 43 3 3" xfId="17135"/>
    <cellStyle name="Normal 2 2 2 2 43 3 3 2" xfId="25969"/>
    <cellStyle name="Normal 2 2 2 2 43 3 4" xfId="25970"/>
    <cellStyle name="Normal 2 2 2 2 43 4" xfId="5770"/>
    <cellStyle name="Normal 2 2 2 2 43 4 2" xfId="17136"/>
    <cellStyle name="Normal 2 2 2 2 43 4 2 2" xfId="25971"/>
    <cellStyle name="Normal 2 2 2 2 43 4 3" xfId="25972"/>
    <cellStyle name="Normal 2 2 2 2 43 5" xfId="17137"/>
    <cellStyle name="Normal 2 2 2 2 43 5 2" xfId="25973"/>
    <cellStyle name="Normal 2 2 2 2 43 6" xfId="25974"/>
    <cellStyle name="Normal 2 2 2 2 44" xfId="5771"/>
    <cellStyle name="Normal 2 2 2 2 44 2" xfId="5772"/>
    <cellStyle name="Normal 2 2 2 2 44 2 2" xfId="5773"/>
    <cellStyle name="Normal 2 2 2 2 44 2 2 2" xfId="17138"/>
    <cellStyle name="Normal 2 2 2 2 44 2 2 2 2" xfId="25975"/>
    <cellStyle name="Normal 2 2 2 2 44 2 2 3" xfId="25976"/>
    <cellStyle name="Normal 2 2 2 2 44 2 3" xfId="17139"/>
    <cellStyle name="Normal 2 2 2 2 44 2 3 2" xfId="25977"/>
    <cellStyle name="Normal 2 2 2 2 44 2 4" xfId="25978"/>
    <cellStyle name="Normal 2 2 2 2 44 3" xfId="5774"/>
    <cellStyle name="Normal 2 2 2 2 44 3 2" xfId="5775"/>
    <cellStyle name="Normal 2 2 2 2 44 3 2 2" xfId="17140"/>
    <cellStyle name="Normal 2 2 2 2 44 3 2 2 2" xfId="25979"/>
    <cellStyle name="Normal 2 2 2 2 44 3 2 3" xfId="25980"/>
    <cellStyle name="Normal 2 2 2 2 44 3 3" xfId="17141"/>
    <cellStyle name="Normal 2 2 2 2 44 3 3 2" xfId="25981"/>
    <cellStyle name="Normal 2 2 2 2 44 3 4" xfId="25982"/>
    <cellStyle name="Normal 2 2 2 2 44 4" xfId="5776"/>
    <cellStyle name="Normal 2 2 2 2 44 4 2" xfId="17142"/>
    <cellStyle name="Normal 2 2 2 2 44 4 2 2" xfId="25983"/>
    <cellStyle name="Normal 2 2 2 2 44 4 3" xfId="25984"/>
    <cellStyle name="Normal 2 2 2 2 44 5" xfId="17143"/>
    <cellStyle name="Normal 2 2 2 2 44 5 2" xfId="25985"/>
    <cellStyle name="Normal 2 2 2 2 44 6" xfId="25986"/>
    <cellStyle name="Normal 2 2 2 2 45" xfId="5777"/>
    <cellStyle name="Normal 2 2 2 2 45 2" xfId="5778"/>
    <cellStyle name="Normal 2 2 2 2 45 2 2" xfId="5779"/>
    <cellStyle name="Normal 2 2 2 2 45 2 2 2" xfId="17144"/>
    <cellStyle name="Normal 2 2 2 2 45 2 2 2 2" xfId="25987"/>
    <cellStyle name="Normal 2 2 2 2 45 2 2 3" xfId="25988"/>
    <cellStyle name="Normal 2 2 2 2 45 2 3" xfId="17145"/>
    <cellStyle name="Normal 2 2 2 2 45 2 3 2" xfId="25989"/>
    <cellStyle name="Normal 2 2 2 2 45 2 4" xfId="25990"/>
    <cellStyle name="Normal 2 2 2 2 45 3" xfId="5780"/>
    <cellStyle name="Normal 2 2 2 2 45 3 2" xfId="5781"/>
    <cellStyle name="Normal 2 2 2 2 45 3 2 2" xfId="17146"/>
    <cellStyle name="Normal 2 2 2 2 45 3 2 2 2" xfId="25991"/>
    <cellStyle name="Normal 2 2 2 2 45 3 2 3" xfId="25992"/>
    <cellStyle name="Normal 2 2 2 2 45 3 3" xfId="17147"/>
    <cellStyle name="Normal 2 2 2 2 45 3 3 2" xfId="25993"/>
    <cellStyle name="Normal 2 2 2 2 45 3 4" xfId="25994"/>
    <cellStyle name="Normal 2 2 2 2 45 4" xfId="5782"/>
    <cellStyle name="Normal 2 2 2 2 45 4 2" xfId="17148"/>
    <cellStyle name="Normal 2 2 2 2 45 4 2 2" xfId="25995"/>
    <cellStyle name="Normal 2 2 2 2 45 4 3" xfId="25996"/>
    <cellStyle name="Normal 2 2 2 2 45 5" xfId="17149"/>
    <cellStyle name="Normal 2 2 2 2 45 5 2" xfId="25997"/>
    <cellStyle name="Normal 2 2 2 2 45 6" xfId="25998"/>
    <cellStyle name="Normal 2 2 2 2 46" xfId="5783"/>
    <cellStyle name="Normal 2 2 2 2 46 2" xfId="5784"/>
    <cellStyle name="Normal 2 2 2 2 46 2 2" xfId="5785"/>
    <cellStyle name="Normal 2 2 2 2 46 2 2 2" xfId="17150"/>
    <cellStyle name="Normal 2 2 2 2 46 2 2 2 2" xfId="25999"/>
    <cellStyle name="Normal 2 2 2 2 46 2 2 3" xfId="26000"/>
    <cellStyle name="Normal 2 2 2 2 46 2 3" xfId="17151"/>
    <cellStyle name="Normal 2 2 2 2 46 2 3 2" xfId="26001"/>
    <cellStyle name="Normal 2 2 2 2 46 2 4" xfId="26002"/>
    <cellStyle name="Normal 2 2 2 2 46 3" xfId="5786"/>
    <cellStyle name="Normal 2 2 2 2 46 3 2" xfId="5787"/>
    <cellStyle name="Normal 2 2 2 2 46 3 2 2" xfId="17152"/>
    <cellStyle name="Normal 2 2 2 2 46 3 2 2 2" xfId="26003"/>
    <cellStyle name="Normal 2 2 2 2 46 3 2 3" xfId="26004"/>
    <cellStyle name="Normal 2 2 2 2 46 3 3" xfId="17153"/>
    <cellStyle name="Normal 2 2 2 2 46 3 3 2" xfId="26005"/>
    <cellStyle name="Normal 2 2 2 2 46 3 4" xfId="26006"/>
    <cellStyle name="Normal 2 2 2 2 46 4" xfId="5788"/>
    <cellStyle name="Normal 2 2 2 2 46 4 2" xfId="17154"/>
    <cellStyle name="Normal 2 2 2 2 46 4 2 2" xfId="26007"/>
    <cellStyle name="Normal 2 2 2 2 46 4 3" xfId="26008"/>
    <cellStyle name="Normal 2 2 2 2 46 5" xfId="17155"/>
    <cellStyle name="Normal 2 2 2 2 46 5 2" xfId="26009"/>
    <cellStyle name="Normal 2 2 2 2 46 6" xfId="26010"/>
    <cellStyle name="Normal 2 2 2 2 47" xfId="5789"/>
    <cellStyle name="Normal 2 2 2 2 47 2" xfId="5790"/>
    <cellStyle name="Normal 2 2 2 2 47 2 2" xfId="5791"/>
    <cellStyle name="Normal 2 2 2 2 47 2 2 2" xfId="17156"/>
    <cellStyle name="Normal 2 2 2 2 47 2 2 2 2" xfId="26011"/>
    <cellStyle name="Normal 2 2 2 2 47 2 2 3" xfId="26012"/>
    <cellStyle name="Normal 2 2 2 2 47 2 3" xfId="17157"/>
    <cellStyle name="Normal 2 2 2 2 47 2 3 2" xfId="26013"/>
    <cellStyle name="Normal 2 2 2 2 47 2 4" xfId="26014"/>
    <cellStyle name="Normal 2 2 2 2 47 3" xfId="5792"/>
    <cellStyle name="Normal 2 2 2 2 47 3 2" xfId="5793"/>
    <cellStyle name="Normal 2 2 2 2 47 3 2 2" xfId="17158"/>
    <cellStyle name="Normal 2 2 2 2 47 3 2 2 2" xfId="26015"/>
    <cellStyle name="Normal 2 2 2 2 47 3 2 3" xfId="26016"/>
    <cellStyle name="Normal 2 2 2 2 47 3 3" xfId="17159"/>
    <cellStyle name="Normal 2 2 2 2 47 3 3 2" xfId="26017"/>
    <cellStyle name="Normal 2 2 2 2 47 3 4" xfId="26018"/>
    <cellStyle name="Normal 2 2 2 2 47 4" xfId="5794"/>
    <cellStyle name="Normal 2 2 2 2 47 4 2" xfId="17160"/>
    <cellStyle name="Normal 2 2 2 2 47 4 2 2" xfId="26019"/>
    <cellStyle name="Normal 2 2 2 2 47 4 3" xfId="26020"/>
    <cellStyle name="Normal 2 2 2 2 47 5" xfId="17161"/>
    <cellStyle name="Normal 2 2 2 2 47 5 2" xfId="26021"/>
    <cellStyle name="Normal 2 2 2 2 47 6" xfId="26022"/>
    <cellStyle name="Normal 2 2 2 2 48" xfId="5795"/>
    <cellStyle name="Normal 2 2 2 2 48 2" xfId="5796"/>
    <cellStyle name="Normal 2 2 2 2 48 2 2" xfId="5797"/>
    <cellStyle name="Normal 2 2 2 2 48 2 2 2" xfId="17162"/>
    <cellStyle name="Normal 2 2 2 2 48 2 2 2 2" xfId="26023"/>
    <cellStyle name="Normal 2 2 2 2 48 2 2 3" xfId="26024"/>
    <cellStyle name="Normal 2 2 2 2 48 2 3" xfId="17163"/>
    <cellStyle name="Normal 2 2 2 2 48 2 3 2" xfId="26025"/>
    <cellStyle name="Normal 2 2 2 2 48 2 4" xfId="26026"/>
    <cellStyle name="Normal 2 2 2 2 48 3" xfId="5798"/>
    <cellStyle name="Normal 2 2 2 2 48 3 2" xfId="5799"/>
    <cellStyle name="Normal 2 2 2 2 48 3 2 2" xfId="17164"/>
    <cellStyle name="Normal 2 2 2 2 48 3 2 2 2" xfId="26027"/>
    <cellStyle name="Normal 2 2 2 2 48 3 2 3" xfId="26028"/>
    <cellStyle name="Normal 2 2 2 2 48 3 3" xfId="17165"/>
    <cellStyle name="Normal 2 2 2 2 48 3 3 2" xfId="26029"/>
    <cellStyle name="Normal 2 2 2 2 48 3 4" xfId="26030"/>
    <cellStyle name="Normal 2 2 2 2 48 4" xfId="5800"/>
    <cellStyle name="Normal 2 2 2 2 48 4 2" xfId="17166"/>
    <cellStyle name="Normal 2 2 2 2 48 4 2 2" xfId="26031"/>
    <cellStyle name="Normal 2 2 2 2 48 4 3" xfId="26032"/>
    <cellStyle name="Normal 2 2 2 2 48 5" xfId="17167"/>
    <cellStyle name="Normal 2 2 2 2 48 5 2" xfId="26033"/>
    <cellStyle name="Normal 2 2 2 2 48 6" xfId="26034"/>
    <cellStyle name="Normal 2 2 2 2 49" xfId="5801"/>
    <cellStyle name="Normal 2 2 2 2 49 2" xfId="5802"/>
    <cellStyle name="Normal 2 2 2 2 49 2 2" xfId="5803"/>
    <cellStyle name="Normal 2 2 2 2 49 2 2 2" xfId="17168"/>
    <cellStyle name="Normal 2 2 2 2 49 2 2 2 2" xfId="26035"/>
    <cellStyle name="Normal 2 2 2 2 49 2 2 3" xfId="26036"/>
    <cellStyle name="Normal 2 2 2 2 49 2 3" xfId="17169"/>
    <cellStyle name="Normal 2 2 2 2 49 2 3 2" xfId="26037"/>
    <cellStyle name="Normal 2 2 2 2 49 2 4" xfId="26038"/>
    <cellStyle name="Normal 2 2 2 2 49 3" xfId="5804"/>
    <cellStyle name="Normal 2 2 2 2 49 3 2" xfId="5805"/>
    <cellStyle name="Normal 2 2 2 2 49 3 2 2" xfId="17170"/>
    <cellStyle name="Normal 2 2 2 2 49 3 2 2 2" xfId="26039"/>
    <cellStyle name="Normal 2 2 2 2 49 3 2 3" xfId="26040"/>
    <cellStyle name="Normal 2 2 2 2 49 3 3" xfId="17171"/>
    <cellStyle name="Normal 2 2 2 2 49 3 3 2" xfId="26041"/>
    <cellStyle name="Normal 2 2 2 2 49 3 4" xfId="26042"/>
    <cellStyle name="Normal 2 2 2 2 49 4" xfId="5806"/>
    <cellStyle name="Normal 2 2 2 2 49 4 2" xfId="17172"/>
    <cellStyle name="Normal 2 2 2 2 49 4 2 2" xfId="26043"/>
    <cellStyle name="Normal 2 2 2 2 49 4 3" xfId="26044"/>
    <cellStyle name="Normal 2 2 2 2 49 5" xfId="17173"/>
    <cellStyle name="Normal 2 2 2 2 49 5 2" xfId="26045"/>
    <cellStyle name="Normal 2 2 2 2 49 6" xfId="26046"/>
    <cellStyle name="Normal 2 2 2 2 5" xfId="5807"/>
    <cellStyle name="Normal 2 2 2 2 5 2" xfId="5808"/>
    <cellStyle name="Normal 2 2 2 2 5 2 2" xfId="5809"/>
    <cellStyle name="Normal 2 2 2 2 5 2 2 2" xfId="17174"/>
    <cellStyle name="Normal 2 2 2 2 5 2 2 2 2" xfId="26047"/>
    <cellStyle name="Normal 2 2 2 2 5 2 2 3" xfId="26048"/>
    <cellStyle name="Normal 2 2 2 2 5 2 3" xfId="17175"/>
    <cellStyle name="Normal 2 2 2 2 5 2 3 2" xfId="26049"/>
    <cellStyle name="Normal 2 2 2 2 5 2 4" xfId="26050"/>
    <cellStyle name="Normal 2 2 2 2 5 3" xfId="5810"/>
    <cellStyle name="Normal 2 2 2 2 5 3 2" xfId="5811"/>
    <cellStyle name="Normal 2 2 2 2 5 3 2 2" xfId="17176"/>
    <cellStyle name="Normal 2 2 2 2 5 3 2 2 2" xfId="26051"/>
    <cellStyle name="Normal 2 2 2 2 5 3 2 3" xfId="26052"/>
    <cellStyle name="Normal 2 2 2 2 5 3 3" xfId="17177"/>
    <cellStyle name="Normal 2 2 2 2 5 3 3 2" xfId="26053"/>
    <cellStyle name="Normal 2 2 2 2 5 3 4" xfId="26054"/>
    <cellStyle name="Normal 2 2 2 2 5 4" xfId="5812"/>
    <cellStyle name="Normal 2 2 2 2 5 4 2" xfId="17178"/>
    <cellStyle name="Normal 2 2 2 2 5 4 2 2" xfId="26055"/>
    <cellStyle name="Normal 2 2 2 2 5 4 3" xfId="26056"/>
    <cellStyle name="Normal 2 2 2 2 5 5" xfId="17179"/>
    <cellStyle name="Normal 2 2 2 2 5 5 2" xfId="26057"/>
    <cellStyle name="Normal 2 2 2 2 5 6" xfId="26058"/>
    <cellStyle name="Normal 2 2 2 2 50" xfId="5813"/>
    <cellStyle name="Normal 2 2 2 2 50 2" xfId="5814"/>
    <cellStyle name="Normal 2 2 2 2 50 2 2" xfId="5815"/>
    <cellStyle name="Normal 2 2 2 2 50 2 2 2" xfId="17180"/>
    <cellStyle name="Normal 2 2 2 2 50 2 2 2 2" xfId="26059"/>
    <cellStyle name="Normal 2 2 2 2 50 2 2 3" xfId="26060"/>
    <cellStyle name="Normal 2 2 2 2 50 2 3" xfId="17181"/>
    <cellStyle name="Normal 2 2 2 2 50 2 3 2" xfId="26061"/>
    <cellStyle name="Normal 2 2 2 2 50 2 4" xfId="26062"/>
    <cellStyle name="Normal 2 2 2 2 50 3" xfId="5816"/>
    <cellStyle name="Normal 2 2 2 2 50 3 2" xfId="5817"/>
    <cellStyle name="Normal 2 2 2 2 50 3 2 2" xfId="17182"/>
    <cellStyle name="Normal 2 2 2 2 50 3 2 2 2" xfId="26063"/>
    <cellStyle name="Normal 2 2 2 2 50 3 2 3" xfId="26064"/>
    <cellStyle name="Normal 2 2 2 2 50 3 3" xfId="17183"/>
    <cellStyle name="Normal 2 2 2 2 50 3 3 2" xfId="26065"/>
    <cellStyle name="Normal 2 2 2 2 50 3 4" xfId="26066"/>
    <cellStyle name="Normal 2 2 2 2 50 4" xfId="5818"/>
    <cellStyle name="Normal 2 2 2 2 50 4 2" xfId="17184"/>
    <cellStyle name="Normal 2 2 2 2 50 4 2 2" xfId="26067"/>
    <cellStyle name="Normal 2 2 2 2 50 4 3" xfId="26068"/>
    <cellStyle name="Normal 2 2 2 2 50 5" xfId="17185"/>
    <cellStyle name="Normal 2 2 2 2 50 5 2" xfId="26069"/>
    <cellStyle name="Normal 2 2 2 2 50 6" xfId="26070"/>
    <cellStyle name="Normal 2 2 2 2 51" xfId="5819"/>
    <cellStyle name="Normal 2 2 2 2 51 2" xfId="5820"/>
    <cellStyle name="Normal 2 2 2 2 51 2 2" xfId="5821"/>
    <cellStyle name="Normal 2 2 2 2 51 2 2 2" xfId="17186"/>
    <cellStyle name="Normal 2 2 2 2 51 2 2 2 2" xfId="26071"/>
    <cellStyle name="Normal 2 2 2 2 51 2 2 3" xfId="26072"/>
    <cellStyle name="Normal 2 2 2 2 51 2 3" xfId="17187"/>
    <cellStyle name="Normal 2 2 2 2 51 2 3 2" xfId="26073"/>
    <cellStyle name="Normal 2 2 2 2 51 2 4" xfId="26074"/>
    <cellStyle name="Normal 2 2 2 2 51 3" xfId="5822"/>
    <cellStyle name="Normal 2 2 2 2 51 3 2" xfId="5823"/>
    <cellStyle name="Normal 2 2 2 2 51 3 2 2" xfId="17188"/>
    <cellStyle name="Normal 2 2 2 2 51 3 2 2 2" xfId="26075"/>
    <cellStyle name="Normal 2 2 2 2 51 3 2 3" xfId="26076"/>
    <cellStyle name="Normal 2 2 2 2 51 3 3" xfId="17189"/>
    <cellStyle name="Normal 2 2 2 2 51 3 3 2" xfId="26077"/>
    <cellStyle name="Normal 2 2 2 2 51 3 4" xfId="26078"/>
    <cellStyle name="Normal 2 2 2 2 51 4" xfId="5824"/>
    <cellStyle name="Normal 2 2 2 2 51 4 2" xfId="17190"/>
    <cellStyle name="Normal 2 2 2 2 51 4 2 2" xfId="26079"/>
    <cellStyle name="Normal 2 2 2 2 51 4 3" xfId="26080"/>
    <cellStyle name="Normal 2 2 2 2 51 5" xfId="17191"/>
    <cellStyle name="Normal 2 2 2 2 51 5 2" xfId="26081"/>
    <cellStyle name="Normal 2 2 2 2 51 6" xfId="26082"/>
    <cellStyle name="Normal 2 2 2 2 52" xfId="5825"/>
    <cellStyle name="Normal 2 2 2 2 52 2" xfId="5826"/>
    <cellStyle name="Normal 2 2 2 2 52 2 2" xfId="5827"/>
    <cellStyle name="Normal 2 2 2 2 52 2 2 2" xfId="17192"/>
    <cellStyle name="Normal 2 2 2 2 52 2 2 2 2" xfId="26083"/>
    <cellStyle name="Normal 2 2 2 2 52 2 2 3" xfId="26084"/>
    <cellStyle name="Normal 2 2 2 2 52 2 3" xfId="17193"/>
    <cellStyle name="Normal 2 2 2 2 52 2 3 2" xfId="26085"/>
    <cellStyle name="Normal 2 2 2 2 52 2 4" xfId="26086"/>
    <cellStyle name="Normal 2 2 2 2 52 3" xfId="5828"/>
    <cellStyle name="Normal 2 2 2 2 52 3 2" xfId="5829"/>
    <cellStyle name="Normal 2 2 2 2 52 3 2 2" xfId="17194"/>
    <cellStyle name="Normal 2 2 2 2 52 3 2 2 2" xfId="26087"/>
    <cellStyle name="Normal 2 2 2 2 52 3 2 3" xfId="26088"/>
    <cellStyle name="Normal 2 2 2 2 52 3 3" xfId="17195"/>
    <cellStyle name="Normal 2 2 2 2 52 3 3 2" xfId="26089"/>
    <cellStyle name="Normal 2 2 2 2 52 3 4" xfId="26090"/>
    <cellStyle name="Normal 2 2 2 2 52 4" xfId="5830"/>
    <cellStyle name="Normal 2 2 2 2 52 4 2" xfId="17196"/>
    <cellStyle name="Normal 2 2 2 2 52 4 2 2" xfId="26091"/>
    <cellStyle name="Normal 2 2 2 2 52 4 3" xfId="26092"/>
    <cellStyle name="Normal 2 2 2 2 52 5" xfId="17197"/>
    <cellStyle name="Normal 2 2 2 2 52 5 2" xfId="26093"/>
    <cellStyle name="Normal 2 2 2 2 52 6" xfId="26094"/>
    <cellStyle name="Normal 2 2 2 2 53" xfId="5831"/>
    <cellStyle name="Normal 2 2 2 2 53 2" xfId="5832"/>
    <cellStyle name="Normal 2 2 2 2 53 2 2" xfId="5833"/>
    <cellStyle name="Normal 2 2 2 2 53 2 2 2" xfId="17198"/>
    <cellStyle name="Normal 2 2 2 2 53 2 2 2 2" xfId="26095"/>
    <cellStyle name="Normal 2 2 2 2 53 2 2 3" xfId="26096"/>
    <cellStyle name="Normal 2 2 2 2 53 2 3" xfId="17199"/>
    <cellStyle name="Normal 2 2 2 2 53 2 3 2" xfId="26097"/>
    <cellStyle name="Normal 2 2 2 2 53 2 4" xfId="26098"/>
    <cellStyle name="Normal 2 2 2 2 53 3" xfId="5834"/>
    <cellStyle name="Normal 2 2 2 2 53 3 2" xfId="5835"/>
    <cellStyle name="Normal 2 2 2 2 53 3 2 2" xfId="17200"/>
    <cellStyle name="Normal 2 2 2 2 53 3 2 2 2" xfId="26099"/>
    <cellStyle name="Normal 2 2 2 2 53 3 2 3" xfId="26100"/>
    <cellStyle name="Normal 2 2 2 2 53 3 3" xfId="17201"/>
    <cellStyle name="Normal 2 2 2 2 53 3 3 2" xfId="26101"/>
    <cellStyle name="Normal 2 2 2 2 53 3 4" xfId="26102"/>
    <cellStyle name="Normal 2 2 2 2 53 4" xfId="5836"/>
    <cellStyle name="Normal 2 2 2 2 53 4 2" xfId="17202"/>
    <cellStyle name="Normal 2 2 2 2 53 4 2 2" xfId="26103"/>
    <cellStyle name="Normal 2 2 2 2 53 4 3" xfId="26104"/>
    <cellStyle name="Normal 2 2 2 2 53 5" xfId="17203"/>
    <cellStyle name="Normal 2 2 2 2 53 5 2" xfId="26105"/>
    <cellStyle name="Normal 2 2 2 2 53 6" xfId="26106"/>
    <cellStyle name="Normal 2 2 2 2 54" xfId="5837"/>
    <cellStyle name="Normal 2 2 2 2 54 2" xfId="5838"/>
    <cellStyle name="Normal 2 2 2 2 54 2 2" xfId="5839"/>
    <cellStyle name="Normal 2 2 2 2 54 2 2 2" xfId="17204"/>
    <cellStyle name="Normal 2 2 2 2 54 2 2 2 2" xfId="26107"/>
    <cellStyle name="Normal 2 2 2 2 54 2 2 3" xfId="26108"/>
    <cellStyle name="Normal 2 2 2 2 54 2 3" xfId="17205"/>
    <cellStyle name="Normal 2 2 2 2 54 2 3 2" xfId="26109"/>
    <cellStyle name="Normal 2 2 2 2 54 2 4" xfId="26110"/>
    <cellStyle name="Normal 2 2 2 2 54 3" xfId="5840"/>
    <cellStyle name="Normal 2 2 2 2 54 3 2" xfId="5841"/>
    <cellStyle name="Normal 2 2 2 2 54 3 2 2" xfId="17206"/>
    <cellStyle name="Normal 2 2 2 2 54 3 2 2 2" xfId="26111"/>
    <cellStyle name="Normal 2 2 2 2 54 3 2 3" xfId="26112"/>
    <cellStyle name="Normal 2 2 2 2 54 3 3" xfId="17207"/>
    <cellStyle name="Normal 2 2 2 2 54 3 3 2" xfId="26113"/>
    <cellStyle name="Normal 2 2 2 2 54 3 4" xfId="26114"/>
    <cellStyle name="Normal 2 2 2 2 54 4" xfId="5842"/>
    <cellStyle name="Normal 2 2 2 2 54 4 2" xfId="17208"/>
    <cellStyle name="Normal 2 2 2 2 54 4 2 2" xfId="26115"/>
    <cellStyle name="Normal 2 2 2 2 54 4 3" xfId="26116"/>
    <cellStyle name="Normal 2 2 2 2 54 5" xfId="17209"/>
    <cellStyle name="Normal 2 2 2 2 54 5 2" xfId="26117"/>
    <cellStyle name="Normal 2 2 2 2 54 6" xfId="26118"/>
    <cellStyle name="Normal 2 2 2 2 55" xfId="5843"/>
    <cellStyle name="Normal 2 2 2 2 55 2" xfId="5844"/>
    <cellStyle name="Normal 2 2 2 2 55 2 2" xfId="5845"/>
    <cellStyle name="Normal 2 2 2 2 55 2 2 2" xfId="17210"/>
    <cellStyle name="Normal 2 2 2 2 55 2 2 2 2" xfId="26119"/>
    <cellStyle name="Normal 2 2 2 2 55 2 2 3" xfId="26120"/>
    <cellStyle name="Normal 2 2 2 2 55 2 3" xfId="17211"/>
    <cellStyle name="Normal 2 2 2 2 55 2 3 2" xfId="26121"/>
    <cellStyle name="Normal 2 2 2 2 55 2 4" xfId="26122"/>
    <cellStyle name="Normal 2 2 2 2 55 3" xfId="5846"/>
    <cellStyle name="Normal 2 2 2 2 55 3 2" xfId="5847"/>
    <cellStyle name="Normal 2 2 2 2 55 3 2 2" xfId="17212"/>
    <cellStyle name="Normal 2 2 2 2 55 3 2 2 2" xfId="26123"/>
    <cellStyle name="Normal 2 2 2 2 55 3 2 3" xfId="26124"/>
    <cellStyle name="Normal 2 2 2 2 55 3 3" xfId="17213"/>
    <cellStyle name="Normal 2 2 2 2 55 3 3 2" xfId="26125"/>
    <cellStyle name="Normal 2 2 2 2 55 3 4" xfId="26126"/>
    <cellStyle name="Normal 2 2 2 2 55 4" xfId="5848"/>
    <cellStyle name="Normal 2 2 2 2 55 4 2" xfId="17214"/>
    <cellStyle name="Normal 2 2 2 2 55 4 2 2" xfId="26127"/>
    <cellStyle name="Normal 2 2 2 2 55 4 3" xfId="26128"/>
    <cellStyle name="Normal 2 2 2 2 55 5" xfId="17215"/>
    <cellStyle name="Normal 2 2 2 2 55 5 2" xfId="26129"/>
    <cellStyle name="Normal 2 2 2 2 55 6" xfId="26130"/>
    <cellStyle name="Normal 2 2 2 2 56" xfId="5849"/>
    <cellStyle name="Normal 2 2 2 2 56 2" xfId="5850"/>
    <cellStyle name="Normal 2 2 2 2 56 2 2" xfId="5851"/>
    <cellStyle name="Normal 2 2 2 2 56 2 2 2" xfId="17216"/>
    <cellStyle name="Normal 2 2 2 2 56 2 2 2 2" xfId="26131"/>
    <cellStyle name="Normal 2 2 2 2 56 2 2 3" xfId="26132"/>
    <cellStyle name="Normal 2 2 2 2 56 2 3" xfId="17217"/>
    <cellStyle name="Normal 2 2 2 2 56 2 3 2" xfId="26133"/>
    <cellStyle name="Normal 2 2 2 2 56 2 4" xfId="26134"/>
    <cellStyle name="Normal 2 2 2 2 56 3" xfId="5852"/>
    <cellStyle name="Normal 2 2 2 2 56 3 2" xfId="5853"/>
    <cellStyle name="Normal 2 2 2 2 56 3 2 2" xfId="17218"/>
    <cellStyle name="Normal 2 2 2 2 56 3 2 2 2" xfId="26135"/>
    <cellStyle name="Normal 2 2 2 2 56 3 2 3" xfId="26136"/>
    <cellStyle name="Normal 2 2 2 2 56 3 3" xfId="17219"/>
    <cellStyle name="Normal 2 2 2 2 56 3 3 2" xfId="26137"/>
    <cellStyle name="Normal 2 2 2 2 56 3 4" xfId="26138"/>
    <cellStyle name="Normal 2 2 2 2 56 4" xfId="5854"/>
    <cellStyle name="Normal 2 2 2 2 56 4 2" xfId="17220"/>
    <cellStyle name="Normal 2 2 2 2 56 4 2 2" xfId="26139"/>
    <cellStyle name="Normal 2 2 2 2 56 4 3" xfId="26140"/>
    <cellStyle name="Normal 2 2 2 2 56 5" xfId="17221"/>
    <cellStyle name="Normal 2 2 2 2 56 5 2" xfId="26141"/>
    <cellStyle name="Normal 2 2 2 2 56 6" xfId="26142"/>
    <cellStyle name="Normal 2 2 2 2 57" xfId="5855"/>
    <cellStyle name="Normal 2 2 2 2 57 2" xfId="5856"/>
    <cellStyle name="Normal 2 2 2 2 57 2 2" xfId="5857"/>
    <cellStyle name="Normal 2 2 2 2 57 2 2 2" xfId="17222"/>
    <cellStyle name="Normal 2 2 2 2 57 2 2 2 2" xfId="26143"/>
    <cellStyle name="Normal 2 2 2 2 57 2 2 3" xfId="26144"/>
    <cellStyle name="Normal 2 2 2 2 57 2 3" xfId="17223"/>
    <cellStyle name="Normal 2 2 2 2 57 2 3 2" xfId="26145"/>
    <cellStyle name="Normal 2 2 2 2 57 2 4" xfId="26146"/>
    <cellStyle name="Normal 2 2 2 2 57 3" xfId="5858"/>
    <cellStyle name="Normal 2 2 2 2 57 3 2" xfId="5859"/>
    <cellStyle name="Normal 2 2 2 2 57 3 2 2" xfId="17224"/>
    <cellStyle name="Normal 2 2 2 2 57 3 2 2 2" xfId="26147"/>
    <cellStyle name="Normal 2 2 2 2 57 3 2 3" xfId="26148"/>
    <cellStyle name="Normal 2 2 2 2 57 3 3" xfId="17225"/>
    <cellStyle name="Normal 2 2 2 2 57 3 3 2" xfId="26149"/>
    <cellStyle name="Normal 2 2 2 2 57 3 4" xfId="26150"/>
    <cellStyle name="Normal 2 2 2 2 57 4" xfId="5860"/>
    <cellStyle name="Normal 2 2 2 2 57 4 2" xfId="17226"/>
    <cellStyle name="Normal 2 2 2 2 57 4 2 2" xfId="26151"/>
    <cellStyle name="Normal 2 2 2 2 57 4 3" xfId="26152"/>
    <cellStyle name="Normal 2 2 2 2 57 5" xfId="17227"/>
    <cellStyle name="Normal 2 2 2 2 57 5 2" xfId="26153"/>
    <cellStyle name="Normal 2 2 2 2 57 6" xfId="26154"/>
    <cellStyle name="Normal 2 2 2 2 58" xfId="5861"/>
    <cellStyle name="Normal 2 2 2 2 58 2" xfId="5862"/>
    <cellStyle name="Normal 2 2 2 2 58 2 2" xfId="5863"/>
    <cellStyle name="Normal 2 2 2 2 58 2 2 2" xfId="17228"/>
    <cellStyle name="Normal 2 2 2 2 58 2 2 2 2" xfId="26155"/>
    <cellStyle name="Normal 2 2 2 2 58 2 2 3" xfId="26156"/>
    <cellStyle name="Normal 2 2 2 2 58 2 3" xfId="17229"/>
    <cellStyle name="Normal 2 2 2 2 58 2 3 2" xfId="26157"/>
    <cellStyle name="Normal 2 2 2 2 58 2 4" xfId="26158"/>
    <cellStyle name="Normal 2 2 2 2 58 3" xfId="5864"/>
    <cellStyle name="Normal 2 2 2 2 58 3 2" xfId="5865"/>
    <cellStyle name="Normal 2 2 2 2 58 3 2 2" xfId="17230"/>
    <cellStyle name="Normal 2 2 2 2 58 3 2 2 2" xfId="26159"/>
    <cellStyle name="Normal 2 2 2 2 58 3 2 3" xfId="26160"/>
    <cellStyle name="Normal 2 2 2 2 58 3 3" xfId="17231"/>
    <cellStyle name="Normal 2 2 2 2 58 3 3 2" xfId="26161"/>
    <cellStyle name="Normal 2 2 2 2 58 3 4" xfId="26162"/>
    <cellStyle name="Normal 2 2 2 2 58 4" xfId="5866"/>
    <cellStyle name="Normal 2 2 2 2 58 4 2" xfId="17232"/>
    <cellStyle name="Normal 2 2 2 2 58 4 2 2" xfId="26163"/>
    <cellStyle name="Normal 2 2 2 2 58 4 3" xfId="26164"/>
    <cellStyle name="Normal 2 2 2 2 58 5" xfId="17233"/>
    <cellStyle name="Normal 2 2 2 2 58 5 2" xfId="26165"/>
    <cellStyle name="Normal 2 2 2 2 58 6" xfId="26166"/>
    <cellStyle name="Normal 2 2 2 2 59" xfId="5867"/>
    <cellStyle name="Normal 2 2 2 2 59 2" xfId="5868"/>
    <cellStyle name="Normal 2 2 2 2 59 2 2" xfId="5869"/>
    <cellStyle name="Normal 2 2 2 2 59 2 2 2" xfId="17234"/>
    <cellStyle name="Normal 2 2 2 2 59 2 2 2 2" xfId="26167"/>
    <cellStyle name="Normal 2 2 2 2 59 2 2 3" xfId="26168"/>
    <cellStyle name="Normal 2 2 2 2 59 2 3" xfId="17235"/>
    <cellStyle name="Normal 2 2 2 2 59 2 3 2" xfId="26169"/>
    <cellStyle name="Normal 2 2 2 2 59 2 4" xfId="26170"/>
    <cellStyle name="Normal 2 2 2 2 59 3" xfId="5870"/>
    <cellStyle name="Normal 2 2 2 2 59 3 2" xfId="5871"/>
    <cellStyle name="Normal 2 2 2 2 59 3 2 2" xfId="17236"/>
    <cellStyle name="Normal 2 2 2 2 59 3 2 2 2" xfId="26171"/>
    <cellStyle name="Normal 2 2 2 2 59 3 2 3" xfId="26172"/>
    <cellStyle name="Normal 2 2 2 2 59 3 3" xfId="17237"/>
    <cellStyle name="Normal 2 2 2 2 59 3 3 2" xfId="26173"/>
    <cellStyle name="Normal 2 2 2 2 59 3 4" xfId="26174"/>
    <cellStyle name="Normal 2 2 2 2 59 4" xfId="5872"/>
    <cellStyle name="Normal 2 2 2 2 59 4 2" xfId="17238"/>
    <cellStyle name="Normal 2 2 2 2 59 4 2 2" xfId="26175"/>
    <cellStyle name="Normal 2 2 2 2 59 4 3" xfId="26176"/>
    <cellStyle name="Normal 2 2 2 2 59 5" xfId="17239"/>
    <cellStyle name="Normal 2 2 2 2 59 5 2" xfId="26177"/>
    <cellStyle name="Normal 2 2 2 2 59 6" xfId="26178"/>
    <cellStyle name="Normal 2 2 2 2 6" xfId="5873"/>
    <cellStyle name="Normal 2 2 2 2 6 2" xfId="5874"/>
    <cellStyle name="Normal 2 2 2 2 6 2 2" xfId="5875"/>
    <cellStyle name="Normal 2 2 2 2 6 2 2 2" xfId="17240"/>
    <cellStyle name="Normal 2 2 2 2 6 2 2 2 2" xfId="26179"/>
    <cellStyle name="Normal 2 2 2 2 6 2 2 3" xfId="26180"/>
    <cellStyle name="Normal 2 2 2 2 6 2 3" xfId="17241"/>
    <cellStyle name="Normal 2 2 2 2 6 2 3 2" xfId="26181"/>
    <cellStyle name="Normal 2 2 2 2 6 2 4" xfId="26182"/>
    <cellStyle name="Normal 2 2 2 2 6 3" xfId="5876"/>
    <cellStyle name="Normal 2 2 2 2 6 3 2" xfId="5877"/>
    <cellStyle name="Normal 2 2 2 2 6 3 2 2" xfId="17242"/>
    <cellStyle name="Normal 2 2 2 2 6 3 2 2 2" xfId="26183"/>
    <cellStyle name="Normal 2 2 2 2 6 3 2 3" xfId="26184"/>
    <cellStyle name="Normal 2 2 2 2 6 3 3" xfId="17243"/>
    <cellStyle name="Normal 2 2 2 2 6 3 3 2" xfId="26185"/>
    <cellStyle name="Normal 2 2 2 2 6 3 4" xfId="26186"/>
    <cellStyle name="Normal 2 2 2 2 6 4" xfId="5878"/>
    <cellStyle name="Normal 2 2 2 2 6 4 2" xfId="17244"/>
    <cellStyle name="Normal 2 2 2 2 6 4 2 2" xfId="26187"/>
    <cellStyle name="Normal 2 2 2 2 6 4 3" xfId="26188"/>
    <cellStyle name="Normal 2 2 2 2 6 5" xfId="17245"/>
    <cellStyle name="Normal 2 2 2 2 6 5 2" xfId="26189"/>
    <cellStyle name="Normal 2 2 2 2 6 6" xfId="26190"/>
    <cellStyle name="Normal 2 2 2 2 60" xfId="5879"/>
    <cellStyle name="Normal 2 2 2 2 60 2" xfId="5880"/>
    <cellStyle name="Normal 2 2 2 2 60 2 2" xfId="5881"/>
    <cellStyle name="Normal 2 2 2 2 60 2 2 2" xfId="17246"/>
    <cellStyle name="Normal 2 2 2 2 60 2 2 2 2" xfId="26191"/>
    <cellStyle name="Normal 2 2 2 2 60 2 2 3" xfId="26192"/>
    <cellStyle name="Normal 2 2 2 2 60 2 3" xfId="17247"/>
    <cellStyle name="Normal 2 2 2 2 60 2 3 2" xfId="26193"/>
    <cellStyle name="Normal 2 2 2 2 60 2 4" xfId="26194"/>
    <cellStyle name="Normal 2 2 2 2 60 3" xfId="5882"/>
    <cellStyle name="Normal 2 2 2 2 60 3 2" xfId="5883"/>
    <cellStyle name="Normal 2 2 2 2 60 3 2 2" xfId="17248"/>
    <cellStyle name="Normal 2 2 2 2 60 3 2 2 2" xfId="26195"/>
    <cellStyle name="Normal 2 2 2 2 60 3 2 3" xfId="26196"/>
    <cellStyle name="Normal 2 2 2 2 60 3 3" xfId="17249"/>
    <cellStyle name="Normal 2 2 2 2 60 3 3 2" xfId="26197"/>
    <cellStyle name="Normal 2 2 2 2 60 3 4" xfId="26198"/>
    <cellStyle name="Normal 2 2 2 2 60 4" xfId="5884"/>
    <cellStyle name="Normal 2 2 2 2 60 4 2" xfId="17250"/>
    <cellStyle name="Normal 2 2 2 2 60 4 2 2" xfId="26199"/>
    <cellStyle name="Normal 2 2 2 2 60 4 3" xfId="26200"/>
    <cellStyle name="Normal 2 2 2 2 60 5" xfId="17251"/>
    <cellStyle name="Normal 2 2 2 2 60 5 2" xfId="26201"/>
    <cellStyle name="Normal 2 2 2 2 60 6" xfId="26202"/>
    <cellStyle name="Normal 2 2 2 2 61" xfId="5885"/>
    <cellStyle name="Normal 2 2 2 2 61 2" xfId="5886"/>
    <cellStyle name="Normal 2 2 2 2 61 2 2" xfId="5887"/>
    <cellStyle name="Normal 2 2 2 2 61 2 2 2" xfId="17252"/>
    <cellStyle name="Normal 2 2 2 2 61 2 2 2 2" xfId="26203"/>
    <cellStyle name="Normal 2 2 2 2 61 2 2 3" xfId="26204"/>
    <cellStyle name="Normal 2 2 2 2 61 2 3" xfId="17253"/>
    <cellStyle name="Normal 2 2 2 2 61 2 3 2" xfId="26205"/>
    <cellStyle name="Normal 2 2 2 2 61 2 4" xfId="26206"/>
    <cellStyle name="Normal 2 2 2 2 61 3" xfId="5888"/>
    <cellStyle name="Normal 2 2 2 2 61 3 2" xfId="5889"/>
    <cellStyle name="Normal 2 2 2 2 61 3 2 2" xfId="17254"/>
    <cellStyle name="Normal 2 2 2 2 61 3 2 2 2" xfId="26207"/>
    <cellStyle name="Normal 2 2 2 2 61 3 2 3" xfId="26208"/>
    <cellStyle name="Normal 2 2 2 2 61 3 3" xfId="17255"/>
    <cellStyle name="Normal 2 2 2 2 61 3 3 2" xfId="26209"/>
    <cellStyle name="Normal 2 2 2 2 61 3 4" xfId="26210"/>
    <cellStyle name="Normal 2 2 2 2 61 4" xfId="5890"/>
    <cellStyle name="Normal 2 2 2 2 61 4 2" xfId="17256"/>
    <cellStyle name="Normal 2 2 2 2 61 4 2 2" xfId="26211"/>
    <cellStyle name="Normal 2 2 2 2 61 4 3" xfId="26212"/>
    <cellStyle name="Normal 2 2 2 2 61 5" xfId="17257"/>
    <cellStyle name="Normal 2 2 2 2 61 5 2" xfId="26213"/>
    <cellStyle name="Normal 2 2 2 2 61 6" xfId="26214"/>
    <cellStyle name="Normal 2 2 2 2 62" xfId="5891"/>
    <cellStyle name="Normal 2 2 2 2 62 2" xfId="5892"/>
    <cellStyle name="Normal 2 2 2 2 62 2 2" xfId="5893"/>
    <cellStyle name="Normal 2 2 2 2 62 2 2 2" xfId="17258"/>
    <cellStyle name="Normal 2 2 2 2 62 2 2 2 2" xfId="26215"/>
    <cellStyle name="Normal 2 2 2 2 62 2 2 3" xfId="26216"/>
    <cellStyle name="Normal 2 2 2 2 62 2 3" xfId="17259"/>
    <cellStyle name="Normal 2 2 2 2 62 2 3 2" xfId="26217"/>
    <cellStyle name="Normal 2 2 2 2 62 2 4" xfId="26218"/>
    <cellStyle name="Normal 2 2 2 2 62 3" xfId="5894"/>
    <cellStyle name="Normal 2 2 2 2 62 3 2" xfId="17260"/>
    <cellStyle name="Normal 2 2 2 2 62 3 2 2" xfId="26219"/>
    <cellStyle name="Normal 2 2 2 2 62 3 3" xfId="26220"/>
    <cellStyle name="Normal 2 2 2 2 62 4" xfId="17261"/>
    <cellStyle name="Normal 2 2 2 2 62 4 2" xfId="26221"/>
    <cellStyle name="Normal 2 2 2 2 62 5" xfId="26222"/>
    <cellStyle name="Normal 2 2 2 2 63" xfId="5895"/>
    <cellStyle name="Normal 2 2 2 2 63 2" xfId="5896"/>
    <cellStyle name="Normal 2 2 2 2 63 2 2" xfId="5897"/>
    <cellStyle name="Normal 2 2 2 2 63 2 2 2" xfId="17262"/>
    <cellStyle name="Normal 2 2 2 2 63 2 2 2 2" xfId="26223"/>
    <cellStyle name="Normal 2 2 2 2 63 2 2 3" xfId="26224"/>
    <cellStyle name="Normal 2 2 2 2 63 2 3" xfId="17263"/>
    <cellStyle name="Normal 2 2 2 2 63 2 3 2" xfId="26225"/>
    <cellStyle name="Normal 2 2 2 2 63 2 4" xfId="26226"/>
    <cellStyle name="Normal 2 2 2 2 63 3" xfId="5898"/>
    <cellStyle name="Normal 2 2 2 2 63 3 2" xfId="17264"/>
    <cellStyle name="Normal 2 2 2 2 63 3 2 2" xfId="26227"/>
    <cellStyle name="Normal 2 2 2 2 63 3 3" xfId="26228"/>
    <cellStyle name="Normal 2 2 2 2 63 4" xfId="17265"/>
    <cellStyle name="Normal 2 2 2 2 63 4 2" xfId="26229"/>
    <cellStyle name="Normal 2 2 2 2 63 5" xfId="26230"/>
    <cellStyle name="Normal 2 2 2 2 64" xfId="5899"/>
    <cellStyle name="Normal 2 2 2 2 64 2" xfId="5900"/>
    <cellStyle name="Normal 2 2 2 2 64 2 2" xfId="5901"/>
    <cellStyle name="Normal 2 2 2 2 64 2 2 2" xfId="17266"/>
    <cellStyle name="Normal 2 2 2 2 64 2 2 2 2" xfId="26231"/>
    <cellStyle name="Normal 2 2 2 2 64 2 2 3" xfId="26232"/>
    <cellStyle name="Normal 2 2 2 2 64 2 3" xfId="17267"/>
    <cellStyle name="Normal 2 2 2 2 64 2 3 2" xfId="26233"/>
    <cellStyle name="Normal 2 2 2 2 64 2 4" xfId="26234"/>
    <cellStyle name="Normal 2 2 2 2 64 3" xfId="5902"/>
    <cellStyle name="Normal 2 2 2 2 64 3 2" xfId="17268"/>
    <cellStyle name="Normal 2 2 2 2 64 3 2 2" xfId="26235"/>
    <cellStyle name="Normal 2 2 2 2 64 3 3" xfId="26236"/>
    <cellStyle name="Normal 2 2 2 2 64 4" xfId="17269"/>
    <cellStyle name="Normal 2 2 2 2 64 4 2" xfId="26237"/>
    <cellStyle name="Normal 2 2 2 2 64 5" xfId="26238"/>
    <cellStyle name="Normal 2 2 2 2 65" xfId="5903"/>
    <cellStyle name="Normal 2 2 2 2 65 2" xfId="5904"/>
    <cellStyle name="Normal 2 2 2 2 65 2 2" xfId="5905"/>
    <cellStyle name="Normal 2 2 2 2 65 2 2 2" xfId="17270"/>
    <cellStyle name="Normal 2 2 2 2 65 2 2 2 2" xfId="26239"/>
    <cellStyle name="Normal 2 2 2 2 65 2 2 3" xfId="26240"/>
    <cellStyle name="Normal 2 2 2 2 65 2 3" xfId="17271"/>
    <cellStyle name="Normal 2 2 2 2 65 2 3 2" xfId="26241"/>
    <cellStyle name="Normal 2 2 2 2 65 2 4" xfId="26242"/>
    <cellStyle name="Normal 2 2 2 2 65 3" xfId="5906"/>
    <cellStyle name="Normal 2 2 2 2 65 3 2" xfId="17272"/>
    <cellStyle name="Normal 2 2 2 2 65 3 2 2" xfId="26243"/>
    <cellStyle name="Normal 2 2 2 2 65 3 3" xfId="26244"/>
    <cellStyle name="Normal 2 2 2 2 65 4" xfId="17273"/>
    <cellStyle name="Normal 2 2 2 2 65 4 2" xfId="26245"/>
    <cellStyle name="Normal 2 2 2 2 65 5" xfId="26246"/>
    <cellStyle name="Normal 2 2 2 2 66" xfId="5907"/>
    <cellStyle name="Normal 2 2 2 2 66 2" xfId="5908"/>
    <cellStyle name="Normal 2 2 2 2 66 2 2" xfId="5909"/>
    <cellStyle name="Normal 2 2 2 2 66 2 2 2" xfId="17274"/>
    <cellStyle name="Normal 2 2 2 2 66 2 2 2 2" xfId="26247"/>
    <cellStyle name="Normal 2 2 2 2 66 2 2 3" xfId="26248"/>
    <cellStyle name="Normal 2 2 2 2 66 2 3" xfId="17275"/>
    <cellStyle name="Normal 2 2 2 2 66 2 3 2" xfId="26249"/>
    <cellStyle name="Normal 2 2 2 2 66 2 4" xfId="26250"/>
    <cellStyle name="Normal 2 2 2 2 66 3" xfId="5910"/>
    <cellStyle name="Normal 2 2 2 2 66 3 2" xfId="17276"/>
    <cellStyle name="Normal 2 2 2 2 66 3 2 2" xfId="26251"/>
    <cellStyle name="Normal 2 2 2 2 66 3 3" xfId="26252"/>
    <cellStyle name="Normal 2 2 2 2 66 4" xfId="17277"/>
    <cellStyle name="Normal 2 2 2 2 66 4 2" xfId="26253"/>
    <cellStyle name="Normal 2 2 2 2 66 5" xfId="26254"/>
    <cellStyle name="Normal 2 2 2 2 67" xfId="5911"/>
    <cellStyle name="Normal 2 2 2 2 67 2" xfId="5912"/>
    <cellStyle name="Normal 2 2 2 2 67 2 2" xfId="5913"/>
    <cellStyle name="Normal 2 2 2 2 67 2 2 2" xfId="17278"/>
    <cellStyle name="Normal 2 2 2 2 67 2 2 2 2" xfId="26255"/>
    <cellStyle name="Normal 2 2 2 2 67 2 2 3" xfId="26256"/>
    <cellStyle name="Normal 2 2 2 2 67 2 3" xfId="17279"/>
    <cellStyle name="Normal 2 2 2 2 67 2 3 2" xfId="26257"/>
    <cellStyle name="Normal 2 2 2 2 67 2 4" xfId="26258"/>
    <cellStyle name="Normal 2 2 2 2 67 3" xfId="5914"/>
    <cellStyle name="Normal 2 2 2 2 67 3 2" xfId="17280"/>
    <cellStyle name="Normal 2 2 2 2 67 3 2 2" xfId="26259"/>
    <cellStyle name="Normal 2 2 2 2 67 3 3" xfId="26260"/>
    <cellStyle name="Normal 2 2 2 2 67 4" xfId="17281"/>
    <cellStyle name="Normal 2 2 2 2 67 4 2" xfId="26261"/>
    <cellStyle name="Normal 2 2 2 2 67 5" xfId="26262"/>
    <cellStyle name="Normal 2 2 2 2 68" xfId="5915"/>
    <cellStyle name="Normal 2 2 2 2 68 2" xfId="5916"/>
    <cellStyle name="Normal 2 2 2 2 68 2 2" xfId="5917"/>
    <cellStyle name="Normal 2 2 2 2 68 2 2 2" xfId="17282"/>
    <cellStyle name="Normal 2 2 2 2 68 2 2 2 2" xfId="26263"/>
    <cellStyle name="Normal 2 2 2 2 68 2 2 3" xfId="26264"/>
    <cellStyle name="Normal 2 2 2 2 68 2 3" xfId="17283"/>
    <cellStyle name="Normal 2 2 2 2 68 2 3 2" xfId="26265"/>
    <cellStyle name="Normal 2 2 2 2 68 2 4" xfId="26266"/>
    <cellStyle name="Normal 2 2 2 2 68 3" xfId="5918"/>
    <cellStyle name="Normal 2 2 2 2 68 3 2" xfId="17284"/>
    <cellStyle name="Normal 2 2 2 2 68 3 2 2" xfId="26267"/>
    <cellStyle name="Normal 2 2 2 2 68 3 3" xfId="26268"/>
    <cellStyle name="Normal 2 2 2 2 68 4" xfId="17285"/>
    <cellStyle name="Normal 2 2 2 2 68 4 2" xfId="26269"/>
    <cellStyle name="Normal 2 2 2 2 68 5" xfId="26270"/>
    <cellStyle name="Normal 2 2 2 2 69" xfId="5919"/>
    <cellStyle name="Normal 2 2 2 2 69 2" xfId="5920"/>
    <cellStyle name="Normal 2 2 2 2 69 2 2" xfId="5921"/>
    <cellStyle name="Normal 2 2 2 2 69 2 2 2" xfId="17286"/>
    <cellStyle name="Normal 2 2 2 2 69 2 2 2 2" xfId="26271"/>
    <cellStyle name="Normal 2 2 2 2 69 2 2 3" xfId="26272"/>
    <cellStyle name="Normal 2 2 2 2 69 2 3" xfId="17287"/>
    <cellStyle name="Normal 2 2 2 2 69 2 3 2" xfId="26273"/>
    <cellStyle name="Normal 2 2 2 2 69 2 4" xfId="26274"/>
    <cellStyle name="Normal 2 2 2 2 69 3" xfId="5922"/>
    <cellStyle name="Normal 2 2 2 2 69 3 2" xfId="17288"/>
    <cellStyle name="Normal 2 2 2 2 69 3 2 2" xfId="26275"/>
    <cellStyle name="Normal 2 2 2 2 69 3 3" xfId="26276"/>
    <cellStyle name="Normal 2 2 2 2 69 4" xfId="17289"/>
    <cellStyle name="Normal 2 2 2 2 69 4 2" xfId="26277"/>
    <cellStyle name="Normal 2 2 2 2 69 5" xfId="26278"/>
    <cellStyle name="Normal 2 2 2 2 7" xfId="5923"/>
    <cellStyle name="Normal 2 2 2 2 7 2" xfId="5924"/>
    <cellStyle name="Normal 2 2 2 2 7 2 2" xfId="5925"/>
    <cellStyle name="Normal 2 2 2 2 7 2 2 2" xfId="17290"/>
    <cellStyle name="Normal 2 2 2 2 7 2 2 2 2" xfId="26279"/>
    <cellStyle name="Normal 2 2 2 2 7 2 2 3" xfId="26280"/>
    <cellStyle name="Normal 2 2 2 2 7 2 3" xfId="17291"/>
    <cellStyle name="Normal 2 2 2 2 7 2 3 2" xfId="26281"/>
    <cellStyle name="Normal 2 2 2 2 7 2 4" xfId="26282"/>
    <cellStyle name="Normal 2 2 2 2 7 3" xfId="5926"/>
    <cellStyle name="Normal 2 2 2 2 7 3 2" xfId="5927"/>
    <cellStyle name="Normal 2 2 2 2 7 3 2 2" xfId="17292"/>
    <cellStyle name="Normal 2 2 2 2 7 3 2 2 2" xfId="26283"/>
    <cellStyle name="Normal 2 2 2 2 7 3 2 3" xfId="26284"/>
    <cellStyle name="Normal 2 2 2 2 7 3 3" xfId="17293"/>
    <cellStyle name="Normal 2 2 2 2 7 3 3 2" xfId="26285"/>
    <cellStyle name="Normal 2 2 2 2 7 3 4" xfId="26286"/>
    <cellStyle name="Normal 2 2 2 2 7 4" xfId="5928"/>
    <cellStyle name="Normal 2 2 2 2 7 4 2" xfId="17294"/>
    <cellStyle name="Normal 2 2 2 2 7 4 2 2" xfId="26287"/>
    <cellStyle name="Normal 2 2 2 2 7 4 3" xfId="26288"/>
    <cellStyle name="Normal 2 2 2 2 7 5" xfId="17295"/>
    <cellStyle name="Normal 2 2 2 2 7 5 2" xfId="26289"/>
    <cellStyle name="Normal 2 2 2 2 7 6" xfId="26290"/>
    <cellStyle name="Normal 2 2 2 2 70" xfId="5929"/>
    <cellStyle name="Normal 2 2 2 2 70 2" xfId="5930"/>
    <cellStyle name="Normal 2 2 2 2 70 2 2" xfId="5931"/>
    <cellStyle name="Normal 2 2 2 2 70 2 2 2" xfId="17296"/>
    <cellStyle name="Normal 2 2 2 2 70 2 2 2 2" xfId="26291"/>
    <cellStyle name="Normal 2 2 2 2 70 2 2 3" xfId="26292"/>
    <cellStyle name="Normal 2 2 2 2 70 2 3" xfId="17297"/>
    <cellStyle name="Normal 2 2 2 2 70 2 3 2" xfId="26293"/>
    <cellStyle name="Normal 2 2 2 2 70 2 4" xfId="26294"/>
    <cellStyle name="Normal 2 2 2 2 70 3" xfId="5932"/>
    <cellStyle name="Normal 2 2 2 2 70 3 2" xfId="17298"/>
    <cellStyle name="Normal 2 2 2 2 70 3 2 2" xfId="26295"/>
    <cellStyle name="Normal 2 2 2 2 70 3 3" xfId="26296"/>
    <cellStyle name="Normal 2 2 2 2 70 4" xfId="17299"/>
    <cellStyle name="Normal 2 2 2 2 70 4 2" xfId="26297"/>
    <cellStyle name="Normal 2 2 2 2 70 5" xfId="26298"/>
    <cellStyle name="Normal 2 2 2 2 71" xfId="5933"/>
    <cellStyle name="Normal 2 2 2 2 71 2" xfId="5934"/>
    <cellStyle name="Normal 2 2 2 2 71 2 2" xfId="5935"/>
    <cellStyle name="Normal 2 2 2 2 71 2 2 2" xfId="17300"/>
    <cellStyle name="Normal 2 2 2 2 71 2 2 2 2" xfId="26299"/>
    <cellStyle name="Normal 2 2 2 2 71 2 2 3" xfId="26300"/>
    <cellStyle name="Normal 2 2 2 2 71 2 3" xfId="17301"/>
    <cellStyle name="Normal 2 2 2 2 71 2 3 2" xfId="26301"/>
    <cellStyle name="Normal 2 2 2 2 71 2 4" xfId="26302"/>
    <cellStyle name="Normal 2 2 2 2 71 3" xfId="5936"/>
    <cellStyle name="Normal 2 2 2 2 71 3 2" xfId="17302"/>
    <cellStyle name="Normal 2 2 2 2 71 3 2 2" xfId="26303"/>
    <cellStyle name="Normal 2 2 2 2 71 3 3" xfId="26304"/>
    <cellStyle name="Normal 2 2 2 2 71 4" xfId="17303"/>
    <cellStyle name="Normal 2 2 2 2 71 4 2" xfId="26305"/>
    <cellStyle name="Normal 2 2 2 2 71 5" xfId="26306"/>
    <cellStyle name="Normal 2 2 2 2 72" xfId="5937"/>
    <cellStyle name="Normal 2 2 2 2 72 2" xfId="5938"/>
    <cellStyle name="Normal 2 2 2 2 72 2 2" xfId="5939"/>
    <cellStyle name="Normal 2 2 2 2 72 2 2 2" xfId="17304"/>
    <cellStyle name="Normal 2 2 2 2 72 2 2 2 2" xfId="26307"/>
    <cellStyle name="Normal 2 2 2 2 72 2 2 3" xfId="26308"/>
    <cellStyle name="Normal 2 2 2 2 72 2 3" xfId="17305"/>
    <cellStyle name="Normal 2 2 2 2 72 2 3 2" xfId="26309"/>
    <cellStyle name="Normal 2 2 2 2 72 2 4" xfId="26310"/>
    <cellStyle name="Normal 2 2 2 2 72 3" xfId="5940"/>
    <cellStyle name="Normal 2 2 2 2 72 3 2" xfId="17306"/>
    <cellStyle name="Normal 2 2 2 2 72 3 2 2" xfId="26311"/>
    <cellStyle name="Normal 2 2 2 2 72 3 3" xfId="26312"/>
    <cellStyle name="Normal 2 2 2 2 72 4" xfId="17307"/>
    <cellStyle name="Normal 2 2 2 2 72 4 2" xfId="26313"/>
    <cellStyle name="Normal 2 2 2 2 72 5" xfId="26314"/>
    <cellStyle name="Normal 2 2 2 2 73" xfId="5941"/>
    <cellStyle name="Normal 2 2 2 2 73 2" xfId="5942"/>
    <cellStyle name="Normal 2 2 2 2 73 2 2" xfId="5943"/>
    <cellStyle name="Normal 2 2 2 2 73 2 2 2" xfId="17308"/>
    <cellStyle name="Normal 2 2 2 2 73 2 2 2 2" xfId="26315"/>
    <cellStyle name="Normal 2 2 2 2 73 2 2 3" xfId="26316"/>
    <cellStyle name="Normal 2 2 2 2 73 2 3" xfId="17309"/>
    <cellStyle name="Normal 2 2 2 2 73 2 3 2" xfId="26317"/>
    <cellStyle name="Normal 2 2 2 2 73 2 4" xfId="26318"/>
    <cellStyle name="Normal 2 2 2 2 73 3" xfId="5944"/>
    <cellStyle name="Normal 2 2 2 2 73 3 2" xfId="17310"/>
    <cellStyle name="Normal 2 2 2 2 73 3 2 2" xfId="26319"/>
    <cellStyle name="Normal 2 2 2 2 73 3 3" xfId="26320"/>
    <cellStyle name="Normal 2 2 2 2 73 4" xfId="17311"/>
    <cellStyle name="Normal 2 2 2 2 73 4 2" xfId="26321"/>
    <cellStyle name="Normal 2 2 2 2 73 5" xfId="26322"/>
    <cellStyle name="Normal 2 2 2 2 74" xfId="5945"/>
    <cellStyle name="Normal 2 2 2 2 74 2" xfId="5946"/>
    <cellStyle name="Normal 2 2 2 2 74 2 2" xfId="5947"/>
    <cellStyle name="Normal 2 2 2 2 74 2 2 2" xfId="17312"/>
    <cellStyle name="Normal 2 2 2 2 74 2 2 2 2" xfId="26323"/>
    <cellStyle name="Normal 2 2 2 2 74 2 2 3" xfId="26324"/>
    <cellStyle name="Normal 2 2 2 2 74 2 3" xfId="17313"/>
    <cellStyle name="Normal 2 2 2 2 74 2 3 2" xfId="26325"/>
    <cellStyle name="Normal 2 2 2 2 74 2 4" xfId="26326"/>
    <cellStyle name="Normal 2 2 2 2 74 3" xfId="5948"/>
    <cellStyle name="Normal 2 2 2 2 74 3 2" xfId="17314"/>
    <cellStyle name="Normal 2 2 2 2 74 3 2 2" xfId="26327"/>
    <cellStyle name="Normal 2 2 2 2 74 3 3" xfId="26328"/>
    <cellStyle name="Normal 2 2 2 2 74 4" xfId="17315"/>
    <cellStyle name="Normal 2 2 2 2 74 4 2" xfId="26329"/>
    <cellStyle name="Normal 2 2 2 2 74 5" xfId="26330"/>
    <cellStyle name="Normal 2 2 2 2 75" xfId="5949"/>
    <cellStyle name="Normal 2 2 2 2 75 2" xfId="5950"/>
    <cellStyle name="Normal 2 2 2 2 75 2 2" xfId="5951"/>
    <cellStyle name="Normal 2 2 2 2 75 2 2 2" xfId="17316"/>
    <cellStyle name="Normal 2 2 2 2 75 2 2 2 2" xfId="26331"/>
    <cellStyle name="Normal 2 2 2 2 75 2 2 3" xfId="26332"/>
    <cellStyle name="Normal 2 2 2 2 75 2 3" xfId="17317"/>
    <cellStyle name="Normal 2 2 2 2 75 2 3 2" xfId="26333"/>
    <cellStyle name="Normal 2 2 2 2 75 2 4" xfId="26334"/>
    <cellStyle name="Normal 2 2 2 2 75 3" xfId="5952"/>
    <cellStyle name="Normal 2 2 2 2 75 3 2" xfId="17318"/>
    <cellStyle name="Normal 2 2 2 2 75 3 2 2" xfId="26335"/>
    <cellStyle name="Normal 2 2 2 2 75 3 3" xfId="26336"/>
    <cellStyle name="Normal 2 2 2 2 75 4" xfId="17319"/>
    <cellStyle name="Normal 2 2 2 2 75 4 2" xfId="26337"/>
    <cellStyle name="Normal 2 2 2 2 75 5" xfId="26338"/>
    <cellStyle name="Normal 2 2 2 2 76" xfId="5953"/>
    <cellStyle name="Normal 2 2 2 2 76 2" xfId="5954"/>
    <cellStyle name="Normal 2 2 2 2 76 2 2" xfId="5955"/>
    <cellStyle name="Normal 2 2 2 2 76 2 2 2" xfId="17320"/>
    <cellStyle name="Normal 2 2 2 2 76 2 2 2 2" xfId="26339"/>
    <cellStyle name="Normal 2 2 2 2 76 2 2 3" xfId="26340"/>
    <cellStyle name="Normal 2 2 2 2 76 2 3" xfId="17321"/>
    <cellStyle name="Normal 2 2 2 2 76 2 3 2" xfId="26341"/>
    <cellStyle name="Normal 2 2 2 2 76 2 4" xfId="26342"/>
    <cellStyle name="Normal 2 2 2 2 76 3" xfId="5956"/>
    <cellStyle name="Normal 2 2 2 2 76 3 2" xfId="17322"/>
    <cellStyle name="Normal 2 2 2 2 76 3 2 2" xfId="26343"/>
    <cellStyle name="Normal 2 2 2 2 76 3 3" xfId="26344"/>
    <cellStyle name="Normal 2 2 2 2 76 4" xfId="17323"/>
    <cellStyle name="Normal 2 2 2 2 76 4 2" xfId="26345"/>
    <cellStyle name="Normal 2 2 2 2 76 5" xfId="26346"/>
    <cellStyle name="Normal 2 2 2 2 77" xfId="5957"/>
    <cellStyle name="Normal 2 2 2 2 77 2" xfId="5958"/>
    <cellStyle name="Normal 2 2 2 2 77 2 2" xfId="5959"/>
    <cellStyle name="Normal 2 2 2 2 77 2 2 2" xfId="17324"/>
    <cellStyle name="Normal 2 2 2 2 77 2 2 2 2" xfId="26347"/>
    <cellStyle name="Normal 2 2 2 2 77 2 2 3" xfId="26348"/>
    <cellStyle name="Normal 2 2 2 2 77 2 3" xfId="17325"/>
    <cellStyle name="Normal 2 2 2 2 77 2 3 2" xfId="26349"/>
    <cellStyle name="Normal 2 2 2 2 77 2 4" xfId="26350"/>
    <cellStyle name="Normal 2 2 2 2 77 3" xfId="5960"/>
    <cellStyle name="Normal 2 2 2 2 77 3 2" xfId="17326"/>
    <cellStyle name="Normal 2 2 2 2 77 3 2 2" xfId="26351"/>
    <cellStyle name="Normal 2 2 2 2 77 3 3" xfId="26352"/>
    <cellStyle name="Normal 2 2 2 2 77 4" xfId="17327"/>
    <cellStyle name="Normal 2 2 2 2 77 4 2" xfId="26353"/>
    <cellStyle name="Normal 2 2 2 2 77 5" xfId="26354"/>
    <cellStyle name="Normal 2 2 2 2 78" xfId="5961"/>
    <cellStyle name="Normal 2 2 2 2 78 2" xfId="5962"/>
    <cellStyle name="Normal 2 2 2 2 78 2 2" xfId="5963"/>
    <cellStyle name="Normal 2 2 2 2 78 2 2 2" xfId="17328"/>
    <cellStyle name="Normal 2 2 2 2 78 2 2 2 2" xfId="26355"/>
    <cellStyle name="Normal 2 2 2 2 78 2 2 3" xfId="26356"/>
    <cellStyle name="Normal 2 2 2 2 78 2 3" xfId="17329"/>
    <cellStyle name="Normal 2 2 2 2 78 2 3 2" xfId="26357"/>
    <cellStyle name="Normal 2 2 2 2 78 2 4" xfId="26358"/>
    <cellStyle name="Normal 2 2 2 2 78 3" xfId="5964"/>
    <cellStyle name="Normal 2 2 2 2 78 3 2" xfId="17330"/>
    <cellStyle name="Normal 2 2 2 2 78 3 2 2" xfId="26359"/>
    <cellStyle name="Normal 2 2 2 2 78 3 3" xfId="26360"/>
    <cellStyle name="Normal 2 2 2 2 78 4" xfId="17331"/>
    <cellStyle name="Normal 2 2 2 2 78 4 2" xfId="26361"/>
    <cellStyle name="Normal 2 2 2 2 78 5" xfId="26362"/>
    <cellStyle name="Normal 2 2 2 2 79" xfId="5965"/>
    <cellStyle name="Normal 2 2 2 2 79 2" xfId="5966"/>
    <cellStyle name="Normal 2 2 2 2 79 2 2" xfId="5967"/>
    <cellStyle name="Normal 2 2 2 2 79 2 2 2" xfId="17332"/>
    <cellStyle name="Normal 2 2 2 2 79 2 2 2 2" xfId="26363"/>
    <cellStyle name="Normal 2 2 2 2 79 2 2 3" xfId="26364"/>
    <cellStyle name="Normal 2 2 2 2 79 2 3" xfId="17333"/>
    <cellStyle name="Normal 2 2 2 2 79 2 3 2" xfId="26365"/>
    <cellStyle name="Normal 2 2 2 2 79 2 4" xfId="26366"/>
    <cellStyle name="Normal 2 2 2 2 79 3" xfId="5968"/>
    <cellStyle name="Normal 2 2 2 2 79 3 2" xfId="17334"/>
    <cellStyle name="Normal 2 2 2 2 79 3 2 2" xfId="26367"/>
    <cellStyle name="Normal 2 2 2 2 79 3 3" xfId="26368"/>
    <cellStyle name="Normal 2 2 2 2 79 4" xfId="17335"/>
    <cellStyle name="Normal 2 2 2 2 79 4 2" xfId="26369"/>
    <cellStyle name="Normal 2 2 2 2 79 5" xfId="26370"/>
    <cellStyle name="Normal 2 2 2 2 8" xfId="5969"/>
    <cellStyle name="Normal 2 2 2 2 8 2" xfId="5970"/>
    <cellStyle name="Normal 2 2 2 2 8 2 2" xfId="5971"/>
    <cellStyle name="Normal 2 2 2 2 8 2 2 2" xfId="17336"/>
    <cellStyle name="Normal 2 2 2 2 8 2 2 2 2" xfId="26371"/>
    <cellStyle name="Normal 2 2 2 2 8 2 2 3" xfId="26372"/>
    <cellStyle name="Normal 2 2 2 2 8 2 3" xfId="17337"/>
    <cellStyle name="Normal 2 2 2 2 8 2 3 2" xfId="26373"/>
    <cellStyle name="Normal 2 2 2 2 8 2 4" xfId="26374"/>
    <cellStyle name="Normal 2 2 2 2 8 3" xfId="5972"/>
    <cellStyle name="Normal 2 2 2 2 8 3 2" xfId="5973"/>
    <cellStyle name="Normal 2 2 2 2 8 3 2 2" xfId="17338"/>
    <cellStyle name="Normal 2 2 2 2 8 3 2 2 2" xfId="26375"/>
    <cellStyle name="Normal 2 2 2 2 8 3 2 3" xfId="26376"/>
    <cellStyle name="Normal 2 2 2 2 8 3 3" xfId="17339"/>
    <cellStyle name="Normal 2 2 2 2 8 3 3 2" xfId="26377"/>
    <cellStyle name="Normal 2 2 2 2 8 3 4" xfId="26378"/>
    <cellStyle name="Normal 2 2 2 2 8 4" xfId="5974"/>
    <cellStyle name="Normal 2 2 2 2 8 4 2" xfId="17340"/>
    <cellStyle name="Normal 2 2 2 2 8 4 2 2" xfId="26379"/>
    <cellStyle name="Normal 2 2 2 2 8 4 3" xfId="26380"/>
    <cellStyle name="Normal 2 2 2 2 8 5" xfId="17341"/>
    <cellStyle name="Normal 2 2 2 2 8 5 2" xfId="26381"/>
    <cellStyle name="Normal 2 2 2 2 8 6" xfId="26382"/>
    <cellStyle name="Normal 2 2 2 2 80" xfId="5975"/>
    <cellStyle name="Normal 2 2 2 2 80 2" xfId="5976"/>
    <cellStyle name="Normal 2 2 2 2 80 2 2" xfId="5977"/>
    <cellStyle name="Normal 2 2 2 2 80 2 2 2" xfId="17342"/>
    <cellStyle name="Normal 2 2 2 2 80 2 2 2 2" xfId="26383"/>
    <cellStyle name="Normal 2 2 2 2 80 2 2 3" xfId="26384"/>
    <cellStyle name="Normal 2 2 2 2 80 2 3" xfId="17343"/>
    <cellStyle name="Normal 2 2 2 2 80 2 3 2" xfId="26385"/>
    <cellStyle name="Normal 2 2 2 2 80 2 4" xfId="26386"/>
    <cellStyle name="Normal 2 2 2 2 80 3" xfId="5978"/>
    <cellStyle name="Normal 2 2 2 2 80 3 2" xfId="17344"/>
    <cellStyle name="Normal 2 2 2 2 80 3 2 2" xfId="26387"/>
    <cellStyle name="Normal 2 2 2 2 80 3 3" xfId="26388"/>
    <cellStyle name="Normal 2 2 2 2 80 4" xfId="17345"/>
    <cellStyle name="Normal 2 2 2 2 80 4 2" xfId="26389"/>
    <cellStyle name="Normal 2 2 2 2 80 5" xfId="26390"/>
    <cellStyle name="Normal 2 2 2 2 81" xfId="5979"/>
    <cellStyle name="Normal 2 2 2 2 81 2" xfId="5980"/>
    <cellStyle name="Normal 2 2 2 2 81 2 2" xfId="5981"/>
    <cellStyle name="Normal 2 2 2 2 81 2 2 2" xfId="17346"/>
    <cellStyle name="Normal 2 2 2 2 81 2 2 2 2" xfId="26391"/>
    <cellStyle name="Normal 2 2 2 2 81 2 2 3" xfId="26392"/>
    <cellStyle name="Normal 2 2 2 2 81 2 3" xfId="17347"/>
    <cellStyle name="Normal 2 2 2 2 81 2 3 2" xfId="26393"/>
    <cellStyle name="Normal 2 2 2 2 81 2 4" xfId="26394"/>
    <cellStyle name="Normal 2 2 2 2 81 3" xfId="5982"/>
    <cellStyle name="Normal 2 2 2 2 81 3 2" xfId="17348"/>
    <cellStyle name="Normal 2 2 2 2 81 3 2 2" xfId="26395"/>
    <cellStyle name="Normal 2 2 2 2 81 3 3" xfId="26396"/>
    <cellStyle name="Normal 2 2 2 2 81 4" xfId="17349"/>
    <cellStyle name="Normal 2 2 2 2 81 4 2" xfId="26397"/>
    <cellStyle name="Normal 2 2 2 2 81 5" xfId="26398"/>
    <cellStyle name="Normal 2 2 2 2 82" xfId="5983"/>
    <cellStyle name="Normal 2 2 2 2 82 2" xfId="5984"/>
    <cellStyle name="Normal 2 2 2 2 82 2 2" xfId="5985"/>
    <cellStyle name="Normal 2 2 2 2 82 2 2 2" xfId="17350"/>
    <cellStyle name="Normal 2 2 2 2 82 2 2 2 2" xfId="26399"/>
    <cellStyle name="Normal 2 2 2 2 82 2 2 3" xfId="26400"/>
    <cellStyle name="Normal 2 2 2 2 82 2 3" xfId="17351"/>
    <cellStyle name="Normal 2 2 2 2 82 2 3 2" xfId="26401"/>
    <cellStyle name="Normal 2 2 2 2 82 2 4" xfId="26402"/>
    <cellStyle name="Normal 2 2 2 2 82 3" xfId="5986"/>
    <cellStyle name="Normal 2 2 2 2 82 3 2" xfId="17352"/>
    <cellStyle name="Normal 2 2 2 2 82 3 2 2" xfId="26403"/>
    <cellStyle name="Normal 2 2 2 2 82 3 3" xfId="26404"/>
    <cellStyle name="Normal 2 2 2 2 82 4" xfId="17353"/>
    <cellStyle name="Normal 2 2 2 2 82 4 2" xfId="26405"/>
    <cellStyle name="Normal 2 2 2 2 82 5" xfId="26406"/>
    <cellStyle name="Normal 2 2 2 2 83" xfId="5987"/>
    <cellStyle name="Normal 2 2 2 2 83 2" xfId="5988"/>
    <cellStyle name="Normal 2 2 2 2 83 2 2" xfId="5989"/>
    <cellStyle name="Normal 2 2 2 2 83 2 2 2" xfId="17354"/>
    <cellStyle name="Normal 2 2 2 2 83 2 2 2 2" xfId="26407"/>
    <cellStyle name="Normal 2 2 2 2 83 2 2 3" xfId="26408"/>
    <cellStyle name="Normal 2 2 2 2 83 2 3" xfId="17355"/>
    <cellStyle name="Normal 2 2 2 2 83 2 3 2" xfId="26409"/>
    <cellStyle name="Normal 2 2 2 2 83 2 4" xfId="26410"/>
    <cellStyle name="Normal 2 2 2 2 83 3" xfId="5990"/>
    <cellStyle name="Normal 2 2 2 2 83 3 2" xfId="17356"/>
    <cellStyle name="Normal 2 2 2 2 83 3 2 2" xfId="26411"/>
    <cellStyle name="Normal 2 2 2 2 83 3 3" xfId="26412"/>
    <cellStyle name="Normal 2 2 2 2 83 4" xfId="17357"/>
    <cellStyle name="Normal 2 2 2 2 83 4 2" xfId="26413"/>
    <cellStyle name="Normal 2 2 2 2 83 5" xfId="26414"/>
    <cellStyle name="Normal 2 2 2 2 84" xfId="5991"/>
    <cellStyle name="Normal 2 2 2 2 84 2" xfId="5992"/>
    <cellStyle name="Normal 2 2 2 2 84 2 2" xfId="5993"/>
    <cellStyle name="Normal 2 2 2 2 84 2 2 2" xfId="17358"/>
    <cellStyle name="Normal 2 2 2 2 84 2 2 2 2" xfId="26415"/>
    <cellStyle name="Normal 2 2 2 2 84 2 2 3" xfId="26416"/>
    <cellStyle name="Normal 2 2 2 2 84 2 3" xfId="17359"/>
    <cellStyle name="Normal 2 2 2 2 84 2 3 2" xfId="26417"/>
    <cellStyle name="Normal 2 2 2 2 84 2 4" xfId="26418"/>
    <cellStyle name="Normal 2 2 2 2 84 3" xfId="5994"/>
    <cellStyle name="Normal 2 2 2 2 84 3 2" xfId="17360"/>
    <cellStyle name="Normal 2 2 2 2 84 3 2 2" xfId="26419"/>
    <cellStyle name="Normal 2 2 2 2 84 3 3" xfId="26420"/>
    <cellStyle name="Normal 2 2 2 2 84 4" xfId="17361"/>
    <cellStyle name="Normal 2 2 2 2 84 4 2" xfId="26421"/>
    <cellStyle name="Normal 2 2 2 2 84 5" xfId="26422"/>
    <cellStyle name="Normal 2 2 2 2 85" xfId="5995"/>
    <cellStyle name="Normal 2 2 2 2 85 2" xfId="5996"/>
    <cellStyle name="Normal 2 2 2 2 85 2 2" xfId="5997"/>
    <cellStyle name="Normal 2 2 2 2 85 2 2 2" xfId="17362"/>
    <cellStyle name="Normal 2 2 2 2 85 2 2 2 2" xfId="26423"/>
    <cellStyle name="Normal 2 2 2 2 85 2 2 3" xfId="26424"/>
    <cellStyle name="Normal 2 2 2 2 85 2 3" xfId="17363"/>
    <cellStyle name="Normal 2 2 2 2 85 2 3 2" xfId="26425"/>
    <cellStyle name="Normal 2 2 2 2 85 2 4" xfId="26426"/>
    <cellStyle name="Normal 2 2 2 2 85 3" xfId="5998"/>
    <cellStyle name="Normal 2 2 2 2 85 3 2" xfId="17364"/>
    <cellStyle name="Normal 2 2 2 2 85 3 2 2" xfId="26427"/>
    <cellStyle name="Normal 2 2 2 2 85 3 3" xfId="26428"/>
    <cellStyle name="Normal 2 2 2 2 85 4" xfId="17365"/>
    <cellStyle name="Normal 2 2 2 2 85 4 2" xfId="26429"/>
    <cellStyle name="Normal 2 2 2 2 85 5" xfId="26430"/>
    <cellStyle name="Normal 2 2 2 2 86" xfId="5999"/>
    <cellStyle name="Normal 2 2 2 2 86 2" xfId="6000"/>
    <cellStyle name="Normal 2 2 2 2 86 2 2" xfId="6001"/>
    <cellStyle name="Normal 2 2 2 2 86 2 2 2" xfId="17366"/>
    <cellStyle name="Normal 2 2 2 2 86 2 2 2 2" xfId="26431"/>
    <cellStyle name="Normal 2 2 2 2 86 2 2 3" xfId="26432"/>
    <cellStyle name="Normal 2 2 2 2 86 2 3" xfId="17367"/>
    <cellStyle name="Normal 2 2 2 2 86 2 3 2" xfId="26433"/>
    <cellStyle name="Normal 2 2 2 2 86 2 4" xfId="26434"/>
    <cellStyle name="Normal 2 2 2 2 86 3" xfId="6002"/>
    <cellStyle name="Normal 2 2 2 2 86 3 2" xfId="17368"/>
    <cellStyle name="Normal 2 2 2 2 86 3 2 2" xfId="26435"/>
    <cellStyle name="Normal 2 2 2 2 86 3 3" xfId="26436"/>
    <cellStyle name="Normal 2 2 2 2 86 4" xfId="17369"/>
    <cellStyle name="Normal 2 2 2 2 86 4 2" xfId="26437"/>
    <cellStyle name="Normal 2 2 2 2 86 5" xfId="26438"/>
    <cellStyle name="Normal 2 2 2 2 87" xfId="6003"/>
    <cellStyle name="Normal 2 2 2 2 87 2" xfId="6004"/>
    <cellStyle name="Normal 2 2 2 2 87 2 2" xfId="6005"/>
    <cellStyle name="Normal 2 2 2 2 87 2 2 2" xfId="17370"/>
    <cellStyle name="Normal 2 2 2 2 87 2 2 2 2" xfId="26439"/>
    <cellStyle name="Normal 2 2 2 2 87 2 2 3" xfId="26440"/>
    <cellStyle name="Normal 2 2 2 2 87 2 3" xfId="17371"/>
    <cellStyle name="Normal 2 2 2 2 87 2 3 2" xfId="26441"/>
    <cellStyle name="Normal 2 2 2 2 87 2 4" xfId="26442"/>
    <cellStyle name="Normal 2 2 2 2 87 3" xfId="6006"/>
    <cellStyle name="Normal 2 2 2 2 87 3 2" xfId="17372"/>
    <cellStyle name="Normal 2 2 2 2 87 3 2 2" xfId="26443"/>
    <cellStyle name="Normal 2 2 2 2 87 3 3" xfId="26444"/>
    <cellStyle name="Normal 2 2 2 2 87 4" xfId="17373"/>
    <cellStyle name="Normal 2 2 2 2 87 4 2" xfId="26445"/>
    <cellStyle name="Normal 2 2 2 2 87 5" xfId="26446"/>
    <cellStyle name="Normal 2 2 2 2 88" xfId="6007"/>
    <cellStyle name="Normal 2 2 2 2 88 2" xfId="6008"/>
    <cellStyle name="Normal 2 2 2 2 88 2 2" xfId="6009"/>
    <cellStyle name="Normal 2 2 2 2 88 2 2 2" xfId="17374"/>
    <cellStyle name="Normal 2 2 2 2 88 2 2 2 2" xfId="26447"/>
    <cellStyle name="Normal 2 2 2 2 88 2 2 3" xfId="26448"/>
    <cellStyle name="Normal 2 2 2 2 88 2 3" xfId="17375"/>
    <cellStyle name="Normal 2 2 2 2 88 2 3 2" xfId="26449"/>
    <cellStyle name="Normal 2 2 2 2 88 2 4" xfId="26450"/>
    <cellStyle name="Normal 2 2 2 2 88 3" xfId="6010"/>
    <cellStyle name="Normal 2 2 2 2 88 3 2" xfId="17376"/>
    <cellStyle name="Normal 2 2 2 2 88 3 2 2" xfId="26451"/>
    <cellStyle name="Normal 2 2 2 2 88 3 3" xfId="26452"/>
    <cellStyle name="Normal 2 2 2 2 88 4" xfId="17377"/>
    <cellStyle name="Normal 2 2 2 2 88 4 2" xfId="26453"/>
    <cellStyle name="Normal 2 2 2 2 88 5" xfId="26454"/>
    <cellStyle name="Normal 2 2 2 2 89" xfId="6011"/>
    <cellStyle name="Normal 2 2 2 2 89 2" xfId="6012"/>
    <cellStyle name="Normal 2 2 2 2 89 2 2" xfId="6013"/>
    <cellStyle name="Normal 2 2 2 2 89 2 2 2" xfId="17378"/>
    <cellStyle name="Normal 2 2 2 2 89 2 2 2 2" xfId="26455"/>
    <cellStyle name="Normal 2 2 2 2 89 2 2 3" xfId="26456"/>
    <cellStyle name="Normal 2 2 2 2 89 2 3" xfId="17379"/>
    <cellStyle name="Normal 2 2 2 2 89 2 3 2" xfId="26457"/>
    <cellStyle name="Normal 2 2 2 2 89 2 4" xfId="26458"/>
    <cellStyle name="Normal 2 2 2 2 89 3" xfId="6014"/>
    <cellStyle name="Normal 2 2 2 2 89 3 2" xfId="17380"/>
    <cellStyle name="Normal 2 2 2 2 89 3 2 2" xfId="26459"/>
    <cellStyle name="Normal 2 2 2 2 89 3 3" xfId="26460"/>
    <cellStyle name="Normal 2 2 2 2 89 4" xfId="17381"/>
    <cellStyle name="Normal 2 2 2 2 89 4 2" xfId="26461"/>
    <cellStyle name="Normal 2 2 2 2 89 5" xfId="26462"/>
    <cellStyle name="Normal 2 2 2 2 9" xfId="6015"/>
    <cellStyle name="Normal 2 2 2 2 9 2" xfId="6016"/>
    <cellStyle name="Normal 2 2 2 2 9 2 2" xfId="6017"/>
    <cellStyle name="Normal 2 2 2 2 9 2 2 2" xfId="17382"/>
    <cellStyle name="Normal 2 2 2 2 9 2 2 2 2" xfId="26463"/>
    <cellStyle name="Normal 2 2 2 2 9 2 2 3" xfId="26464"/>
    <cellStyle name="Normal 2 2 2 2 9 2 3" xfId="17383"/>
    <cellStyle name="Normal 2 2 2 2 9 2 3 2" xfId="26465"/>
    <cellStyle name="Normal 2 2 2 2 9 2 4" xfId="26466"/>
    <cellStyle name="Normal 2 2 2 2 9 3" xfId="6018"/>
    <cellStyle name="Normal 2 2 2 2 9 3 2" xfId="6019"/>
    <cellStyle name="Normal 2 2 2 2 9 3 2 2" xfId="17384"/>
    <cellStyle name="Normal 2 2 2 2 9 3 2 2 2" xfId="26467"/>
    <cellStyle name="Normal 2 2 2 2 9 3 2 3" xfId="26468"/>
    <cellStyle name="Normal 2 2 2 2 9 3 3" xfId="17385"/>
    <cellStyle name="Normal 2 2 2 2 9 3 3 2" xfId="26469"/>
    <cellStyle name="Normal 2 2 2 2 9 3 4" xfId="26470"/>
    <cellStyle name="Normal 2 2 2 2 9 4" xfId="6020"/>
    <cellStyle name="Normal 2 2 2 2 9 4 2" xfId="17386"/>
    <cellStyle name="Normal 2 2 2 2 9 4 2 2" xfId="26471"/>
    <cellStyle name="Normal 2 2 2 2 9 4 3" xfId="26472"/>
    <cellStyle name="Normal 2 2 2 2 9 5" xfId="17387"/>
    <cellStyle name="Normal 2 2 2 2 9 5 2" xfId="26473"/>
    <cellStyle name="Normal 2 2 2 2 9 6" xfId="26474"/>
    <cellStyle name="Normal 2 2 2 2 90" xfId="6021"/>
    <cellStyle name="Normal 2 2 2 2 90 2" xfId="6022"/>
    <cellStyle name="Normal 2 2 2 2 90 2 2" xfId="6023"/>
    <cellStyle name="Normal 2 2 2 2 90 2 2 2" xfId="17388"/>
    <cellStyle name="Normal 2 2 2 2 90 2 2 2 2" xfId="26475"/>
    <cellStyle name="Normal 2 2 2 2 90 2 2 3" xfId="26476"/>
    <cellStyle name="Normal 2 2 2 2 90 2 3" xfId="17389"/>
    <cellStyle name="Normal 2 2 2 2 90 2 3 2" xfId="26477"/>
    <cellStyle name="Normal 2 2 2 2 90 2 4" xfId="26478"/>
    <cellStyle name="Normal 2 2 2 2 90 3" xfId="6024"/>
    <cellStyle name="Normal 2 2 2 2 90 3 2" xfId="17390"/>
    <cellStyle name="Normal 2 2 2 2 90 3 2 2" xfId="26479"/>
    <cellStyle name="Normal 2 2 2 2 90 3 3" xfId="26480"/>
    <cellStyle name="Normal 2 2 2 2 90 4" xfId="17391"/>
    <cellStyle name="Normal 2 2 2 2 90 4 2" xfId="26481"/>
    <cellStyle name="Normal 2 2 2 2 90 5" xfId="26482"/>
    <cellStyle name="Normal 2 2 2 2 91" xfId="6025"/>
    <cellStyle name="Normal 2 2 2 2 91 2" xfId="6026"/>
    <cellStyle name="Normal 2 2 2 2 91 2 2" xfId="6027"/>
    <cellStyle name="Normal 2 2 2 2 91 2 2 2" xfId="17392"/>
    <cellStyle name="Normal 2 2 2 2 91 2 2 2 2" xfId="26483"/>
    <cellStyle name="Normal 2 2 2 2 91 2 2 3" xfId="26484"/>
    <cellStyle name="Normal 2 2 2 2 91 2 3" xfId="17393"/>
    <cellStyle name="Normal 2 2 2 2 91 2 3 2" xfId="26485"/>
    <cellStyle name="Normal 2 2 2 2 91 2 4" xfId="26486"/>
    <cellStyle name="Normal 2 2 2 2 91 3" xfId="6028"/>
    <cellStyle name="Normal 2 2 2 2 91 3 2" xfId="17394"/>
    <cellStyle name="Normal 2 2 2 2 91 3 2 2" xfId="26487"/>
    <cellStyle name="Normal 2 2 2 2 91 3 3" xfId="26488"/>
    <cellStyle name="Normal 2 2 2 2 91 4" xfId="17395"/>
    <cellStyle name="Normal 2 2 2 2 91 4 2" xfId="26489"/>
    <cellStyle name="Normal 2 2 2 2 91 5" xfId="26490"/>
    <cellStyle name="Normal 2 2 2 2 92" xfId="6029"/>
    <cellStyle name="Normal 2 2 2 2 92 2" xfId="6030"/>
    <cellStyle name="Normal 2 2 2 2 92 2 2" xfId="6031"/>
    <cellStyle name="Normal 2 2 2 2 92 2 2 2" xfId="17396"/>
    <cellStyle name="Normal 2 2 2 2 92 2 2 2 2" xfId="26491"/>
    <cellStyle name="Normal 2 2 2 2 92 2 2 3" xfId="26492"/>
    <cellStyle name="Normal 2 2 2 2 92 2 3" xfId="17397"/>
    <cellStyle name="Normal 2 2 2 2 92 2 3 2" xfId="26493"/>
    <cellStyle name="Normal 2 2 2 2 92 2 4" xfId="26494"/>
    <cellStyle name="Normal 2 2 2 2 92 3" xfId="6032"/>
    <cellStyle name="Normal 2 2 2 2 92 3 2" xfId="17398"/>
    <cellStyle name="Normal 2 2 2 2 92 3 2 2" xfId="26495"/>
    <cellStyle name="Normal 2 2 2 2 92 3 3" xfId="26496"/>
    <cellStyle name="Normal 2 2 2 2 92 4" xfId="17399"/>
    <cellStyle name="Normal 2 2 2 2 92 4 2" xfId="26497"/>
    <cellStyle name="Normal 2 2 2 2 92 5" xfId="26498"/>
    <cellStyle name="Normal 2 2 2 2 93" xfId="6033"/>
    <cellStyle name="Normal 2 2 2 2 93 2" xfId="6034"/>
    <cellStyle name="Normal 2 2 2 2 93 2 2" xfId="6035"/>
    <cellStyle name="Normal 2 2 2 2 93 2 2 2" xfId="17400"/>
    <cellStyle name="Normal 2 2 2 2 93 2 2 2 2" xfId="26499"/>
    <cellStyle name="Normal 2 2 2 2 93 2 2 3" xfId="26500"/>
    <cellStyle name="Normal 2 2 2 2 93 2 3" xfId="17401"/>
    <cellStyle name="Normal 2 2 2 2 93 2 3 2" xfId="26501"/>
    <cellStyle name="Normal 2 2 2 2 93 2 4" xfId="26502"/>
    <cellStyle name="Normal 2 2 2 2 93 3" xfId="6036"/>
    <cellStyle name="Normal 2 2 2 2 93 3 2" xfId="17402"/>
    <cellStyle name="Normal 2 2 2 2 93 3 2 2" xfId="26503"/>
    <cellStyle name="Normal 2 2 2 2 93 3 3" xfId="26504"/>
    <cellStyle name="Normal 2 2 2 2 93 4" xfId="17403"/>
    <cellStyle name="Normal 2 2 2 2 93 4 2" xfId="26505"/>
    <cellStyle name="Normal 2 2 2 2 93 5" xfId="26506"/>
    <cellStyle name="Normal 2 2 2 2 94" xfId="6037"/>
    <cellStyle name="Normal 2 2 2 2 94 2" xfId="6038"/>
    <cellStyle name="Normal 2 2 2 2 94 2 2" xfId="6039"/>
    <cellStyle name="Normal 2 2 2 2 94 2 2 2" xfId="17404"/>
    <cellStyle name="Normal 2 2 2 2 94 2 2 2 2" xfId="26507"/>
    <cellStyle name="Normal 2 2 2 2 94 2 2 3" xfId="26508"/>
    <cellStyle name="Normal 2 2 2 2 94 2 3" xfId="17405"/>
    <cellStyle name="Normal 2 2 2 2 94 2 3 2" xfId="26509"/>
    <cellStyle name="Normal 2 2 2 2 94 2 4" xfId="26510"/>
    <cellStyle name="Normal 2 2 2 2 94 3" xfId="6040"/>
    <cellStyle name="Normal 2 2 2 2 94 3 2" xfId="17406"/>
    <cellStyle name="Normal 2 2 2 2 94 3 2 2" xfId="26511"/>
    <cellStyle name="Normal 2 2 2 2 94 3 3" xfId="26512"/>
    <cellStyle name="Normal 2 2 2 2 94 4" xfId="17407"/>
    <cellStyle name="Normal 2 2 2 2 94 4 2" xfId="26513"/>
    <cellStyle name="Normal 2 2 2 2 94 5" xfId="26514"/>
    <cellStyle name="Normal 2 2 2 2 95" xfId="6041"/>
    <cellStyle name="Normal 2 2 2 2 95 2" xfId="6042"/>
    <cellStyle name="Normal 2 2 2 2 95 2 2" xfId="6043"/>
    <cellStyle name="Normal 2 2 2 2 95 2 2 2" xfId="17408"/>
    <cellStyle name="Normal 2 2 2 2 95 2 2 2 2" xfId="26515"/>
    <cellStyle name="Normal 2 2 2 2 95 2 2 3" xfId="26516"/>
    <cellStyle name="Normal 2 2 2 2 95 2 3" xfId="17409"/>
    <cellStyle name="Normal 2 2 2 2 95 2 3 2" xfId="26517"/>
    <cellStyle name="Normal 2 2 2 2 95 2 4" xfId="26518"/>
    <cellStyle name="Normal 2 2 2 2 95 3" xfId="6044"/>
    <cellStyle name="Normal 2 2 2 2 95 3 2" xfId="17410"/>
    <cellStyle name="Normal 2 2 2 2 95 3 2 2" xfId="26519"/>
    <cellStyle name="Normal 2 2 2 2 95 3 3" xfId="26520"/>
    <cellStyle name="Normal 2 2 2 2 95 4" xfId="17411"/>
    <cellStyle name="Normal 2 2 2 2 95 4 2" xfId="26521"/>
    <cellStyle name="Normal 2 2 2 2 95 5" xfId="26522"/>
    <cellStyle name="Normal 2 2 2 2 96" xfId="6045"/>
    <cellStyle name="Normal 2 2 2 2 96 2" xfId="6046"/>
    <cellStyle name="Normal 2 2 2 2 96 2 2" xfId="6047"/>
    <cellStyle name="Normal 2 2 2 2 96 2 2 2" xfId="17412"/>
    <cellStyle name="Normal 2 2 2 2 96 2 2 2 2" xfId="26523"/>
    <cellStyle name="Normal 2 2 2 2 96 2 2 3" xfId="26524"/>
    <cellStyle name="Normal 2 2 2 2 96 2 3" xfId="17413"/>
    <cellStyle name="Normal 2 2 2 2 96 2 3 2" xfId="26525"/>
    <cellStyle name="Normal 2 2 2 2 96 2 4" xfId="26526"/>
    <cellStyle name="Normal 2 2 2 2 96 3" xfId="6048"/>
    <cellStyle name="Normal 2 2 2 2 96 3 2" xfId="17414"/>
    <cellStyle name="Normal 2 2 2 2 96 3 2 2" xfId="26527"/>
    <cellStyle name="Normal 2 2 2 2 96 3 3" xfId="26528"/>
    <cellStyle name="Normal 2 2 2 2 96 4" xfId="17415"/>
    <cellStyle name="Normal 2 2 2 2 96 4 2" xfId="26529"/>
    <cellStyle name="Normal 2 2 2 2 96 5" xfId="26530"/>
    <cellStyle name="Normal 2 2 2 2 97" xfId="6049"/>
    <cellStyle name="Normal 2 2 2 2 97 2" xfId="6050"/>
    <cellStyle name="Normal 2 2 2 2 97 2 2" xfId="6051"/>
    <cellStyle name="Normal 2 2 2 2 97 2 2 2" xfId="17416"/>
    <cellStyle name="Normal 2 2 2 2 97 2 2 2 2" xfId="26531"/>
    <cellStyle name="Normal 2 2 2 2 97 2 2 3" xfId="26532"/>
    <cellStyle name="Normal 2 2 2 2 97 2 3" xfId="17417"/>
    <cellStyle name="Normal 2 2 2 2 97 2 3 2" xfId="26533"/>
    <cellStyle name="Normal 2 2 2 2 97 2 4" xfId="26534"/>
    <cellStyle name="Normal 2 2 2 2 97 3" xfId="6052"/>
    <cellStyle name="Normal 2 2 2 2 97 3 2" xfId="17418"/>
    <cellStyle name="Normal 2 2 2 2 97 3 2 2" xfId="26535"/>
    <cellStyle name="Normal 2 2 2 2 97 3 3" xfId="26536"/>
    <cellStyle name="Normal 2 2 2 2 97 4" xfId="17419"/>
    <cellStyle name="Normal 2 2 2 2 97 4 2" xfId="26537"/>
    <cellStyle name="Normal 2 2 2 2 97 5" xfId="26538"/>
    <cellStyle name="Normal 2 2 2 2 98" xfId="6053"/>
    <cellStyle name="Normal 2 2 2 2 98 2" xfId="6054"/>
    <cellStyle name="Normal 2 2 2 2 98 2 2" xfId="6055"/>
    <cellStyle name="Normal 2 2 2 2 98 2 2 2" xfId="17420"/>
    <cellStyle name="Normal 2 2 2 2 98 2 2 2 2" xfId="26539"/>
    <cellStyle name="Normal 2 2 2 2 98 2 2 3" xfId="26540"/>
    <cellStyle name="Normal 2 2 2 2 98 2 3" xfId="17421"/>
    <cellStyle name="Normal 2 2 2 2 98 2 3 2" xfId="26541"/>
    <cellStyle name="Normal 2 2 2 2 98 2 4" xfId="26542"/>
    <cellStyle name="Normal 2 2 2 2 98 3" xfId="6056"/>
    <cellStyle name="Normal 2 2 2 2 98 3 2" xfId="17422"/>
    <cellStyle name="Normal 2 2 2 2 98 3 2 2" xfId="26543"/>
    <cellStyle name="Normal 2 2 2 2 98 3 3" xfId="26544"/>
    <cellStyle name="Normal 2 2 2 2 98 4" xfId="17423"/>
    <cellStyle name="Normal 2 2 2 2 98 4 2" xfId="26545"/>
    <cellStyle name="Normal 2 2 2 2 98 5" xfId="26546"/>
    <cellStyle name="Normal 2 2 2 2 99" xfId="6057"/>
    <cellStyle name="Normal 2 2 2 2 99 2" xfId="6058"/>
    <cellStyle name="Normal 2 2 2 2 99 2 2" xfId="6059"/>
    <cellStyle name="Normal 2 2 2 2 99 2 2 2" xfId="17424"/>
    <cellStyle name="Normal 2 2 2 2 99 2 2 2 2" xfId="26547"/>
    <cellStyle name="Normal 2 2 2 2 99 2 2 3" xfId="26548"/>
    <cellStyle name="Normal 2 2 2 2 99 2 3" xfId="17425"/>
    <cellStyle name="Normal 2 2 2 2 99 2 3 2" xfId="26549"/>
    <cellStyle name="Normal 2 2 2 2 99 2 4" xfId="26550"/>
    <cellStyle name="Normal 2 2 2 2 99 3" xfId="6060"/>
    <cellStyle name="Normal 2 2 2 2 99 3 2" xfId="17426"/>
    <cellStyle name="Normal 2 2 2 2 99 3 2 2" xfId="26551"/>
    <cellStyle name="Normal 2 2 2 2 99 3 3" xfId="26552"/>
    <cellStyle name="Normal 2 2 2 2 99 4" xfId="17427"/>
    <cellStyle name="Normal 2 2 2 2 99 4 2" xfId="26553"/>
    <cellStyle name="Normal 2 2 2 2 99 5" xfId="26554"/>
    <cellStyle name="Normal 2 2 2 20" xfId="6061"/>
    <cellStyle name="Normal 2 2 2 20 2" xfId="6062"/>
    <cellStyle name="Normal 2 2 2 20 3" xfId="17428"/>
    <cellStyle name="Normal 2 2 2 21" xfId="6063"/>
    <cellStyle name="Normal 2 2 2 21 2" xfId="6064"/>
    <cellStyle name="Normal 2 2 2 21 3" xfId="17429"/>
    <cellStyle name="Normal 2 2 2 22" xfId="6065"/>
    <cellStyle name="Normal 2 2 2 22 2" xfId="6066"/>
    <cellStyle name="Normal 2 2 2 22 3" xfId="17430"/>
    <cellStyle name="Normal 2 2 2 23" xfId="6067"/>
    <cellStyle name="Normal 2 2 2 23 2" xfId="6068"/>
    <cellStyle name="Normal 2 2 2 23 3" xfId="17431"/>
    <cellStyle name="Normal 2 2 2 24" xfId="6069"/>
    <cellStyle name="Normal 2 2 2 24 2" xfId="6070"/>
    <cellStyle name="Normal 2 2 2 24 3" xfId="17432"/>
    <cellStyle name="Normal 2 2 2 25" xfId="6071"/>
    <cellStyle name="Normal 2 2 2 25 2" xfId="6072"/>
    <cellStyle name="Normal 2 2 2 25 3" xfId="17433"/>
    <cellStyle name="Normal 2 2 2 26" xfId="6073"/>
    <cellStyle name="Normal 2 2 2 26 2" xfId="6074"/>
    <cellStyle name="Normal 2 2 2 26 3" xfId="17434"/>
    <cellStyle name="Normal 2 2 2 27" xfId="6075"/>
    <cellStyle name="Normal 2 2 2 27 2" xfId="6076"/>
    <cellStyle name="Normal 2 2 2 27 3" xfId="17435"/>
    <cellStyle name="Normal 2 2 2 28" xfId="6077"/>
    <cellStyle name="Normal 2 2 2 28 2" xfId="6078"/>
    <cellStyle name="Normal 2 2 2 28 3" xfId="17436"/>
    <cellStyle name="Normal 2 2 2 29" xfId="6079"/>
    <cellStyle name="Normal 2 2 2 29 2" xfId="6080"/>
    <cellStyle name="Normal 2 2 2 29 3" xfId="17437"/>
    <cellStyle name="Normal 2 2 2 3" xfId="38"/>
    <cellStyle name="Normal 2 2 2 3 2" xfId="6081"/>
    <cellStyle name="Normal 2 2 2 3 2 2" xfId="6082"/>
    <cellStyle name="Normal 2 2 2 3 2 2 2" xfId="6083"/>
    <cellStyle name="Normal 2 2 2 3 2 2 2 2" xfId="17438"/>
    <cellStyle name="Normal 2 2 2 3 2 2 2 2 2" xfId="26555"/>
    <cellStyle name="Normal 2 2 2 3 2 2 2 3" xfId="26556"/>
    <cellStyle name="Normal 2 2 2 3 2 2 3" xfId="17439"/>
    <cellStyle name="Normal 2 2 2 3 2 2 3 2" xfId="26557"/>
    <cellStyle name="Normal 2 2 2 3 2 2 4" xfId="26558"/>
    <cellStyle name="Normal 2 2 2 3 2 3" xfId="6084"/>
    <cellStyle name="Normal 2 2 2 3 2 3 2" xfId="17440"/>
    <cellStyle name="Normal 2 2 2 3 2 3 2 2" xfId="26559"/>
    <cellStyle name="Normal 2 2 2 3 2 3 3" xfId="26560"/>
    <cellStyle name="Normal 2 2 2 3 2 4" xfId="17441"/>
    <cellStyle name="Normal 2 2 2 3 2 4 2" xfId="26561"/>
    <cellStyle name="Normal 2 2 2 3 2 5" xfId="26562"/>
    <cellStyle name="Normal 2 2 2 3 3" xfId="6085"/>
    <cellStyle name="Normal 2 2 2 3 3 2" xfId="6086"/>
    <cellStyle name="Normal 2 2 2 3 3 2 2" xfId="6087"/>
    <cellStyle name="Normal 2 2 2 3 3 2 2 2" xfId="17442"/>
    <cellStyle name="Normal 2 2 2 3 3 2 2 2 2" xfId="26563"/>
    <cellStyle name="Normal 2 2 2 3 3 2 2 3" xfId="26564"/>
    <cellStyle name="Normal 2 2 2 3 3 2 3" xfId="17443"/>
    <cellStyle name="Normal 2 2 2 3 3 2 3 2" xfId="26565"/>
    <cellStyle name="Normal 2 2 2 3 3 2 4" xfId="26566"/>
    <cellStyle name="Normal 2 2 2 3 3 3" xfId="6088"/>
    <cellStyle name="Normal 2 2 2 3 3 3 2" xfId="17444"/>
    <cellStyle name="Normal 2 2 2 3 3 3 2 2" xfId="26567"/>
    <cellStyle name="Normal 2 2 2 3 3 3 3" xfId="26568"/>
    <cellStyle name="Normal 2 2 2 3 3 4" xfId="17445"/>
    <cellStyle name="Normal 2 2 2 3 3 4 2" xfId="26569"/>
    <cellStyle name="Normal 2 2 2 3 3 5" xfId="26570"/>
    <cellStyle name="Normal 2 2 2 3 4" xfId="6089"/>
    <cellStyle name="Normal 2 2 2 3 4 2" xfId="6090"/>
    <cellStyle name="Normal 2 2 2 3 4 2 2" xfId="17446"/>
    <cellStyle name="Normal 2 2 2 3 4 2 2 2" xfId="26571"/>
    <cellStyle name="Normal 2 2 2 3 4 2 3" xfId="26572"/>
    <cellStyle name="Normal 2 2 2 3 4 3" xfId="17447"/>
    <cellStyle name="Normal 2 2 2 3 4 3 2" xfId="26573"/>
    <cellStyle name="Normal 2 2 2 3 4 4" xfId="26574"/>
    <cellStyle name="Normal 2 2 2 3 5" xfId="6091"/>
    <cellStyle name="Normal 2 2 2 3 5 2" xfId="17448"/>
    <cellStyle name="Normal 2 2 2 3 5 2 2" xfId="26575"/>
    <cellStyle name="Normal 2 2 2 3 5 3" xfId="26576"/>
    <cellStyle name="Normal 2 2 2 3 6" xfId="17449"/>
    <cellStyle name="Normal 2 2 2 3 6 2" xfId="26577"/>
    <cellStyle name="Normal 2 2 2 3 7" xfId="26578"/>
    <cellStyle name="Normal 2 2 2 30" xfId="6092"/>
    <cellStyle name="Normal 2 2 2 30 2" xfId="6093"/>
    <cellStyle name="Normal 2 2 2 30 3" xfId="17450"/>
    <cellStyle name="Normal 2 2 2 31" xfId="6094"/>
    <cellStyle name="Normal 2 2 2 31 2" xfId="6095"/>
    <cellStyle name="Normal 2 2 2 31 3" xfId="17451"/>
    <cellStyle name="Normal 2 2 2 32" xfId="6096"/>
    <cellStyle name="Normal 2 2 2 32 2" xfId="6097"/>
    <cellStyle name="Normal 2 2 2 32 3" xfId="17452"/>
    <cellStyle name="Normal 2 2 2 33" xfId="6098"/>
    <cellStyle name="Normal 2 2 2 33 2" xfId="6099"/>
    <cellStyle name="Normal 2 2 2 33 3" xfId="17453"/>
    <cellStyle name="Normal 2 2 2 34" xfId="6100"/>
    <cellStyle name="Normal 2 2 2 34 2" xfId="6101"/>
    <cellStyle name="Normal 2 2 2 34 3" xfId="17454"/>
    <cellStyle name="Normal 2 2 2 35" xfId="6102"/>
    <cellStyle name="Normal 2 2 2 35 2" xfId="6103"/>
    <cellStyle name="Normal 2 2 2 35 3" xfId="17455"/>
    <cellStyle name="Normal 2 2 2 36" xfId="6104"/>
    <cellStyle name="Normal 2 2 2 36 2" xfId="6105"/>
    <cellStyle name="Normal 2 2 2 36 3" xfId="17456"/>
    <cellStyle name="Normal 2 2 2 37" xfId="6106"/>
    <cellStyle name="Normal 2 2 2 37 2" xfId="6107"/>
    <cellStyle name="Normal 2 2 2 37 3" xfId="17457"/>
    <cellStyle name="Normal 2 2 2 38" xfId="6108"/>
    <cellStyle name="Normal 2 2 2 38 2" xfId="6109"/>
    <cellStyle name="Normal 2 2 2 38 3" xfId="17458"/>
    <cellStyle name="Normal 2 2 2 39" xfId="6110"/>
    <cellStyle name="Normal 2 2 2 39 2" xfId="6111"/>
    <cellStyle name="Normal 2 2 2 39 3" xfId="17459"/>
    <cellStyle name="Normal 2 2 2 4" xfId="39"/>
    <cellStyle name="Normal 2 2 2 4 2" xfId="6112"/>
    <cellStyle name="Normal 2 2 2 4 2 2" xfId="6113"/>
    <cellStyle name="Normal 2 2 2 4 2 2 2" xfId="6114"/>
    <cellStyle name="Normal 2 2 2 4 2 2 2 2" xfId="17460"/>
    <cellStyle name="Normal 2 2 2 4 2 2 2 2 2" xfId="26579"/>
    <cellStyle name="Normal 2 2 2 4 2 2 2 3" xfId="26580"/>
    <cellStyle name="Normal 2 2 2 4 2 2 3" xfId="17461"/>
    <cellStyle name="Normal 2 2 2 4 2 2 3 2" xfId="26581"/>
    <cellStyle name="Normal 2 2 2 4 2 2 4" xfId="26582"/>
    <cellStyle name="Normal 2 2 2 4 2 3" xfId="6115"/>
    <cellStyle name="Normal 2 2 2 4 2 3 2" xfId="17462"/>
    <cellStyle name="Normal 2 2 2 4 2 3 2 2" xfId="26583"/>
    <cellStyle name="Normal 2 2 2 4 2 3 3" xfId="26584"/>
    <cellStyle name="Normal 2 2 2 4 2 4" xfId="17463"/>
    <cellStyle name="Normal 2 2 2 4 2 4 2" xfId="26585"/>
    <cellStyle name="Normal 2 2 2 4 2 5" xfId="26586"/>
    <cellStyle name="Normal 2 2 2 4 3" xfId="6116"/>
    <cellStyle name="Normal 2 2 2 4 3 2" xfId="6117"/>
    <cellStyle name="Normal 2 2 2 4 3 2 2" xfId="6118"/>
    <cellStyle name="Normal 2 2 2 4 3 2 2 2" xfId="17464"/>
    <cellStyle name="Normal 2 2 2 4 3 2 2 2 2" xfId="26587"/>
    <cellStyle name="Normal 2 2 2 4 3 2 2 3" xfId="26588"/>
    <cellStyle name="Normal 2 2 2 4 3 2 3" xfId="17465"/>
    <cellStyle name="Normal 2 2 2 4 3 2 3 2" xfId="26589"/>
    <cellStyle name="Normal 2 2 2 4 3 2 4" xfId="26590"/>
    <cellStyle name="Normal 2 2 2 4 3 3" xfId="6119"/>
    <cellStyle name="Normal 2 2 2 4 3 3 2" xfId="17466"/>
    <cellStyle name="Normal 2 2 2 4 3 3 2 2" xfId="26591"/>
    <cellStyle name="Normal 2 2 2 4 3 3 3" xfId="26592"/>
    <cellStyle name="Normal 2 2 2 4 3 4" xfId="17467"/>
    <cellStyle name="Normal 2 2 2 4 3 4 2" xfId="26593"/>
    <cellStyle name="Normal 2 2 2 4 3 5" xfId="26594"/>
    <cellStyle name="Normal 2 2 2 4 4" xfId="6120"/>
    <cellStyle name="Normal 2 2 2 4 4 2" xfId="6121"/>
    <cellStyle name="Normal 2 2 2 4 4 2 2" xfId="17468"/>
    <cellStyle name="Normal 2 2 2 4 4 2 2 2" xfId="26595"/>
    <cellStyle name="Normal 2 2 2 4 4 2 3" xfId="26596"/>
    <cellStyle name="Normal 2 2 2 4 4 3" xfId="17469"/>
    <cellStyle name="Normal 2 2 2 4 4 3 2" xfId="26597"/>
    <cellStyle name="Normal 2 2 2 4 4 4" xfId="26598"/>
    <cellStyle name="Normal 2 2 2 4 5" xfId="6122"/>
    <cellStyle name="Normal 2 2 2 4 5 2" xfId="17470"/>
    <cellStyle name="Normal 2 2 2 4 5 2 2" xfId="26599"/>
    <cellStyle name="Normal 2 2 2 4 5 3" xfId="26600"/>
    <cellStyle name="Normal 2 2 2 4 6" xfId="17471"/>
    <cellStyle name="Normal 2 2 2 4 6 2" xfId="26601"/>
    <cellStyle name="Normal 2 2 2 4 7" xfId="26602"/>
    <cellStyle name="Normal 2 2 2 40" xfId="6123"/>
    <cellStyle name="Normal 2 2 2 40 2" xfId="6124"/>
    <cellStyle name="Normal 2 2 2 40 3" xfId="17472"/>
    <cellStyle name="Normal 2 2 2 41" xfId="6125"/>
    <cellStyle name="Normal 2 2 2 41 2" xfId="6126"/>
    <cellStyle name="Normal 2 2 2 41 3" xfId="17473"/>
    <cellStyle name="Normal 2 2 2 42" xfId="6127"/>
    <cellStyle name="Normal 2 2 2 42 2" xfId="6128"/>
    <cellStyle name="Normal 2 2 2 42 3" xfId="17474"/>
    <cellStyle name="Normal 2 2 2 43" xfId="6129"/>
    <cellStyle name="Normal 2 2 2 43 2" xfId="6130"/>
    <cellStyle name="Normal 2 2 2 43 3" xfId="17475"/>
    <cellStyle name="Normal 2 2 2 44" xfId="6131"/>
    <cellStyle name="Normal 2 2 2 44 2" xfId="6132"/>
    <cellStyle name="Normal 2 2 2 44 3" xfId="17476"/>
    <cellStyle name="Normal 2 2 2 45" xfId="6133"/>
    <cellStyle name="Normal 2 2 2 45 2" xfId="6134"/>
    <cellStyle name="Normal 2 2 2 45 3" xfId="17477"/>
    <cellStyle name="Normal 2 2 2 46" xfId="6135"/>
    <cellStyle name="Normal 2 2 2 46 2" xfId="6136"/>
    <cellStyle name="Normal 2 2 2 46 3" xfId="17478"/>
    <cellStyle name="Normal 2 2 2 47" xfId="6137"/>
    <cellStyle name="Normal 2 2 2 47 2" xfId="6138"/>
    <cellStyle name="Normal 2 2 2 47 3" xfId="17479"/>
    <cellStyle name="Normal 2 2 2 48" xfId="6139"/>
    <cellStyle name="Normal 2 2 2 48 2" xfId="6140"/>
    <cellStyle name="Normal 2 2 2 48 3" xfId="17480"/>
    <cellStyle name="Normal 2 2 2 49" xfId="6141"/>
    <cellStyle name="Normal 2 2 2 49 2" xfId="6142"/>
    <cellStyle name="Normal 2 2 2 49 3" xfId="17481"/>
    <cellStyle name="Normal 2 2 2 5" xfId="40"/>
    <cellStyle name="Normal 2 2 2 5 10" xfId="6143"/>
    <cellStyle name="Normal 2 2 2 5 10 2" xfId="6144"/>
    <cellStyle name="Normal 2 2 2 5 10 2 2" xfId="6145"/>
    <cellStyle name="Normal 2 2 2 5 10 2 2 2" xfId="17482"/>
    <cellStyle name="Normal 2 2 2 5 10 2 2 2 2" xfId="26603"/>
    <cellStyle name="Normal 2 2 2 5 10 2 2 3" xfId="26604"/>
    <cellStyle name="Normal 2 2 2 5 10 2 3" xfId="17483"/>
    <cellStyle name="Normal 2 2 2 5 10 2 3 2" xfId="26605"/>
    <cellStyle name="Normal 2 2 2 5 10 2 4" xfId="26606"/>
    <cellStyle name="Normal 2 2 2 5 10 3" xfId="6146"/>
    <cellStyle name="Normal 2 2 2 5 10 3 2" xfId="17484"/>
    <cellStyle name="Normal 2 2 2 5 10 3 2 2" xfId="26607"/>
    <cellStyle name="Normal 2 2 2 5 10 3 3" xfId="26608"/>
    <cellStyle name="Normal 2 2 2 5 10 4" xfId="17485"/>
    <cellStyle name="Normal 2 2 2 5 10 4 2" xfId="26609"/>
    <cellStyle name="Normal 2 2 2 5 10 5" xfId="26610"/>
    <cellStyle name="Normal 2 2 2 5 11" xfId="6147"/>
    <cellStyle name="Normal 2 2 2 5 11 2" xfId="6148"/>
    <cellStyle name="Normal 2 2 2 5 11 2 2" xfId="6149"/>
    <cellStyle name="Normal 2 2 2 5 11 2 2 2" xfId="17486"/>
    <cellStyle name="Normal 2 2 2 5 11 2 2 2 2" xfId="26611"/>
    <cellStyle name="Normal 2 2 2 5 11 2 2 3" xfId="26612"/>
    <cellStyle name="Normal 2 2 2 5 11 2 3" xfId="17487"/>
    <cellStyle name="Normal 2 2 2 5 11 2 3 2" xfId="26613"/>
    <cellStyle name="Normal 2 2 2 5 11 2 4" xfId="26614"/>
    <cellStyle name="Normal 2 2 2 5 11 3" xfId="6150"/>
    <cellStyle name="Normal 2 2 2 5 11 3 2" xfId="17488"/>
    <cellStyle name="Normal 2 2 2 5 11 3 2 2" xfId="26615"/>
    <cellStyle name="Normal 2 2 2 5 11 3 3" xfId="26616"/>
    <cellStyle name="Normal 2 2 2 5 11 4" xfId="17489"/>
    <cellStyle name="Normal 2 2 2 5 11 4 2" xfId="26617"/>
    <cellStyle name="Normal 2 2 2 5 11 5" xfId="26618"/>
    <cellStyle name="Normal 2 2 2 5 12" xfId="6151"/>
    <cellStyle name="Normal 2 2 2 5 12 2" xfId="6152"/>
    <cellStyle name="Normal 2 2 2 5 12 2 2" xfId="6153"/>
    <cellStyle name="Normal 2 2 2 5 12 2 2 2" xfId="17490"/>
    <cellStyle name="Normal 2 2 2 5 12 2 2 2 2" xfId="26619"/>
    <cellStyle name="Normal 2 2 2 5 12 2 2 3" xfId="26620"/>
    <cellStyle name="Normal 2 2 2 5 12 2 3" xfId="17491"/>
    <cellStyle name="Normal 2 2 2 5 12 2 3 2" xfId="26621"/>
    <cellStyle name="Normal 2 2 2 5 12 2 4" xfId="26622"/>
    <cellStyle name="Normal 2 2 2 5 12 3" xfId="6154"/>
    <cellStyle name="Normal 2 2 2 5 12 3 2" xfId="17492"/>
    <cellStyle name="Normal 2 2 2 5 12 3 2 2" xfId="26623"/>
    <cellStyle name="Normal 2 2 2 5 12 3 3" xfId="26624"/>
    <cellStyle name="Normal 2 2 2 5 12 4" xfId="17493"/>
    <cellStyle name="Normal 2 2 2 5 12 4 2" xfId="26625"/>
    <cellStyle name="Normal 2 2 2 5 12 5" xfId="26626"/>
    <cellStyle name="Normal 2 2 2 5 13" xfId="6155"/>
    <cellStyle name="Normal 2 2 2 5 13 2" xfId="6156"/>
    <cellStyle name="Normal 2 2 2 5 13 2 2" xfId="6157"/>
    <cellStyle name="Normal 2 2 2 5 13 2 2 2" xfId="17494"/>
    <cellStyle name="Normal 2 2 2 5 13 2 2 2 2" xfId="26627"/>
    <cellStyle name="Normal 2 2 2 5 13 2 2 3" xfId="26628"/>
    <cellStyle name="Normal 2 2 2 5 13 2 3" xfId="17495"/>
    <cellStyle name="Normal 2 2 2 5 13 2 3 2" xfId="26629"/>
    <cellStyle name="Normal 2 2 2 5 13 2 4" xfId="26630"/>
    <cellStyle name="Normal 2 2 2 5 13 3" xfId="6158"/>
    <cellStyle name="Normal 2 2 2 5 13 3 2" xfId="17496"/>
    <cellStyle name="Normal 2 2 2 5 13 3 2 2" xfId="26631"/>
    <cellStyle name="Normal 2 2 2 5 13 3 3" xfId="26632"/>
    <cellStyle name="Normal 2 2 2 5 13 4" xfId="17497"/>
    <cellStyle name="Normal 2 2 2 5 13 4 2" xfId="26633"/>
    <cellStyle name="Normal 2 2 2 5 13 5" xfId="26634"/>
    <cellStyle name="Normal 2 2 2 5 14" xfId="6159"/>
    <cellStyle name="Normal 2 2 2 5 14 2" xfId="6160"/>
    <cellStyle name="Normal 2 2 2 5 14 2 2" xfId="6161"/>
    <cellStyle name="Normal 2 2 2 5 14 2 2 2" xfId="17498"/>
    <cellStyle name="Normal 2 2 2 5 14 2 2 2 2" xfId="26635"/>
    <cellStyle name="Normal 2 2 2 5 14 2 2 3" xfId="26636"/>
    <cellStyle name="Normal 2 2 2 5 14 2 3" xfId="17499"/>
    <cellStyle name="Normal 2 2 2 5 14 2 3 2" xfId="26637"/>
    <cellStyle name="Normal 2 2 2 5 14 2 4" xfId="26638"/>
    <cellStyle name="Normal 2 2 2 5 14 3" xfId="6162"/>
    <cellStyle name="Normal 2 2 2 5 14 3 2" xfId="17500"/>
    <cellStyle name="Normal 2 2 2 5 14 3 2 2" xfId="26639"/>
    <cellStyle name="Normal 2 2 2 5 14 3 3" xfId="26640"/>
    <cellStyle name="Normal 2 2 2 5 14 4" xfId="17501"/>
    <cellStyle name="Normal 2 2 2 5 14 4 2" xfId="26641"/>
    <cellStyle name="Normal 2 2 2 5 14 5" xfId="26642"/>
    <cellStyle name="Normal 2 2 2 5 15" xfId="6163"/>
    <cellStyle name="Normal 2 2 2 5 15 2" xfId="6164"/>
    <cellStyle name="Normal 2 2 2 5 15 2 2" xfId="6165"/>
    <cellStyle name="Normal 2 2 2 5 15 2 2 2" xfId="17502"/>
    <cellStyle name="Normal 2 2 2 5 15 2 2 2 2" xfId="26643"/>
    <cellStyle name="Normal 2 2 2 5 15 2 2 3" xfId="26644"/>
    <cellStyle name="Normal 2 2 2 5 15 2 3" xfId="17503"/>
    <cellStyle name="Normal 2 2 2 5 15 2 3 2" xfId="26645"/>
    <cellStyle name="Normal 2 2 2 5 15 2 4" xfId="26646"/>
    <cellStyle name="Normal 2 2 2 5 15 3" xfId="6166"/>
    <cellStyle name="Normal 2 2 2 5 15 3 2" xfId="17504"/>
    <cellStyle name="Normal 2 2 2 5 15 3 2 2" xfId="26647"/>
    <cellStyle name="Normal 2 2 2 5 15 3 3" xfId="26648"/>
    <cellStyle name="Normal 2 2 2 5 15 4" xfId="17505"/>
    <cellStyle name="Normal 2 2 2 5 15 4 2" xfId="26649"/>
    <cellStyle name="Normal 2 2 2 5 15 5" xfId="26650"/>
    <cellStyle name="Normal 2 2 2 5 16" xfId="6167"/>
    <cellStyle name="Normal 2 2 2 5 16 2" xfId="6168"/>
    <cellStyle name="Normal 2 2 2 5 16 2 2" xfId="6169"/>
    <cellStyle name="Normal 2 2 2 5 16 2 2 2" xfId="17506"/>
    <cellStyle name="Normal 2 2 2 5 16 2 2 2 2" xfId="26651"/>
    <cellStyle name="Normal 2 2 2 5 16 2 2 3" xfId="26652"/>
    <cellStyle name="Normal 2 2 2 5 16 2 3" xfId="17507"/>
    <cellStyle name="Normal 2 2 2 5 16 2 3 2" xfId="26653"/>
    <cellStyle name="Normal 2 2 2 5 16 2 4" xfId="26654"/>
    <cellStyle name="Normal 2 2 2 5 16 3" xfId="6170"/>
    <cellStyle name="Normal 2 2 2 5 16 3 2" xfId="17508"/>
    <cellStyle name="Normal 2 2 2 5 16 3 2 2" xfId="26655"/>
    <cellStyle name="Normal 2 2 2 5 16 3 3" xfId="26656"/>
    <cellStyle name="Normal 2 2 2 5 16 4" xfId="17509"/>
    <cellStyle name="Normal 2 2 2 5 16 4 2" xfId="26657"/>
    <cellStyle name="Normal 2 2 2 5 16 5" xfId="26658"/>
    <cellStyle name="Normal 2 2 2 5 17" xfId="6171"/>
    <cellStyle name="Normal 2 2 2 5 17 2" xfId="6172"/>
    <cellStyle name="Normal 2 2 2 5 17 2 2" xfId="6173"/>
    <cellStyle name="Normal 2 2 2 5 17 2 2 2" xfId="17510"/>
    <cellStyle name="Normal 2 2 2 5 17 2 2 2 2" xfId="26659"/>
    <cellStyle name="Normal 2 2 2 5 17 2 2 3" xfId="26660"/>
    <cellStyle name="Normal 2 2 2 5 17 2 3" xfId="17511"/>
    <cellStyle name="Normal 2 2 2 5 17 2 3 2" xfId="26661"/>
    <cellStyle name="Normal 2 2 2 5 17 2 4" xfId="26662"/>
    <cellStyle name="Normal 2 2 2 5 17 3" xfId="6174"/>
    <cellStyle name="Normal 2 2 2 5 17 3 2" xfId="17512"/>
    <cellStyle name="Normal 2 2 2 5 17 3 2 2" xfId="26663"/>
    <cellStyle name="Normal 2 2 2 5 17 3 3" xfId="26664"/>
    <cellStyle name="Normal 2 2 2 5 17 4" xfId="17513"/>
    <cellStyle name="Normal 2 2 2 5 17 4 2" xfId="26665"/>
    <cellStyle name="Normal 2 2 2 5 17 5" xfId="26666"/>
    <cellStyle name="Normal 2 2 2 5 18" xfId="6175"/>
    <cellStyle name="Normal 2 2 2 5 18 2" xfId="6176"/>
    <cellStyle name="Normal 2 2 2 5 18 2 2" xfId="6177"/>
    <cellStyle name="Normal 2 2 2 5 18 2 2 2" xfId="17514"/>
    <cellStyle name="Normal 2 2 2 5 18 2 2 2 2" xfId="26667"/>
    <cellStyle name="Normal 2 2 2 5 18 2 2 3" xfId="26668"/>
    <cellStyle name="Normal 2 2 2 5 18 2 3" xfId="17515"/>
    <cellStyle name="Normal 2 2 2 5 18 2 3 2" xfId="26669"/>
    <cellStyle name="Normal 2 2 2 5 18 2 4" xfId="26670"/>
    <cellStyle name="Normal 2 2 2 5 18 3" xfId="6178"/>
    <cellStyle name="Normal 2 2 2 5 18 3 2" xfId="17516"/>
    <cellStyle name="Normal 2 2 2 5 18 3 2 2" xfId="26671"/>
    <cellStyle name="Normal 2 2 2 5 18 3 3" xfId="26672"/>
    <cellStyle name="Normal 2 2 2 5 18 4" xfId="17517"/>
    <cellStyle name="Normal 2 2 2 5 18 4 2" xfId="26673"/>
    <cellStyle name="Normal 2 2 2 5 18 5" xfId="26674"/>
    <cellStyle name="Normal 2 2 2 5 19" xfId="6179"/>
    <cellStyle name="Normal 2 2 2 5 19 2" xfId="6180"/>
    <cellStyle name="Normal 2 2 2 5 19 2 2" xfId="6181"/>
    <cellStyle name="Normal 2 2 2 5 19 2 2 2" xfId="17518"/>
    <cellStyle name="Normal 2 2 2 5 19 2 2 2 2" xfId="26675"/>
    <cellStyle name="Normal 2 2 2 5 19 2 2 3" xfId="26676"/>
    <cellStyle name="Normal 2 2 2 5 19 2 3" xfId="17519"/>
    <cellStyle name="Normal 2 2 2 5 19 2 3 2" xfId="26677"/>
    <cellStyle name="Normal 2 2 2 5 19 2 4" xfId="26678"/>
    <cellStyle name="Normal 2 2 2 5 19 3" xfId="6182"/>
    <cellStyle name="Normal 2 2 2 5 19 3 2" xfId="17520"/>
    <cellStyle name="Normal 2 2 2 5 19 3 2 2" xfId="26679"/>
    <cellStyle name="Normal 2 2 2 5 19 3 3" xfId="26680"/>
    <cellStyle name="Normal 2 2 2 5 19 4" xfId="17521"/>
    <cellStyle name="Normal 2 2 2 5 19 4 2" xfId="26681"/>
    <cellStyle name="Normal 2 2 2 5 19 5" xfId="26682"/>
    <cellStyle name="Normal 2 2 2 5 2" xfId="6183"/>
    <cellStyle name="Normal 2 2 2 5 2 10" xfId="17522"/>
    <cellStyle name="Normal 2 2 2 5 2 10 2" xfId="26683"/>
    <cellStyle name="Normal 2 2 2 5 2 11" xfId="33666"/>
    <cellStyle name="Normal 2 2 2 5 2 2" xfId="6184"/>
    <cellStyle name="Normal 2 2 2 5 2 2 2" xfId="6185"/>
    <cellStyle name="Normal 2 2 2 5 2 2 2 2" xfId="6186"/>
    <cellStyle name="Normal 2 2 2 5 2 2 2 3" xfId="17523"/>
    <cellStyle name="Normal 2 2 2 5 2 2 3" xfId="6187"/>
    <cellStyle name="Normal 2 2 2 5 2 2 3 2" xfId="6188"/>
    <cellStyle name="Normal 2 2 2 5 2 2 3 2 2" xfId="17524"/>
    <cellStyle name="Normal 2 2 2 5 2 2 3 2 2 2" xfId="26684"/>
    <cellStyle name="Normal 2 2 2 5 2 2 3 2 3" xfId="26685"/>
    <cellStyle name="Normal 2 2 2 5 2 2 3 3" xfId="17525"/>
    <cellStyle name="Normal 2 2 2 5 2 2 3 3 2" xfId="26686"/>
    <cellStyle name="Normal 2 2 2 5 2 2 3 4" xfId="26687"/>
    <cellStyle name="Normal 2 2 2 5 2 2 4" xfId="17526"/>
    <cellStyle name="Normal 2 2 2 5 2 2 5" xfId="17527"/>
    <cellStyle name="Normal 2 2 2 5 2 3" xfId="6189"/>
    <cellStyle name="Normal 2 2 2 5 2 3 2" xfId="6190"/>
    <cellStyle name="Normal 2 2 2 5 2 3 2 2" xfId="6191"/>
    <cellStyle name="Normal 2 2 2 5 2 3 3" xfId="6192"/>
    <cellStyle name="Normal 2 2 2 5 2 3 4" xfId="17528"/>
    <cellStyle name="Normal 2 2 2 5 2 3 5" xfId="17529"/>
    <cellStyle name="Normal 2 2 2 5 2 4" xfId="6193"/>
    <cellStyle name="Normal 2 2 2 5 2 4 2" xfId="6194"/>
    <cellStyle name="Normal 2 2 2 5 2 4 2 2" xfId="6195"/>
    <cellStyle name="Normal 2 2 2 5 2 4 3" xfId="6196"/>
    <cellStyle name="Normal 2 2 2 5 2 4 4" xfId="17530"/>
    <cellStyle name="Normal 2 2 2 5 2 4 5" xfId="17531"/>
    <cellStyle name="Normal 2 2 2 5 2 5" xfId="6197"/>
    <cellStyle name="Normal 2 2 2 5 2 5 2" xfId="6198"/>
    <cellStyle name="Normal 2 2 2 5 2 5 2 2" xfId="6199"/>
    <cellStyle name="Normal 2 2 2 5 2 5 3" xfId="6200"/>
    <cellStyle name="Normal 2 2 2 5 2 5 4" xfId="17532"/>
    <cellStyle name="Normal 2 2 2 5 2 5 5" xfId="17533"/>
    <cellStyle name="Normal 2 2 2 5 2 6" xfId="6201"/>
    <cellStyle name="Normal 2 2 2 5 2 6 2" xfId="6202"/>
    <cellStyle name="Normal 2 2 2 5 2 6 3" xfId="26688"/>
    <cellStyle name="Normal 2 2 2 5 2 7" xfId="6203"/>
    <cellStyle name="Normal 2 2 2 5 2 7 2" xfId="6204"/>
    <cellStyle name="Normal 2 2 2 5 2 7 2 2" xfId="17534"/>
    <cellStyle name="Normal 2 2 2 5 2 7 2 2 2" xfId="26689"/>
    <cellStyle name="Normal 2 2 2 5 2 7 2 3" xfId="26690"/>
    <cellStyle name="Normal 2 2 2 5 2 7 3" xfId="17535"/>
    <cellStyle name="Normal 2 2 2 5 2 7 3 2" xfId="26691"/>
    <cellStyle name="Normal 2 2 2 5 2 7 4" xfId="26692"/>
    <cellStyle name="Normal 2 2 2 5 2 8" xfId="6205"/>
    <cellStyle name="Normal 2 2 2 5 2 8 2" xfId="6206"/>
    <cellStyle name="Normal 2 2 2 5 2 8 2 2" xfId="17536"/>
    <cellStyle name="Normal 2 2 2 5 2 8 2 2 2" xfId="26693"/>
    <cellStyle name="Normal 2 2 2 5 2 8 2 3" xfId="26694"/>
    <cellStyle name="Normal 2 2 2 5 2 8 3" xfId="17537"/>
    <cellStyle name="Normal 2 2 2 5 2 8 3 2" xfId="26695"/>
    <cellStyle name="Normal 2 2 2 5 2 8 4" xfId="26696"/>
    <cellStyle name="Normal 2 2 2 5 2 9" xfId="17538"/>
    <cellStyle name="Normal 2 2 2 5 2 9 2" xfId="17539"/>
    <cellStyle name="Normal 2 2 2 5 2 9 2 2" xfId="26697"/>
    <cellStyle name="Normal 2 2 2 5 2 9 3" xfId="26698"/>
    <cellStyle name="Normal 2 2 2 5 20" xfId="6207"/>
    <cellStyle name="Normal 2 2 2 5 20 2" xfId="6208"/>
    <cellStyle name="Normal 2 2 2 5 20 2 2" xfId="6209"/>
    <cellStyle name="Normal 2 2 2 5 20 2 2 2" xfId="17540"/>
    <cellStyle name="Normal 2 2 2 5 20 2 2 2 2" xfId="26699"/>
    <cellStyle name="Normal 2 2 2 5 20 2 2 3" xfId="26700"/>
    <cellStyle name="Normal 2 2 2 5 20 2 3" xfId="17541"/>
    <cellStyle name="Normal 2 2 2 5 20 2 3 2" xfId="26701"/>
    <cellStyle name="Normal 2 2 2 5 20 2 4" xfId="26702"/>
    <cellStyle name="Normal 2 2 2 5 20 3" xfId="6210"/>
    <cellStyle name="Normal 2 2 2 5 20 3 2" xfId="17542"/>
    <cellStyle name="Normal 2 2 2 5 20 3 2 2" xfId="26703"/>
    <cellStyle name="Normal 2 2 2 5 20 3 3" xfId="26704"/>
    <cellStyle name="Normal 2 2 2 5 20 4" xfId="17543"/>
    <cellStyle name="Normal 2 2 2 5 20 4 2" xfId="26705"/>
    <cellStyle name="Normal 2 2 2 5 20 5" xfId="26706"/>
    <cellStyle name="Normal 2 2 2 5 21" xfId="6211"/>
    <cellStyle name="Normal 2 2 2 5 21 2" xfId="6212"/>
    <cellStyle name="Normal 2 2 2 5 21 2 2" xfId="6213"/>
    <cellStyle name="Normal 2 2 2 5 21 2 2 2" xfId="17544"/>
    <cellStyle name="Normal 2 2 2 5 21 2 2 2 2" xfId="26707"/>
    <cellStyle name="Normal 2 2 2 5 21 2 2 3" xfId="26708"/>
    <cellStyle name="Normal 2 2 2 5 21 2 3" xfId="17545"/>
    <cellStyle name="Normal 2 2 2 5 21 2 3 2" xfId="26709"/>
    <cellStyle name="Normal 2 2 2 5 21 2 4" xfId="26710"/>
    <cellStyle name="Normal 2 2 2 5 21 3" xfId="6214"/>
    <cellStyle name="Normal 2 2 2 5 21 3 2" xfId="17546"/>
    <cellStyle name="Normal 2 2 2 5 21 3 2 2" xfId="26711"/>
    <cellStyle name="Normal 2 2 2 5 21 3 3" xfId="26712"/>
    <cellStyle name="Normal 2 2 2 5 21 4" xfId="17547"/>
    <cellStyle name="Normal 2 2 2 5 21 4 2" xfId="26713"/>
    <cellStyle name="Normal 2 2 2 5 21 5" xfId="26714"/>
    <cellStyle name="Normal 2 2 2 5 22" xfId="6215"/>
    <cellStyle name="Normal 2 2 2 5 22 2" xfId="6216"/>
    <cellStyle name="Normal 2 2 2 5 22 2 2" xfId="6217"/>
    <cellStyle name="Normal 2 2 2 5 22 2 2 2" xfId="17548"/>
    <cellStyle name="Normal 2 2 2 5 22 2 2 2 2" xfId="26715"/>
    <cellStyle name="Normal 2 2 2 5 22 2 2 3" xfId="26716"/>
    <cellStyle name="Normal 2 2 2 5 22 2 3" xfId="17549"/>
    <cellStyle name="Normal 2 2 2 5 22 2 3 2" xfId="26717"/>
    <cellStyle name="Normal 2 2 2 5 22 2 4" xfId="26718"/>
    <cellStyle name="Normal 2 2 2 5 22 3" xfId="6218"/>
    <cellStyle name="Normal 2 2 2 5 22 3 2" xfId="17550"/>
    <cellStyle name="Normal 2 2 2 5 22 3 2 2" xfId="26719"/>
    <cellStyle name="Normal 2 2 2 5 22 3 3" xfId="26720"/>
    <cellStyle name="Normal 2 2 2 5 22 4" xfId="17551"/>
    <cellStyle name="Normal 2 2 2 5 22 4 2" xfId="26721"/>
    <cellStyle name="Normal 2 2 2 5 22 5" xfId="26722"/>
    <cellStyle name="Normal 2 2 2 5 23" xfId="6219"/>
    <cellStyle name="Normal 2 2 2 5 23 2" xfId="6220"/>
    <cellStyle name="Normal 2 2 2 5 23 2 2" xfId="6221"/>
    <cellStyle name="Normal 2 2 2 5 23 2 2 2" xfId="17552"/>
    <cellStyle name="Normal 2 2 2 5 23 2 2 2 2" xfId="26723"/>
    <cellStyle name="Normal 2 2 2 5 23 2 2 3" xfId="26724"/>
    <cellStyle name="Normal 2 2 2 5 23 2 3" xfId="17553"/>
    <cellStyle name="Normal 2 2 2 5 23 2 3 2" xfId="26725"/>
    <cellStyle name="Normal 2 2 2 5 23 2 4" xfId="26726"/>
    <cellStyle name="Normal 2 2 2 5 23 3" xfId="6222"/>
    <cellStyle name="Normal 2 2 2 5 23 3 2" xfId="17554"/>
    <cellStyle name="Normal 2 2 2 5 23 3 2 2" xfId="26727"/>
    <cellStyle name="Normal 2 2 2 5 23 3 3" xfId="26728"/>
    <cellStyle name="Normal 2 2 2 5 23 4" xfId="17555"/>
    <cellStyle name="Normal 2 2 2 5 23 4 2" xfId="26729"/>
    <cellStyle name="Normal 2 2 2 5 23 5" xfId="26730"/>
    <cellStyle name="Normal 2 2 2 5 24" xfId="6223"/>
    <cellStyle name="Normal 2 2 2 5 24 2" xfId="6224"/>
    <cellStyle name="Normal 2 2 2 5 24 2 2" xfId="6225"/>
    <cellStyle name="Normal 2 2 2 5 24 2 2 2" xfId="17556"/>
    <cellStyle name="Normal 2 2 2 5 24 2 2 2 2" xfId="26731"/>
    <cellStyle name="Normal 2 2 2 5 24 2 2 3" xfId="26732"/>
    <cellStyle name="Normal 2 2 2 5 24 2 3" xfId="17557"/>
    <cellStyle name="Normal 2 2 2 5 24 2 3 2" xfId="26733"/>
    <cellStyle name="Normal 2 2 2 5 24 2 4" xfId="26734"/>
    <cellStyle name="Normal 2 2 2 5 24 3" xfId="6226"/>
    <cellStyle name="Normal 2 2 2 5 24 3 2" xfId="17558"/>
    <cellStyle name="Normal 2 2 2 5 24 3 2 2" xfId="26735"/>
    <cellStyle name="Normal 2 2 2 5 24 3 3" xfId="26736"/>
    <cellStyle name="Normal 2 2 2 5 24 4" xfId="17559"/>
    <cellStyle name="Normal 2 2 2 5 24 4 2" xfId="26737"/>
    <cellStyle name="Normal 2 2 2 5 24 5" xfId="26738"/>
    <cellStyle name="Normal 2 2 2 5 25" xfId="6227"/>
    <cellStyle name="Normal 2 2 2 5 25 2" xfId="6228"/>
    <cellStyle name="Normal 2 2 2 5 25 2 2" xfId="6229"/>
    <cellStyle name="Normal 2 2 2 5 25 2 2 2" xfId="17560"/>
    <cellStyle name="Normal 2 2 2 5 25 2 2 2 2" xfId="26739"/>
    <cellStyle name="Normal 2 2 2 5 25 2 2 3" xfId="26740"/>
    <cellStyle name="Normal 2 2 2 5 25 2 3" xfId="17561"/>
    <cellStyle name="Normal 2 2 2 5 25 2 3 2" xfId="26741"/>
    <cellStyle name="Normal 2 2 2 5 25 2 4" xfId="26742"/>
    <cellStyle name="Normal 2 2 2 5 25 3" xfId="6230"/>
    <cellStyle name="Normal 2 2 2 5 25 3 2" xfId="17562"/>
    <cellStyle name="Normal 2 2 2 5 25 3 2 2" xfId="26743"/>
    <cellStyle name="Normal 2 2 2 5 25 3 3" xfId="26744"/>
    <cellStyle name="Normal 2 2 2 5 25 4" xfId="17563"/>
    <cellStyle name="Normal 2 2 2 5 25 4 2" xfId="26745"/>
    <cellStyle name="Normal 2 2 2 5 25 5" xfId="26746"/>
    <cellStyle name="Normal 2 2 2 5 26" xfId="6231"/>
    <cellStyle name="Normal 2 2 2 5 26 2" xfId="6232"/>
    <cellStyle name="Normal 2 2 2 5 26 2 2" xfId="6233"/>
    <cellStyle name="Normal 2 2 2 5 26 2 2 2" xfId="17564"/>
    <cellStyle name="Normal 2 2 2 5 26 2 2 2 2" xfId="26747"/>
    <cellStyle name="Normal 2 2 2 5 26 2 2 3" xfId="26748"/>
    <cellStyle name="Normal 2 2 2 5 26 2 3" xfId="17565"/>
    <cellStyle name="Normal 2 2 2 5 26 2 3 2" xfId="26749"/>
    <cellStyle name="Normal 2 2 2 5 26 2 4" xfId="26750"/>
    <cellStyle name="Normal 2 2 2 5 26 3" xfId="6234"/>
    <cellStyle name="Normal 2 2 2 5 26 3 2" xfId="17566"/>
    <cellStyle name="Normal 2 2 2 5 26 3 2 2" xfId="26751"/>
    <cellStyle name="Normal 2 2 2 5 26 3 3" xfId="26752"/>
    <cellStyle name="Normal 2 2 2 5 26 4" xfId="17567"/>
    <cellStyle name="Normal 2 2 2 5 26 4 2" xfId="26753"/>
    <cellStyle name="Normal 2 2 2 5 26 5" xfId="26754"/>
    <cellStyle name="Normal 2 2 2 5 27" xfId="6235"/>
    <cellStyle name="Normal 2 2 2 5 27 2" xfId="6236"/>
    <cellStyle name="Normal 2 2 2 5 27 2 2" xfId="6237"/>
    <cellStyle name="Normal 2 2 2 5 27 2 2 2" xfId="17568"/>
    <cellStyle name="Normal 2 2 2 5 27 2 2 2 2" xfId="26755"/>
    <cellStyle name="Normal 2 2 2 5 27 2 2 3" xfId="26756"/>
    <cellStyle name="Normal 2 2 2 5 27 2 3" xfId="17569"/>
    <cellStyle name="Normal 2 2 2 5 27 2 3 2" xfId="26757"/>
    <cellStyle name="Normal 2 2 2 5 27 2 4" xfId="26758"/>
    <cellStyle name="Normal 2 2 2 5 27 3" xfId="6238"/>
    <cellStyle name="Normal 2 2 2 5 27 3 2" xfId="17570"/>
    <cellStyle name="Normal 2 2 2 5 27 3 2 2" xfId="26759"/>
    <cellStyle name="Normal 2 2 2 5 27 3 3" xfId="26760"/>
    <cellStyle name="Normal 2 2 2 5 27 4" xfId="17571"/>
    <cellStyle name="Normal 2 2 2 5 27 4 2" xfId="26761"/>
    <cellStyle name="Normal 2 2 2 5 27 5" xfId="26762"/>
    <cellStyle name="Normal 2 2 2 5 28" xfId="6239"/>
    <cellStyle name="Normal 2 2 2 5 28 2" xfId="6240"/>
    <cellStyle name="Normal 2 2 2 5 28 2 2" xfId="6241"/>
    <cellStyle name="Normal 2 2 2 5 28 2 2 2" xfId="17572"/>
    <cellStyle name="Normal 2 2 2 5 28 2 2 2 2" xfId="26763"/>
    <cellStyle name="Normal 2 2 2 5 28 2 2 3" xfId="26764"/>
    <cellStyle name="Normal 2 2 2 5 28 2 3" xfId="17573"/>
    <cellStyle name="Normal 2 2 2 5 28 2 3 2" xfId="26765"/>
    <cellStyle name="Normal 2 2 2 5 28 2 4" xfId="26766"/>
    <cellStyle name="Normal 2 2 2 5 28 3" xfId="6242"/>
    <cellStyle name="Normal 2 2 2 5 28 3 2" xfId="17574"/>
    <cellStyle name="Normal 2 2 2 5 28 3 2 2" xfId="26767"/>
    <cellStyle name="Normal 2 2 2 5 28 3 3" xfId="26768"/>
    <cellStyle name="Normal 2 2 2 5 28 4" xfId="17575"/>
    <cellStyle name="Normal 2 2 2 5 28 4 2" xfId="26769"/>
    <cellStyle name="Normal 2 2 2 5 28 5" xfId="26770"/>
    <cellStyle name="Normal 2 2 2 5 29" xfId="6243"/>
    <cellStyle name="Normal 2 2 2 5 29 2" xfId="6244"/>
    <cellStyle name="Normal 2 2 2 5 29 2 2" xfId="6245"/>
    <cellStyle name="Normal 2 2 2 5 29 2 2 2" xfId="17576"/>
    <cellStyle name="Normal 2 2 2 5 29 2 2 2 2" xfId="26771"/>
    <cellStyle name="Normal 2 2 2 5 29 2 2 3" xfId="26772"/>
    <cellStyle name="Normal 2 2 2 5 29 2 3" xfId="17577"/>
    <cellStyle name="Normal 2 2 2 5 29 2 3 2" xfId="26773"/>
    <cellStyle name="Normal 2 2 2 5 29 2 4" xfId="26774"/>
    <cellStyle name="Normal 2 2 2 5 29 3" xfId="6246"/>
    <cellStyle name="Normal 2 2 2 5 29 3 2" xfId="17578"/>
    <cellStyle name="Normal 2 2 2 5 29 3 2 2" xfId="26775"/>
    <cellStyle name="Normal 2 2 2 5 29 3 3" xfId="26776"/>
    <cellStyle name="Normal 2 2 2 5 29 4" xfId="17579"/>
    <cellStyle name="Normal 2 2 2 5 29 4 2" xfId="26777"/>
    <cellStyle name="Normal 2 2 2 5 29 5" xfId="26778"/>
    <cellStyle name="Normal 2 2 2 5 3" xfId="6247"/>
    <cellStyle name="Normal 2 2 2 5 3 2" xfId="6248"/>
    <cellStyle name="Normal 2 2 2 5 3 3" xfId="6249"/>
    <cellStyle name="Normal 2 2 2 5 3 3 2" xfId="6250"/>
    <cellStyle name="Normal 2 2 2 5 3 3 2 2" xfId="17580"/>
    <cellStyle name="Normal 2 2 2 5 3 3 2 2 2" xfId="26779"/>
    <cellStyle name="Normal 2 2 2 5 3 3 2 3" xfId="26780"/>
    <cellStyle name="Normal 2 2 2 5 3 3 3" xfId="17581"/>
    <cellStyle name="Normal 2 2 2 5 3 3 3 2" xfId="26781"/>
    <cellStyle name="Normal 2 2 2 5 3 3 4" xfId="26782"/>
    <cellStyle name="Normal 2 2 2 5 30" xfId="6251"/>
    <cellStyle name="Normal 2 2 2 5 30 2" xfId="6252"/>
    <cellStyle name="Normal 2 2 2 5 30 2 2" xfId="6253"/>
    <cellStyle name="Normal 2 2 2 5 30 2 2 2" xfId="17582"/>
    <cellStyle name="Normal 2 2 2 5 30 2 2 2 2" xfId="26783"/>
    <cellStyle name="Normal 2 2 2 5 30 2 2 3" xfId="26784"/>
    <cellStyle name="Normal 2 2 2 5 30 2 3" xfId="17583"/>
    <cellStyle name="Normal 2 2 2 5 30 2 3 2" xfId="26785"/>
    <cellStyle name="Normal 2 2 2 5 30 2 4" xfId="26786"/>
    <cellStyle name="Normal 2 2 2 5 30 3" xfId="6254"/>
    <cellStyle name="Normal 2 2 2 5 30 3 2" xfId="17584"/>
    <cellStyle name="Normal 2 2 2 5 30 3 2 2" xfId="26787"/>
    <cellStyle name="Normal 2 2 2 5 30 3 3" xfId="26788"/>
    <cellStyle name="Normal 2 2 2 5 30 4" xfId="17585"/>
    <cellStyle name="Normal 2 2 2 5 30 4 2" xfId="26789"/>
    <cellStyle name="Normal 2 2 2 5 30 5" xfId="26790"/>
    <cellStyle name="Normal 2 2 2 5 31" xfId="6255"/>
    <cellStyle name="Normal 2 2 2 5 31 2" xfId="6256"/>
    <cellStyle name="Normal 2 2 2 5 31 2 2" xfId="6257"/>
    <cellStyle name="Normal 2 2 2 5 31 2 2 2" xfId="17586"/>
    <cellStyle name="Normal 2 2 2 5 31 2 2 2 2" xfId="26791"/>
    <cellStyle name="Normal 2 2 2 5 31 2 2 3" xfId="26792"/>
    <cellStyle name="Normal 2 2 2 5 31 2 3" xfId="17587"/>
    <cellStyle name="Normal 2 2 2 5 31 2 3 2" xfId="26793"/>
    <cellStyle name="Normal 2 2 2 5 31 2 4" xfId="26794"/>
    <cellStyle name="Normal 2 2 2 5 31 3" xfId="6258"/>
    <cellStyle name="Normal 2 2 2 5 31 3 2" xfId="17588"/>
    <cellStyle name="Normal 2 2 2 5 31 3 2 2" xfId="26795"/>
    <cellStyle name="Normal 2 2 2 5 31 3 3" xfId="26796"/>
    <cellStyle name="Normal 2 2 2 5 31 4" xfId="17589"/>
    <cellStyle name="Normal 2 2 2 5 31 4 2" xfId="26797"/>
    <cellStyle name="Normal 2 2 2 5 31 5" xfId="26798"/>
    <cellStyle name="Normal 2 2 2 5 32" xfId="6259"/>
    <cellStyle name="Normal 2 2 2 5 32 2" xfId="6260"/>
    <cellStyle name="Normal 2 2 2 5 32 2 2" xfId="6261"/>
    <cellStyle name="Normal 2 2 2 5 32 2 2 2" xfId="17590"/>
    <cellStyle name="Normal 2 2 2 5 32 2 2 2 2" xfId="26799"/>
    <cellStyle name="Normal 2 2 2 5 32 2 2 3" xfId="26800"/>
    <cellStyle name="Normal 2 2 2 5 32 2 3" xfId="17591"/>
    <cellStyle name="Normal 2 2 2 5 32 2 3 2" xfId="26801"/>
    <cellStyle name="Normal 2 2 2 5 32 2 4" xfId="26802"/>
    <cellStyle name="Normal 2 2 2 5 32 3" xfId="6262"/>
    <cellStyle name="Normal 2 2 2 5 32 3 2" xfId="17592"/>
    <cellStyle name="Normal 2 2 2 5 32 3 2 2" xfId="26803"/>
    <cellStyle name="Normal 2 2 2 5 32 3 3" xfId="26804"/>
    <cellStyle name="Normal 2 2 2 5 32 4" xfId="17593"/>
    <cellStyle name="Normal 2 2 2 5 32 4 2" xfId="26805"/>
    <cellStyle name="Normal 2 2 2 5 32 5" xfId="26806"/>
    <cellStyle name="Normal 2 2 2 5 33" xfId="6263"/>
    <cellStyle name="Normal 2 2 2 5 33 2" xfId="6264"/>
    <cellStyle name="Normal 2 2 2 5 33 2 2" xfId="6265"/>
    <cellStyle name="Normal 2 2 2 5 33 2 2 2" xfId="17594"/>
    <cellStyle name="Normal 2 2 2 5 33 2 2 2 2" xfId="26807"/>
    <cellStyle name="Normal 2 2 2 5 33 2 2 3" xfId="26808"/>
    <cellStyle name="Normal 2 2 2 5 33 2 3" xfId="17595"/>
    <cellStyle name="Normal 2 2 2 5 33 2 3 2" xfId="26809"/>
    <cellStyle name="Normal 2 2 2 5 33 2 4" xfId="26810"/>
    <cellStyle name="Normal 2 2 2 5 33 3" xfId="6266"/>
    <cellStyle name="Normal 2 2 2 5 33 3 2" xfId="17596"/>
    <cellStyle name="Normal 2 2 2 5 33 3 2 2" xfId="26811"/>
    <cellStyle name="Normal 2 2 2 5 33 3 3" xfId="26812"/>
    <cellStyle name="Normal 2 2 2 5 33 4" xfId="17597"/>
    <cellStyle name="Normal 2 2 2 5 33 4 2" xfId="26813"/>
    <cellStyle name="Normal 2 2 2 5 33 5" xfId="26814"/>
    <cellStyle name="Normal 2 2 2 5 34" xfId="6267"/>
    <cellStyle name="Normal 2 2 2 5 34 2" xfId="6268"/>
    <cellStyle name="Normal 2 2 2 5 34 2 2" xfId="6269"/>
    <cellStyle name="Normal 2 2 2 5 34 2 2 2" xfId="17598"/>
    <cellStyle name="Normal 2 2 2 5 34 2 2 2 2" xfId="26815"/>
    <cellStyle name="Normal 2 2 2 5 34 2 2 3" xfId="26816"/>
    <cellStyle name="Normal 2 2 2 5 34 2 3" xfId="17599"/>
    <cellStyle name="Normal 2 2 2 5 34 2 3 2" xfId="26817"/>
    <cellStyle name="Normal 2 2 2 5 34 2 4" xfId="26818"/>
    <cellStyle name="Normal 2 2 2 5 34 3" xfId="6270"/>
    <cellStyle name="Normal 2 2 2 5 34 3 2" xfId="17600"/>
    <cellStyle name="Normal 2 2 2 5 34 3 2 2" xfId="26819"/>
    <cellStyle name="Normal 2 2 2 5 34 3 3" xfId="26820"/>
    <cellStyle name="Normal 2 2 2 5 34 4" xfId="17601"/>
    <cellStyle name="Normal 2 2 2 5 34 4 2" xfId="26821"/>
    <cellStyle name="Normal 2 2 2 5 34 5" xfId="26822"/>
    <cellStyle name="Normal 2 2 2 5 35" xfId="6271"/>
    <cellStyle name="Normal 2 2 2 5 35 2" xfId="6272"/>
    <cellStyle name="Normal 2 2 2 5 35 2 2" xfId="6273"/>
    <cellStyle name="Normal 2 2 2 5 35 2 2 2" xfId="17602"/>
    <cellStyle name="Normal 2 2 2 5 35 2 2 2 2" xfId="26823"/>
    <cellStyle name="Normal 2 2 2 5 35 2 2 3" xfId="26824"/>
    <cellStyle name="Normal 2 2 2 5 35 2 3" xfId="17603"/>
    <cellStyle name="Normal 2 2 2 5 35 2 3 2" xfId="26825"/>
    <cellStyle name="Normal 2 2 2 5 35 2 4" xfId="26826"/>
    <cellStyle name="Normal 2 2 2 5 35 3" xfId="6274"/>
    <cellStyle name="Normal 2 2 2 5 35 3 2" xfId="17604"/>
    <cellStyle name="Normal 2 2 2 5 35 3 2 2" xfId="26827"/>
    <cellStyle name="Normal 2 2 2 5 35 3 3" xfId="26828"/>
    <cellStyle name="Normal 2 2 2 5 35 4" xfId="17605"/>
    <cellStyle name="Normal 2 2 2 5 35 4 2" xfId="26829"/>
    <cellStyle name="Normal 2 2 2 5 35 5" xfId="26830"/>
    <cellStyle name="Normal 2 2 2 5 36" xfId="6275"/>
    <cellStyle name="Normal 2 2 2 5 36 2" xfId="6276"/>
    <cellStyle name="Normal 2 2 2 5 36 2 2" xfId="6277"/>
    <cellStyle name="Normal 2 2 2 5 36 2 2 2" xfId="17606"/>
    <cellStyle name="Normal 2 2 2 5 36 2 2 2 2" xfId="26831"/>
    <cellStyle name="Normal 2 2 2 5 36 2 2 3" xfId="26832"/>
    <cellStyle name="Normal 2 2 2 5 36 2 3" xfId="17607"/>
    <cellStyle name="Normal 2 2 2 5 36 2 3 2" xfId="26833"/>
    <cellStyle name="Normal 2 2 2 5 36 2 4" xfId="26834"/>
    <cellStyle name="Normal 2 2 2 5 36 3" xfId="6278"/>
    <cellStyle name="Normal 2 2 2 5 36 3 2" xfId="17608"/>
    <cellStyle name="Normal 2 2 2 5 36 3 2 2" xfId="26835"/>
    <cellStyle name="Normal 2 2 2 5 36 3 3" xfId="26836"/>
    <cellStyle name="Normal 2 2 2 5 36 4" xfId="17609"/>
    <cellStyle name="Normal 2 2 2 5 36 4 2" xfId="26837"/>
    <cellStyle name="Normal 2 2 2 5 36 5" xfId="26838"/>
    <cellStyle name="Normal 2 2 2 5 37" xfId="6279"/>
    <cellStyle name="Normal 2 2 2 5 37 2" xfId="6280"/>
    <cellStyle name="Normal 2 2 2 5 37 2 2" xfId="6281"/>
    <cellStyle name="Normal 2 2 2 5 37 2 2 2" xfId="17610"/>
    <cellStyle name="Normal 2 2 2 5 37 2 2 2 2" xfId="26839"/>
    <cellStyle name="Normal 2 2 2 5 37 2 2 3" xfId="26840"/>
    <cellStyle name="Normal 2 2 2 5 37 2 3" xfId="17611"/>
    <cellStyle name="Normal 2 2 2 5 37 2 3 2" xfId="26841"/>
    <cellStyle name="Normal 2 2 2 5 37 2 4" xfId="26842"/>
    <cellStyle name="Normal 2 2 2 5 37 3" xfId="6282"/>
    <cellStyle name="Normal 2 2 2 5 37 3 2" xfId="17612"/>
    <cellStyle name="Normal 2 2 2 5 37 3 2 2" xfId="26843"/>
    <cellStyle name="Normal 2 2 2 5 37 3 3" xfId="26844"/>
    <cellStyle name="Normal 2 2 2 5 37 4" xfId="17613"/>
    <cellStyle name="Normal 2 2 2 5 37 4 2" xfId="26845"/>
    <cellStyle name="Normal 2 2 2 5 37 5" xfId="26846"/>
    <cellStyle name="Normal 2 2 2 5 38" xfId="6283"/>
    <cellStyle name="Normal 2 2 2 5 38 2" xfId="6284"/>
    <cellStyle name="Normal 2 2 2 5 38 2 2" xfId="6285"/>
    <cellStyle name="Normal 2 2 2 5 38 2 2 2" xfId="17614"/>
    <cellStyle name="Normal 2 2 2 5 38 2 2 2 2" xfId="26847"/>
    <cellStyle name="Normal 2 2 2 5 38 2 2 3" xfId="26848"/>
    <cellStyle name="Normal 2 2 2 5 38 2 3" xfId="17615"/>
    <cellStyle name="Normal 2 2 2 5 38 2 3 2" xfId="26849"/>
    <cellStyle name="Normal 2 2 2 5 38 2 4" xfId="26850"/>
    <cellStyle name="Normal 2 2 2 5 38 3" xfId="6286"/>
    <cellStyle name="Normal 2 2 2 5 38 3 2" xfId="17616"/>
    <cellStyle name="Normal 2 2 2 5 38 3 2 2" xfId="26851"/>
    <cellStyle name="Normal 2 2 2 5 38 3 3" xfId="26852"/>
    <cellStyle name="Normal 2 2 2 5 38 4" xfId="17617"/>
    <cellStyle name="Normal 2 2 2 5 38 4 2" xfId="26853"/>
    <cellStyle name="Normal 2 2 2 5 38 5" xfId="26854"/>
    <cellStyle name="Normal 2 2 2 5 39" xfId="6287"/>
    <cellStyle name="Normal 2 2 2 5 39 2" xfId="6288"/>
    <cellStyle name="Normal 2 2 2 5 39 2 2" xfId="6289"/>
    <cellStyle name="Normal 2 2 2 5 39 2 2 2" xfId="17618"/>
    <cellStyle name="Normal 2 2 2 5 39 2 2 2 2" xfId="26855"/>
    <cellStyle name="Normal 2 2 2 5 39 2 2 3" xfId="26856"/>
    <cellStyle name="Normal 2 2 2 5 39 2 3" xfId="17619"/>
    <cellStyle name="Normal 2 2 2 5 39 2 3 2" xfId="26857"/>
    <cellStyle name="Normal 2 2 2 5 39 2 4" xfId="26858"/>
    <cellStyle name="Normal 2 2 2 5 39 3" xfId="6290"/>
    <cellStyle name="Normal 2 2 2 5 39 3 2" xfId="17620"/>
    <cellStyle name="Normal 2 2 2 5 39 3 2 2" xfId="26859"/>
    <cellStyle name="Normal 2 2 2 5 39 3 3" xfId="26860"/>
    <cellStyle name="Normal 2 2 2 5 39 4" xfId="17621"/>
    <cellStyle name="Normal 2 2 2 5 39 4 2" xfId="26861"/>
    <cellStyle name="Normal 2 2 2 5 39 5" xfId="26862"/>
    <cellStyle name="Normal 2 2 2 5 4" xfId="6291"/>
    <cellStyle name="Normal 2 2 2 5 4 2" xfId="6292"/>
    <cellStyle name="Normal 2 2 2 5 4 3" xfId="6293"/>
    <cellStyle name="Normal 2 2 2 5 4 3 2" xfId="6294"/>
    <cellStyle name="Normal 2 2 2 5 4 3 2 2" xfId="17622"/>
    <cellStyle name="Normal 2 2 2 5 4 3 2 2 2" xfId="26863"/>
    <cellStyle name="Normal 2 2 2 5 4 3 2 3" xfId="26864"/>
    <cellStyle name="Normal 2 2 2 5 4 3 3" xfId="17623"/>
    <cellStyle name="Normal 2 2 2 5 4 3 3 2" xfId="26865"/>
    <cellStyle name="Normal 2 2 2 5 4 3 4" xfId="26866"/>
    <cellStyle name="Normal 2 2 2 5 40" xfId="6295"/>
    <cellStyle name="Normal 2 2 2 5 40 2" xfId="6296"/>
    <cellStyle name="Normal 2 2 2 5 40 2 2" xfId="6297"/>
    <cellStyle name="Normal 2 2 2 5 40 2 2 2" xfId="17624"/>
    <cellStyle name="Normal 2 2 2 5 40 2 2 2 2" xfId="26867"/>
    <cellStyle name="Normal 2 2 2 5 40 2 2 3" xfId="26868"/>
    <cellStyle name="Normal 2 2 2 5 40 2 3" xfId="17625"/>
    <cellStyle name="Normal 2 2 2 5 40 2 3 2" xfId="26869"/>
    <cellStyle name="Normal 2 2 2 5 40 2 4" xfId="26870"/>
    <cellStyle name="Normal 2 2 2 5 40 3" xfId="6298"/>
    <cellStyle name="Normal 2 2 2 5 40 3 2" xfId="17626"/>
    <cellStyle name="Normal 2 2 2 5 40 3 2 2" xfId="26871"/>
    <cellStyle name="Normal 2 2 2 5 40 3 3" xfId="26872"/>
    <cellStyle name="Normal 2 2 2 5 40 4" xfId="17627"/>
    <cellStyle name="Normal 2 2 2 5 40 4 2" xfId="26873"/>
    <cellStyle name="Normal 2 2 2 5 40 5" xfId="26874"/>
    <cellStyle name="Normal 2 2 2 5 41" xfId="6299"/>
    <cellStyle name="Normal 2 2 2 5 41 2" xfId="6300"/>
    <cellStyle name="Normal 2 2 2 5 41 2 2" xfId="6301"/>
    <cellStyle name="Normal 2 2 2 5 41 2 2 2" xfId="17628"/>
    <cellStyle name="Normal 2 2 2 5 41 2 2 2 2" xfId="26875"/>
    <cellStyle name="Normal 2 2 2 5 41 2 2 3" xfId="26876"/>
    <cellStyle name="Normal 2 2 2 5 41 2 3" xfId="17629"/>
    <cellStyle name="Normal 2 2 2 5 41 2 3 2" xfId="26877"/>
    <cellStyle name="Normal 2 2 2 5 41 2 4" xfId="26878"/>
    <cellStyle name="Normal 2 2 2 5 41 3" xfId="6302"/>
    <cellStyle name="Normal 2 2 2 5 41 3 2" xfId="17630"/>
    <cellStyle name="Normal 2 2 2 5 41 3 2 2" xfId="26879"/>
    <cellStyle name="Normal 2 2 2 5 41 3 3" xfId="26880"/>
    <cellStyle name="Normal 2 2 2 5 41 4" xfId="17631"/>
    <cellStyle name="Normal 2 2 2 5 41 4 2" xfId="26881"/>
    <cellStyle name="Normal 2 2 2 5 41 5" xfId="26882"/>
    <cellStyle name="Normal 2 2 2 5 42" xfId="6303"/>
    <cellStyle name="Normal 2 2 2 5 42 2" xfId="17632"/>
    <cellStyle name="Normal 2 2 2 5 43" xfId="6304"/>
    <cellStyle name="Normal 2 2 2 5 43 2" xfId="6305"/>
    <cellStyle name="Normal 2 2 2 5 43 2 2" xfId="17633"/>
    <cellStyle name="Normal 2 2 2 5 43 2 2 2" xfId="26883"/>
    <cellStyle name="Normal 2 2 2 5 43 2 3" xfId="26884"/>
    <cellStyle name="Normal 2 2 2 5 43 3" xfId="17634"/>
    <cellStyle name="Normal 2 2 2 5 43 3 2" xfId="26885"/>
    <cellStyle name="Normal 2 2 2 5 43 4" xfId="26886"/>
    <cellStyle name="Normal 2 2 2 5 44" xfId="17635"/>
    <cellStyle name="Normal 2 2 2 5 44 2" xfId="26887"/>
    <cellStyle name="Normal 2 2 2 5 5" xfId="6306"/>
    <cellStyle name="Normal 2 2 2 5 5 2" xfId="6307"/>
    <cellStyle name="Normal 2 2 2 5 5 3" xfId="6308"/>
    <cellStyle name="Normal 2 2 2 5 5 3 2" xfId="6309"/>
    <cellStyle name="Normal 2 2 2 5 5 3 2 2" xfId="17636"/>
    <cellStyle name="Normal 2 2 2 5 5 3 2 2 2" xfId="26888"/>
    <cellStyle name="Normal 2 2 2 5 5 3 2 3" xfId="26889"/>
    <cellStyle name="Normal 2 2 2 5 5 3 3" xfId="17637"/>
    <cellStyle name="Normal 2 2 2 5 5 3 3 2" xfId="26890"/>
    <cellStyle name="Normal 2 2 2 5 5 3 4" xfId="26891"/>
    <cellStyle name="Normal 2 2 2 5 6" xfId="6310"/>
    <cellStyle name="Normal 2 2 2 5 6 2" xfId="6311"/>
    <cellStyle name="Normal 2 2 2 5 6 2 2" xfId="17638"/>
    <cellStyle name="Normal 2 2 2 5 6 3" xfId="6312"/>
    <cellStyle name="Normal 2 2 2 5 6 3 2" xfId="6313"/>
    <cellStyle name="Normal 2 2 2 5 6 3 2 2" xfId="17639"/>
    <cellStyle name="Normal 2 2 2 5 6 3 2 2 2" xfId="26892"/>
    <cellStyle name="Normal 2 2 2 5 6 3 2 3" xfId="26893"/>
    <cellStyle name="Normal 2 2 2 5 6 3 3" xfId="17640"/>
    <cellStyle name="Normal 2 2 2 5 6 3 3 2" xfId="26894"/>
    <cellStyle name="Normal 2 2 2 5 6 3 4" xfId="26895"/>
    <cellStyle name="Normal 2 2 2 5 6 4" xfId="6314"/>
    <cellStyle name="Normal 2 2 2 5 6 4 2" xfId="17641"/>
    <cellStyle name="Normal 2 2 2 5 6 4 2 2" xfId="26896"/>
    <cellStyle name="Normal 2 2 2 5 6 4 3" xfId="26897"/>
    <cellStyle name="Normal 2 2 2 5 6 5" xfId="17642"/>
    <cellStyle name="Normal 2 2 2 5 6 5 2" xfId="26898"/>
    <cellStyle name="Normal 2 2 2 5 6 6" xfId="26899"/>
    <cellStyle name="Normal 2 2 2 5 7" xfId="6315"/>
    <cellStyle name="Normal 2 2 2 5 7 2" xfId="6316"/>
    <cellStyle name="Normal 2 2 2 5 7 2 2" xfId="6317"/>
    <cellStyle name="Normal 2 2 2 5 7 2 2 2" xfId="17643"/>
    <cellStyle name="Normal 2 2 2 5 7 2 2 2 2" xfId="26900"/>
    <cellStyle name="Normal 2 2 2 5 7 2 2 3" xfId="26901"/>
    <cellStyle name="Normal 2 2 2 5 7 2 3" xfId="17644"/>
    <cellStyle name="Normal 2 2 2 5 7 2 3 2" xfId="26902"/>
    <cellStyle name="Normal 2 2 2 5 7 2 4" xfId="26903"/>
    <cellStyle name="Normal 2 2 2 5 7 3" xfId="6318"/>
    <cellStyle name="Normal 2 2 2 5 7 3 2" xfId="17645"/>
    <cellStyle name="Normal 2 2 2 5 7 3 2 2" xfId="26904"/>
    <cellStyle name="Normal 2 2 2 5 7 3 3" xfId="26905"/>
    <cellStyle name="Normal 2 2 2 5 7 4" xfId="17646"/>
    <cellStyle name="Normal 2 2 2 5 7 4 2" xfId="26906"/>
    <cellStyle name="Normal 2 2 2 5 7 5" xfId="26907"/>
    <cellStyle name="Normal 2 2 2 5 8" xfId="6319"/>
    <cellStyle name="Normal 2 2 2 5 8 2" xfId="6320"/>
    <cellStyle name="Normal 2 2 2 5 8 2 2" xfId="6321"/>
    <cellStyle name="Normal 2 2 2 5 8 2 2 2" xfId="17647"/>
    <cellStyle name="Normal 2 2 2 5 8 2 2 2 2" xfId="26908"/>
    <cellStyle name="Normal 2 2 2 5 8 2 2 3" xfId="26909"/>
    <cellStyle name="Normal 2 2 2 5 8 2 3" xfId="17648"/>
    <cellStyle name="Normal 2 2 2 5 8 2 3 2" xfId="26910"/>
    <cellStyle name="Normal 2 2 2 5 8 2 4" xfId="26911"/>
    <cellStyle name="Normal 2 2 2 5 8 3" xfId="6322"/>
    <cellStyle name="Normal 2 2 2 5 8 3 2" xfId="17649"/>
    <cellStyle name="Normal 2 2 2 5 8 3 2 2" xfId="26912"/>
    <cellStyle name="Normal 2 2 2 5 8 3 3" xfId="26913"/>
    <cellStyle name="Normal 2 2 2 5 8 4" xfId="17650"/>
    <cellStyle name="Normal 2 2 2 5 8 4 2" xfId="26914"/>
    <cellStyle name="Normal 2 2 2 5 8 5" xfId="26915"/>
    <cellStyle name="Normal 2 2 2 5 9" xfId="6323"/>
    <cellStyle name="Normal 2 2 2 5 9 2" xfId="6324"/>
    <cellStyle name="Normal 2 2 2 5 9 2 2" xfId="6325"/>
    <cellStyle name="Normal 2 2 2 5 9 2 2 2" xfId="17651"/>
    <cellStyle name="Normal 2 2 2 5 9 2 2 2 2" xfId="26916"/>
    <cellStyle name="Normal 2 2 2 5 9 2 2 3" xfId="26917"/>
    <cellStyle name="Normal 2 2 2 5 9 2 3" xfId="17652"/>
    <cellStyle name="Normal 2 2 2 5 9 2 3 2" xfId="26918"/>
    <cellStyle name="Normal 2 2 2 5 9 2 4" xfId="26919"/>
    <cellStyle name="Normal 2 2 2 5 9 3" xfId="6326"/>
    <cellStyle name="Normal 2 2 2 5 9 3 2" xfId="17653"/>
    <cellStyle name="Normal 2 2 2 5 9 3 2 2" xfId="26920"/>
    <cellStyle name="Normal 2 2 2 5 9 3 3" xfId="26921"/>
    <cellStyle name="Normal 2 2 2 5 9 4" xfId="17654"/>
    <cellStyle name="Normal 2 2 2 5 9 4 2" xfId="26922"/>
    <cellStyle name="Normal 2 2 2 5 9 5" xfId="26923"/>
    <cellStyle name="Normal 2 2 2 50" xfId="6327"/>
    <cellStyle name="Normal 2 2 2 50 2" xfId="6328"/>
    <cellStyle name="Normal 2 2 2 50 3" xfId="17655"/>
    <cellStyle name="Normal 2 2 2 51" xfId="6329"/>
    <cellStyle name="Normal 2 2 2 51 2" xfId="6330"/>
    <cellStyle name="Normal 2 2 2 51 3" xfId="17656"/>
    <cellStyle name="Normal 2 2 2 52" xfId="6331"/>
    <cellStyle name="Normal 2 2 2 52 2" xfId="6332"/>
    <cellStyle name="Normal 2 2 2 52 3" xfId="17657"/>
    <cellStyle name="Normal 2 2 2 53" xfId="6333"/>
    <cellStyle name="Normal 2 2 2 53 2" xfId="6334"/>
    <cellStyle name="Normal 2 2 2 53 3" xfId="17658"/>
    <cellStyle name="Normal 2 2 2 54" xfId="6335"/>
    <cellStyle name="Normal 2 2 2 54 2" xfId="6336"/>
    <cellStyle name="Normal 2 2 2 54 3" xfId="17659"/>
    <cellStyle name="Normal 2 2 2 55" xfId="6337"/>
    <cellStyle name="Normal 2 2 2 55 2" xfId="6338"/>
    <cellStyle name="Normal 2 2 2 55 3" xfId="17660"/>
    <cellStyle name="Normal 2 2 2 56" xfId="6339"/>
    <cellStyle name="Normal 2 2 2 56 2" xfId="6340"/>
    <cellStyle name="Normal 2 2 2 56 3" xfId="17661"/>
    <cellStyle name="Normal 2 2 2 57" xfId="6341"/>
    <cellStyle name="Normal 2 2 2 57 2" xfId="6342"/>
    <cellStyle name="Normal 2 2 2 57 3" xfId="17662"/>
    <cellStyle name="Normal 2 2 2 58" xfId="6343"/>
    <cellStyle name="Normal 2 2 2 58 2" xfId="6344"/>
    <cellStyle name="Normal 2 2 2 58 3" xfId="17663"/>
    <cellStyle name="Normal 2 2 2 59" xfId="6345"/>
    <cellStyle name="Normal 2 2 2 59 2" xfId="6346"/>
    <cellStyle name="Normal 2 2 2 59 3" xfId="17664"/>
    <cellStyle name="Normal 2 2 2 6" xfId="41"/>
    <cellStyle name="Normal 2 2 2 6 10" xfId="6347"/>
    <cellStyle name="Normal 2 2 2 6 10 2" xfId="6348"/>
    <cellStyle name="Normal 2 2 2 6 10 2 2" xfId="6349"/>
    <cellStyle name="Normal 2 2 2 6 10 2 2 2" xfId="17665"/>
    <cellStyle name="Normal 2 2 2 6 10 2 2 2 2" xfId="26924"/>
    <cellStyle name="Normal 2 2 2 6 10 2 2 3" xfId="26925"/>
    <cellStyle name="Normal 2 2 2 6 10 2 3" xfId="17666"/>
    <cellStyle name="Normal 2 2 2 6 10 2 3 2" xfId="26926"/>
    <cellStyle name="Normal 2 2 2 6 10 2 4" xfId="26927"/>
    <cellStyle name="Normal 2 2 2 6 10 3" xfId="6350"/>
    <cellStyle name="Normal 2 2 2 6 10 3 2" xfId="17667"/>
    <cellStyle name="Normal 2 2 2 6 10 3 2 2" xfId="26928"/>
    <cellStyle name="Normal 2 2 2 6 10 3 3" xfId="26929"/>
    <cellStyle name="Normal 2 2 2 6 10 4" xfId="17668"/>
    <cellStyle name="Normal 2 2 2 6 10 4 2" xfId="26930"/>
    <cellStyle name="Normal 2 2 2 6 10 5" xfId="26931"/>
    <cellStyle name="Normal 2 2 2 6 11" xfId="6351"/>
    <cellStyle name="Normal 2 2 2 6 11 2" xfId="6352"/>
    <cellStyle name="Normal 2 2 2 6 11 2 2" xfId="6353"/>
    <cellStyle name="Normal 2 2 2 6 11 2 2 2" xfId="17669"/>
    <cellStyle name="Normal 2 2 2 6 11 2 2 2 2" xfId="26932"/>
    <cellStyle name="Normal 2 2 2 6 11 2 2 3" xfId="26933"/>
    <cellStyle name="Normal 2 2 2 6 11 2 3" xfId="17670"/>
    <cellStyle name="Normal 2 2 2 6 11 2 3 2" xfId="26934"/>
    <cellStyle name="Normal 2 2 2 6 11 2 4" xfId="26935"/>
    <cellStyle name="Normal 2 2 2 6 11 3" xfId="6354"/>
    <cellStyle name="Normal 2 2 2 6 11 3 2" xfId="17671"/>
    <cellStyle name="Normal 2 2 2 6 11 3 2 2" xfId="26936"/>
    <cellStyle name="Normal 2 2 2 6 11 3 3" xfId="26937"/>
    <cellStyle name="Normal 2 2 2 6 11 4" xfId="17672"/>
    <cellStyle name="Normal 2 2 2 6 11 4 2" xfId="26938"/>
    <cellStyle name="Normal 2 2 2 6 11 5" xfId="26939"/>
    <cellStyle name="Normal 2 2 2 6 12" xfId="6355"/>
    <cellStyle name="Normal 2 2 2 6 12 2" xfId="6356"/>
    <cellStyle name="Normal 2 2 2 6 12 2 2" xfId="6357"/>
    <cellStyle name="Normal 2 2 2 6 12 2 2 2" xfId="17673"/>
    <cellStyle name="Normal 2 2 2 6 12 2 2 2 2" xfId="26940"/>
    <cellStyle name="Normal 2 2 2 6 12 2 2 3" xfId="26941"/>
    <cellStyle name="Normal 2 2 2 6 12 2 3" xfId="17674"/>
    <cellStyle name="Normal 2 2 2 6 12 2 3 2" xfId="26942"/>
    <cellStyle name="Normal 2 2 2 6 12 2 4" xfId="26943"/>
    <cellStyle name="Normal 2 2 2 6 12 3" xfId="6358"/>
    <cellStyle name="Normal 2 2 2 6 12 3 2" xfId="17675"/>
    <cellStyle name="Normal 2 2 2 6 12 3 2 2" xfId="26944"/>
    <cellStyle name="Normal 2 2 2 6 12 3 3" xfId="26945"/>
    <cellStyle name="Normal 2 2 2 6 12 4" xfId="17676"/>
    <cellStyle name="Normal 2 2 2 6 12 4 2" xfId="26946"/>
    <cellStyle name="Normal 2 2 2 6 12 5" xfId="26947"/>
    <cellStyle name="Normal 2 2 2 6 13" xfId="6359"/>
    <cellStyle name="Normal 2 2 2 6 13 2" xfId="6360"/>
    <cellStyle name="Normal 2 2 2 6 13 2 2" xfId="6361"/>
    <cellStyle name="Normal 2 2 2 6 13 2 2 2" xfId="17677"/>
    <cellStyle name="Normal 2 2 2 6 13 2 2 2 2" xfId="26948"/>
    <cellStyle name="Normal 2 2 2 6 13 2 2 3" xfId="26949"/>
    <cellStyle name="Normal 2 2 2 6 13 2 3" xfId="17678"/>
    <cellStyle name="Normal 2 2 2 6 13 2 3 2" xfId="26950"/>
    <cellStyle name="Normal 2 2 2 6 13 2 4" xfId="26951"/>
    <cellStyle name="Normal 2 2 2 6 13 3" xfId="6362"/>
    <cellStyle name="Normal 2 2 2 6 13 3 2" xfId="17679"/>
    <cellStyle name="Normal 2 2 2 6 13 3 2 2" xfId="26952"/>
    <cellStyle name="Normal 2 2 2 6 13 3 3" xfId="26953"/>
    <cellStyle name="Normal 2 2 2 6 13 4" xfId="17680"/>
    <cellStyle name="Normal 2 2 2 6 13 4 2" xfId="26954"/>
    <cellStyle name="Normal 2 2 2 6 13 5" xfId="26955"/>
    <cellStyle name="Normal 2 2 2 6 14" xfId="6363"/>
    <cellStyle name="Normal 2 2 2 6 14 2" xfId="6364"/>
    <cellStyle name="Normal 2 2 2 6 14 2 2" xfId="6365"/>
    <cellStyle name="Normal 2 2 2 6 14 2 2 2" xfId="17681"/>
    <cellStyle name="Normal 2 2 2 6 14 2 2 2 2" xfId="26956"/>
    <cellStyle name="Normal 2 2 2 6 14 2 2 3" xfId="26957"/>
    <cellStyle name="Normal 2 2 2 6 14 2 3" xfId="17682"/>
    <cellStyle name="Normal 2 2 2 6 14 2 3 2" xfId="26958"/>
    <cellStyle name="Normal 2 2 2 6 14 2 4" xfId="26959"/>
    <cellStyle name="Normal 2 2 2 6 14 3" xfId="6366"/>
    <cellStyle name="Normal 2 2 2 6 14 3 2" xfId="17683"/>
    <cellStyle name="Normal 2 2 2 6 14 3 2 2" xfId="26960"/>
    <cellStyle name="Normal 2 2 2 6 14 3 3" xfId="26961"/>
    <cellStyle name="Normal 2 2 2 6 14 4" xfId="17684"/>
    <cellStyle name="Normal 2 2 2 6 14 4 2" xfId="26962"/>
    <cellStyle name="Normal 2 2 2 6 14 5" xfId="26963"/>
    <cellStyle name="Normal 2 2 2 6 15" xfId="6367"/>
    <cellStyle name="Normal 2 2 2 6 15 2" xfId="6368"/>
    <cellStyle name="Normal 2 2 2 6 15 2 2" xfId="6369"/>
    <cellStyle name="Normal 2 2 2 6 15 2 2 2" xfId="17685"/>
    <cellStyle name="Normal 2 2 2 6 15 2 2 2 2" xfId="26964"/>
    <cellStyle name="Normal 2 2 2 6 15 2 2 3" xfId="26965"/>
    <cellStyle name="Normal 2 2 2 6 15 2 3" xfId="17686"/>
    <cellStyle name="Normal 2 2 2 6 15 2 3 2" xfId="26966"/>
    <cellStyle name="Normal 2 2 2 6 15 2 4" xfId="26967"/>
    <cellStyle name="Normal 2 2 2 6 15 3" xfId="6370"/>
    <cellStyle name="Normal 2 2 2 6 15 3 2" xfId="17687"/>
    <cellStyle name="Normal 2 2 2 6 15 3 2 2" xfId="26968"/>
    <cellStyle name="Normal 2 2 2 6 15 3 3" xfId="26969"/>
    <cellStyle name="Normal 2 2 2 6 15 4" xfId="17688"/>
    <cellStyle name="Normal 2 2 2 6 15 4 2" xfId="26970"/>
    <cellStyle name="Normal 2 2 2 6 15 5" xfId="26971"/>
    <cellStyle name="Normal 2 2 2 6 16" xfId="6371"/>
    <cellStyle name="Normal 2 2 2 6 16 2" xfId="6372"/>
    <cellStyle name="Normal 2 2 2 6 16 2 2" xfId="6373"/>
    <cellStyle name="Normal 2 2 2 6 16 2 2 2" xfId="17689"/>
    <cellStyle name="Normal 2 2 2 6 16 2 2 2 2" xfId="26972"/>
    <cellStyle name="Normal 2 2 2 6 16 2 2 3" xfId="26973"/>
    <cellStyle name="Normal 2 2 2 6 16 2 3" xfId="17690"/>
    <cellStyle name="Normal 2 2 2 6 16 2 3 2" xfId="26974"/>
    <cellStyle name="Normal 2 2 2 6 16 2 4" xfId="26975"/>
    <cellStyle name="Normal 2 2 2 6 16 3" xfId="6374"/>
    <cellStyle name="Normal 2 2 2 6 16 3 2" xfId="17691"/>
    <cellStyle name="Normal 2 2 2 6 16 3 2 2" xfId="26976"/>
    <cellStyle name="Normal 2 2 2 6 16 3 3" xfId="26977"/>
    <cellStyle name="Normal 2 2 2 6 16 4" xfId="17692"/>
    <cellStyle name="Normal 2 2 2 6 16 4 2" xfId="26978"/>
    <cellStyle name="Normal 2 2 2 6 16 5" xfId="26979"/>
    <cellStyle name="Normal 2 2 2 6 17" xfId="6375"/>
    <cellStyle name="Normal 2 2 2 6 17 2" xfId="6376"/>
    <cellStyle name="Normal 2 2 2 6 17 2 2" xfId="6377"/>
    <cellStyle name="Normal 2 2 2 6 17 2 2 2" xfId="17693"/>
    <cellStyle name="Normal 2 2 2 6 17 2 2 2 2" xfId="26980"/>
    <cellStyle name="Normal 2 2 2 6 17 2 2 3" xfId="26981"/>
    <cellStyle name="Normal 2 2 2 6 17 2 3" xfId="17694"/>
    <cellStyle name="Normal 2 2 2 6 17 2 3 2" xfId="26982"/>
    <cellStyle name="Normal 2 2 2 6 17 2 4" xfId="26983"/>
    <cellStyle name="Normal 2 2 2 6 17 3" xfId="6378"/>
    <cellStyle name="Normal 2 2 2 6 17 3 2" xfId="17695"/>
    <cellStyle name="Normal 2 2 2 6 17 3 2 2" xfId="26984"/>
    <cellStyle name="Normal 2 2 2 6 17 3 3" xfId="26985"/>
    <cellStyle name="Normal 2 2 2 6 17 4" xfId="17696"/>
    <cellStyle name="Normal 2 2 2 6 17 4 2" xfId="26986"/>
    <cellStyle name="Normal 2 2 2 6 17 5" xfId="26987"/>
    <cellStyle name="Normal 2 2 2 6 18" xfId="6379"/>
    <cellStyle name="Normal 2 2 2 6 18 2" xfId="6380"/>
    <cellStyle name="Normal 2 2 2 6 18 2 2" xfId="6381"/>
    <cellStyle name="Normal 2 2 2 6 18 2 2 2" xfId="17697"/>
    <cellStyle name="Normal 2 2 2 6 18 2 2 2 2" xfId="26988"/>
    <cellStyle name="Normal 2 2 2 6 18 2 2 3" xfId="26989"/>
    <cellStyle name="Normal 2 2 2 6 18 2 3" xfId="17698"/>
    <cellStyle name="Normal 2 2 2 6 18 2 3 2" xfId="26990"/>
    <cellStyle name="Normal 2 2 2 6 18 2 4" xfId="26991"/>
    <cellStyle name="Normal 2 2 2 6 18 3" xfId="6382"/>
    <cellStyle name="Normal 2 2 2 6 18 3 2" xfId="17699"/>
    <cellStyle name="Normal 2 2 2 6 18 3 2 2" xfId="26992"/>
    <cellStyle name="Normal 2 2 2 6 18 3 3" xfId="26993"/>
    <cellStyle name="Normal 2 2 2 6 18 4" xfId="17700"/>
    <cellStyle name="Normal 2 2 2 6 18 4 2" xfId="26994"/>
    <cellStyle name="Normal 2 2 2 6 18 5" xfId="26995"/>
    <cellStyle name="Normal 2 2 2 6 19" xfId="6383"/>
    <cellStyle name="Normal 2 2 2 6 19 2" xfId="6384"/>
    <cellStyle name="Normal 2 2 2 6 19 2 2" xfId="6385"/>
    <cellStyle name="Normal 2 2 2 6 19 2 2 2" xfId="17701"/>
    <cellStyle name="Normal 2 2 2 6 19 2 2 2 2" xfId="26996"/>
    <cellStyle name="Normal 2 2 2 6 19 2 2 3" xfId="26997"/>
    <cellStyle name="Normal 2 2 2 6 19 2 3" xfId="17702"/>
    <cellStyle name="Normal 2 2 2 6 19 2 3 2" xfId="26998"/>
    <cellStyle name="Normal 2 2 2 6 19 2 4" xfId="26999"/>
    <cellStyle name="Normal 2 2 2 6 19 3" xfId="6386"/>
    <cellStyle name="Normal 2 2 2 6 19 3 2" xfId="17703"/>
    <cellStyle name="Normal 2 2 2 6 19 3 2 2" xfId="27000"/>
    <cellStyle name="Normal 2 2 2 6 19 3 3" xfId="27001"/>
    <cellStyle name="Normal 2 2 2 6 19 4" xfId="17704"/>
    <cellStyle name="Normal 2 2 2 6 19 4 2" xfId="27002"/>
    <cellStyle name="Normal 2 2 2 6 19 5" xfId="27003"/>
    <cellStyle name="Normal 2 2 2 6 2" xfId="6387"/>
    <cellStyle name="Normal 2 2 2 6 2 2" xfId="6388"/>
    <cellStyle name="Normal 2 2 2 6 2 2 2" xfId="17705"/>
    <cellStyle name="Normal 2 2 2 6 2 3" xfId="6389"/>
    <cellStyle name="Normal 2 2 2 6 2 3 2" xfId="6390"/>
    <cellStyle name="Normal 2 2 2 6 2 3 2 2" xfId="17706"/>
    <cellStyle name="Normal 2 2 2 6 2 3 2 2 2" xfId="27004"/>
    <cellStyle name="Normal 2 2 2 6 2 3 2 3" xfId="27005"/>
    <cellStyle name="Normal 2 2 2 6 2 3 3" xfId="17707"/>
    <cellStyle name="Normal 2 2 2 6 2 3 3 2" xfId="27006"/>
    <cellStyle name="Normal 2 2 2 6 2 3 4" xfId="27007"/>
    <cellStyle name="Normal 2 2 2 6 2 4" xfId="6391"/>
    <cellStyle name="Normal 2 2 2 6 2 4 2" xfId="17708"/>
    <cellStyle name="Normal 2 2 2 6 2 4 2 2" xfId="27008"/>
    <cellStyle name="Normal 2 2 2 6 2 4 3" xfId="27009"/>
    <cellStyle name="Normal 2 2 2 6 2 5" xfId="17709"/>
    <cellStyle name="Normal 2 2 2 6 2 5 2" xfId="27010"/>
    <cellStyle name="Normal 2 2 2 6 2 6" xfId="27011"/>
    <cellStyle name="Normal 2 2 2 6 20" xfId="6392"/>
    <cellStyle name="Normal 2 2 2 6 20 2" xfId="6393"/>
    <cellStyle name="Normal 2 2 2 6 20 2 2" xfId="6394"/>
    <cellStyle name="Normal 2 2 2 6 20 2 2 2" xfId="17710"/>
    <cellStyle name="Normal 2 2 2 6 20 2 2 2 2" xfId="27012"/>
    <cellStyle name="Normal 2 2 2 6 20 2 2 3" xfId="27013"/>
    <cellStyle name="Normal 2 2 2 6 20 2 3" xfId="17711"/>
    <cellStyle name="Normal 2 2 2 6 20 2 3 2" xfId="27014"/>
    <cellStyle name="Normal 2 2 2 6 20 2 4" xfId="27015"/>
    <cellStyle name="Normal 2 2 2 6 20 3" xfId="6395"/>
    <cellStyle name="Normal 2 2 2 6 20 3 2" xfId="17712"/>
    <cellStyle name="Normal 2 2 2 6 20 3 2 2" xfId="27016"/>
    <cellStyle name="Normal 2 2 2 6 20 3 3" xfId="27017"/>
    <cellStyle name="Normal 2 2 2 6 20 4" xfId="17713"/>
    <cellStyle name="Normal 2 2 2 6 20 4 2" xfId="27018"/>
    <cellStyle name="Normal 2 2 2 6 20 5" xfId="27019"/>
    <cellStyle name="Normal 2 2 2 6 21" xfId="6396"/>
    <cellStyle name="Normal 2 2 2 6 21 2" xfId="6397"/>
    <cellStyle name="Normal 2 2 2 6 21 2 2" xfId="6398"/>
    <cellStyle name="Normal 2 2 2 6 21 2 2 2" xfId="17714"/>
    <cellStyle name="Normal 2 2 2 6 21 2 2 2 2" xfId="27020"/>
    <cellStyle name="Normal 2 2 2 6 21 2 2 3" xfId="27021"/>
    <cellStyle name="Normal 2 2 2 6 21 2 3" xfId="17715"/>
    <cellStyle name="Normal 2 2 2 6 21 2 3 2" xfId="27022"/>
    <cellStyle name="Normal 2 2 2 6 21 2 4" xfId="27023"/>
    <cellStyle name="Normal 2 2 2 6 21 3" xfId="6399"/>
    <cellStyle name="Normal 2 2 2 6 21 3 2" xfId="17716"/>
    <cellStyle name="Normal 2 2 2 6 21 3 2 2" xfId="27024"/>
    <cellStyle name="Normal 2 2 2 6 21 3 3" xfId="27025"/>
    <cellStyle name="Normal 2 2 2 6 21 4" xfId="17717"/>
    <cellStyle name="Normal 2 2 2 6 21 4 2" xfId="27026"/>
    <cellStyle name="Normal 2 2 2 6 21 5" xfId="27027"/>
    <cellStyle name="Normal 2 2 2 6 22" xfId="6400"/>
    <cellStyle name="Normal 2 2 2 6 22 2" xfId="17718"/>
    <cellStyle name="Normal 2 2 2 6 23" xfId="17719"/>
    <cellStyle name="Normal 2 2 2 6 23 2" xfId="27028"/>
    <cellStyle name="Normal 2 2 2 6 24" xfId="17720"/>
    <cellStyle name="Normal 2 2 2 6 24 2" xfId="27029"/>
    <cellStyle name="Normal 2 2 2 6 3" xfId="6401"/>
    <cellStyle name="Normal 2 2 2 6 3 2" xfId="6402"/>
    <cellStyle name="Normal 2 2 2 6 3 2 2" xfId="6403"/>
    <cellStyle name="Normal 2 2 2 6 3 2 2 2" xfId="17721"/>
    <cellStyle name="Normal 2 2 2 6 3 2 2 2 2" xfId="27030"/>
    <cellStyle name="Normal 2 2 2 6 3 2 2 3" xfId="27031"/>
    <cellStyle name="Normal 2 2 2 6 3 2 3" xfId="17722"/>
    <cellStyle name="Normal 2 2 2 6 3 2 3 2" xfId="27032"/>
    <cellStyle name="Normal 2 2 2 6 3 2 4" xfId="27033"/>
    <cellStyle name="Normal 2 2 2 6 3 3" xfId="6404"/>
    <cellStyle name="Normal 2 2 2 6 3 3 2" xfId="17723"/>
    <cellStyle name="Normal 2 2 2 6 3 3 2 2" xfId="27034"/>
    <cellStyle name="Normal 2 2 2 6 3 3 3" xfId="27035"/>
    <cellStyle name="Normal 2 2 2 6 3 4" xfId="17724"/>
    <cellStyle name="Normal 2 2 2 6 3 4 2" xfId="27036"/>
    <cellStyle name="Normal 2 2 2 6 3 5" xfId="27037"/>
    <cellStyle name="Normal 2 2 2 6 4" xfId="6405"/>
    <cellStyle name="Normal 2 2 2 6 4 2" xfId="6406"/>
    <cellStyle name="Normal 2 2 2 6 4 2 2" xfId="6407"/>
    <cellStyle name="Normal 2 2 2 6 4 2 2 2" xfId="17725"/>
    <cellStyle name="Normal 2 2 2 6 4 2 2 2 2" xfId="27038"/>
    <cellStyle name="Normal 2 2 2 6 4 2 2 3" xfId="27039"/>
    <cellStyle name="Normal 2 2 2 6 4 2 3" xfId="17726"/>
    <cellStyle name="Normal 2 2 2 6 4 2 3 2" xfId="27040"/>
    <cellStyle name="Normal 2 2 2 6 4 2 4" xfId="27041"/>
    <cellStyle name="Normal 2 2 2 6 4 3" xfId="6408"/>
    <cellStyle name="Normal 2 2 2 6 4 3 2" xfId="17727"/>
    <cellStyle name="Normal 2 2 2 6 4 3 2 2" xfId="27042"/>
    <cellStyle name="Normal 2 2 2 6 4 3 3" xfId="27043"/>
    <cellStyle name="Normal 2 2 2 6 4 4" xfId="17728"/>
    <cellStyle name="Normal 2 2 2 6 4 4 2" xfId="27044"/>
    <cellStyle name="Normal 2 2 2 6 4 5" xfId="27045"/>
    <cellStyle name="Normal 2 2 2 6 5" xfId="6409"/>
    <cellStyle name="Normal 2 2 2 6 5 2" xfId="6410"/>
    <cellStyle name="Normal 2 2 2 6 5 2 2" xfId="6411"/>
    <cellStyle name="Normal 2 2 2 6 5 2 2 2" xfId="17729"/>
    <cellStyle name="Normal 2 2 2 6 5 2 2 2 2" xfId="27046"/>
    <cellStyle name="Normal 2 2 2 6 5 2 2 3" xfId="27047"/>
    <cellStyle name="Normal 2 2 2 6 5 2 3" xfId="17730"/>
    <cellStyle name="Normal 2 2 2 6 5 2 3 2" xfId="27048"/>
    <cellStyle name="Normal 2 2 2 6 5 2 4" xfId="27049"/>
    <cellStyle name="Normal 2 2 2 6 5 3" xfId="6412"/>
    <cellStyle name="Normal 2 2 2 6 5 3 2" xfId="17731"/>
    <cellStyle name="Normal 2 2 2 6 5 3 2 2" xfId="27050"/>
    <cellStyle name="Normal 2 2 2 6 5 3 3" xfId="27051"/>
    <cellStyle name="Normal 2 2 2 6 5 4" xfId="17732"/>
    <cellStyle name="Normal 2 2 2 6 5 4 2" xfId="27052"/>
    <cellStyle name="Normal 2 2 2 6 5 5" xfId="27053"/>
    <cellStyle name="Normal 2 2 2 6 6" xfId="6413"/>
    <cellStyle name="Normal 2 2 2 6 6 2" xfId="6414"/>
    <cellStyle name="Normal 2 2 2 6 6 2 2" xfId="6415"/>
    <cellStyle name="Normal 2 2 2 6 6 2 2 2" xfId="17733"/>
    <cellStyle name="Normal 2 2 2 6 6 2 2 2 2" xfId="27054"/>
    <cellStyle name="Normal 2 2 2 6 6 2 2 3" xfId="27055"/>
    <cellStyle name="Normal 2 2 2 6 6 2 3" xfId="17734"/>
    <cellStyle name="Normal 2 2 2 6 6 2 3 2" xfId="27056"/>
    <cellStyle name="Normal 2 2 2 6 6 2 4" xfId="27057"/>
    <cellStyle name="Normal 2 2 2 6 6 3" xfId="6416"/>
    <cellStyle name="Normal 2 2 2 6 6 3 2" xfId="17735"/>
    <cellStyle name="Normal 2 2 2 6 6 3 2 2" xfId="27058"/>
    <cellStyle name="Normal 2 2 2 6 6 3 3" xfId="27059"/>
    <cellStyle name="Normal 2 2 2 6 6 4" xfId="17736"/>
    <cellStyle name="Normal 2 2 2 6 6 4 2" xfId="27060"/>
    <cellStyle name="Normal 2 2 2 6 6 5" xfId="27061"/>
    <cellStyle name="Normal 2 2 2 6 7" xfId="6417"/>
    <cellStyle name="Normal 2 2 2 6 7 2" xfId="6418"/>
    <cellStyle name="Normal 2 2 2 6 7 2 2" xfId="6419"/>
    <cellStyle name="Normal 2 2 2 6 7 2 2 2" xfId="17737"/>
    <cellStyle name="Normal 2 2 2 6 7 2 2 2 2" xfId="27062"/>
    <cellStyle name="Normal 2 2 2 6 7 2 2 3" xfId="27063"/>
    <cellStyle name="Normal 2 2 2 6 7 2 3" xfId="17738"/>
    <cellStyle name="Normal 2 2 2 6 7 2 3 2" xfId="27064"/>
    <cellStyle name="Normal 2 2 2 6 7 2 4" xfId="27065"/>
    <cellStyle name="Normal 2 2 2 6 7 3" xfId="6420"/>
    <cellStyle name="Normal 2 2 2 6 7 3 2" xfId="17739"/>
    <cellStyle name="Normal 2 2 2 6 7 3 2 2" xfId="27066"/>
    <cellStyle name="Normal 2 2 2 6 7 3 3" xfId="27067"/>
    <cellStyle name="Normal 2 2 2 6 7 4" xfId="17740"/>
    <cellStyle name="Normal 2 2 2 6 7 4 2" xfId="27068"/>
    <cellStyle name="Normal 2 2 2 6 7 5" xfId="27069"/>
    <cellStyle name="Normal 2 2 2 6 8" xfId="6421"/>
    <cellStyle name="Normal 2 2 2 6 8 2" xfId="6422"/>
    <cellStyle name="Normal 2 2 2 6 8 2 2" xfId="6423"/>
    <cellStyle name="Normal 2 2 2 6 8 2 2 2" xfId="17741"/>
    <cellStyle name="Normal 2 2 2 6 8 2 2 2 2" xfId="27070"/>
    <cellStyle name="Normal 2 2 2 6 8 2 2 3" xfId="27071"/>
    <cellStyle name="Normal 2 2 2 6 8 2 3" xfId="17742"/>
    <cellStyle name="Normal 2 2 2 6 8 2 3 2" xfId="27072"/>
    <cellStyle name="Normal 2 2 2 6 8 2 4" xfId="27073"/>
    <cellStyle name="Normal 2 2 2 6 8 3" xfId="6424"/>
    <cellStyle name="Normal 2 2 2 6 8 3 2" xfId="17743"/>
    <cellStyle name="Normal 2 2 2 6 8 3 2 2" xfId="27074"/>
    <cellStyle name="Normal 2 2 2 6 8 3 3" xfId="27075"/>
    <cellStyle name="Normal 2 2 2 6 8 4" xfId="17744"/>
    <cellStyle name="Normal 2 2 2 6 8 4 2" xfId="27076"/>
    <cellStyle name="Normal 2 2 2 6 8 5" xfId="27077"/>
    <cellStyle name="Normal 2 2 2 6 9" xfId="6425"/>
    <cellStyle name="Normal 2 2 2 6 9 2" xfId="6426"/>
    <cellStyle name="Normal 2 2 2 6 9 2 2" xfId="6427"/>
    <cellStyle name="Normal 2 2 2 6 9 2 2 2" xfId="17745"/>
    <cellStyle name="Normal 2 2 2 6 9 2 2 2 2" xfId="27078"/>
    <cellStyle name="Normal 2 2 2 6 9 2 2 3" xfId="27079"/>
    <cellStyle name="Normal 2 2 2 6 9 2 3" xfId="17746"/>
    <cellStyle name="Normal 2 2 2 6 9 2 3 2" xfId="27080"/>
    <cellStyle name="Normal 2 2 2 6 9 2 4" xfId="27081"/>
    <cellStyle name="Normal 2 2 2 6 9 3" xfId="6428"/>
    <cellStyle name="Normal 2 2 2 6 9 3 2" xfId="17747"/>
    <cellStyle name="Normal 2 2 2 6 9 3 2 2" xfId="27082"/>
    <cellStyle name="Normal 2 2 2 6 9 3 3" xfId="27083"/>
    <cellStyle name="Normal 2 2 2 6 9 4" xfId="17748"/>
    <cellStyle name="Normal 2 2 2 6 9 4 2" xfId="27084"/>
    <cellStyle name="Normal 2 2 2 6 9 5" xfId="27085"/>
    <cellStyle name="Normal 2 2 2 60" xfId="6429"/>
    <cellStyle name="Normal 2 2 2 60 2" xfId="6430"/>
    <cellStyle name="Normal 2 2 2 60 3" xfId="17749"/>
    <cellStyle name="Normal 2 2 2 61" xfId="6431"/>
    <cellStyle name="Normal 2 2 2 61 2" xfId="6432"/>
    <cellStyle name="Normal 2 2 2 61 3" xfId="17750"/>
    <cellStyle name="Normal 2 2 2 62" xfId="6433"/>
    <cellStyle name="Normal 2 2 2 62 2" xfId="6434"/>
    <cellStyle name="Normal 2 2 2 62 3" xfId="17751"/>
    <cellStyle name="Normal 2 2 2 63" xfId="6435"/>
    <cellStyle name="Normal 2 2 2 63 2" xfId="6436"/>
    <cellStyle name="Normal 2 2 2 63 3" xfId="17752"/>
    <cellStyle name="Normal 2 2 2 64" xfId="6437"/>
    <cellStyle name="Normal 2 2 2 64 2" xfId="17753"/>
    <cellStyle name="Normal 2 2 2 65" xfId="6438"/>
    <cellStyle name="Normal 2 2 2 65 2" xfId="17754"/>
    <cellStyle name="Normal 2 2 2 66" xfId="6439"/>
    <cellStyle name="Normal 2 2 2 66 2" xfId="17755"/>
    <cellStyle name="Normal 2 2 2 67" xfId="6440"/>
    <cellStyle name="Normal 2 2 2 67 2" xfId="17756"/>
    <cellStyle name="Normal 2 2 2 68" xfId="6441"/>
    <cellStyle name="Normal 2 2 2 68 2" xfId="17757"/>
    <cellStyle name="Normal 2 2 2 69" xfId="6442"/>
    <cellStyle name="Normal 2 2 2 69 2" xfId="17758"/>
    <cellStyle name="Normal 2 2 2 7" xfId="42"/>
    <cellStyle name="Normal 2 2 2 7 2" xfId="6443"/>
    <cellStyle name="Normal 2 2 2 7 2 2" xfId="6444"/>
    <cellStyle name="Normal 2 2 2 7 2 3" xfId="17759"/>
    <cellStyle name="Normal 2 2 2 7 2 4" xfId="17760"/>
    <cellStyle name="Normal 2 2 2 7 2 5" xfId="17761"/>
    <cellStyle name="Normal 2 2 2 7 2 5 2" xfId="27086"/>
    <cellStyle name="Normal 2 2 2 7 3" xfId="6445"/>
    <cellStyle name="Normal 2 2 2 7 3 2" xfId="17762"/>
    <cellStyle name="Normal 2 2 2 7 3 2 2" xfId="27087"/>
    <cellStyle name="Normal 2 2 2 7 3 3" xfId="27088"/>
    <cellStyle name="Normal 2 2 2 7 4" xfId="17763"/>
    <cellStyle name="Normal 2 2 2 7 5" xfId="17764"/>
    <cellStyle name="Normal 2 2 2 7 6" xfId="17765"/>
    <cellStyle name="Normal 2 2 2 7 6 2" xfId="27089"/>
    <cellStyle name="Normal 2 2 2 70" xfId="6446"/>
    <cellStyle name="Normal 2 2 2 70 2" xfId="17766"/>
    <cellStyle name="Normal 2 2 2 71" xfId="6447"/>
    <cellStyle name="Normal 2 2 2 71 2" xfId="17767"/>
    <cellStyle name="Normal 2 2 2 72" xfId="6448"/>
    <cellStyle name="Normal 2 2 2 72 2" xfId="17768"/>
    <cellStyle name="Normal 2 2 2 73" xfId="6449"/>
    <cellStyle name="Normal 2 2 2 73 2" xfId="17769"/>
    <cellStyle name="Normal 2 2 2 74" xfId="6450"/>
    <cellStyle name="Normal 2 2 2 74 2" xfId="17770"/>
    <cellStyle name="Normal 2 2 2 75" xfId="6451"/>
    <cellStyle name="Normal 2 2 2 75 2" xfId="17771"/>
    <cellStyle name="Normal 2 2 2 76" xfId="6452"/>
    <cellStyle name="Normal 2 2 2 76 2" xfId="17772"/>
    <cellStyle name="Normal 2 2 2 77" xfId="6453"/>
    <cellStyle name="Normal 2 2 2 77 2" xfId="17773"/>
    <cellStyle name="Normal 2 2 2 78" xfId="6454"/>
    <cellStyle name="Normal 2 2 2 78 2" xfId="17774"/>
    <cellStyle name="Normal 2 2 2 79" xfId="6455"/>
    <cellStyle name="Normal 2 2 2 79 2" xfId="17775"/>
    <cellStyle name="Normal 2 2 2 8" xfId="6456"/>
    <cellStyle name="Normal 2 2 2 8 2" xfId="6457"/>
    <cellStyle name="Normal 2 2 2 8 2 2" xfId="6458"/>
    <cellStyle name="Normal 2 2 2 8 2 3" xfId="17776"/>
    <cellStyle name="Normal 2 2 2 8 3" xfId="6459"/>
    <cellStyle name="Normal 2 2 2 8 4" xfId="17777"/>
    <cellStyle name="Normal 2 2 2 8 5" xfId="17778"/>
    <cellStyle name="Normal 2 2 2 80" xfId="6460"/>
    <cellStyle name="Normal 2 2 2 80 2" xfId="17779"/>
    <cellStyle name="Normal 2 2 2 81" xfId="6461"/>
    <cellStyle name="Normal 2 2 2 81 2" xfId="17780"/>
    <cellStyle name="Normal 2 2 2 82" xfId="6462"/>
    <cellStyle name="Normal 2 2 2 82 2" xfId="17781"/>
    <cellStyle name="Normal 2 2 2 83" xfId="6463"/>
    <cellStyle name="Normal 2 2 2 83 2" xfId="17782"/>
    <cellStyle name="Normal 2 2 2 84" xfId="6464"/>
    <cellStyle name="Normal 2 2 2 84 2" xfId="17783"/>
    <cellStyle name="Normal 2 2 2 85" xfId="6465"/>
    <cellStyle name="Normal 2 2 2 85 2" xfId="17784"/>
    <cellStyle name="Normal 2 2 2 86" xfId="6466"/>
    <cellStyle name="Normal 2 2 2 86 2" xfId="17785"/>
    <cellStyle name="Normal 2 2 2 87" xfId="6467"/>
    <cellStyle name="Normal 2 2 2 87 2" xfId="17786"/>
    <cellStyle name="Normal 2 2 2 88" xfId="6468"/>
    <cellStyle name="Normal 2 2 2 88 2" xfId="17787"/>
    <cellStyle name="Normal 2 2 2 89" xfId="6469"/>
    <cellStyle name="Normal 2 2 2 89 2" xfId="17788"/>
    <cellStyle name="Normal 2 2 2 9" xfId="6470"/>
    <cellStyle name="Normal 2 2 2 9 2" xfId="6471"/>
    <cellStyle name="Normal 2 2 2 9 2 2" xfId="6472"/>
    <cellStyle name="Normal 2 2 2 9 2 3" xfId="17789"/>
    <cellStyle name="Normal 2 2 2 9 3" xfId="6473"/>
    <cellStyle name="Normal 2 2 2 9 4" xfId="17790"/>
    <cellStyle name="Normal 2 2 2 9 5" xfId="17791"/>
    <cellStyle name="Normal 2 2 2 90" xfId="6474"/>
    <cellStyle name="Normal 2 2 2 90 2" xfId="17792"/>
    <cellStyle name="Normal 2 2 2 91" xfId="6475"/>
    <cellStyle name="Normal 2 2 2 91 2" xfId="17793"/>
    <cellStyle name="Normal 2 2 2 92" xfId="6476"/>
    <cellStyle name="Normal 2 2 2 92 2" xfId="17794"/>
    <cellStyle name="Normal 2 2 2 93" xfId="6477"/>
    <cellStyle name="Normal 2 2 2 93 2" xfId="17795"/>
    <cellStyle name="Normal 2 2 2 94" xfId="6478"/>
    <cellStyle name="Normal 2 2 2 94 2" xfId="6479"/>
    <cellStyle name="Normal 2 2 2 94 2 2" xfId="17796"/>
    <cellStyle name="Normal 2 2 2 94 2 2 2" xfId="27090"/>
    <cellStyle name="Normal 2 2 2 94 2 3" xfId="27091"/>
    <cellStyle name="Normal 2 2 2 94 3" xfId="17797"/>
    <cellStyle name="Normal 2 2 2 95" xfId="6480"/>
    <cellStyle name="Normal 2 2 2 95 2" xfId="17798"/>
    <cellStyle name="Normal 2 2 2 96" xfId="6481"/>
    <cellStyle name="Normal 2 2 2 96 2" xfId="17799"/>
    <cellStyle name="Normal 2 2 2 97" xfId="6482"/>
    <cellStyle name="Normal 2 2 2 97 2" xfId="17800"/>
    <cellStyle name="Normal 2 2 2 98" xfId="6483"/>
    <cellStyle name="Normal 2 2 2 98 2" xfId="17801"/>
    <cellStyle name="Normal 2 2 2 99" xfId="6484"/>
    <cellStyle name="Normal 2 2 2 99 2" xfId="17802"/>
    <cellStyle name="Normal 2 2 20" xfId="6485"/>
    <cellStyle name="Normal 2 2 20 2" xfId="6486"/>
    <cellStyle name="Normal 2 2 20 2 2" xfId="6487"/>
    <cellStyle name="Normal 2 2 20 2 2 2" xfId="17803"/>
    <cellStyle name="Normal 2 2 20 2 2 2 2" xfId="27092"/>
    <cellStyle name="Normal 2 2 20 2 2 3" xfId="27093"/>
    <cellStyle name="Normal 2 2 20 2 3" xfId="17804"/>
    <cellStyle name="Normal 2 2 20 2 3 2" xfId="27094"/>
    <cellStyle name="Normal 2 2 20 2 4" xfId="27095"/>
    <cellStyle name="Normal 2 2 20 3" xfId="6488"/>
    <cellStyle name="Normal 2 2 20 3 2" xfId="6489"/>
    <cellStyle name="Normal 2 2 20 3 2 2" xfId="17805"/>
    <cellStyle name="Normal 2 2 20 3 2 2 2" xfId="27096"/>
    <cellStyle name="Normal 2 2 20 3 2 3" xfId="27097"/>
    <cellStyle name="Normal 2 2 20 3 3" xfId="17806"/>
    <cellStyle name="Normal 2 2 20 3 3 2" xfId="27098"/>
    <cellStyle name="Normal 2 2 20 3 4" xfId="27099"/>
    <cellStyle name="Normal 2 2 20 4" xfId="6490"/>
    <cellStyle name="Normal 2 2 20 4 2" xfId="17807"/>
    <cellStyle name="Normal 2 2 20 4 2 2" xfId="27100"/>
    <cellStyle name="Normal 2 2 20 4 3" xfId="27101"/>
    <cellStyle name="Normal 2 2 20 5" xfId="17808"/>
    <cellStyle name="Normal 2 2 20 5 2" xfId="27102"/>
    <cellStyle name="Normal 2 2 20 6" xfId="27103"/>
    <cellStyle name="Normal 2 2 21" xfId="6491"/>
    <cellStyle name="Normal 2 2 21 2" xfId="6492"/>
    <cellStyle name="Normal 2 2 21 2 2" xfId="6493"/>
    <cellStyle name="Normal 2 2 21 2 2 2" xfId="17809"/>
    <cellStyle name="Normal 2 2 21 2 2 2 2" xfId="27104"/>
    <cellStyle name="Normal 2 2 21 2 2 3" xfId="27105"/>
    <cellStyle name="Normal 2 2 21 2 3" xfId="17810"/>
    <cellStyle name="Normal 2 2 21 2 3 2" xfId="27106"/>
    <cellStyle name="Normal 2 2 21 2 4" xfId="27107"/>
    <cellStyle name="Normal 2 2 21 3" xfId="6494"/>
    <cellStyle name="Normal 2 2 21 3 2" xfId="6495"/>
    <cellStyle name="Normal 2 2 21 3 2 2" xfId="17811"/>
    <cellStyle name="Normal 2 2 21 3 2 2 2" xfId="27108"/>
    <cellStyle name="Normal 2 2 21 3 2 3" xfId="27109"/>
    <cellStyle name="Normal 2 2 21 3 3" xfId="17812"/>
    <cellStyle name="Normal 2 2 21 3 3 2" xfId="27110"/>
    <cellStyle name="Normal 2 2 21 3 4" xfId="27111"/>
    <cellStyle name="Normal 2 2 21 4" xfId="6496"/>
    <cellStyle name="Normal 2 2 21 4 2" xfId="17813"/>
    <cellStyle name="Normal 2 2 21 4 2 2" xfId="27112"/>
    <cellStyle name="Normal 2 2 21 4 3" xfId="27113"/>
    <cellStyle name="Normal 2 2 21 5" xfId="17814"/>
    <cellStyle name="Normal 2 2 21 5 2" xfId="27114"/>
    <cellStyle name="Normal 2 2 21 6" xfId="27115"/>
    <cellStyle name="Normal 2 2 22" xfId="6497"/>
    <cellStyle name="Normal 2 2 22 2" xfId="6498"/>
    <cellStyle name="Normal 2 2 22 2 2" xfId="6499"/>
    <cellStyle name="Normal 2 2 22 2 2 2" xfId="17815"/>
    <cellStyle name="Normal 2 2 22 2 2 2 2" xfId="27116"/>
    <cellStyle name="Normal 2 2 22 2 2 3" xfId="27117"/>
    <cellStyle name="Normal 2 2 22 2 3" xfId="17816"/>
    <cellStyle name="Normal 2 2 22 2 3 2" xfId="27118"/>
    <cellStyle name="Normal 2 2 22 2 4" xfId="27119"/>
    <cellStyle name="Normal 2 2 22 3" xfId="6500"/>
    <cellStyle name="Normal 2 2 22 3 2" xfId="6501"/>
    <cellStyle name="Normal 2 2 22 3 2 2" xfId="17817"/>
    <cellStyle name="Normal 2 2 22 3 2 2 2" xfId="27120"/>
    <cellStyle name="Normal 2 2 22 3 2 3" xfId="27121"/>
    <cellStyle name="Normal 2 2 22 3 3" xfId="17818"/>
    <cellStyle name="Normal 2 2 22 3 3 2" xfId="27122"/>
    <cellStyle name="Normal 2 2 22 3 4" xfId="27123"/>
    <cellStyle name="Normal 2 2 22 4" xfId="6502"/>
    <cellStyle name="Normal 2 2 22 4 2" xfId="17819"/>
    <cellStyle name="Normal 2 2 22 4 2 2" xfId="27124"/>
    <cellStyle name="Normal 2 2 22 4 3" xfId="27125"/>
    <cellStyle name="Normal 2 2 22 5" xfId="17820"/>
    <cellStyle name="Normal 2 2 22 5 2" xfId="27126"/>
    <cellStyle name="Normal 2 2 22 6" xfId="27127"/>
    <cellStyle name="Normal 2 2 23" xfId="6503"/>
    <cellStyle name="Normal 2 2 23 2" xfId="6504"/>
    <cellStyle name="Normal 2 2 23 2 2" xfId="6505"/>
    <cellStyle name="Normal 2 2 23 2 2 2" xfId="17821"/>
    <cellStyle name="Normal 2 2 23 2 2 2 2" xfId="27128"/>
    <cellStyle name="Normal 2 2 23 2 2 3" xfId="27129"/>
    <cellStyle name="Normal 2 2 23 2 3" xfId="17822"/>
    <cellStyle name="Normal 2 2 23 2 3 2" xfId="27130"/>
    <cellStyle name="Normal 2 2 23 2 4" xfId="27131"/>
    <cellStyle name="Normal 2 2 23 3" xfId="6506"/>
    <cellStyle name="Normal 2 2 23 3 2" xfId="6507"/>
    <cellStyle name="Normal 2 2 23 3 2 2" xfId="17823"/>
    <cellStyle name="Normal 2 2 23 3 2 2 2" xfId="27132"/>
    <cellStyle name="Normal 2 2 23 3 2 3" xfId="27133"/>
    <cellStyle name="Normal 2 2 23 3 3" xfId="17824"/>
    <cellStyle name="Normal 2 2 23 3 3 2" xfId="27134"/>
    <cellStyle name="Normal 2 2 23 3 4" xfId="27135"/>
    <cellStyle name="Normal 2 2 23 4" xfId="6508"/>
    <cellStyle name="Normal 2 2 23 4 2" xfId="17825"/>
    <cellStyle name="Normal 2 2 23 4 2 2" xfId="27136"/>
    <cellStyle name="Normal 2 2 23 4 3" xfId="27137"/>
    <cellStyle name="Normal 2 2 23 5" xfId="17826"/>
    <cellStyle name="Normal 2 2 23 5 2" xfId="27138"/>
    <cellStyle name="Normal 2 2 23 6" xfId="27139"/>
    <cellStyle name="Normal 2 2 24" xfId="6509"/>
    <cellStyle name="Normal 2 2 24 2" xfId="6510"/>
    <cellStyle name="Normal 2 2 24 2 2" xfId="6511"/>
    <cellStyle name="Normal 2 2 24 2 2 2" xfId="17827"/>
    <cellStyle name="Normal 2 2 24 2 2 2 2" xfId="27140"/>
    <cellStyle name="Normal 2 2 24 2 2 3" xfId="27141"/>
    <cellStyle name="Normal 2 2 24 2 3" xfId="17828"/>
    <cellStyle name="Normal 2 2 24 2 3 2" xfId="27142"/>
    <cellStyle name="Normal 2 2 24 2 4" xfId="27143"/>
    <cellStyle name="Normal 2 2 24 3" xfId="6512"/>
    <cellStyle name="Normal 2 2 24 3 2" xfId="6513"/>
    <cellStyle name="Normal 2 2 24 3 2 2" xfId="17829"/>
    <cellStyle name="Normal 2 2 24 3 2 2 2" xfId="27144"/>
    <cellStyle name="Normal 2 2 24 3 2 3" xfId="27145"/>
    <cellStyle name="Normal 2 2 24 3 3" xfId="17830"/>
    <cellStyle name="Normal 2 2 24 3 3 2" xfId="27146"/>
    <cellStyle name="Normal 2 2 24 3 4" xfId="27147"/>
    <cellStyle name="Normal 2 2 24 4" xfId="6514"/>
    <cellStyle name="Normal 2 2 24 4 2" xfId="17831"/>
    <cellStyle name="Normal 2 2 24 4 2 2" xfId="27148"/>
    <cellStyle name="Normal 2 2 24 4 3" xfId="27149"/>
    <cellStyle name="Normal 2 2 24 5" xfId="17832"/>
    <cellStyle name="Normal 2 2 24 5 2" xfId="27150"/>
    <cellStyle name="Normal 2 2 24 6" xfId="27151"/>
    <cellStyle name="Normal 2 2 25" xfId="6515"/>
    <cellStyle name="Normal 2 2 25 2" xfId="6516"/>
    <cellStyle name="Normal 2 2 25 2 2" xfId="6517"/>
    <cellStyle name="Normal 2 2 25 2 2 2" xfId="17833"/>
    <cellStyle name="Normal 2 2 25 2 2 2 2" xfId="27152"/>
    <cellStyle name="Normal 2 2 25 2 2 3" xfId="27153"/>
    <cellStyle name="Normal 2 2 25 2 3" xfId="17834"/>
    <cellStyle name="Normal 2 2 25 2 3 2" xfId="27154"/>
    <cellStyle name="Normal 2 2 25 2 4" xfId="27155"/>
    <cellStyle name="Normal 2 2 25 3" xfId="6518"/>
    <cellStyle name="Normal 2 2 25 3 2" xfId="6519"/>
    <cellStyle name="Normal 2 2 25 3 2 2" xfId="17835"/>
    <cellStyle name="Normal 2 2 25 3 2 2 2" xfId="27156"/>
    <cellStyle name="Normal 2 2 25 3 2 3" xfId="27157"/>
    <cellStyle name="Normal 2 2 25 3 3" xfId="17836"/>
    <cellStyle name="Normal 2 2 25 3 3 2" xfId="27158"/>
    <cellStyle name="Normal 2 2 25 3 4" xfId="27159"/>
    <cellStyle name="Normal 2 2 25 4" xfId="6520"/>
    <cellStyle name="Normal 2 2 25 4 2" xfId="17837"/>
    <cellStyle name="Normal 2 2 25 4 2 2" xfId="27160"/>
    <cellStyle name="Normal 2 2 25 4 3" xfId="27161"/>
    <cellStyle name="Normal 2 2 25 5" xfId="17838"/>
    <cellStyle name="Normal 2 2 25 5 2" xfId="27162"/>
    <cellStyle name="Normal 2 2 25 6" xfId="27163"/>
    <cellStyle name="Normal 2 2 26" xfId="6521"/>
    <cellStyle name="Normal 2 2 26 2" xfId="6522"/>
    <cellStyle name="Normal 2 2 26 2 2" xfId="6523"/>
    <cellStyle name="Normal 2 2 26 2 2 2" xfId="17839"/>
    <cellStyle name="Normal 2 2 26 2 2 2 2" xfId="27164"/>
    <cellStyle name="Normal 2 2 26 2 2 3" xfId="27165"/>
    <cellStyle name="Normal 2 2 26 2 3" xfId="17840"/>
    <cellStyle name="Normal 2 2 26 2 3 2" xfId="27166"/>
    <cellStyle name="Normal 2 2 26 2 4" xfId="27167"/>
    <cellStyle name="Normal 2 2 26 3" xfId="6524"/>
    <cellStyle name="Normal 2 2 26 3 2" xfId="6525"/>
    <cellStyle name="Normal 2 2 26 3 2 2" xfId="17841"/>
    <cellStyle name="Normal 2 2 26 3 2 2 2" xfId="27168"/>
    <cellStyle name="Normal 2 2 26 3 2 3" xfId="27169"/>
    <cellStyle name="Normal 2 2 26 3 3" xfId="17842"/>
    <cellStyle name="Normal 2 2 26 3 3 2" xfId="27170"/>
    <cellStyle name="Normal 2 2 26 3 4" xfId="27171"/>
    <cellStyle name="Normal 2 2 26 4" xfId="6526"/>
    <cellStyle name="Normal 2 2 26 4 2" xfId="17843"/>
    <cellStyle name="Normal 2 2 26 4 2 2" xfId="27172"/>
    <cellStyle name="Normal 2 2 26 4 3" xfId="27173"/>
    <cellStyle name="Normal 2 2 26 5" xfId="17844"/>
    <cellStyle name="Normal 2 2 26 5 2" xfId="27174"/>
    <cellStyle name="Normal 2 2 26 6" xfId="27175"/>
    <cellStyle name="Normal 2 2 27" xfId="6527"/>
    <cellStyle name="Normal 2 2 27 2" xfId="6528"/>
    <cellStyle name="Normal 2 2 27 2 2" xfId="6529"/>
    <cellStyle name="Normal 2 2 27 2 2 2" xfId="17845"/>
    <cellStyle name="Normal 2 2 27 2 2 2 2" xfId="27176"/>
    <cellStyle name="Normal 2 2 27 2 2 3" xfId="27177"/>
    <cellStyle name="Normal 2 2 27 2 3" xfId="17846"/>
    <cellStyle name="Normal 2 2 27 2 3 2" xfId="27178"/>
    <cellStyle name="Normal 2 2 27 2 4" xfId="27179"/>
    <cellStyle name="Normal 2 2 27 3" xfId="6530"/>
    <cellStyle name="Normal 2 2 27 3 2" xfId="6531"/>
    <cellStyle name="Normal 2 2 27 3 2 2" xfId="17847"/>
    <cellStyle name="Normal 2 2 27 3 2 2 2" xfId="27180"/>
    <cellStyle name="Normal 2 2 27 3 2 3" xfId="27181"/>
    <cellStyle name="Normal 2 2 27 3 3" xfId="17848"/>
    <cellStyle name="Normal 2 2 27 3 3 2" xfId="27182"/>
    <cellStyle name="Normal 2 2 27 3 4" xfId="27183"/>
    <cellStyle name="Normal 2 2 27 4" xfId="6532"/>
    <cellStyle name="Normal 2 2 27 4 2" xfId="17849"/>
    <cellStyle name="Normal 2 2 27 4 2 2" xfId="27184"/>
    <cellStyle name="Normal 2 2 27 4 3" xfId="27185"/>
    <cellStyle name="Normal 2 2 27 5" xfId="17850"/>
    <cellStyle name="Normal 2 2 27 5 2" xfId="27186"/>
    <cellStyle name="Normal 2 2 27 6" xfId="27187"/>
    <cellStyle name="Normal 2 2 28" xfId="6533"/>
    <cellStyle name="Normal 2 2 28 2" xfId="6534"/>
    <cellStyle name="Normal 2 2 28 2 2" xfId="6535"/>
    <cellStyle name="Normal 2 2 28 2 2 2" xfId="17851"/>
    <cellStyle name="Normal 2 2 28 2 2 2 2" xfId="27188"/>
    <cellStyle name="Normal 2 2 28 2 2 3" xfId="27189"/>
    <cellStyle name="Normal 2 2 28 2 3" xfId="17852"/>
    <cellStyle name="Normal 2 2 28 2 3 2" xfId="27190"/>
    <cellStyle name="Normal 2 2 28 2 4" xfId="27191"/>
    <cellStyle name="Normal 2 2 28 3" xfId="6536"/>
    <cellStyle name="Normal 2 2 28 3 2" xfId="6537"/>
    <cellStyle name="Normal 2 2 28 3 2 2" xfId="17853"/>
    <cellStyle name="Normal 2 2 28 3 2 2 2" xfId="27192"/>
    <cellStyle name="Normal 2 2 28 3 2 3" xfId="27193"/>
    <cellStyle name="Normal 2 2 28 3 3" xfId="17854"/>
    <cellStyle name="Normal 2 2 28 3 3 2" xfId="27194"/>
    <cellStyle name="Normal 2 2 28 3 4" xfId="27195"/>
    <cellStyle name="Normal 2 2 28 4" xfId="6538"/>
    <cellStyle name="Normal 2 2 28 4 2" xfId="17855"/>
    <cellStyle name="Normal 2 2 28 4 2 2" xfId="27196"/>
    <cellStyle name="Normal 2 2 28 4 3" xfId="27197"/>
    <cellStyle name="Normal 2 2 28 5" xfId="17856"/>
    <cellStyle name="Normal 2 2 28 5 2" xfId="27198"/>
    <cellStyle name="Normal 2 2 28 6" xfId="27199"/>
    <cellStyle name="Normal 2 2 29" xfId="6539"/>
    <cellStyle name="Normal 2 2 29 2" xfId="6540"/>
    <cellStyle name="Normal 2 2 29 2 2" xfId="6541"/>
    <cellStyle name="Normal 2 2 29 2 2 2" xfId="17857"/>
    <cellStyle name="Normal 2 2 29 2 2 2 2" xfId="27200"/>
    <cellStyle name="Normal 2 2 29 2 2 3" xfId="27201"/>
    <cellStyle name="Normal 2 2 29 2 3" xfId="17858"/>
    <cellStyle name="Normal 2 2 29 2 3 2" xfId="27202"/>
    <cellStyle name="Normal 2 2 29 2 4" xfId="27203"/>
    <cellStyle name="Normal 2 2 29 3" xfId="6542"/>
    <cellStyle name="Normal 2 2 29 3 2" xfId="6543"/>
    <cellStyle name="Normal 2 2 29 3 2 2" xfId="17859"/>
    <cellStyle name="Normal 2 2 29 3 2 2 2" xfId="27204"/>
    <cellStyle name="Normal 2 2 29 3 2 3" xfId="27205"/>
    <cellStyle name="Normal 2 2 29 3 3" xfId="17860"/>
    <cellStyle name="Normal 2 2 29 3 3 2" xfId="27206"/>
    <cellStyle name="Normal 2 2 29 3 4" xfId="27207"/>
    <cellStyle name="Normal 2 2 29 4" xfId="6544"/>
    <cellStyle name="Normal 2 2 29 4 2" xfId="17861"/>
    <cellStyle name="Normal 2 2 29 4 2 2" xfId="27208"/>
    <cellStyle name="Normal 2 2 29 4 3" xfId="27209"/>
    <cellStyle name="Normal 2 2 29 5" xfId="17862"/>
    <cellStyle name="Normal 2 2 29 5 2" xfId="27210"/>
    <cellStyle name="Normal 2 2 29 6" xfId="27211"/>
    <cellStyle name="Normal 2 2 3" xfId="43"/>
    <cellStyle name="Normal 2 2 3 2" xfId="6545"/>
    <cellStyle name="Normal 2 2 3 2 2" xfId="6546"/>
    <cellStyle name="Normal 2 2 3 2 2 2" xfId="6547"/>
    <cellStyle name="Normal 2 2 3 2 2 2 2" xfId="17863"/>
    <cellStyle name="Normal 2 2 3 2 2 2 2 2" xfId="27212"/>
    <cellStyle name="Normal 2 2 3 2 2 2 3" xfId="27213"/>
    <cellStyle name="Normal 2 2 3 2 2 3" xfId="17864"/>
    <cellStyle name="Normal 2 2 3 2 2 3 2" xfId="27214"/>
    <cellStyle name="Normal 2 2 3 2 2 4" xfId="27215"/>
    <cellStyle name="Normal 2 2 3 2 3" xfId="6548"/>
    <cellStyle name="Normal 2 2 3 2 3 2" xfId="17865"/>
    <cellStyle name="Normal 2 2 3 2 3 2 2" xfId="27216"/>
    <cellStyle name="Normal 2 2 3 2 3 3" xfId="27217"/>
    <cellStyle name="Normal 2 2 3 2 4" xfId="17866"/>
    <cellStyle name="Normal 2 2 3 2 4 2" xfId="27218"/>
    <cellStyle name="Normal 2 2 3 2 5" xfId="27219"/>
    <cellStyle name="Normal 2 2 3 3" xfId="6549"/>
    <cellStyle name="Normal 2 2 3 3 2" xfId="6550"/>
    <cellStyle name="Normal 2 2 3 3 2 2" xfId="6551"/>
    <cellStyle name="Normal 2 2 3 3 2 2 2" xfId="17867"/>
    <cellStyle name="Normal 2 2 3 3 2 2 2 2" xfId="27220"/>
    <cellStyle name="Normal 2 2 3 3 2 2 3" xfId="27221"/>
    <cellStyle name="Normal 2 2 3 3 2 3" xfId="17868"/>
    <cellStyle name="Normal 2 2 3 3 2 3 2" xfId="27222"/>
    <cellStyle name="Normal 2 2 3 3 2 4" xfId="27223"/>
    <cellStyle name="Normal 2 2 3 3 3" xfId="6552"/>
    <cellStyle name="Normal 2 2 3 3 3 2" xfId="17869"/>
    <cellStyle name="Normal 2 2 3 3 3 2 2" xfId="27224"/>
    <cellStyle name="Normal 2 2 3 3 3 3" xfId="27225"/>
    <cellStyle name="Normal 2 2 3 3 4" xfId="17870"/>
    <cellStyle name="Normal 2 2 3 3 4 2" xfId="27226"/>
    <cellStyle name="Normal 2 2 3 3 5" xfId="27227"/>
    <cellStyle name="Normal 2 2 3 4" xfId="6553"/>
    <cellStyle name="Normal 2 2 3 4 2" xfId="6554"/>
    <cellStyle name="Normal 2 2 3 4 2 2" xfId="17871"/>
    <cellStyle name="Normal 2 2 3 4 2 2 2" xfId="27228"/>
    <cellStyle name="Normal 2 2 3 4 2 3" xfId="27229"/>
    <cellStyle name="Normal 2 2 3 4 3" xfId="17872"/>
    <cellStyle name="Normal 2 2 3 4 3 2" xfId="27230"/>
    <cellStyle name="Normal 2 2 3 4 4" xfId="27231"/>
    <cellStyle name="Normal 2 2 3 5" xfId="6555"/>
    <cellStyle name="Normal 2 2 3 5 2" xfId="17873"/>
    <cellStyle name="Normal 2 2 3 5 2 2" xfId="27232"/>
    <cellStyle name="Normal 2 2 3 5 3" xfId="27233"/>
    <cellStyle name="Normal 2 2 3 6" xfId="17874"/>
    <cellStyle name="Normal 2 2 3 6 2" xfId="27234"/>
    <cellStyle name="Normal 2 2 3 7" xfId="27235"/>
    <cellStyle name="Normal 2 2 30" xfId="6556"/>
    <cellStyle name="Normal 2 2 30 2" xfId="6557"/>
    <cellStyle name="Normal 2 2 30 2 2" xfId="6558"/>
    <cellStyle name="Normal 2 2 30 2 2 2" xfId="17875"/>
    <cellStyle name="Normal 2 2 30 2 2 2 2" xfId="27236"/>
    <cellStyle name="Normal 2 2 30 2 2 3" xfId="27237"/>
    <cellStyle name="Normal 2 2 30 2 3" xfId="17876"/>
    <cellStyle name="Normal 2 2 30 2 3 2" xfId="27238"/>
    <cellStyle name="Normal 2 2 30 2 4" xfId="27239"/>
    <cellStyle name="Normal 2 2 30 3" xfId="6559"/>
    <cellStyle name="Normal 2 2 30 3 2" xfId="6560"/>
    <cellStyle name="Normal 2 2 30 3 2 2" xfId="17877"/>
    <cellStyle name="Normal 2 2 30 3 2 2 2" xfId="27240"/>
    <cellStyle name="Normal 2 2 30 3 2 3" xfId="27241"/>
    <cellStyle name="Normal 2 2 30 3 3" xfId="17878"/>
    <cellStyle name="Normal 2 2 30 3 3 2" xfId="27242"/>
    <cellStyle name="Normal 2 2 30 3 4" xfId="27243"/>
    <cellStyle name="Normal 2 2 30 4" xfId="6561"/>
    <cellStyle name="Normal 2 2 30 4 2" xfId="17879"/>
    <cellStyle name="Normal 2 2 30 4 2 2" xfId="27244"/>
    <cellStyle name="Normal 2 2 30 4 3" xfId="27245"/>
    <cellStyle name="Normal 2 2 30 5" xfId="17880"/>
    <cellStyle name="Normal 2 2 30 5 2" xfId="27246"/>
    <cellStyle name="Normal 2 2 30 6" xfId="27247"/>
    <cellStyle name="Normal 2 2 31" xfId="6562"/>
    <cellStyle name="Normal 2 2 31 2" xfId="6563"/>
    <cellStyle name="Normal 2 2 31 2 2" xfId="6564"/>
    <cellStyle name="Normal 2 2 31 2 2 2" xfId="17881"/>
    <cellStyle name="Normal 2 2 31 2 2 2 2" xfId="27248"/>
    <cellStyle name="Normal 2 2 31 2 2 3" xfId="27249"/>
    <cellStyle name="Normal 2 2 31 2 3" xfId="17882"/>
    <cellStyle name="Normal 2 2 31 2 3 2" xfId="27250"/>
    <cellStyle name="Normal 2 2 31 2 4" xfId="27251"/>
    <cellStyle name="Normal 2 2 31 3" xfId="6565"/>
    <cellStyle name="Normal 2 2 31 3 2" xfId="6566"/>
    <cellStyle name="Normal 2 2 31 3 2 2" xfId="17883"/>
    <cellStyle name="Normal 2 2 31 3 2 2 2" xfId="27252"/>
    <cellStyle name="Normal 2 2 31 3 2 3" xfId="27253"/>
    <cellStyle name="Normal 2 2 31 3 3" xfId="17884"/>
    <cellStyle name="Normal 2 2 31 3 3 2" xfId="27254"/>
    <cellStyle name="Normal 2 2 31 3 4" xfId="27255"/>
    <cellStyle name="Normal 2 2 31 4" xfId="6567"/>
    <cellStyle name="Normal 2 2 31 4 2" xfId="17885"/>
    <cellStyle name="Normal 2 2 31 4 2 2" xfId="27256"/>
    <cellStyle name="Normal 2 2 31 4 3" xfId="27257"/>
    <cellStyle name="Normal 2 2 31 5" xfId="17886"/>
    <cellStyle name="Normal 2 2 31 5 2" xfId="27258"/>
    <cellStyle name="Normal 2 2 31 6" xfId="27259"/>
    <cellStyle name="Normal 2 2 32" xfId="6568"/>
    <cellStyle name="Normal 2 2 32 2" xfId="6569"/>
    <cellStyle name="Normal 2 2 32 2 2" xfId="6570"/>
    <cellStyle name="Normal 2 2 32 2 2 2" xfId="17887"/>
    <cellStyle name="Normal 2 2 32 2 2 2 2" xfId="27260"/>
    <cellStyle name="Normal 2 2 32 2 2 3" xfId="27261"/>
    <cellStyle name="Normal 2 2 32 2 3" xfId="17888"/>
    <cellStyle name="Normal 2 2 32 2 3 2" xfId="27262"/>
    <cellStyle name="Normal 2 2 32 2 4" xfId="27263"/>
    <cellStyle name="Normal 2 2 32 3" xfId="6571"/>
    <cellStyle name="Normal 2 2 32 3 2" xfId="6572"/>
    <cellStyle name="Normal 2 2 32 3 2 2" xfId="17889"/>
    <cellStyle name="Normal 2 2 32 3 2 2 2" xfId="27264"/>
    <cellStyle name="Normal 2 2 32 3 2 3" xfId="27265"/>
    <cellStyle name="Normal 2 2 32 3 3" xfId="17890"/>
    <cellStyle name="Normal 2 2 32 3 3 2" xfId="27266"/>
    <cellStyle name="Normal 2 2 32 3 4" xfId="27267"/>
    <cellStyle name="Normal 2 2 32 4" xfId="6573"/>
    <cellStyle name="Normal 2 2 32 4 2" xfId="17891"/>
    <cellStyle name="Normal 2 2 32 4 2 2" xfId="27268"/>
    <cellStyle name="Normal 2 2 32 4 3" xfId="27269"/>
    <cellStyle name="Normal 2 2 32 5" xfId="17892"/>
    <cellStyle name="Normal 2 2 32 5 2" xfId="27270"/>
    <cellStyle name="Normal 2 2 32 6" xfId="27271"/>
    <cellStyle name="Normal 2 2 33" xfId="6574"/>
    <cellStyle name="Normal 2 2 33 2" xfId="6575"/>
    <cellStyle name="Normal 2 2 33 2 2" xfId="6576"/>
    <cellStyle name="Normal 2 2 33 2 2 2" xfId="17893"/>
    <cellStyle name="Normal 2 2 33 2 2 2 2" xfId="27272"/>
    <cellStyle name="Normal 2 2 33 2 2 3" xfId="27273"/>
    <cellStyle name="Normal 2 2 33 2 3" xfId="17894"/>
    <cellStyle name="Normal 2 2 33 2 3 2" xfId="27274"/>
    <cellStyle name="Normal 2 2 33 2 4" xfId="27275"/>
    <cellStyle name="Normal 2 2 33 3" xfId="6577"/>
    <cellStyle name="Normal 2 2 33 3 2" xfId="6578"/>
    <cellStyle name="Normal 2 2 33 3 2 2" xfId="17895"/>
    <cellStyle name="Normal 2 2 33 3 2 2 2" xfId="27276"/>
    <cellStyle name="Normal 2 2 33 3 2 3" xfId="27277"/>
    <cellStyle name="Normal 2 2 33 3 3" xfId="17896"/>
    <cellStyle name="Normal 2 2 33 3 3 2" xfId="27278"/>
    <cellStyle name="Normal 2 2 33 3 4" xfId="27279"/>
    <cellStyle name="Normal 2 2 33 4" xfId="6579"/>
    <cellStyle name="Normal 2 2 33 4 2" xfId="17897"/>
    <cellStyle name="Normal 2 2 33 4 2 2" xfId="27280"/>
    <cellStyle name="Normal 2 2 33 4 3" xfId="27281"/>
    <cellStyle name="Normal 2 2 33 5" xfId="17898"/>
    <cellStyle name="Normal 2 2 33 5 2" xfId="27282"/>
    <cellStyle name="Normal 2 2 33 6" xfId="27283"/>
    <cellStyle name="Normal 2 2 34" xfId="6580"/>
    <cellStyle name="Normal 2 2 34 2" xfId="6581"/>
    <cellStyle name="Normal 2 2 34 2 2" xfId="6582"/>
    <cellStyle name="Normal 2 2 34 2 2 2" xfId="17899"/>
    <cellStyle name="Normal 2 2 34 2 2 2 2" xfId="27284"/>
    <cellStyle name="Normal 2 2 34 2 2 3" xfId="27285"/>
    <cellStyle name="Normal 2 2 34 2 3" xfId="17900"/>
    <cellStyle name="Normal 2 2 34 2 3 2" xfId="27286"/>
    <cellStyle name="Normal 2 2 34 2 4" xfId="27287"/>
    <cellStyle name="Normal 2 2 34 3" xfId="6583"/>
    <cellStyle name="Normal 2 2 34 3 2" xfId="6584"/>
    <cellStyle name="Normal 2 2 34 3 2 2" xfId="17901"/>
    <cellStyle name="Normal 2 2 34 3 2 2 2" xfId="27288"/>
    <cellStyle name="Normal 2 2 34 3 2 3" xfId="27289"/>
    <cellStyle name="Normal 2 2 34 3 3" xfId="17902"/>
    <cellStyle name="Normal 2 2 34 3 3 2" xfId="27290"/>
    <cellStyle name="Normal 2 2 34 3 4" xfId="27291"/>
    <cellStyle name="Normal 2 2 34 4" xfId="6585"/>
    <cellStyle name="Normal 2 2 34 4 2" xfId="17903"/>
    <cellStyle name="Normal 2 2 34 4 2 2" xfId="27292"/>
    <cellStyle name="Normal 2 2 34 4 3" xfId="27293"/>
    <cellStyle name="Normal 2 2 34 5" xfId="17904"/>
    <cellStyle name="Normal 2 2 34 5 2" xfId="27294"/>
    <cellStyle name="Normal 2 2 34 6" xfId="27295"/>
    <cellStyle name="Normal 2 2 35" xfId="6586"/>
    <cellStyle name="Normal 2 2 35 2" xfId="6587"/>
    <cellStyle name="Normal 2 2 35 2 2" xfId="6588"/>
    <cellStyle name="Normal 2 2 35 2 2 2" xfId="17905"/>
    <cellStyle name="Normal 2 2 35 2 2 2 2" xfId="27296"/>
    <cellStyle name="Normal 2 2 35 2 2 3" xfId="27297"/>
    <cellStyle name="Normal 2 2 35 2 3" xfId="17906"/>
    <cellStyle name="Normal 2 2 35 2 3 2" xfId="27298"/>
    <cellStyle name="Normal 2 2 35 2 4" xfId="27299"/>
    <cellStyle name="Normal 2 2 35 3" xfId="6589"/>
    <cellStyle name="Normal 2 2 35 3 2" xfId="6590"/>
    <cellStyle name="Normal 2 2 35 3 2 2" xfId="17907"/>
    <cellStyle name="Normal 2 2 35 3 2 2 2" xfId="27300"/>
    <cellStyle name="Normal 2 2 35 3 2 3" xfId="27301"/>
    <cellStyle name="Normal 2 2 35 3 3" xfId="17908"/>
    <cellStyle name="Normal 2 2 35 3 3 2" xfId="27302"/>
    <cellStyle name="Normal 2 2 35 3 4" xfId="27303"/>
    <cellStyle name="Normal 2 2 35 4" xfId="6591"/>
    <cellStyle name="Normal 2 2 35 4 2" xfId="17909"/>
    <cellStyle name="Normal 2 2 35 4 2 2" xfId="27304"/>
    <cellStyle name="Normal 2 2 35 4 3" xfId="27305"/>
    <cellStyle name="Normal 2 2 35 5" xfId="17910"/>
    <cellStyle name="Normal 2 2 35 5 2" xfId="27306"/>
    <cellStyle name="Normal 2 2 35 6" xfId="27307"/>
    <cellStyle name="Normal 2 2 36" xfId="6592"/>
    <cellStyle name="Normal 2 2 36 2" xfId="6593"/>
    <cellStyle name="Normal 2 2 36 2 2" xfId="6594"/>
    <cellStyle name="Normal 2 2 36 2 2 2" xfId="17911"/>
    <cellStyle name="Normal 2 2 36 2 2 2 2" xfId="27308"/>
    <cellStyle name="Normal 2 2 36 2 2 3" xfId="27309"/>
    <cellStyle name="Normal 2 2 36 2 3" xfId="17912"/>
    <cellStyle name="Normal 2 2 36 2 3 2" xfId="27310"/>
    <cellStyle name="Normal 2 2 36 2 4" xfId="27311"/>
    <cellStyle name="Normal 2 2 36 3" xfId="6595"/>
    <cellStyle name="Normal 2 2 36 3 2" xfId="6596"/>
    <cellStyle name="Normal 2 2 36 3 2 2" xfId="17913"/>
    <cellStyle name="Normal 2 2 36 3 2 2 2" xfId="27312"/>
    <cellStyle name="Normal 2 2 36 3 2 3" xfId="27313"/>
    <cellStyle name="Normal 2 2 36 3 3" xfId="17914"/>
    <cellStyle name="Normal 2 2 36 3 3 2" xfId="27314"/>
    <cellStyle name="Normal 2 2 36 3 4" xfId="27315"/>
    <cellStyle name="Normal 2 2 36 4" xfId="6597"/>
    <cellStyle name="Normal 2 2 36 4 2" xfId="17915"/>
    <cellStyle name="Normal 2 2 36 4 2 2" xfId="27316"/>
    <cellStyle name="Normal 2 2 36 4 3" xfId="27317"/>
    <cellStyle name="Normal 2 2 36 5" xfId="17916"/>
    <cellStyle name="Normal 2 2 36 5 2" xfId="27318"/>
    <cellStyle name="Normal 2 2 36 6" xfId="27319"/>
    <cellStyle name="Normal 2 2 37" xfId="6598"/>
    <cellStyle name="Normal 2 2 37 2" xfId="6599"/>
    <cellStyle name="Normal 2 2 37 2 2" xfId="6600"/>
    <cellStyle name="Normal 2 2 37 2 2 2" xfId="17917"/>
    <cellStyle name="Normal 2 2 37 2 2 2 2" xfId="27320"/>
    <cellStyle name="Normal 2 2 37 2 2 3" xfId="27321"/>
    <cellStyle name="Normal 2 2 37 2 3" xfId="17918"/>
    <cellStyle name="Normal 2 2 37 2 3 2" xfId="27322"/>
    <cellStyle name="Normal 2 2 37 2 4" xfId="27323"/>
    <cellStyle name="Normal 2 2 37 3" xfId="6601"/>
    <cellStyle name="Normal 2 2 37 3 2" xfId="6602"/>
    <cellStyle name="Normal 2 2 37 3 2 2" xfId="17919"/>
    <cellStyle name="Normal 2 2 37 3 2 2 2" xfId="27324"/>
    <cellStyle name="Normal 2 2 37 3 2 3" xfId="27325"/>
    <cellStyle name="Normal 2 2 37 3 3" xfId="17920"/>
    <cellStyle name="Normal 2 2 37 3 3 2" xfId="27326"/>
    <cellStyle name="Normal 2 2 37 3 4" xfId="27327"/>
    <cellStyle name="Normal 2 2 37 4" xfId="6603"/>
    <cellStyle name="Normal 2 2 37 4 2" xfId="17921"/>
    <cellStyle name="Normal 2 2 37 4 2 2" xfId="27328"/>
    <cellStyle name="Normal 2 2 37 4 3" xfId="27329"/>
    <cellStyle name="Normal 2 2 37 5" xfId="17922"/>
    <cellStyle name="Normal 2 2 37 5 2" xfId="27330"/>
    <cellStyle name="Normal 2 2 37 6" xfId="27331"/>
    <cellStyle name="Normal 2 2 38" xfId="6604"/>
    <cellStyle name="Normal 2 2 38 2" xfId="6605"/>
    <cellStyle name="Normal 2 2 38 2 2" xfId="6606"/>
    <cellStyle name="Normal 2 2 38 2 2 2" xfId="17923"/>
    <cellStyle name="Normal 2 2 38 2 2 2 2" xfId="27332"/>
    <cellStyle name="Normal 2 2 38 2 2 3" xfId="27333"/>
    <cellStyle name="Normal 2 2 38 2 3" xfId="17924"/>
    <cellStyle name="Normal 2 2 38 2 3 2" xfId="27334"/>
    <cellStyle name="Normal 2 2 38 2 4" xfId="27335"/>
    <cellStyle name="Normal 2 2 38 3" xfId="6607"/>
    <cellStyle name="Normal 2 2 38 3 2" xfId="6608"/>
    <cellStyle name="Normal 2 2 38 3 2 2" xfId="17925"/>
    <cellStyle name="Normal 2 2 38 3 2 2 2" xfId="27336"/>
    <cellStyle name="Normal 2 2 38 3 2 3" xfId="27337"/>
    <cellStyle name="Normal 2 2 38 3 3" xfId="17926"/>
    <cellStyle name="Normal 2 2 38 3 3 2" xfId="27338"/>
    <cellStyle name="Normal 2 2 38 3 4" xfId="27339"/>
    <cellStyle name="Normal 2 2 38 4" xfId="6609"/>
    <cellStyle name="Normal 2 2 38 4 2" xfId="17927"/>
    <cellStyle name="Normal 2 2 38 4 2 2" xfId="27340"/>
    <cellStyle name="Normal 2 2 38 4 3" xfId="27341"/>
    <cellStyle name="Normal 2 2 38 5" xfId="17928"/>
    <cellStyle name="Normal 2 2 38 5 2" xfId="27342"/>
    <cellStyle name="Normal 2 2 38 6" xfId="27343"/>
    <cellStyle name="Normal 2 2 39" xfId="6610"/>
    <cellStyle name="Normal 2 2 39 2" xfId="6611"/>
    <cellStyle name="Normal 2 2 39 2 2" xfId="6612"/>
    <cellStyle name="Normal 2 2 39 2 2 2" xfId="17929"/>
    <cellStyle name="Normal 2 2 39 2 2 2 2" xfId="27344"/>
    <cellStyle name="Normal 2 2 39 2 2 3" xfId="27345"/>
    <cellStyle name="Normal 2 2 39 2 3" xfId="17930"/>
    <cellStyle name="Normal 2 2 39 2 3 2" xfId="27346"/>
    <cellStyle name="Normal 2 2 39 2 4" xfId="27347"/>
    <cellStyle name="Normal 2 2 39 3" xfId="6613"/>
    <cellStyle name="Normal 2 2 39 3 2" xfId="6614"/>
    <cellStyle name="Normal 2 2 39 3 2 2" xfId="17931"/>
    <cellStyle name="Normal 2 2 39 3 2 2 2" xfId="27348"/>
    <cellStyle name="Normal 2 2 39 3 2 3" xfId="27349"/>
    <cellStyle name="Normal 2 2 39 3 3" xfId="17932"/>
    <cellStyle name="Normal 2 2 39 3 3 2" xfId="27350"/>
    <cellStyle name="Normal 2 2 39 3 4" xfId="27351"/>
    <cellStyle name="Normal 2 2 39 4" xfId="6615"/>
    <cellStyle name="Normal 2 2 39 4 2" xfId="17933"/>
    <cellStyle name="Normal 2 2 39 4 2 2" xfId="27352"/>
    <cellStyle name="Normal 2 2 39 4 3" xfId="27353"/>
    <cellStyle name="Normal 2 2 39 5" xfId="17934"/>
    <cellStyle name="Normal 2 2 39 5 2" xfId="27354"/>
    <cellStyle name="Normal 2 2 39 6" xfId="27355"/>
    <cellStyle name="Normal 2 2 4" xfId="44"/>
    <cellStyle name="Normal 2 2 4 10" xfId="6616"/>
    <cellStyle name="Normal 2 2 4 10 2" xfId="17935"/>
    <cellStyle name="Normal 2 2 4 11" xfId="6617"/>
    <cellStyle name="Normal 2 2 4 11 2" xfId="17936"/>
    <cellStyle name="Normal 2 2 4 12" xfId="6618"/>
    <cellStyle name="Normal 2 2 4 12 2" xfId="17937"/>
    <cellStyle name="Normal 2 2 4 13" xfId="6619"/>
    <cellStyle name="Normal 2 2 4 13 2" xfId="17938"/>
    <cellStyle name="Normal 2 2 4 14" xfId="6620"/>
    <cellStyle name="Normal 2 2 4 14 2" xfId="17939"/>
    <cellStyle name="Normal 2 2 4 15" xfId="6621"/>
    <cellStyle name="Normal 2 2 4 15 2" xfId="17940"/>
    <cellStyle name="Normal 2 2 4 16" xfId="6622"/>
    <cellStyle name="Normal 2 2 4 16 2" xfId="17941"/>
    <cellStyle name="Normal 2 2 4 17" xfId="6623"/>
    <cellStyle name="Normal 2 2 4 17 2" xfId="17942"/>
    <cellStyle name="Normal 2 2 4 18" xfId="6624"/>
    <cellStyle name="Normal 2 2 4 18 2" xfId="17943"/>
    <cellStyle name="Normal 2 2 4 19" xfId="6625"/>
    <cellStyle name="Normal 2 2 4 19 2" xfId="17944"/>
    <cellStyle name="Normal 2 2 4 2" xfId="6626"/>
    <cellStyle name="Normal 2 2 4 2 2" xfId="6627"/>
    <cellStyle name="Normal 2 2 4 2 3" xfId="17945"/>
    <cellStyle name="Normal 2 2 4 20" xfId="6628"/>
    <cellStyle name="Normal 2 2 4 20 2" xfId="17946"/>
    <cellStyle name="Normal 2 2 4 21" xfId="6629"/>
    <cellStyle name="Normal 2 2 4 21 2" xfId="17947"/>
    <cellStyle name="Normal 2 2 4 22" xfId="6630"/>
    <cellStyle name="Normal 2 2 4 22 2" xfId="17948"/>
    <cellStyle name="Normal 2 2 4 23" xfId="6631"/>
    <cellStyle name="Normal 2 2 4 23 2" xfId="17949"/>
    <cellStyle name="Normal 2 2 4 24" xfId="6632"/>
    <cellStyle name="Normal 2 2 4 24 2" xfId="17950"/>
    <cellStyle name="Normal 2 2 4 25" xfId="6633"/>
    <cellStyle name="Normal 2 2 4 25 2" xfId="17951"/>
    <cellStyle name="Normal 2 2 4 26" xfId="6634"/>
    <cellStyle name="Normal 2 2 4 26 2" xfId="17952"/>
    <cellStyle name="Normal 2 2 4 27" xfId="6635"/>
    <cellStyle name="Normal 2 2 4 27 2" xfId="17953"/>
    <cellStyle name="Normal 2 2 4 28" xfId="6636"/>
    <cellStyle name="Normal 2 2 4 28 2" xfId="17954"/>
    <cellStyle name="Normal 2 2 4 29" xfId="6637"/>
    <cellStyle name="Normal 2 2 4 29 2" xfId="17955"/>
    <cellStyle name="Normal 2 2 4 3" xfId="6638"/>
    <cellStyle name="Normal 2 2 4 3 2" xfId="17956"/>
    <cellStyle name="Normal 2 2 4 3 3" xfId="17957"/>
    <cellStyle name="Normal 2 2 4 30" xfId="6639"/>
    <cellStyle name="Normal 2 2 4 30 2" xfId="17958"/>
    <cellStyle name="Normal 2 2 4 31" xfId="6640"/>
    <cellStyle name="Normal 2 2 4 31 2" xfId="17959"/>
    <cellStyle name="Normal 2 2 4 32" xfId="6641"/>
    <cellStyle name="Normal 2 2 4 32 2" xfId="17960"/>
    <cellStyle name="Normal 2 2 4 33" xfId="6642"/>
    <cellStyle name="Normal 2 2 4 33 2" xfId="17961"/>
    <cellStyle name="Normal 2 2 4 34" xfId="6643"/>
    <cellStyle name="Normal 2 2 4 34 2" xfId="17962"/>
    <cellStyle name="Normal 2 2 4 35" xfId="6644"/>
    <cellStyle name="Normal 2 2 4 35 2" xfId="17963"/>
    <cellStyle name="Normal 2 2 4 36" xfId="6645"/>
    <cellStyle name="Normal 2 2 4 36 2" xfId="17964"/>
    <cellStyle name="Normal 2 2 4 37" xfId="6646"/>
    <cellStyle name="Normal 2 2 4 37 2" xfId="17965"/>
    <cellStyle name="Normal 2 2 4 38" xfId="6647"/>
    <cellStyle name="Normal 2 2 4 38 2" xfId="17966"/>
    <cellStyle name="Normal 2 2 4 39" xfId="6648"/>
    <cellStyle name="Normal 2 2 4 39 2" xfId="17967"/>
    <cellStyle name="Normal 2 2 4 4" xfId="6649"/>
    <cellStyle name="Normal 2 2 4 4 2" xfId="17968"/>
    <cellStyle name="Normal 2 2 4 40" xfId="6650"/>
    <cellStyle name="Normal 2 2 4 40 2" xfId="17969"/>
    <cellStyle name="Normal 2 2 4 41" xfId="6651"/>
    <cellStyle name="Normal 2 2 4 41 2" xfId="17970"/>
    <cellStyle name="Normal 2 2 4 42" xfId="6652"/>
    <cellStyle name="Normal 2 2 4 42 2" xfId="17971"/>
    <cellStyle name="Normal 2 2 4 43" xfId="6653"/>
    <cellStyle name="Normal 2 2 4 43 2" xfId="17972"/>
    <cellStyle name="Normal 2 2 4 44" xfId="6654"/>
    <cellStyle name="Normal 2 2 4 44 2" xfId="17973"/>
    <cellStyle name="Normal 2 2 4 45" xfId="6655"/>
    <cellStyle name="Normal 2 2 4 45 2" xfId="17974"/>
    <cellStyle name="Normal 2 2 4 46" xfId="6656"/>
    <cellStyle name="Normal 2 2 4 46 2" xfId="17975"/>
    <cellStyle name="Normal 2 2 4 47" xfId="6657"/>
    <cellStyle name="Normal 2 2 4 47 2" xfId="17976"/>
    <cellStyle name="Normal 2 2 4 48" xfId="6658"/>
    <cellStyle name="Normal 2 2 4 48 2" xfId="17977"/>
    <cellStyle name="Normal 2 2 4 49" xfId="6659"/>
    <cellStyle name="Normal 2 2 4 49 2" xfId="17978"/>
    <cellStyle name="Normal 2 2 4 5" xfId="6660"/>
    <cellStyle name="Normal 2 2 4 5 2" xfId="17979"/>
    <cellStyle name="Normal 2 2 4 50" xfId="6661"/>
    <cellStyle name="Normal 2 2 4 50 2" xfId="17980"/>
    <cellStyle name="Normal 2 2 4 51" xfId="6662"/>
    <cellStyle name="Normal 2 2 4 51 2" xfId="17981"/>
    <cellStyle name="Normal 2 2 4 52" xfId="6663"/>
    <cellStyle name="Normal 2 2 4 52 2" xfId="17982"/>
    <cellStyle name="Normal 2 2 4 53" xfId="6664"/>
    <cellStyle name="Normal 2 2 4 53 2" xfId="17983"/>
    <cellStyle name="Normal 2 2 4 54" xfId="6665"/>
    <cellStyle name="Normal 2 2 4 54 2" xfId="17984"/>
    <cellStyle name="Normal 2 2 4 55" xfId="6666"/>
    <cellStyle name="Normal 2 2 4 55 2" xfId="17985"/>
    <cellStyle name="Normal 2 2 4 56" xfId="6667"/>
    <cellStyle name="Normal 2 2 4 56 2" xfId="17986"/>
    <cellStyle name="Normal 2 2 4 57" xfId="6668"/>
    <cellStyle name="Normal 2 2 4 57 2" xfId="17987"/>
    <cellStyle name="Normal 2 2 4 58" xfId="6669"/>
    <cellStyle name="Normal 2 2 4 58 2" xfId="17988"/>
    <cellStyle name="Normal 2 2 4 59" xfId="6670"/>
    <cellStyle name="Normal 2 2 4 59 2" xfId="17989"/>
    <cellStyle name="Normal 2 2 4 6" xfId="6671"/>
    <cellStyle name="Normal 2 2 4 6 2" xfId="17990"/>
    <cellStyle name="Normal 2 2 4 60" xfId="6672"/>
    <cellStyle name="Normal 2 2 4 60 2" xfId="17991"/>
    <cellStyle name="Normal 2 2 4 61" xfId="6673"/>
    <cellStyle name="Normal 2 2 4 61 2" xfId="17992"/>
    <cellStyle name="Normal 2 2 4 62" xfId="6674"/>
    <cellStyle name="Normal 2 2 4 62 2" xfId="17993"/>
    <cellStyle name="Normal 2 2 4 63" xfId="6675"/>
    <cellStyle name="Normal 2 2 4 63 2" xfId="17994"/>
    <cellStyle name="Normal 2 2 4 64" xfId="6676"/>
    <cellStyle name="Normal 2 2 4 64 2" xfId="17995"/>
    <cellStyle name="Normal 2 2 4 65" xfId="6677"/>
    <cellStyle name="Normal 2 2 4 65 2" xfId="17996"/>
    <cellStyle name="Normal 2 2 4 66" xfId="6678"/>
    <cellStyle name="Normal 2 2 4 66 2" xfId="17997"/>
    <cellStyle name="Normal 2 2 4 67" xfId="6679"/>
    <cellStyle name="Normal 2 2 4 67 2" xfId="17998"/>
    <cellStyle name="Normal 2 2 4 68" xfId="6680"/>
    <cellStyle name="Normal 2 2 4 68 2" xfId="17999"/>
    <cellStyle name="Normal 2 2 4 69" xfId="6681"/>
    <cellStyle name="Normal 2 2 4 69 2" xfId="18000"/>
    <cellStyle name="Normal 2 2 4 7" xfId="6682"/>
    <cellStyle name="Normal 2 2 4 7 2" xfId="18001"/>
    <cellStyle name="Normal 2 2 4 70" xfId="6683"/>
    <cellStyle name="Normal 2 2 4 70 2" xfId="18002"/>
    <cellStyle name="Normal 2 2 4 71" xfId="6684"/>
    <cellStyle name="Normal 2 2 4 71 2" xfId="18003"/>
    <cellStyle name="Normal 2 2 4 72" xfId="6685"/>
    <cellStyle name="Normal 2 2 4 72 2" xfId="18004"/>
    <cellStyle name="Normal 2 2 4 73" xfId="6686"/>
    <cellStyle name="Normal 2 2 4 73 2" xfId="18005"/>
    <cellStyle name="Normal 2 2 4 74" xfId="6687"/>
    <cellStyle name="Normal 2 2 4 74 2" xfId="18006"/>
    <cellStyle name="Normal 2 2 4 75" xfId="6688"/>
    <cellStyle name="Normal 2 2 4 75 2" xfId="18007"/>
    <cellStyle name="Normal 2 2 4 76" xfId="6689"/>
    <cellStyle name="Normal 2 2 4 76 2" xfId="18008"/>
    <cellStyle name="Normal 2 2 4 77" xfId="6690"/>
    <cellStyle name="Normal 2 2 4 77 2" xfId="18009"/>
    <cellStyle name="Normal 2 2 4 78" xfId="6691"/>
    <cellStyle name="Normal 2 2 4 78 2" xfId="18010"/>
    <cellStyle name="Normal 2 2 4 79" xfId="6692"/>
    <cellStyle name="Normal 2 2 4 79 2" xfId="18011"/>
    <cellStyle name="Normal 2 2 4 8" xfId="6693"/>
    <cellStyle name="Normal 2 2 4 8 2" xfId="18012"/>
    <cellStyle name="Normal 2 2 4 80" xfId="6694"/>
    <cellStyle name="Normal 2 2 4 80 2" xfId="18013"/>
    <cellStyle name="Normal 2 2 4 81" xfId="6695"/>
    <cellStyle name="Normal 2 2 4 81 2" xfId="18014"/>
    <cellStyle name="Normal 2 2 4 82" xfId="6696"/>
    <cellStyle name="Normal 2 2 4 82 2" xfId="18015"/>
    <cellStyle name="Normal 2 2 4 83" xfId="6697"/>
    <cellStyle name="Normal 2 2 4 83 2" xfId="18016"/>
    <cellStyle name="Normal 2 2 4 84" xfId="6698"/>
    <cellStyle name="Normal 2 2 4 84 2" xfId="18017"/>
    <cellStyle name="Normal 2 2 4 85" xfId="6699"/>
    <cellStyle name="Normal 2 2 4 85 2" xfId="18018"/>
    <cellStyle name="Normal 2 2 4 86" xfId="6700"/>
    <cellStyle name="Normal 2 2 4 86 2" xfId="18019"/>
    <cellStyle name="Normal 2 2 4 87" xfId="6701"/>
    <cellStyle name="Normal 2 2 4 87 2" xfId="18020"/>
    <cellStyle name="Normal 2 2 4 88" xfId="6702"/>
    <cellStyle name="Normal 2 2 4 88 2" xfId="18021"/>
    <cellStyle name="Normal 2 2 4 89" xfId="6703"/>
    <cellStyle name="Normal 2 2 4 89 2" xfId="18022"/>
    <cellStyle name="Normal 2 2 4 9" xfId="6704"/>
    <cellStyle name="Normal 2 2 4 9 2" xfId="18023"/>
    <cellStyle name="Normal 2 2 4 90" xfId="6705"/>
    <cellStyle name="Normal 2 2 4 90 2" xfId="18024"/>
    <cellStyle name="Normal 2 2 4 91" xfId="6706"/>
    <cellStyle name="Normal 2 2 4 91 2" xfId="18025"/>
    <cellStyle name="Normal 2 2 4 92" xfId="18026"/>
    <cellStyle name="Normal 2 2 4 93" xfId="33648"/>
    <cellStyle name="Normal 2 2 40" xfId="6707"/>
    <cellStyle name="Normal 2 2 40 2" xfId="6708"/>
    <cellStyle name="Normal 2 2 40 2 2" xfId="6709"/>
    <cellStyle name="Normal 2 2 40 2 2 2" xfId="18027"/>
    <cellStyle name="Normal 2 2 40 2 2 2 2" xfId="27356"/>
    <cellStyle name="Normal 2 2 40 2 2 3" xfId="27357"/>
    <cellStyle name="Normal 2 2 40 2 3" xfId="18028"/>
    <cellStyle name="Normal 2 2 40 2 3 2" xfId="27358"/>
    <cellStyle name="Normal 2 2 40 2 4" xfId="27359"/>
    <cellStyle name="Normal 2 2 40 3" xfId="6710"/>
    <cellStyle name="Normal 2 2 40 3 2" xfId="6711"/>
    <cellStyle name="Normal 2 2 40 3 2 2" xfId="18029"/>
    <cellStyle name="Normal 2 2 40 3 2 2 2" xfId="27360"/>
    <cellStyle name="Normal 2 2 40 3 2 3" xfId="27361"/>
    <cellStyle name="Normal 2 2 40 3 3" xfId="18030"/>
    <cellStyle name="Normal 2 2 40 3 3 2" xfId="27362"/>
    <cellStyle name="Normal 2 2 40 3 4" xfId="27363"/>
    <cellStyle name="Normal 2 2 40 4" xfId="6712"/>
    <cellStyle name="Normal 2 2 40 4 2" xfId="18031"/>
    <cellStyle name="Normal 2 2 40 4 2 2" xfId="27364"/>
    <cellStyle name="Normal 2 2 40 4 3" xfId="27365"/>
    <cellStyle name="Normal 2 2 40 5" xfId="18032"/>
    <cellStyle name="Normal 2 2 40 5 2" xfId="27366"/>
    <cellStyle name="Normal 2 2 40 6" xfId="27367"/>
    <cellStyle name="Normal 2 2 41" xfId="6713"/>
    <cellStyle name="Normal 2 2 41 2" xfId="6714"/>
    <cellStyle name="Normal 2 2 41 2 2" xfId="6715"/>
    <cellStyle name="Normal 2 2 41 2 2 2" xfId="18033"/>
    <cellStyle name="Normal 2 2 41 2 2 2 2" xfId="27368"/>
    <cellStyle name="Normal 2 2 41 2 2 3" xfId="27369"/>
    <cellStyle name="Normal 2 2 41 2 3" xfId="18034"/>
    <cellStyle name="Normal 2 2 41 2 3 2" xfId="27370"/>
    <cellStyle name="Normal 2 2 41 2 4" xfId="27371"/>
    <cellStyle name="Normal 2 2 41 3" xfId="6716"/>
    <cellStyle name="Normal 2 2 41 3 2" xfId="6717"/>
    <cellStyle name="Normal 2 2 41 3 2 2" xfId="18035"/>
    <cellStyle name="Normal 2 2 41 3 2 2 2" xfId="27372"/>
    <cellStyle name="Normal 2 2 41 3 2 3" xfId="27373"/>
    <cellStyle name="Normal 2 2 41 3 3" xfId="18036"/>
    <cellStyle name="Normal 2 2 41 3 3 2" xfId="27374"/>
    <cellStyle name="Normal 2 2 41 3 4" xfId="27375"/>
    <cellStyle name="Normal 2 2 41 4" xfId="6718"/>
    <cellStyle name="Normal 2 2 41 4 2" xfId="18037"/>
    <cellStyle name="Normal 2 2 41 4 2 2" xfId="27376"/>
    <cellStyle name="Normal 2 2 41 4 3" xfId="27377"/>
    <cellStyle name="Normal 2 2 41 5" xfId="18038"/>
    <cellStyle name="Normal 2 2 41 5 2" xfId="27378"/>
    <cellStyle name="Normal 2 2 41 6" xfId="27379"/>
    <cellStyle name="Normal 2 2 42" xfId="6719"/>
    <cellStyle name="Normal 2 2 42 2" xfId="6720"/>
    <cellStyle name="Normal 2 2 42 2 2" xfId="6721"/>
    <cellStyle name="Normal 2 2 42 2 2 2" xfId="18039"/>
    <cellStyle name="Normal 2 2 42 2 2 2 2" xfId="27380"/>
    <cellStyle name="Normal 2 2 42 2 2 3" xfId="27381"/>
    <cellStyle name="Normal 2 2 42 2 3" xfId="18040"/>
    <cellStyle name="Normal 2 2 42 2 3 2" xfId="27382"/>
    <cellStyle name="Normal 2 2 42 2 4" xfId="27383"/>
    <cellStyle name="Normal 2 2 42 3" xfId="6722"/>
    <cellStyle name="Normal 2 2 42 3 2" xfId="6723"/>
    <cellStyle name="Normal 2 2 42 3 2 2" xfId="18041"/>
    <cellStyle name="Normal 2 2 42 3 2 2 2" xfId="27384"/>
    <cellStyle name="Normal 2 2 42 3 2 3" xfId="27385"/>
    <cellStyle name="Normal 2 2 42 3 3" xfId="18042"/>
    <cellStyle name="Normal 2 2 42 3 3 2" xfId="27386"/>
    <cellStyle name="Normal 2 2 42 3 4" xfId="27387"/>
    <cellStyle name="Normal 2 2 42 4" xfId="6724"/>
    <cellStyle name="Normal 2 2 42 4 2" xfId="18043"/>
    <cellStyle name="Normal 2 2 42 4 2 2" xfId="27388"/>
    <cellStyle name="Normal 2 2 42 4 3" xfId="27389"/>
    <cellStyle name="Normal 2 2 42 5" xfId="18044"/>
    <cellStyle name="Normal 2 2 42 5 2" xfId="27390"/>
    <cellStyle name="Normal 2 2 42 6" xfId="27391"/>
    <cellStyle name="Normal 2 2 43" xfId="6725"/>
    <cellStyle name="Normal 2 2 43 2" xfId="6726"/>
    <cellStyle name="Normal 2 2 43 2 2" xfId="6727"/>
    <cellStyle name="Normal 2 2 43 2 2 2" xfId="18045"/>
    <cellStyle name="Normal 2 2 43 2 2 2 2" xfId="27392"/>
    <cellStyle name="Normal 2 2 43 2 2 3" xfId="27393"/>
    <cellStyle name="Normal 2 2 43 2 3" xfId="18046"/>
    <cellStyle name="Normal 2 2 43 2 3 2" xfId="27394"/>
    <cellStyle name="Normal 2 2 43 2 4" xfId="27395"/>
    <cellStyle name="Normal 2 2 43 3" xfId="6728"/>
    <cellStyle name="Normal 2 2 43 3 2" xfId="6729"/>
    <cellStyle name="Normal 2 2 43 3 2 2" xfId="18047"/>
    <cellStyle name="Normal 2 2 43 3 2 2 2" xfId="27396"/>
    <cellStyle name="Normal 2 2 43 3 2 3" xfId="27397"/>
    <cellStyle name="Normal 2 2 43 3 3" xfId="18048"/>
    <cellStyle name="Normal 2 2 43 3 3 2" xfId="27398"/>
    <cellStyle name="Normal 2 2 43 3 4" xfId="27399"/>
    <cellStyle name="Normal 2 2 43 4" xfId="6730"/>
    <cellStyle name="Normal 2 2 43 4 2" xfId="18049"/>
    <cellStyle name="Normal 2 2 43 4 2 2" xfId="27400"/>
    <cellStyle name="Normal 2 2 43 4 3" xfId="27401"/>
    <cellStyle name="Normal 2 2 43 5" xfId="18050"/>
    <cellStyle name="Normal 2 2 43 5 2" xfId="27402"/>
    <cellStyle name="Normal 2 2 43 6" xfId="27403"/>
    <cellStyle name="Normal 2 2 44" xfId="6731"/>
    <cellStyle name="Normal 2 2 44 2" xfId="6732"/>
    <cellStyle name="Normal 2 2 44 2 2" xfId="6733"/>
    <cellStyle name="Normal 2 2 44 2 2 2" xfId="18051"/>
    <cellStyle name="Normal 2 2 44 2 2 2 2" xfId="27404"/>
    <cellStyle name="Normal 2 2 44 2 2 3" xfId="27405"/>
    <cellStyle name="Normal 2 2 44 2 3" xfId="18052"/>
    <cellStyle name="Normal 2 2 44 2 3 2" xfId="27406"/>
    <cellStyle name="Normal 2 2 44 2 4" xfId="27407"/>
    <cellStyle name="Normal 2 2 44 3" xfId="6734"/>
    <cellStyle name="Normal 2 2 44 3 2" xfId="6735"/>
    <cellStyle name="Normal 2 2 44 3 2 2" xfId="18053"/>
    <cellStyle name="Normal 2 2 44 3 2 2 2" xfId="27408"/>
    <cellStyle name="Normal 2 2 44 3 2 3" xfId="27409"/>
    <cellStyle name="Normal 2 2 44 3 3" xfId="18054"/>
    <cellStyle name="Normal 2 2 44 3 3 2" xfId="27410"/>
    <cellStyle name="Normal 2 2 44 3 4" xfId="27411"/>
    <cellStyle name="Normal 2 2 44 4" xfId="6736"/>
    <cellStyle name="Normal 2 2 44 4 2" xfId="18055"/>
    <cellStyle name="Normal 2 2 44 4 2 2" xfId="27412"/>
    <cellStyle name="Normal 2 2 44 4 3" xfId="27413"/>
    <cellStyle name="Normal 2 2 44 5" xfId="18056"/>
    <cellStyle name="Normal 2 2 44 5 2" xfId="27414"/>
    <cellStyle name="Normal 2 2 44 6" xfId="27415"/>
    <cellStyle name="Normal 2 2 45" xfId="6737"/>
    <cellStyle name="Normal 2 2 45 2" xfId="6738"/>
    <cellStyle name="Normal 2 2 45 2 2" xfId="6739"/>
    <cellStyle name="Normal 2 2 45 2 2 2" xfId="18057"/>
    <cellStyle name="Normal 2 2 45 2 2 2 2" xfId="27416"/>
    <cellStyle name="Normal 2 2 45 2 2 3" xfId="27417"/>
    <cellStyle name="Normal 2 2 45 2 3" xfId="18058"/>
    <cellStyle name="Normal 2 2 45 2 3 2" xfId="27418"/>
    <cellStyle name="Normal 2 2 45 2 4" xfId="27419"/>
    <cellStyle name="Normal 2 2 45 3" xfId="6740"/>
    <cellStyle name="Normal 2 2 45 3 2" xfId="6741"/>
    <cellStyle name="Normal 2 2 45 3 2 2" xfId="18059"/>
    <cellStyle name="Normal 2 2 45 3 2 2 2" xfId="27420"/>
    <cellStyle name="Normal 2 2 45 3 2 3" xfId="27421"/>
    <cellStyle name="Normal 2 2 45 3 3" xfId="18060"/>
    <cellStyle name="Normal 2 2 45 3 3 2" xfId="27422"/>
    <cellStyle name="Normal 2 2 45 3 4" xfId="27423"/>
    <cellStyle name="Normal 2 2 45 4" xfId="6742"/>
    <cellStyle name="Normal 2 2 45 4 2" xfId="18061"/>
    <cellStyle name="Normal 2 2 45 4 2 2" xfId="27424"/>
    <cellStyle name="Normal 2 2 45 4 3" xfId="27425"/>
    <cellStyle name="Normal 2 2 45 5" xfId="18062"/>
    <cellStyle name="Normal 2 2 45 5 2" xfId="27426"/>
    <cellStyle name="Normal 2 2 45 6" xfId="27427"/>
    <cellStyle name="Normal 2 2 46" xfId="6743"/>
    <cellStyle name="Normal 2 2 46 2" xfId="6744"/>
    <cellStyle name="Normal 2 2 46 2 2" xfId="6745"/>
    <cellStyle name="Normal 2 2 46 2 2 2" xfId="18063"/>
    <cellStyle name="Normal 2 2 46 2 2 2 2" xfId="27428"/>
    <cellStyle name="Normal 2 2 46 2 2 3" xfId="27429"/>
    <cellStyle name="Normal 2 2 46 2 3" xfId="18064"/>
    <cellStyle name="Normal 2 2 46 2 3 2" xfId="27430"/>
    <cellStyle name="Normal 2 2 46 2 4" xfId="27431"/>
    <cellStyle name="Normal 2 2 46 3" xfId="6746"/>
    <cellStyle name="Normal 2 2 46 3 2" xfId="6747"/>
    <cellStyle name="Normal 2 2 46 3 2 2" xfId="18065"/>
    <cellStyle name="Normal 2 2 46 3 2 2 2" xfId="27432"/>
    <cellStyle name="Normal 2 2 46 3 2 3" xfId="27433"/>
    <cellStyle name="Normal 2 2 46 3 3" xfId="18066"/>
    <cellStyle name="Normal 2 2 46 3 3 2" xfId="27434"/>
    <cellStyle name="Normal 2 2 46 3 4" xfId="27435"/>
    <cellStyle name="Normal 2 2 46 4" xfId="6748"/>
    <cellStyle name="Normal 2 2 46 4 2" xfId="18067"/>
    <cellStyle name="Normal 2 2 46 4 2 2" xfId="27436"/>
    <cellStyle name="Normal 2 2 46 4 3" xfId="27437"/>
    <cellStyle name="Normal 2 2 46 5" xfId="18068"/>
    <cellStyle name="Normal 2 2 46 5 2" xfId="27438"/>
    <cellStyle name="Normal 2 2 46 6" xfId="27439"/>
    <cellStyle name="Normal 2 2 47" xfId="6749"/>
    <cellStyle name="Normal 2 2 47 2" xfId="6750"/>
    <cellStyle name="Normal 2 2 47 2 2" xfId="6751"/>
    <cellStyle name="Normal 2 2 47 2 2 2" xfId="18069"/>
    <cellStyle name="Normal 2 2 47 2 2 2 2" xfId="27440"/>
    <cellStyle name="Normal 2 2 47 2 2 3" xfId="27441"/>
    <cellStyle name="Normal 2 2 47 2 3" xfId="18070"/>
    <cellStyle name="Normal 2 2 47 2 3 2" xfId="27442"/>
    <cellStyle name="Normal 2 2 47 2 4" xfId="27443"/>
    <cellStyle name="Normal 2 2 47 3" xfId="6752"/>
    <cellStyle name="Normal 2 2 47 3 2" xfId="6753"/>
    <cellStyle name="Normal 2 2 47 3 2 2" xfId="18071"/>
    <cellStyle name="Normal 2 2 47 3 2 2 2" xfId="27444"/>
    <cellStyle name="Normal 2 2 47 3 2 3" xfId="27445"/>
    <cellStyle name="Normal 2 2 47 3 3" xfId="18072"/>
    <cellStyle name="Normal 2 2 47 3 3 2" xfId="27446"/>
    <cellStyle name="Normal 2 2 47 3 4" xfId="27447"/>
    <cellStyle name="Normal 2 2 47 4" xfId="6754"/>
    <cellStyle name="Normal 2 2 47 4 2" xfId="18073"/>
    <cellStyle name="Normal 2 2 47 4 2 2" xfId="27448"/>
    <cellStyle name="Normal 2 2 47 4 3" xfId="27449"/>
    <cellStyle name="Normal 2 2 47 5" xfId="18074"/>
    <cellStyle name="Normal 2 2 47 5 2" xfId="27450"/>
    <cellStyle name="Normal 2 2 47 6" xfId="27451"/>
    <cellStyle name="Normal 2 2 48" xfId="6755"/>
    <cellStyle name="Normal 2 2 48 2" xfId="6756"/>
    <cellStyle name="Normal 2 2 48 2 2" xfId="6757"/>
    <cellStyle name="Normal 2 2 48 2 2 2" xfId="18075"/>
    <cellStyle name="Normal 2 2 48 2 2 2 2" xfId="27452"/>
    <cellStyle name="Normal 2 2 48 2 2 3" xfId="27453"/>
    <cellStyle name="Normal 2 2 48 2 3" xfId="18076"/>
    <cellStyle name="Normal 2 2 48 2 3 2" xfId="27454"/>
    <cellStyle name="Normal 2 2 48 2 4" xfId="27455"/>
    <cellStyle name="Normal 2 2 48 3" xfId="6758"/>
    <cellStyle name="Normal 2 2 48 3 2" xfId="6759"/>
    <cellStyle name="Normal 2 2 48 3 2 2" xfId="18077"/>
    <cellStyle name="Normal 2 2 48 3 2 2 2" xfId="27456"/>
    <cellStyle name="Normal 2 2 48 3 2 3" xfId="27457"/>
    <cellStyle name="Normal 2 2 48 3 3" xfId="18078"/>
    <cellStyle name="Normal 2 2 48 3 3 2" xfId="27458"/>
    <cellStyle name="Normal 2 2 48 3 4" xfId="27459"/>
    <cellStyle name="Normal 2 2 48 4" xfId="6760"/>
    <cellStyle name="Normal 2 2 48 4 2" xfId="18079"/>
    <cellStyle name="Normal 2 2 48 4 2 2" xfId="27460"/>
    <cellStyle name="Normal 2 2 48 4 3" xfId="27461"/>
    <cellStyle name="Normal 2 2 48 5" xfId="18080"/>
    <cellStyle name="Normal 2 2 48 5 2" xfId="27462"/>
    <cellStyle name="Normal 2 2 48 6" xfId="27463"/>
    <cellStyle name="Normal 2 2 49" xfId="6761"/>
    <cellStyle name="Normal 2 2 49 2" xfId="6762"/>
    <cellStyle name="Normal 2 2 49 2 2" xfId="6763"/>
    <cellStyle name="Normal 2 2 49 2 2 2" xfId="18081"/>
    <cellStyle name="Normal 2 2 49 2 2 2 2" xfId="27464"/>
    <cellStyle name="Normal 2 2 49 2 2 3" xfId="27465"/>
    <cellStyle name="Normal 2 2 49 2 3" xfId="18082"/>
    <cellStyle name="Normal 2 2 49 2 3 2" xfId="27466"/>
    <cellStyle name="Normal 2 2 49 2 4" xfId="27467"/>
    <cellStyle name="Normal 2 2 49 3" xfId="6764"/>
    <cellStyle name="Normal 2 2 49 3 2" xfId="6765"/>
    <cellStyle name="Normal 2 2 49 3 2 2" xfId="18083"/>
    <cellStyle name="Normal 2 2 49 3 2 2 2" xfId="27468"/>
    <cellStyle name="Normal 2 2 49 3 2 3" xfId="27469"/>
    <cellStyle name="Normal 2 2 49 3 3" xfId="18084"/>
    <cellStyle name="Normal 2 2 49 3 3 2" xfId="27470"/>
    <cellStyle name="Normal 2 2 49 3 4" xfId="27471"/>
    <cellStyle name="Normal 2 2 49 4" xfId="6766"/>
    <cellStyle name="Normal 2 2 49 4 2" xfId="18085"/>
    <cellStyle name="Normal 2 2 49 4 2 2" xfId="27472"/>
    <cellStyle name="Normal 2 2 49 4 3" xfId="27473"/>
    <cellStyle name="Normal 2 2 49 5" xfId="18086"/>
    <cellStyle name="Normal 2 2 49 5 2" xfId="27474"/>
    <cellStyle name="Normal 2 2 49 6" xfId="27475"/>
    <cellStyle name="Normal 2 2 5" xfId="45"/>
    <cellStyle name="Normal 2 2 5 10" xfId="6767"/>
    <cellStyle name="Normal 2 2 5 10 2" xfId="18087"/>
    <cellStyle name="Normal 2 2 5 11" xfId="6768"/>
    <cellStyle name="Normal 2 2 5 11 2" xfId="18088"/>
    <cellStyle name="Normal 2 2 5 12" xfId="6769"/>
    <cellStyle name="Normal 2 2 5 12 2" xfId="18089"/>
    <cellStyle name="Normal 2 2 5 13" xfId="6770"/>
    <cellStyle name="Normal 2 2 5 13 2" xfId="18090"/>
    <cellStyle name="Normal 2 2 5 14" xfId="6771"/>
    <cellStyle name="Normal 2 2 5 14 2" xfId="18091"/>
    <cellStyle name="Normal 2 2 5 15" xfId="6772"/>
    <cellStyle name="Normal 2 2 5 15 2" xfId="18092"/>
    <cellStyle name="Normal 2 2 5 16" xfId="6773"/>
    <cellStyle name="Normal 2 2 5 16 2" xfId="18093"/>
    <cellStyle name="Normal 2 2 5 17" xfId="6774"/>
    <cellStyle name="Normal 2 2 5 17 2" xfId="18094"/>
    <cellStyle name="Normal 2 2 5 18" xfId="6775"/>
    <cellStyle name="Normal 2 2 5 18 2" xfId="18095"/>
    <cellStyle name="Normal 2 2 5 19" xfId="6776"/>
    <cellStyle name="Normal 2 2 5 19 2" xfId="18096"/>
    <cellStyle name="Normal 2 2 5 2" xfId="6777"/>
    <cellStyle name="Normal 2 2 5 2 2" xfId="6778"/>
    <cellStyle name="Normal 2 2 5 2 3" xfId="18097"/>
    <cellStyle name="Normal 2 2 5 20" xfId="6779"/>
    <cellStyle name="Normal 2 2 5 20 2" xfId="18098"/>
    <cellStyle name="Normal 2 2 5 21" xfId="6780"/>
    <cellStyle name="Normal 2 2 5 21 2" xfId="18099"/>
    <cellStyle name="Normal 2 2 5 22" xfId="6781"/>
    <cellStyle name="Normal 2 2 5 22 2" xfId="18100"/>
    <cellStyle name="Normal 2 2 5 23" xfId="6782"/>
    <cellStyle name="Normal 2 2 5 23 2" xfId="18101"/>
    <cellStyle name="Normal 2 2 5 24" xfId="6783"/>
    <cellStyle name="Normal 2 2 5 24 2" xfId="18102"/>
    <cellStyle name="Normal 2 2 5 25" xfId="6784"/>
    <cellStyle name="Normal 2 2 5 25 2" xfId="18103"/>
    <cellStyle name="Normal 2 2 5 26" xfId="6785"/>
    <cellStyle name="Normal 2 2 5 26 2" xfId="18104"/>
    <cellStyle name="Normal 2 2 5 27" xfId="6786"/>
    <cellStyle name="Normal 2 2 5 27 2" xfId="18105"/>
    <cellStyle name="Normal 2 2 5 28" xfId="6787"/>
    <cellStyle name="Normal 2 2 5 28 2" xfId="18106"/>
    <cellStyle name="Normal 2 2 5 29" xfId="6788"/>
    <cellStyle name="Normal 2 2 5 29 2" xfId="18107"/>
    <cellStyle name="Normal 2 2 5 3" xfId="6789"/>
    <cellStyle name="Normal 2 2 5 3 2" xfId="18108"/>
    <cellStyle name="Normal 2 2 5 3 3" xfId="18109"/>
    <cellStyle name="Normal 2 2 5 30" xfId="6790"/>
    <cellStyle name="Normal 2 2 5 30 2" xfId="18110"/>
    <cellStyle name="Normal 2 2 5 31" xfId="6791"/>
    <cellStyle name="Normal 2 2 5 31 2" xfId="18111"/>
    <cellStyle name="Normal 2 2 5 32" xfId="6792"/>
    <cellStyle name="Normal 2 2 5 32 2" xfId="18112"/>
    <cellStyle name="Normal 2 2 5 33" xfId="6793"/>
    <cellStyle name="Normal 2 2 5 33 2" xfId="18113"/>
    <cellStyle name="Normal 2 2 5 34" xfId="6794"/>
    <cellStyle name="Normal 2 2 5 34 2" xfId="18114"/>
    <cellStyle name="Normal 2 2 5 35" xfId="6795"/>
    <cellStyle name="Normal 2 2 5 35 2" xfId="18115"/>
    <cellStyle name="Normal 2 2 5 36" xfId="6796"/>
    <cellStyle name="Normal 2 2 5 36 2" xfId="18116"/>
    <cellStyle name="Normal 2 2 5 37" xfId="6797"/>
    <cellStyle name="Normal 2 2 5 37 2" xfId="18117"/>
    <cellStyle name="Normal 2 2 5 38" xfId="6798"/>
    <cellStyle name="Normal 2 2 5 38 2" xfId="18118"/>
    <cellStyle name="Normal 2 2 5 39" xfId="6799"/>
    <cellStyle name="Normal 2 2 5 39 2" xfId="18119"/>
    <cellStyle name="Normal 2 2 5 4" xfId="6800"/>
    <cellStyle name="Normal 2 2 5 4 2" xfId="18120"/>
    <cellStyle name="Normal 2 2 5 40" xfId="6801"/>
    <cellStyle name="Normal 2 2 5 40 2" xfId="18121"/>
    <cellStyle name="Normal 2 2 5 41" xfId="6802"/>
    <cellStyle name="Normal 2 2 5 41 2" xfId="18122"/>
    <cellStyle name="Normal 2 2 5 42" xfId="6803"/>
    <cellStyle name="Normal 2 2 5 42 2" xfId="18123"/>
    <cellStyle name="Normal 2 2 5 43" xfId="6804"/>
    <cellStyle name="Normal 2 2 5 43 2" xfId="18124"/>
    <cellStyle name="Normal 2 2 5 44" xfId="6805"/>
    <cellStyle name="Normal 2 2 5 44 2" xfId="18125"/>
    <cellStyle name="Normal 2 2 5 45" xfId="6806"/>
    <cellStyle name="Normal 2 2 5 45 2" xfId="18126"/>
    <cellStyle name="Normal 2 2 5 46" xfId="6807"/>
    <cellStyle name="Normal 2 2 5 46 2" xfId="18127"/>
    <cellStyle name="Normal 2 2 5 47" xfId="6808"/>
    <cellStyle name="Normal 2 2 5 47 2" xfId="18128"/>
    <cellStyle name="Normal 2 2 5 48" xfId="6809"/>
    <cellStyle name="Normal 2 2 5 48 2" xfId="18129"/>
    <cellStyle name="Normal 2 2 5 49" xfId="6810"/>
    <cellStyle name="Normal 2 2 5 49 2" xfId="18130"/>
    <cellStyle name="Normal 2 2 5 5" xfId="6811"/>
    <cellStyle name="Normal 2 2 5 5 2" xfId="18131"/>
    <cellStyle name="Normal 2 2 5 50" xfId="6812"/>
    <cellStyle name="Normal 2 2 5 50 2" xfId="18132"/>
    <cellStyle name="Normal 2 2 5 51" xfId="6813"/>
    <cellStyle name="Normal 2 2 5 51 2" xfId="18133"/>
    <cellStyle name="Normal 2 2 5 52" xfId="6814"/>
    <cellStyle name="Normal 2 2 5 52 2" xfId="18134"/>
    <cellStyle name="Normal 2 2 5 53" xfId="6815"/>
    <cellStyle name="Normal 2 2 5 53 2" xfId="18135"/>
    <cellStyle name="Normal 2 2 5 54" xfId="6816"/>
    <cellStyle name="Normal 2 2 5 54 2" xfId="18136"/>
    <cellStyle name="Normal 2 2 5 55" xfId="6817"/>
    <cellStyle name="Normal 2 2 5 55 2" xfId="18137"/>
    <cellStyle name="Normal 2 2 5 56" xfId="6818"/>
    <cellStyle name="Normal 2 2 5 56 2" xfId="18138"/>
    <cellStyle name="Normal 2 2 5 57" xfId="6819"/>
    <cellStyle name="Normal 2 2 5 57 2" xfId="18139"/>
    <cellStyle name="Normal 2 2 5 58" xfId="6820"/>
    <cellStyle name="Normal 2 2 5 58 2" xfId="18140"/>
    <cellStyle name="Normal 2 2 5 59" xfId="6821"/>
    <cellStyle name="Normal 2 2 5 59 2" xfId="18141"/>
    <cellStyle name="Normal 2 2 5 6" xfId="6822"/>
    <cellStyle name="Normal 2 2 5 6 2" xfId="18142"/>
    <cellStyle name="Normal 2 2 5 60" xfId="6823"/>
    <cellStyle name="Normal 2 2 5 60 2" xfId="18143"/>
    <cellStyle name="Normal 2 2 5 61" xfId="6824"/>
    <cellStyle name="Normal 2 2 5 61 2" xfId="18144"/>
    <cellStyle name="Normal 2 2 5 62" xfId="6825"/>
    <cellStyle name="Normal 2 2 5 62 2" xfId="18145"/>
    <cellStyle name="Normal 2 2 5 63" xfId="6826"/>
    <cellStyle name="Normal 2 2 5 63 2" xfId="18146"/>
    <cellStyle name="Normal 2 2 5 64" xfId="6827"/>
    <cellStyle name="Normal 2 2 5 64 2" xfId="18147"/>
    <cellStyle name="Normal 2 2 5 65" xfId="6828"/>
    <cellStyle name="Normal 2 2 5 65 2" xfId="18148"/>
    <cellStyle name="Normal 2 2 5 66" xfId="6829"/>
    <cellStyle name="Normal 2 2 5 66 2" xfId="18149"/>
    <cellStyle name="Normal 2 2 5 67" xfId="6830"/>
    <cellStyle name="Normal 2 2 5 67 2" xfId="18150"/>
    <cellStyle name="Normal 2 2 5 68" xfId="6831"/>
    <cellStyle name="Normal 2 2 5 68 2" xfId="18151"/>
    <cellStyle name="Normal 2 2 5 69" xfId="6832"/>
    <cellStyle name="Normal 2 2 5 69 2" xfId="18152"/>
    <cellStyle name="Normal 2 2 5 7" xfId="6833"/>
    <cellStyle name="Normal 2 2 5 7 2" xfId="18153"/>
    <cellStyle name="Normal 2 2 5 70" xfId="6834"/>
    <cellStyle name="Normal 2 2 5 70 2" xfId="18154"/>
    <cellStyle name="Normal 2 2 5 71" xfId="6835"/>
    <cellStyle name="Normal 2 2 5 71 2" xfId="18155"/>
    <cellStyle name="Normal 2 2 5 72" xfId="6836"/>
    <cellStyle name="Normal 2 2 5 72 2" xfId="18156"/>
    <cellStyle name="Normal 2 2 5 73" xfId="6837"/>
    <cellStyle name="Normal 2 2 5 73 2" xfId="18157"/>
    <cellStyle name="Normal 2 2 5 74" xfId="6838"/>
    <cellStyle name="Normal 2 2 5 74 2" xfId="18158"/>
    <cellStyle name="Normal 2 2 5 75" xfId="6839"/>
    <cellStyle name="Normal 2 2 5 75 2" xfId="18159"/>
    <cellStyle name="Normal 2 2 5 76" xfId="6840"/>
    <cellStyle name="Normal 2 2 5 76 2" xfId="18160"/>
    <cellStyle name="Normal 2 2 5 77" xfId="6841"/>
    <cellStyle name="Normal 2 2 5 77 2" xfId="18161"/>
    <cellStyle name="Normal 2 2 5 78" xfId="6842"/>
    <cellStyle name="Normal 2 2 5 78 2" xfId="18162"/>
    <cellStyle name="Normal 2 2 5 79" xfId="6843"/>
    <cellStyle name="Normal 2 2 5 79 2" xfId="18163"/>
    <cellStyle name="Normal 2 2 5 8" xfId="6844"/>
    <cellStyle name="Normal 2 2 5 8 2" xfId="18164"/>
    <cellStyle name="Normal 2 2 5 80" xfId="6845"/>
    <cellStyle name="Normal 2 2 5 80 2" xfId="18165"/>
    <cellStyle name="Normal 2 2 5 81" xfId="6846"/>
    <cellStyle name="Normal 2 2 5 81 2" xfId="18166"/>
    <cellStyle name="Normal 2 2 5 82" xfId="6847"/>
    <cellStyle name="Normal 2 2 5 82 2" xfId="18167"/>
    <cellStyle name="Normal 2 2 5 83" xfId="6848"/>
    <cellStyle name="Normal 2 2 5 83 2" xfId="18168"/>
    <cellStyle name="Normal 2 2 5 84" xfId="6849"/>
    <cellStyle name="Normal 2 2 5 84 2" xfId="18169"/>
    <cellStyle name="Normal 2 2 5 85" xfId="6850"/>
    <cellStyle name="Normal 2 2 5 85 2" xfId="18170"/>
    <cellStyle name="Normal 2 2 5 86" xfId="6851"/>
    <cellStyle name="Normal 2 2 5 86 2" xfId="18171"/>
    <cellStyle name="Normal 2 2 5 87" xfId="6852"/>
    <cellStyle name="Normal 2 2 5 87 2" xfId="18172"/>
    <cellStyle name="Normal 2 2 5 88" xfId="6853"/>
    <cellStyle name="Normal 2 2 5 88 2" xfId="18173"/>
    <cellStyle name="Normal 2 2 5 89" xfId="6854"/>
    <cellStyle name="Normal 2 2 5 89 2" xfId="18174"/>
    <cellStyle name="Normal 2 2 5 9" xfId="6855"/>
    <cellStyle name="Normal 2 2 5 9 2" xfId="18175"/>
    <cellStyle name="Normal 2 2 5 90" xfId="6856"/>
    <cellStyle name="Normal 2 2 5 90 2" xfId="18176"/>
    <cellStyle name="Normal 2 2 5 91" xfId="6857"/>
    <cellStyle name="Normal 2 2 5 91 2" xfId="18177"/>
    <cellStyle name="Normal 2 2 5 92" xfId="18178"/>
    <cellStyle name="Normal 2 2 5 93" xfId="33649"/>
    <cellStyle name="Normal 2 2 50" xfId="6858"/>
    <cellStyle name="Normal 2 2 50 2" xfId="6859"/>
    <cellStyle name="Normal 2 2 50 2 2" xfId="6860"/>
    <cellStyle name="Normal 2 2 50 2 2 2" xfId="18179"/>
    <cellStyle name="Normal 2 2 50 2 2 2 2" xfId="27476"/>
    <cellStyle name="Normal 2 2 50 2 2 3" xfId="27477"/>
    <cellStyle name="Normal 2 2 50 2 3" xfId="18180"/>
    <cellStyle name="Normal 2 2 50 2 3 2" xfId="27478"/>
    <cellStyle name="Normal 2 2 50 2 4" xfId="27479"/>
    <cellStyle name="Normal 2 2 50 3" xfId="6861"/>
    <cellStyle name="Normal 2 2 50 3 2" xfId="6862"/>
    <cellStyle name="Normal 2 2 50 3 2 2" xfId="18181"/>
    <cellStyle name="Normal 2 2 50 3 2 2 2" xfId="27480"/>
    <cellStyle name="Normal 2 2 50 3 2 3" xfId="27481"/>
    <cellStyle name="Normal 2 2 50 3 3" xfId="18182"/>
    <cellStyle name="Normal 2 2 50 3 3 2" xfId="27482"/>
    <cellStyle name="Normal 2 2 50 3 4" xfId="27483"/>
    <cellStyle name="Normal 2 2 50 4" xfId="6863"/>
    <cellStyle name="Normal 2 2 50 4 2" xfId="18183"/>
    <cellStyle name="Normal 2 2 50 4 2 2" xfId="27484"/>
    <cellStyle name="Normal 2 2 50 4 3" xfId="27485"/>
    <cellStyle name="Normal 2 2 50 5" xfId="18184"/>
    <cellStyle name="Normal 2 2 50 5 2" xfId="27486"/>
    <cellStyle name="Normal 2 2 50 6" xfId="27487"/>
    <cellStyle name="Normal 2 2 51" xfId="6864"/>
    <cellStyle name="Normal 2 2 51 2" xfId="6865"/>
    <cellStyle name="Normal 2 2 51 2 2" xfId="6866"/>
    <cellStyle name="Normal 2 2 51 2 2 2" xfId="18185"/>
    <cellStyle name="Normal 2 2 51 2 2 2 2" xfId="27488"/>
    <cellStyle name="Normal 2 2 51 2 2 3" xfId="27489"/>
    <cellStyle name="Normal 2 2 51 2 3" xfId="18186"/>
    <cellStyle name="Normal 2 2 51 2 3 2" xfId="27490"/>
    <cellStyle name="Normal 2 2 51 2 4" xfId="27491"/>
    <cellStyle name="Normal 2 2 51 3" xfId="6867"/>
    <cellStyle name="Normal 2 2 51 3 2" xfId="6868"/>
    <cellStyle name="Normal 2 2 51 3 2 2" xfId="18187"/>
    <cellStyle name="Normal 2 2 51 3 2 2 2" xfId="27492"/>
    <cellStyle name="Normal 2 2 51 3 2 3" xfId="27493"/>
    <cellStyle name="Normal 2 2 51 3 3" xfId="18188"/>
    <cellStyle name="Normal 2 2 51 3 3 2" xfId="27494"/>
    <cellStyle name="Normal 2 2 51 3 4" xfId="27495"/>
    <cellStyle name="Normal 2 2 51 4" xfId="6869"/>
    <cellStyle name="Normal 2 2 51 4 2" xfId="18189"/>
    <cellStyle name="Normal 2 2 51 4 2 2" xfId="27496"/>
    <cellStyle name="Normal 2 2 51 4 3" xfId="27497"/>
    <cellStyle name="Normal 2 2 51 5" xfId="18190"/>
    <cellStyle name="Normal 2 2 51 5 2" xfId="27498"/>
    <cellStyle name="Normal 2 2 51 6" xfId="27499"/>
    <cellStyle name="Normal 2 2 52" xfId="6870"/>
    <cellStyle name="Normal 2 2 52 2" xfId="6871"/>
    <cellStyle name="Normal 2 2 52 2 2" xfId="6872"/>
    <cellStyle name="Normal 2 2 52 2 2 2" xfId="18191"/>
    <cellStyle name="Normal 2 2 52 2 2 2 2" xfId="27500"/>
    <cellStyle name="Normal 2 2 52 2 2 3" xfId="27501"/>
    <cellStyle name="Normal 2 2 52 2 3" xfId="18192"/>
    <cellStyle name="Normal 2 2 52 2 3 2" xfId="27502"/>
    <cellStyle name="Normal 2 2 52 2 4" xfId="27503"/>
    <cellStyle name="Normal 2 2 52 3" xfId="6873"/>
    <cellStyle name="Normal 2 2 52 3 2" xfId="6874"/>
    <cellStyle name="Normal 2 2 52 3 2 2" xfId="18193"/>
    <cellStyle name="Normal 2 2 52 3 2 2 2" xfId="27504"/>
    <cellStyle name="Normal 2 2 52 3 2 3" xfId="27505"/>
    <cellStyle name="Normal 2 2 52 3 3" xfId="18194"/>
    <cellStyle name="Normal 2 2 52 3 3 2" xfId="27506"/>
    <cellStyle name="Normal 2 2 52 3 4" xfId="27507"/>
    <cellStyle name="Normal 2 2 52 4" xfId="6875"/>
    <cellStyle name="Normal 2 2 52 4 2" xfId="18195"/>
    <cellStyle name="Normal 2 2 52 4 2 2" xfId="27508"/>
    <cellStyle name="Normal 2 2 52 4 3" xfId="27509"/>
    <cellStyle name="Normal 2 2 52 5" xfId="18196"/>
    <cellStyle name="Normal 2 2 52 5 2" xfId="27510"/>
    <cellStyle name="Normal 2 2 52 6" xfId="27511"/>
    <cellStyle name="Normal 2 2 53" xfId="6876"/>
    <cellStyle name="Normal 2 2 53 2" xfId="6877"/>
    <cellStyle name="Normal 2 2 53 2 2" xfId="6878"/>
    <cellStyle name="Normal 2 2 53 2 2 2" xfId="18197"/>
    <cellStyle name="Normal 2 2 53 2 2 2 2" xfId="27512"/>
    <cellStyle name="Normal 2 2 53 2 2 3" xfId="27513"/>
    <cellStyle name="Normal 2 2 53 2 3" xfId="18198"/>
    <cellStyle name="Normal 2 2 53 2 3 2" xfId="27514"/>
    <cellStyle name="Normal 2 2 53 2 4" xfId="27515"/>
    <cellStyle name="Normal 2 2 53 3" xfId="6879"/>
    <cellStyle name="Normal 2 2 53 3 2" xfId="6880"/>
    <cellStyle name="Normal 2 2 53 3 2 2" xfId="18199"/>
    <cellStyle name="Normal 2 2 53 3 2 2 2" xfId="27516"/>
    <cellStyle name="Normal 2 2 53 3 2 3" xfId="27517"/>
    <cellStyle name="Normal 2 2 53 3 3" xfId="18200"/>
    <cellStyle name="Normal 2 2 53 3 3 2" xfId="27518"/>
    <cellStyle name="Normal 2 2 53 3 4" xfId="27519"/>
    <cellStyle name="Normal 2 2 53 4" xfId="6881"/>
    <cellStyle name="Normal 2 2 53 4 2" xfId="18201"/>
    <cellStyle name="Normal 2 2 53 4 2 2" xfId="27520"/>
    <cellStyle name="Normal 2 2 53 4 3" xfId="27521"/>
    <cellStyle name="Normal 2 2 53 5" xfId="18202"/>
    <cellStyle name="Normal 2 2 53 5 2" xfId="27522"/>
    <cellStyle name="Normal 2 2 53 6" xfId="27523"/>
    <cellStyle name="Normal 2 2 54" xfId="6882"/>
    <cellStyle name="Normal 2 2 54 2" xfId="6883"/>
    <cellStyle name="Normal 2 2 54 2 2" xfId="6884"/>
    <cellStyle name="Normal 2 2 54 2 2 2" xfId="18203"/>
    <cellStyle name="Normal 2 2 54 2 2 2 2" xfId="27524"/>
    <cellStyle name="Normal 2 2 54 2 2 3" xfId="27525"/>
    <cellStyle name="Normal 2 2 54 2 3" xfId="18204"/>
    <cellStyle name="Normal 2 2 54 2 3 2" xfId="27526"/>
    <cellStyle name="Normal 2 2 54 2 4" xfId="27527"/>
    <cellStyle name="Normal 2 2 54 3" xfId="6885"/>
    <cellStyle name="Normal 2 2 54 3 2" xfId="6886"/>
    <cellStyle name="Normal 2 2 54 3 2 2" xfId="18205"/>
    <cellStyle name="Normal 2 2 54 3 2 2 2" xfId="27528"/>
    <cellStyle name="Normal 2 2 54 3 2 3" xfId="27529"/>
    <cellStyle name="Normal 2 2 54 3 3" xfId="18206"/>
    <cellStyle name="Normal 2 2 54 3 3 2" xfId="27530"/>
    <cellStyle name="Normal 2 2 54 3 4" xfId="27531"/>
    <cellStyle name="Normal 2 2 54 4" xfId="6887"/>
    <cellStyle name="Normal 2 2 54 4 2" xfId="18207"/>
    <cellStyle name="Normal 2 2 54 4 2 2" xfId="27532"/>
    <cellStyle name="Normal 2 2 54 4 3" xfId="27533"/>
    <cellStyle name="Normal 2 2 54 5" xfId="18208"/>
    <cellStyle name="Normal 2 2 54 5 2" xfId="27534"/>
    <cellStyle name="Normal 2 2 54 6" xfId="27535"/>
    <cellStyle name="Normal 2 2 55" xfId="6888"/>
    <cellStyle name="Normal 2 2 55 2" xfId="6889"/>
    <cellStyle name="Normal 2 2 55 2 2" xfId="6890"/>
    <cellStyle name="Normal 2 2 55 2 2 2" xfId="18209"/>
    <cellStyle name="Normal 2 2 55 2 2 2 2" xfId="27536"/>
    <cellStyle name="Normal 2 2 55 2 2 3" xfId="27537"/>
    <cellStyle name="Normal 2 2 55 2 3" xfId="18210"/>
    <cellStyle name="Normal 2 2 55 2 3 2" xfId="27538"/>
    <cellStyle name="Normal 2 2 55 2 4" xfId="27539"/>
    <cellStyle name="Normal 2 2 55 3" xfId="6891"/>
    <cellStyle name="Normal 2 2 55 3 2" xfId="6892"/>
    <cellStyle name="Normal 2 2 55 3 2 2" xfId="18211"/>
    <cellStyle name="Normal 2 2 55 3 2 2 2" xfId="27540"/>
    <cellStyle name="Normal 2 2 55 3 2 3" xfId="27541"/>
    <cellStyle name="Normal 2 2 55 3 3" xfId="18212"/>
    <cellStyle name="Normal 2 2 55 3 3 2" xfId="27542"/>
    <cellStyle name="Normal 2 2 55 3 4" xfId="27543"/>
    <cellStyle name="Normal 2 2 55 4" xfId="6893"/>
    <cellStyle name="Normal 2 2 55 4 2" xfId="18213"/>
    <cellStyle name="Normal 2 2 55 4 2 2" xfId="27544"/>
    <cellStyle name="Normal 2 2 55 4 3" xfId="27545"/>
    <cellStyle name="Normal 2 2 55 5" xfId="18214"/>
    <cellStyle name="Normal 2 2 55 5 2" xfId="27546"/>
    <cellStyle name="Normal 2 2 55 6" xfId="27547"/>
    <cellStyle name="Normal 2 2 56" xfId="6894"/>
    <cellStyle name="Normal 2 2 56 2" xfId="6895"/>
    <cellStyle name="Normal 2 2 56 2 2" xfId="6896"/>
    <cellStyle name="Normal 2 2 56 2 2 2" xfId="18215"/>
    <cellStyle name="Normal 2 2 56 2 2 2 2" xfId="27548"/>
    <cellStyle name="Normal 2 2 56 2 2 3" xfId="27549"/>
    <cellStyle name="Normal 2 2 56 2 3" xfId="18216"/>
    <cellStyle name="Normal 2 2 56 2 3 2" xfId="27550"/>
    <cellStyle name="Normal 2 2 56 2 4" xfId="27551"/>
    <cellStyle name="Normal 2 2 56 3" xfId="6897"/>
    <cellStyle name="Normal 2 2 56 3 2" xfId="6898"/>
    <cellStyle name="Normal 2 2 56 3 2 2" xfId="18217"/>
    <cellStyle name="Normal 2 2 56 3 2 2 2" xfId="27552"/>
    <cellStyle name="Normal 2 2 56 3 2 3" xfId="27553"/>
    <cellStyle name="Normal 2 2 56 3 3" xfId="18218"/>
    <cellStyle name="Normal 2 2 56 3 3 2" xfId="27554"/>
    <cellStyle name="Normal 2 2 56 3 4" xfId="27555"/>
    <cellStyle name="Normal 2 2 56 4" xfId="6899"/>
    <cellStyle name="Normal 2 2 56 4 2" xfId="18219"/>
    <cellStyle name="Normal 2 2 56 4 2 2" xfId="27556"/>
    <cellStyle name="Normal 2 2 56 4 3" xfId="27557"/>
    <cellStyle name="Normal 2 2 56 5" xfId="18220"/>
    <cellStyle name="Normal 2 2 56 5 2" xfId="27558"/>
    <cellStyle name="Normal 2 2 56 6" xfId="27559"/>
    <cellStyle name="Normal 2 2 57" xfId="6900"/>
    <cellStyle name="Normal 2 2 57 2" xfId="6901"/>
    <cellStyle name="Normal 2 2 57 2 2" xfId="6902"/>
    <cellStyle name="Normal 2 2 57 2 2 2" xfId="18221"/>
    <cellStyle name="Normal 2 2 57 2 2 2 2" xfId="27560"/>
    <cellStyle name="Normal 2 2 57 2 2 3" xfId="27561"/>
    <cellStyle name="Normal 2 2 57 2 3" xfId="18222"/>
    <cellStyle name="Normal 2 2 57 2 3 2" xfId="27562"/>
    <cellStyle name="Normal 2 2 57 2 4" xfId="27563"/>
    <cellStyle name="Normal 2 2 57 3" xfId="6903"/>
    <cellStyle name="Normal 2 2 57 3 2" xfId="6904"/>
    <cellStyle name="Normal 2 2 57 3 2 2" xfId="18223"/>
    <cellStyle name="Normal 2 2 57 3 2 2 2" xfId="27564"/>
    <cellStyle name="Normal 2 2 57 3 2 3" xfId="27565"/>
    <cellStyle name="Normal 2 2 57 3 3" xfId="18224"/>
    <cellStyle name="Normal 2 2 57 3 3 2" xfId="27566"/>
    <cellStyle name="Normal 2 2 57 3 4" xfId="27567"/>
    <cellStyle name="Normal 2 2 57 4" xfId="6905"/>
    <cellStyle name="Normal 2 2 57 4 2" xfId="18225"/>
    <cellStyle name="Normal 2 2 57 4 2 2" xfId="27568"/>
    <cellStyle name="Normal 2 2 57 4 3" xfId="27569"/>
    <cellStyle name="Normal 2 2 57 5" xfId="18226"/>
    <cellStyle name="Normal 2 2 57 5 2" xfId="27570"/>
    <cellStyle name="Normal 2 2 57 6" xfId="27571"/>
    <cellStyle name="Normal 2 2 58" xfId="6906"/>
    <cellStyle name="Normal 2 2 58 2" xfId="6907"/>
    <cellStyle name="Normal 2 2 58 2 2" xfId="6908"/>
    <cellStyle name="Normal 2 2 58 2 2 2" xfId="18227"/>
    <cellStyle name="Normal 2 2 58 2 2 2 2" xfId="27572"/>
    <cellStyle name="Normal 2 2 58 2 2 3" xfId="27573"/>
    <cellStyle name="Normal 2 2 58 2 3" xfId="18228"/>
    <cellStyle name="Normal 2 2 58 2 3 2" xfId="27574"/>
    <cellStyle name="Normal 2 2 58 2 4" xfId="27575"/>
    <cellStyle name="Normal 2 2 58 3" xfId="6909"/>
    <cellStyle name="Normal 2 2 58 3 2" xfId="6910"/>
    <cellStyle name="Normal 2 2 58 3 2 2" xfId="18229"/>
    <cellStyle name="Normal 2 2 58 3 2 2 2" xfId="27576"/>
    <cellStyle name="Normal 2 2 58 3 2 3" xfId="27577"/>
    <cellStyle name="Normal 2 2 58 3 3" xfId="18230"/>
    <cellStyle name="Normal 2 2 58 3 3 2" xfId="27578"/>
    <cellStyle name="Normal 2 2 58 3 4" xfId="27579"/>
    <cellStyle name="Normal 2 2 58 4" xfId="6911"/>
    <cellStyle name="Normal 2 2 58 4 2" xfId="18231"/>
    <cellStyle name="Normal 2 2 58 4 2 2" xfId="27580"/>
    <cellStyle name="Normal 2 2 58 4 3" xfId="27581"/>
    <cellStyle name="Normal 2 2 58 5" xfId="18232"/>
    <cellStyle name="Normal 2 2 58 5 2" xfId="27582"/>
    <cellStyle name="Normal 2 2 58 6" xfId="27583"/>
    <cellStyle name="Normal 2 2 59" xfId="6912"/>
    <cellStyle name="Normal 2 2 59 2" xfId="6913"/>
    <cellStyle name="Normal 2 2 59 2 2" xfId="6914"/>
    <cellStyle name="Normal 2 2 59 2 2 2" xfId="18233"/>
    <cellStyle name="Normal 2 2 59 2 2 2 2" xfId="27584"/>
    <cellStyle name="Normal 2 2 59 2 2 3" xfId="27585"/>
    <cellStyle name="Normal 2 2 59 2 3" xfId="18234"/>
    <cellStyle name="Normal 2 2 59 2 3 2" xfId="27586"/>
    <cellStyle name="Normal 2 2 59 2 4" xfId="27587"/>
    <cellStyle name="Normal 2 2 59 3" xfId="6915"/>
    <cellStyle name="Normal 2 2 59 3 2" xfId="6916"/>
    <cellStyle name="Normal 2 2 59 3 2 2" xfId="18235"/>
    <cellStyle name="Normal 2 2 59 3 2 2 2" xfId="27588"/>
    <cellStyle name="Normal 2 2 59 3 2 3" xfId="27589"/>
    <cellStyle name="Normal 2 2 59 3 3" xfId="18236"/>
    <cellStyle name="Normal 2 2 59 3 3 2" xfId="27590"/>
    <cellStyle name="Normal 2 2 59 3 4" xfId="27591"/>
    <cellStyle name="Normal 2 2 59 4" xfId="6917"/>
    <cellStyle name="Normal 2 2 59 4 2" xfId="18237"/>
    <cellStyle name="Normal 2 2 59 4 2 2" xfId="27592"/>
    <cellStyle name="Normal 2 2 59 4 3" xfId="27593"/>
    <cellStyle name="Normal 2 2 59 5" xfId="18238"/>
    <cellStyle name="Normal 2 2 59 5 2" xfId="27594"/>
    <cellStyle name="Normal 2 2 59 6" xfId="27595"/>
    <cellStyle name="Normal 2 2 6" xfId="46"/>
    <cellStyle name="Normal 2 2 6 10" xfId="6918"/>
    <cellStyle name="Normal 2 2 6 10 2" xfId="18239"/>
    <cellStyle name="Normal 2 2 6 11" xfId="6919"/>
    <cellStyle name="Normal 2 2 6 11 2" xfId="18240"/>
    <cellStyle name="Normal 2 2 6 12" xfId="6920"/>
    <cellStyle name="Normal 2 2 6 12 2" xfId="18241"/>
    <cellStyle name="Normal 2 2 6 13" xfId="6921"/>
    <cellStyle name="Normal 2 2 6 13 2" xfId="18242"/>
    <cellStyle name="Normal 2 2 6 14" xfId="6922"/>
    <cellStyle name="Normal 2 2 6 14 2" xfId="18243"/>
    <cellStyle name="Normal 2 2 6 15" xfId="6923"/>
    <cellStyle name="Normal 2 2 6 15 2" xfId="18244"/>
    <cellStyle name="Normal 2 2 6 16" xfId="6924"/>
    <cellStyle name="Normal 2 2 6 16 2" xfId="18245"/>
    <cellStyle name="Normal 2 2 6 17" xfId="6925"/>
    <cellStyle name="Normal 2 2 6 17 2" xfId="18246"/>
    <cellStyle name="Normal 2 2 6 18" xfId="6926"/>
    <cellStyle name="Normal 2 2 6 18 2" xfId="18247"/>
    <cellStyle name="Normal 2 2 6 19" xfId="6927"/>
    <cellStyle name="Normal 2 2 6 19 2" xfId="18248"/>
    <cellStyle name="Normal 2 2 6 2" xfId="6928"/>
    <cellStyle name="Normal 2 2 6 2 2" xfId="6929"/>
    <cellStyle name="Normal 2 2 6 2 2 2" xfId="18249"/>
    <cellStyle name="Normal 2 2 6 2 3" xfId="18250"/>
    <cellStyle name="Normal 2 2 6 20" xfId="6930"/>
    <cellStyle name="Normal 2 2 6 20 2" xfId="18251"/>
    <cellStyle name="Normal 2 2 6 21" xfId="6931"/>
    <cellStyle name="Normal 2 2 6 21 2" xfId="18252"/>
    <cellStyle name="Normal 2 2 6 22" xfId="6932"/>
    <cellStyle name="Normal 2 2 6 22 2" xfId="18253"/>
    <cellStyle name="Normal 2 2 6 23" xfId="6933"/>
    <cellStyle name="Normal 2 2 6 23 2" xfId="18254"/>
    <cellStyle name="Normal 2 2 6 24" xfId="6934"/>
    <cellStyle name="Normal 2 2 6 24 2" xfId="18255"/>
    <cellStyle name="Normal 2 2 6 25" xfId="6935"/>
    <cellStyle name="Normal 2 2 6 25 2" xfId="18256"/>
    <cellStyle name="Normal 2 2 6 26" xfId="6936"/>
    <cellStyle name="Normal 2 2 6 26 2" xfId="18257"/>
    <cellStyle name="Normal 2 2 6 27" xfId="6937"/>
    <cellStyle name="Normal 2 2 6 27 2" xfId="18258"/>
    <cellStyle name="Normal 2 2 6 28" xfId="6938"/>
    <cellStyle name="Normal 2 2 6 28 2" xfId="18259"/>
    <cellStyle name="Normal 2 2 6 29" xfId="6939"/>
    <cellStyle name="Normal 2 2 6 29 2" xfId="18260"/>
    <cellStyle name="Normal 2 2 6 3" xfId="6940"/>
    <cellStyle name="Normal 2 2 6 3 2" xfId="6941"/>
    <cellStyle name="Normal 2 2 6 3 3" xfId="18261"/>
    <cellStyle name="Normal 2 2 6 30" xfId="6942"/>
    <cellStyle name="Normal 2 2 6 30 2" xfId="18262"/>
    <cellStyle name="Normal 2 2 6 31" xfId="6943"/>
    <cellStyle name="Normal 2 2 6 31 2" xfId="18263"/>
    <cellStyle name="Normal 2 2 6 32" xfId="6944"/>
    <cellStyle name="Normal 2 2 6 32 2" xfId="18264"/>
    <cellStyle name="Normal 2 2 6 33" xfId="6945"/>
    <cellStyle name="Normal 2 2 6 33 2" xfId="18265"/>
    <cellStyle name="Normal 2 2 6 34" xfId="6946"/>
    <cellStyle name="Normal 2 2 6 34 2" xfId="18266"/>
    <cellStyle name="Normal 2 2 6 35" xfId="6947"/>
    <cellStyle name="Normal 2 2 6 35 2" xfId="18267"/>
    <cellStyle name="Normal 2 2 6 36" xfId="6948"/>
    <cellStyle name="Normal 2 2 6 36 2" xfId="18268"/>
    <cellStyle name="Normal 2 2 6 37" xfId="6949"/>
    <cellStyle name="Normal 2 2 6 37 2" xfId="18269"/>
    <cellStyle name="Normal 2 2 6 38" xfId="6950"/>
    <cellStyle name="Normal 2 2 6 38 2" xfId="18270"/>
    <cellStyle name="Normal 2 2 6 39" xfId="6951"/>
    <cellStyle name="Normal 2 2 6 39 2" xfId="18271"/>
    <cellStyle name="Normal 2 2 6 4" xfId="6952"/>
    <cellStyle name="Normal 2 2 6 4 2" xfId="18272"/>
    <cellStyle name="Normal 2 2 6 40" xfId="6953"/>
    <cellStyle name="Normal 2 2 6 40 2" xfId="18273"/>
    <cellStyle name="Normal 2 2 6 41" xfId="6954"/>
    <cellStyle name="Normal 2 2 6 41 2" xfId="18274"/>
    <cellStyle name="Normal 2 2 6 42" xfId="6955"/>
    <cellStyle name="Normal 2 2 6 42 2" xfId="18275"/>
    <cellStyle name="Normal 2 2 6 43" xfId="6956"/>
    <cellStyle name="Normal 2 2 6 43 2" xfId="6957"/>
    <cellStyle name="Normal 2 2 6 43 2 2" xfId="18276"/>
    <cellStyle name="Normal 2 2 6 43 2 2 2" xfId="27596"/>
    <cellStyle name="Normal 2 2 6 43 2 3" xfId="27597"/>
    <cellStyle name="Normal 2 2 6 43 3" xfId="18277"/>
    <cellStyle name="Normal 2 2 6 43 3 2" xfId="27598"/>
    <cellStyle name="Normal 2 2 6 43 4" xfId="27599"/>
    <cellStyle name="Normal 2 2 6 44" xfId="6958"/>
    <cellStyle name="Normal 2 2 6 44 2" xfId="18278"/>
    <cellStyle name="Normal 2 2 6 44 2 2" xfId="27600"/>
    <cellStyle name="Normal 2 2 6 44 3" xfId="27601"/>
    <cellStyle name="Normal 2 2 6 45" xfId="27602"/>
    <cellStyle name="Normal 2 2 6 46" xfId="33650"/>
    <cellStyle name="Normal 2 2 6 5" xfId="6959"/>
    <cellStyle name="Normal 2 2 6 5 2" xfId="18279"/>
    <cellStyle name="Normal 2 2 6 5 3" xfId="18280"/>
    <cellStyle name="Normal 2 2 6 6" xfId="6960"/>
    <cellStyle name="Normal 2 2 6 6 2" xfId="18281"/>
    <cellStyle name="Normal 2 2 6 7" xfId="6961"/>
    <cellStyle name="Normal 2 2 6 7 2" xfId="18282"/>
    <cellStyle name="Normal 2 2 6 8" xfId="6962"/>
    <cellStyle name="Normal 2 2 6 8 2" xfId="18283"/>
    <cellStyle name="Normal 2 2 6 9" xfId="6963"/>
    <cellStyle name="Normal 2 2 6 9 2" xfId="18284"/>
    <cellStyle name="Normal 2 2 60" xfId="6964"/>
    <cellStyle name="Normal 2 2 60 2" xfId="6965"/>
    <cellStyle name="Normal 2 2 60 2 2" xfId="6966"/>
    <cellStyle name="Normal 2 2 60 2 2 2" xfId="18285"/>
    <cellStyle name="Normal 2 2 60 2 2 2 2" xfId="27603"/>
    <cellStyle name="Normal 2 2 60 2 2 3" xfId="27604"/>
    <cellStyle name="Normal 2 2 60 2 3" xfId="18286"/>
    <cellStyle name="Normal 2 2 60 2 3 2" xfId="27605"/>
    <cellStyle name="Normal 2 2 60 2 4" xfId="27606"/>
    <cellStyle name="Normal 2 2 60 3" xfId="6967"/>
    <cellStyle name="Normal 2 2 60 3 2" xfId="6968"/>
    <cellStyle name="Normal 2 2 60 3 2 2" xfId="18287"/>
    <cellStyle name="Normal 2 2 60 3 2 2 2" xfId="27607"/>
    <cellStyle name="Normal 2 2 60 3 2 3" xfId="27608"/>
    <cellStyle name="Normal 2 2 60 3 3" xfId="18288"/>
    <cellStyle name="Normal 2 2 60 3 3 2" xfId="27609"/>
    <cellStyle name="Normal 2 2 60 3 4" xfId="27610"/>
    <cellStyle name="Normal 2 2 60 4" xfId="6969"/>
    <cellStyle name="Normal 2 2 60 4 2" xfId="18289"/>
    <cellStyle name="Normal 2 2 60 4 2 2" xfId="27611"/>
    <cellStyle name="Normal 2 2 60 4 3" xfId="27612"/>
    <cellStyle name="Normal 2 2 60 5" xfId="18290"/>
    <cellStyle name="Normal 2 2 60 5 2" xfId="27613"/>
    <cellStyle name="Normal 2 2 60 6" xfId="27614"/>
    <cellStyle name="Normal 2 2 61" xfId="6970"/>
    <cellStyle name="Normal 2 2 61 2" xfId="6971"/>
    <cellStyle name="Normal 2 2 61 2 2" xfId="6972"/>
    <cellStyle name="Normal 2 2 61 2 2 2" xfId="18291"/>
    <cellStyle name="Normal 2 2 61 2 2 2 2" xfId="27615"/>
    <cellStyle name="Normal 2 2 61 2 2 3" xfId="27616"/>
    <cellStyle name="Normal 2 2 61 2 3" xfId="18292"/>
    <cellStyle name="Normal 2 2 61 2 3 2" xfId="27617"/>
    <cellStyle name="Normal 2 2 61 2 4" xfId="27618"/>
    <cellStyle name="Normal 2 2 61 3" xfId="6973"/>
    <cellStyle name="Normal 2 2 61 3 2" xfId="6974"/>
    <cellStyle name="Normal 2 2 61 3 2 2" xfId="18293"/>
    <cellStyle name="Normal 2 2 61 3 2 2 2" xfId="27619"/>
    <cellStyle name="Normal 2 2 61 3 2 3" xfId="27620"/>
    <cellStyle name="Normal 2 2 61 3 3" xfId="18294"/>
    <cellStyle name="Normal 2 2 61 3 3 2" xfId="27621"/>
    <cellStyle name="Normal 2 2 61 3 4" xfId="27622"/>
    <cellStyle name="Normal 2 2 61 4" xfId="6975"/>
    <cellStyle name="Normal 2 2 61 4 2" xfId="18295"/>
    <cellStyle name="Normal 2 2 61 4 2 2" xfId="27623"/>
    <cellStyle name="Normal 2 2 61 4 3" xfId="27624"/>
    <cellStyle name="Normal 2 2 61 5" xfId="18296"/>
    <cellStyle name="Normal 2 2 61 5 2" xfId="27625"/>
    <cellStyle name="Normal 2 2 61 6" xfId="27626"/>
    <cellStyle name="Normal 2 2 62" xfId="6976"/>
    <cellStyle name="Normal 2 2 62 2" xfId="6977"/>
    <cellStyle name="Normal 2 2 62 2 2" xfId="6978"/>
    <cellStyle name="Normal 2 2 62 2 2 2" xfId="18297"/>
    <cellStyle name="Normal 2 2 62 2 2 2 2" xfId="27627"/>
    <cellStyle name="Normal 2 2 62 2 2 3" xfId="27628"/>
    <cellStyle name="Normal 2 2 62 2 3" xfId="18298"/>
    <cellStyle name="Normal 2 2 62 2 3 2" xfId="27629"/>
    <cellStyle name="Normal 2 2 62 2 4" xfId="27630"/>
    <cellStyle name="Normal 2 2 62 3" xfId="6979"/>
    <cellStyle name="Normal 2 2 62 3 2" xfId="6980"/>
    <cellStyle name="Normal 2 2 62 3 2 2" xfId="18299"/>
    <cellStyle name="Normal 2 2 62 3 2 2 2" xfId="27631"/>
    <cellStyle name="Normal 2 2 62 3 2 3" xfId="27632"/>
    <cellStyle name="Normal 2 2 62 3 3" xfId="18300"/>
    <cellStyle name="Normal 2 2 62 3 3 2" xfId="27633"/>
    <cellStyle name="Normal 2 2 62 3 4" xfId="27634"/>
    <cellStyle name="Normal 2 2 62 4" xfId="6981"/>
    <cellStyle name="Normal 2 2 62 4 2" xfId="18301"/>
    <cellStyle name="Normal 2 2 62 4 2 2" xfId="27635"/>
    <cellStyle name="Normal 2 2 62 4 3" xfId="27636"/>
    <cellStyle name="Normal 2 2 62 5" xfId="18302"/>
    <cellStyle name="Normal 2 2 62 5 2" xfId="27637"/>
    <cellStyle name="Normal 2 2 62 6" xfId="27638"/>
    <cellStyle name="Normal 2 2 63" xfId="6982"/>
    <cellStyle name="Normal 2 2 63 2" xfId="6983"/>
    <cellStyle name="Normal 2 2 63 2 2" xfId="6984"/>
    <cellStyle name="Normal 2 2 63 2 2 2" xfId="18303"/>
    <cellStyle name="Normal 2 2 63 2 2 2 2" xfId="27639"/>
    <cellStyle name="Normal 2 2 63 2 2 3" xfId="27640"/>
    <cellStyle name="Normal 2 2 63 2 3" xfId="18304"/>
    <cellStyle name="Normal 2 2 63 2 3 2" xfId="27641"/>
    <cellStyle name="Normal 2 2 63 2 4" xfId="27642"/>
    <cellStyle name="Normal 2 2 63 3" xfId="6985"/>
    <cellStyle name="Normal 2 2 63 3 2" xfId="6986"/>
    <cellStyle name="Normal 2 2 63 3 2 2" xfId="18305"/>
    <cellStyle name="Normal 2 2 63 3 2 2 2" xfId="27643"/>
    <cellStyle name="Normal 2 2 63 3 2 3" xfId="27644"/>
    <cellStyle name="Normal 2 2 63 3 3" xfId="18306"/>
    <cellStyle name="Normal 2 2 63 3 3 2" xfId="27645"/>
    <cellStyle name="Normal 2 2 63 3 4" xfId="27646"/>
    <cellStyle name="Normal 2 2 63 4" xfId="6987"/>
    <cellStyle name="Normal 2 2 63 4 2" xfId="18307"/>
    <cellStyle name="Normal 2 2 63 4 2 2" xfId="27647"/>
    <cellStyle name="Normal 2 2 63 4 3" xfId="27648"/>
    <cellStyle name="Normal 2 2 63 5" xfId="18308"/>
    <cellStyle name="Normal 2 2 63 5 2" xfId="27649"/>
    <cellStyle name="Normal 2 2 63 6" xfId="27650"/>
    <cellStyle name="Normal 2 2 64" xfId="6988"/>
    <cellStyle name="Normal 2 2 64 2" xfId="6989"/>
    <cellStyle name="Normal 2 2 64 2 2" xfId="6990"/>
    <cellStyle name="Normal 2 2 64 2 2 2" xfId="18309"/>
    <cellStyle name="Normal 2 2 64 2 2 2 2" xfId="27651"/>
    <cellStyle name="Normal 2 2 64 2 2 3" xfId="27652"/>
    <cellStyle name="Normal 2 2 64 2 3" xfId="18310"/>
    <cellStyle name="Normal 2 2 64 2 3 2" xfId="27653"/>
    <cellStyle name="Normal 2 2 64 2 4" xfId="27654"/>
    <cellStyle name="Normal 2 2 64 3" xfId="6991"/>
    <cellStyle name="Normal 2 2 64 3 2" xfId="6992"/>
    <cellStyle name="Normal 2 2 64 3 2 2" xfId="18311"/>
    <cellStyle name="Normal 2 2 64 3 2 2 2" xfId="27655"/>
    <cellStyle name="Normal 2 2 64 3 2 3" xfId="27656"/>
    <cellStyle name="Normal 2 2 64 3 3" xfId="18312"/>
    <cellStyle name="Normal 2 2 64 3 3 2" xfId="27657"/>
    <cellStyle name="Normal 2 2 64 3 4" xfId="27658"/>
    <cellStyle name="Normal 2 2 64 4" xfId="6993"/>
    <cellStyle name="Normal 2 2 64 4 2" xfId="18313"/>
    <cellStyle name="Normal 2 2 64 4 2 2" xfId="27659"/>
    <cellStyle name="Normal 2 2 64 4 3" xfId="27660"/>
    <cellStyle name="Normal 2 2 64 5" xfId="18314"/>
    <cellStyle name="Normal 2 2 64 5 2" xfId="27661"/>
    <cellStyle name="Normal 2 2 64 6" xfId="27662"/>
    <cellStyle name="Normal 2 2 65" xfId="6994"/>
    <cellStyle name="Normal 2 2 65 2" xfId="6995"/>
    <cellStyle name="Normal 2 2 65 2 2" xfId="6996"/>
    <cellStyle name="Normal 2 2 65 2 2 2" xfId="18315"/>
    <cellStyle name="Normal 2 2 65 2 2 2 2" xfId="27663"/>
    <cellStyle name="Normal 2 2 65 2 2 3" xfId="27664"/>
    <cellStyle name="Normal 2 2 65 2 3" xfId="18316"/>
    <cellStyle name="Normal 2 2 65 2 3 2" xfId="27665"/>
    <cellStyle name="Normal 2 2 65 2 4" xfId="27666"/>
    <cellStyle name="Normal 2 2 65 3" xfId="6997"/>
    <cellStyle name="Normal 2 2 65 3 2" xfId="18317"/>
    <cellStyle name="Normal 2 2 65 3 2 2" xfId="27667"/>
    <cellStyle name="Normal 2 2 65 3 3" xfId="27668"/>
    <cellStyle name="Normal 2 2 65 4" xfId="18318"/>
    <cellStyle name="Normal 2 2 65 4 2" xfId="27669"/>
    <cellStyle name="Normal 2 2 65 5" xfId="27670"/>
    <cellStyle name="Normal 2 2 66" xfId="6998"/>
    <cellStyle name="Normal 2 2 66 2" xfId="6999"/>
    <cellStyle name="Normal 2 2 66 2 2" xfId="7000"/>
    <cellStyle name="Normal 2 2 66 2 2 2" xfId="18319"/>
    <cellStyle name="Normal 2 2 66 2 2 2 2" xfId="27671"/>
    <cellStyle name="Normal 2 2 66 2 2 3" xfId="27672"/>
    <cellStyle name="Normal 2 2 66 2 3" xfId="18320"/>
    <cellStyle name="Normal 2 2 66 2 3 2" xfId="27673"/>
    <cellStyle name="Normal 2 2 66 2 4" xfId="27674"/>
    <cellStyle name="Normal 2 2 66 3" xfId="7001"/>
    <cellStyle name="Normal 2 2 66 3 2" xfId="18321"/>
    <cellStyle name="Normal 2 2 66 3 2 2" xfId="27675"/>
    <cellStyle name="Normal 2 2 66 3 3" xfId="27676"/>
    <cellStyle name="Normal 2 2 66 4" xfId="18322"/>
    <cellStyle name="Normal 2 2 66 4 2" xfId="27677"/>
    <cellStyle name="Normal 2 2 66 5" xfId="27678"/>
    <cellStyle name="Normal 2 2 67" xfId="7002"/>
    <cellStyle name="Normal 2 2 67 2" xfId="7003"/>
    <cellStyle name="Normal 2 2 67 2 2" xfId="7004"/>
    <cellStyle name="Normal 2 2 67 2 2 2" xfId="18323"/>
    <cellStyle name="Normal 2 2 67 2 2 2 2" xfId="27679"/>
    <cellStyle name="Normal 2 2 67 2 2 3" xfId="27680"/>
    <cellStyle name="Normal 2 2 67 2 3" xfId="18324"/>
    <cellStyle name="Normal 2 2 67 2 3 2" xfId="27681"/>
    <cellStyle name="Normal 2 2 67 2 4" xfId="27682"/>
    <cellStyle name="Normal 2 2 67 3" xfId="7005"/>
    <cellStyle name="Normal 2 2 67 3 2" xfId="18325"/>
    <cellStyle name="Normal 2 2 67 3 2 2" xfId="27683"/>
    <cellStyle name="Normal 2 2 67 3 3" xfId="27684"/>
    <cellStyle name="Normal 2 2 67 4" xfId="18326"/>
    <cellStyle name="Normal 2 2 67 4 2" xfId="27685"/>
    <cellStyle name="Normal 2 2 67 5" xfId="27686"/>
    <cellStyle name="Normal 2 2 68" xfId="7006"/>
    <cellStyle name="Normal 2 2 68 2" xfId="7007"/>
    <cellStyle name="Normal 2 2 68 2 2" xfId="7008"/>
    <cellStyle name="Normal 2 2 68 2 2 2" xfId="18327"/>
    <cellStyle name="Normal 2 2 68 2 2 2 2" xfId="27687"/>
    <cellStyle name="Normal 2 2 68 2 2 3" xfId="27688"/>
    <cellStyle name="Normal 2 2 68 2 3" xfId="18328"/>
    <cellStyle name="Normal 2 2 68 2 3 2" xfId="27689"/>
    <cellStyle name="Normal 2 2 68 2 4" xfId="27690"/>
    <cellStyle name="Normal 2 2 68 3" xfId="7009"/>
    <cellStyle name="Normal 2 2 68 3 2" xfId="18329"/>
    <cellStyle name="Normal 2 2 68 3 2 2" xfId="27691"/>
    <cellStyle name="Normal 2 2 68 3 3" xfId="27692"/>
    <cellStyle name="Normal 2 2 68 4" xfId="18330"/>
    <cellStyle name="Normal 2 2 68 4 2" xfId="27693"/>
    <cellStyle name="Normal 2 2 68 5" xfId="27694"/>
    <cellStyle name="Normal 2 2 69" xfId="7010"/>
    <cellStyle name="Normal 2 2 69 2" xfId="7011"/>
    <cellStyle name="Normal 2 2 69 2 2" xfId="7012"/>
    <cellStyle name="Normal 2 2 69 2 2 2" xfId="18331"/>
    <cellStyle name="Normal 2 2 69 2 2 2 2" xfId="27695"/>
    <cellStyle name="Normal 2 2 69 2 2 3" xfId="27696"/>
    <cellStyle name="Normal 2 2 69 2 3" xfId="18332"/>
    <cellStyle name="Normal 2 2 69 2 3 2" xfId="27697"/>
    <cellStyle name="Normal 2 2 69 2 4" xfId="27698"/>
    <cellStyle name="Normal 2 2 69 3" xfId="7013"/>
    <cellStyle name="Normal 2 2 69 3 2" xfId="18333"/>
    <cellStyle name="Normal 2 2 69 3 2 2" xfId="27699"/>
    <cellStyle name="Normal 2 2 69 3 3" xfId="27700"/>
    <cellStyle name="Normal 2 2 69 4" xfId="18334"/>
    <cellStyle name="Normal 2 2 69 4 2" xfId="27701"/>
    <cellStyle name="Normal 2 2 69 5" xfId="27702"/>
    <cellStyle name="Normal 2 2 7" xfId="47"/>
    <cellStyle name="Normal 2 2 7 10" xfId="7014"/>
    <cellStyle name="Normal 2 2 7 10 2" xfId="18335"/>
    <cellStyle name="Normal 2 2 7 11" xfId="7015"/>
    <cellStyle name="Normal 2 2 7 11 2" xfId="18336"/>
    <cellStyle name="Normal 2 2 7 12" xfId="7016"/>
    <cellStyle name="Normal 2 2 7 12 2" xfId="18337"/>
    <cellStyle name="Normal 2 2 7 13" xfId="7017"/>
    <cellStyle name="Normal 2 2 7 13 2" xfId="18338"/>
    <cellStyle name="Normal 2 2 7 14" xfId="7018"/>
    <cellStyle name="Normal 2 2 7 14 2" xfId="18339"/>
    <cellStyle name="Normal 2 2 7 15" xfId="7019"/>
    <cellStyle name="Normal 2 2 7 15 2" xfId="18340"/>
    <cellStyle name="Normal 2 2 7 16" xfId="7020"/>
    <cellStyle name="Normal 2 2 7 16 2" xfId="18341"/>
    <cellStyle name="Normal 2 2 7 17" xfId="7021"/>
    <cellStyle name="Normal 2 2 7 17 2" xfId="18342"/>
    <cellStyle name="Normal 2 2 7 18" xfId="7022"/>
    <cellStyle name="Normal 2 2 7 18 2" xfId="18343"/>
    <cellStyle name="Normal 2 2 7 19" xfId="7023"/>
    <cellStyle name="Normal 2 2 7 19 2" xfId="18344"/>
    <cellStyle name="Normal 2 2 7 2" xfId="7024"/>
    <cellStyle name="Normal 2 2 7 2 2" xfId="7025"/>
    <cellStyle name="Normal 2 2 7 2 3" xfId="18345"/>
    <cellStyle name="Normal 2 2 7 20" xfId="7026"/>
    <cellStyle name="Normal 2 2 7 20 2" xfId="18346"/>
    <cellStyle name="Normal 2 2 7 21" xfId="7027"/>
    <cellStyle name="Normal 2 2 7 21 2" xfId="18347"/>
    <cellStyle name="Normal 2 2 7 22" xfId="7028"/>
    <cellStyle name="Normal 2 2 7 22 2" xfId="18348"/>
    <cellStyle name="Normal 2 2 7 23" xfId="7029"/>
    <cellStyle name="Normal 2 2 7 23 2" xfId="7030"/>
    <cellStyle name="Normal 2 2 7 23 2 2" xfId="18349"/>
    <cellStyle name="Normal 2 2 7 23 2 2 2" xfId="27703"/>
    <cellStyle name="Normal 2 2 7 23 2 3" xfId="27704"/>
    <cellStyle name="Normal 2 2 7 23 3" xfId="18350"/>
    <cellStyle name="Normal 2 2 7 23 3 2" xfId="27705"/>
    <cellStyle name="Normal 2 2 7 23 4" xfId="27706"/>
    <cellStyle name="Normal 2 2 7 24" xfId="7031"/>
    <cellStyle name="Normal 2 2 7 24 2" xfId="18351"/>
    <cellStyle name="Normal 2 2 7 24 2 2" xfId="27707"/>
    <cellStyle name="Normal 2 2 7 24 3" xfId="27708"/>
    <cellStyle name="Normal 2 2 7 25" xfId="27709"/>
    <cellStyle name="Normal 2 2 7 26" xfId="33651"/>
    <cellStyle name="Normal 2 2 7 3" xfId="7032"/>
    <cellStyle name="Normal 2 2 7 3 2" xfId="7033"/>
    <cellStyle name="Normal 2 2 7 3 3" xfId="18352"/>
    <cellStyle name="Normal 2 2 7 4" xfId="7034"/>
    <cellStyle name="Normal 2 2 7 4 2" xfId="7035"/>
    <cellStyle name="Normal 2 2 7 5" xfId="7036"/>
    <cellStyle name="Normal 2 2 7 5 2" xfId="7037"/>
    <cellStyle name="Normal 2 2 7 5 3" xfId="18353"/>
    <cellStyle name="Normal 2 2 7 6" xfId="7038"/>
    <cellStyle name="Normal 2 2 7 6 2" xfId="7039"/>
    <cellStyle name="Normal 2 2 7 7" xfId="7040"/>
    <cellStyle name="Normal 2 2 7 7 2" xfId="7041"/>
    <cellStyle name="Normal 2 2 7 8" xfId="7042"/>
    <cellStyle name="Normal 2 2 7 8 2" xfId="7043"/>
    <cellStyle name="Normal 2 2 7 9" xfId="7044"/>
    <cellStyle name="Normal 2 2 7 9 2" xfId="7045"/>
    <cellStyle name="Normal 2 2 70" xfId="7046"/>
    <cellStyle name="Normal 2 2 70 2" xfId="7047"/>
    <cellStyle name="Normal 2 2 70 2 2" xfId="7048"/>
    <cellStyle name="Normal 2 2 70 2 2 2" xfId="18354"/>
    <cellStyle name="Normal 2 2 70 2 2 2 2" xfId="27710"/>
    <cellStyle name="Normal 2 2 70 2 2 3" xfId="27711"/>
    <cellStyle name="Normal 2 2 70 2 3" xfId="18355"/>
    <cellStyle name="Normal 2 2 70 2 3 2" xfId="27712"/>
    <cellStyle name="Normal 2 2 70 2 4" xfId="27713"/>
    <cellStyle name="Normal 2 2 70 3" xfId="7049"/>
    <cellStyle name="Normal 2 2 70 3 2" xfId="18356"/>
    <cellStyle name="Normal 2 2 70 3 2 2" xfId="27714"/>
    <cellStyle name="Normal 2 2 70 3 3" xfId="27715"/>
    <cellStyle name="Normal 2 2 70 4" xfId="18357"/>
    <cellStyle name="Normal 2 2 70 4 2" xfId="27716"/>
    <cellStyle name="Normal 2 2 70 5" xfId="27717"/>
    <cellStyle name="Normal 2 2 71" xfId="7050"/>
    <cellStyle name="Normal 2 2 71 2" xfId="7051"/>
    <cellStyle name="Normal 2 2 71 2 2" xfId="7052"/>
    <cellStyle name="Normal 2 2 71 2 2 2" xfId="18358"/>
    <cellStyle name="Normal 2 2 71 2 2 2 2" xfId="27718"/>
    <cellStyle name="Normal 2 2 71 2 2 3" xfId="27719"/>
    <cellStyle name="Normal 2 2 71 2 3" xfId="18359"/>
    <cellStyle name="Normal 2 2 71 2 3 2" xfId="27720"/>
    <cellStyle name="Normal 2 2 71 2 4" xfId="27721"/>
    <cellStyle name="Normal 2 2 71 3" xfId="7053"/>
    <cellStyle name="Normal 2 2 71 3 2" xfId="18360"/>
    <cellStyle name="Normal 2 2 71 3 2 2" xfId="27722"/>
    <cellStyle name="Normal 2 2 71 3 3" xfId="27723"/>
    <cellStyle name="Normal 2 2 71 4" xfId="18361"/>
    <cellStyle name="Normal 2 2 71 4 2" xfId="27724"/>
    <cellStyle name="Normal 2 2 71 5" xfId="27725"/>
    <cellStyle name="Normal 2 2 72" xfId="7054"/>
    <cellStyle name="Normal 2 2 72 2" xfId="7055"/>
    <cellStyle name="Normal 2 2 72 2 2" xfId="7056"/>
    <cellStyle name="Normal 2 2 72 2 2 2" xfId="18362"/>
    <cellStyle name="Normal 2 2 72 2 2 2 2" xfId="27726"/>
    <cellStyle name="Normal 2 2 72 2 2 3" xfId="27727"/>
    <cellStyle name="Normal 2 2 72 2 3" xfId="18363"/>
    <cellStyle name="Normal 2 2 72 2 3 2" xfId="27728"/>
    <cellStyle name="Normal 2 2 72 2 4" xfId="27729"/>
    <cellStyle name="Normal 2 2 72 3" xfId="7057"/>
    <cellStyle name="Normal 2 2 72 3 2" xfId="18364"/>
    <cellStyle name="Normal 2 2 72 3 2 2" xfId="27730"/>
    <cellStyle name="Normal 2 2 72 3 3" xfId="27731"/>
    <cellStyle name="Normal 2 2 72 4" xfId="18365"/>
    <cellStyle name="Normal 2 2 72 4 2" xfId="27732"/>
    <cellStyle name="Normal 2 2 72 5" xfId="27733"/>
    <cellStyle name="Normal 2 2 73" xfId="7058"/>
    <cellStyle name="Normal 2 2 73 2" xfId="7059"/>
    <cellStyle name="Normal 2 2 73 2 2" xfId="7060"/>
    <cellStyle name="Normal 2 2 73 2 2 2" xfId="18366"/>
    <cellStyle name="Normal 2 2 73 2 2 2 2" xfId="27734"/>
    <cellStyle name="Normal 2 2 73 2 2 3" xfId="27735"/>
    <cellStyle name="Normal 2 2 73 2 3" xfId="18367"/>
    <cellStyle name="Normal 2 2 73 2 3 2" xfId="27736"/>
    <cellStyle name="Normal 2 2 73 2 4" xfId="27737"/>
    <cellStyle name="Normal 2 2 73 3" xfId="7061"/>
    <cellStyle name="Normal 2 2 73 3 2" xfId="18368"/>
    <cellStyle name="Normal 2 2 73 3 2 2" xfId="27738"/>
    <cellStyle name="Normal 2 2 73 3 3" xfId="27739"/>
    <cellStyle name="Normal 2 2 73 4" xfId="18369"/>
    <cellStyle name="Normal 2 2 73 4 2" xfId="27740"/>
    <cellStyle name="Normal 2 2 73 5" xfId="27741"/>
    <cellStyle name="Normal 2 2 74" xfId="7062"/>
    <cellStyle name="Normal 2 2 74 2" xfId="7063"/>
    <cellStyle name="Normal 2 2 74 2 2" xfId="7064"/>
    <cellStyle name="Normal 2 2 74 2 2 2" xfId="18370"/>
    <cellStyle name="Normal 2 2 74 2 2 2 2" xfId="27742"/>
    <cellStyle name="Normal 2 2 74 2 2 3" xfId="27743"/>
    <cellStyle name="Normal 2 2 74 2 3" xfId="18371"/>
    <cellStyle name="Normal 2 2 74 2 3 2" xfId="27744"/>
    <cellStyle name="Normal 2 2 74 2 4" xfId="27745"/>
    <cellStyle name="Normal 2 2 74 3" xfId="7065"/>
    <cellStyle name="Normal 2 2 74 3 2" xfId="18372"/>
    <cellStyle name="Normal 2 2 74 3 2 2" xfId="27746"/>
    <cellStyle name="Normal 2 2 74 3 3" xfId="27747"/>
    <cellStyle name="Normal 2 2 74 4" xfId="18373"/>
    <cellStyle name="Normal 2 2 74 4 2" xfId="27748"/>
    <cellStyle name="Normal 2 2 74 5" xfId="27749"/>
    <cellStyle name="Normal 2 2 75" xfId="7066"/>
    <cellStyle name="Normal 2 2 75 2" xfId="7067"/>
    <cellStyle name="Normal 2 2 75 2 2" xfId="7068"/>
    <cellStyle name="Normal 2 2 75 2 2 2" xfId="18374"/>
    <cellStyle name="Normal 2 2 75 2 2 2 2" xfId="27750"/>
    <cellStyle name="Normal 2 2 75 2 2 3" xfId="27751"/>
    <cellStyle name="Normal 2 2 75 2 3" xfId="18375"/>
    <cellStyle name="Normal 2 2 75 2 3 2" xfId="27752"/>
    <cellStyle name="Normal 2 2 75 2 4" xfId="27753"/>
    <cellStyle name="Normal 2 2 75 3" xfId="7069"/>
    <cellStyle name="Normal 2 2 75 3 2" xfId="18376"/>
    <cellStyle name="Normal 2 2 75 3 2 2" xfId="27754"/>
    <cellStyle name="Normal 2 2 75 3 3" xfId="27755"/>
    <cellStyle name="Normal 2 2 75 4" xfId="18377"/>
    <cellStyle name="Normal 2 2 75 4 2" xfId="27756"/>
    <cellStyle name="Normal 2 2 75 5" xfId="27757"/>
    <cellStyle name="Normal 2 2 76" xfId="7070"/>
    <cellStyle name="Normal 2 2 76 2" xfId="7071"/>
    <cellStyle name="Normal 2 2 76 2 2" xfId="7072"/>
    <cellStyle name="Normal 2 2 76 2 2 2" xfId="18378"/>
    <cellStyle name="Normal 2 2 76 2 2 2 2" xfId="27758"/>
    <cellStyle name="Normal 2 2 76 2 2 3" xfId="27759"/>
    <cellStyle name="Normal 2 2 76 2 3" xfId="18379"/>
    <cellStyle name="Normal 2 2 76 2 3 2" xfId="27760"/>
    <cellStyle name="Normal 2 2 76 2 4" xfId="27761"/>
    <cellStyle name="Normal 2 2 76 3" xfId="7073"/>
    <cellStyle name="Normal 2 2 76 3 2" xfId="18380"/>
    <cellStyle name="Normal 2 2 76 3 2 2" xfId="27762"/>
    <cellStyle name="Normal 2 2 76 3 3" xfId="27763"/>
    <cellStyle name="Normal 2 2 76 4" xfId="18381"/>
    <cellStyle name="Normal 2 2 76 4 2" xfId="27764"/>
    <cellStyle name="Normal 2 2 76 5" xfId="27765"/>
    <cellStyle name="Normal 2 2 77" xfId="7074"/>
    <cellStyle name="Normal 2 2 77 2" xfId="7075"/>
    <cellStyle name="Normal 2 2 77 2 2" xfId="7076"/>
    <cellStyle name="Normal 2 2 77 2 2 2" xfId="18382"/>
    <cellStyle name="Normal 2 2 77 2 2 2 2" xfId="27766"/>
    <cellStyle name="Normal 2 2 77 2 2 3" xfId="27767"/>
    <cellStyle name="Normal 2 2 77 2 3" xfId="18383"/>
    <cellStyle name="Normal 2 2 77 2 3 2" xfId="27768"/>
    <cellStyle name="Normal 2 2 77 2 4" xfId="27769"/>
    <cellStyle name="Normal 2 2 77 3" xfId="7077"/>
    <cellStyle name="Normal 2 2 77 3 2" xfId="18384"/>
    <cellStyle name="Normal 2 2 77 3 2 2" xfId="27770"/>
    <cellStyle name="Normal 2 2 77 3 3" xfId="27771"/>
    <cellStyle name="Normal 2 2 77 4" xfId="18385"/>
    <cellStyle name="Normal 2 2 77 4 2" xfId="27772"/>
    <cellStyle name="Normal 2 2 77 5" xfId="27773"/>
    <cellStyle name="Normal 2 2 78" xfId="7078"/>
    <cellStyle name="Normal 2 2 78 2" xfId="7079"/>
    <cellStyle name="Normal 2 2 78 2 2" xfId="7080"/>
    <cellStyle name="Normal 2 2 78 2 2 2" xfId="18386"/>
    <cellStyle name="Normal 2 2 78 2 2 2 2" xfId="27774"/>
    <cellStyle name="Normal 2 2 78 2 2 3" xfId="27775"/>
    <cellStyle name="Normal 2 2 78 2 3" xfId="18387"/>
    <cellStyle name="Normal 2 2 78 2 3 2" xfId="27776"/>
    <cellStyle name="Normal 2 2 78 2 4" xfId="27777"/>
    <cellStyle name="Normal 2 2 78 3" xfId="7081"/>
    <cellStyle name="Normal 2 2 78 3 2" xfId="18388"/>
    <cellStyle name="Normal 2 2 78 3 2 2" xfId="27778"/>
    <cellStyle name="Normal 2 2 78 3 3" xfId="27779"/>
    <cellStyle name="Normal 2 2 78 4" xfId="18389"/>
    <cellStyle name="Normal 2 2 78 4 2" xfId="27780"/>
    <cellStyle name="Normal 2 2 78 5" xfId="27781"/>
    <cellStyle name="Normal 2 2 79" xfId="7082"/>
    <cellStyle name="Normal 2 2 79 2" xfId="7083"/>
    <cellStyle name="Normal 2 2 79 2 2" xfId="7084"/>
    <cellStyle name="Normal 2 2 79 2 2 2" xfId="18390"/>
    <cellStyle name="Normal 2 2 79 2 2 2 2" xfId="27782"/>
    <cellStyle name="Normal 2 2 79 2 2 3" xfId="27783"/>
    <cellStyle name="Normal 2 2 79 2 3" xfId="18391"/>
    <cellStyle name="Normal 2 2 79 2 3 2" xfId="27784"/>
    <cellStyle name="Normal 2 2 79 2 4" xfId="27785"/>
    <cellStyle name="Normal 2 2 79 3" xfId="7085"/>
    <cellStyle name="Normal 2 2 79 3 2" xfId="18392"/>
    <cellStyle name="Normal 2 2 79 3 2 2" xfId="27786"/>
    <cellStyle name="Normal 2 2 79 3 3" xfId="27787"/>
    <cellStyle name="Normal 2 2 79 4" xfId="18393"/>
    <cellStyle name="Normal 2 2 79 4 2" xfId="27788"/>
    <cellStyle name="Normal 2 2 79 5" xfId="27789"/>
    <cellStyle name="Normal 2 2 8" xfId="48"/>
    <cellStyle name="Normal 2 2 8 2" xfId="7086"/>
    <cellStyle name="Normal 2 2 8 2 2" xfId="7087"/>
    <cellStyle name="Normal 2 2 8 2 2 2" xfId="18394"/>
    <cellStyle name="Normal 2 2 8 2 2 2 2" xfId="27790"/>
    <cellStyle name="Normal 2 2 8 2 2 3" xfId="27791"/>
    <cellStyle name="Normal 2 2 8 2 3" xfId="18395"/>
    <cellStyle name="Normal 2 2 8 2 3 2" xfId="18396"/>
    <cellStyle name="Normal 2 2 8 2 3 2 2" xfId="27792"/>
    <cellStyle name="Normal 2 2 8 2 3 3" xfId="27793"/>
    <cellStyle name="Normal 2 2 8 2 4" xfId="27794"/>
    <cellStyle name="Normal 2 2 8 3" xfId="7088"/>
    <cellStyle name="Normal 2 2 8 3 2" xfId="7089"/>
    <cellStyle name="Normal 2 2 8 3 2 2" xfId="18397"/>
    <cellStyle name="Normal 2 2 8 3 2 2 2" xfId="27795"/>
    <cellStyle name="Normal 2 2 8 3 2 3" xfId="27796"/>
    <cellStyle name="Normal 2 2 8 3 3" xfId="18398"/>
    <cellStyle name="Normal 2 2 8 3 3 2" xfId="27797"/>
    <cellStyle name="Normal 2 2 8 3 4" xfId="27798"/>
    <cellStyle name="Normal 2 2 8 4" xfId="7090"/>
    <cellStyle name="Normal 2 2 8 4 2" xfId="18399"/>
    <cellStyle name="Normal 2 2 8 4 2 2" xfId="27799"/>
    <cellStyle name="Normal 2 2 8 4 3" xfId="27800"/>
    <cellStyle name="Normal 2 2 8 5" xfId="27801"/>
    <cellStyle name="Normal 2 2 8 6" xfId="33652"/>
    <cellStyle name="Normal 2 2 80" xfId="7091"/>
    <cellStyle name="Normal 2 2 80 2" xfId="7092"/>
    <cellStyle name="Normal 2 2 80 2 2" xfId="7093"/>
    <cellStyle name="Normal 2 2 80 2 2 2" xfId="18400"/>
    <cellStyle name="Normal 2 2 80 2 2 2 2" xfId="27802"/>
    <cellStyle name="Normal 2 2 80 2 2 3" xfId="27803"/>
    <cellStyle name="Normal 2 2 80 2 3" xfId="18401"/>
    <cellStyle name="Normal 2 2 80 2 3 2" xfId="27804"/>
    <cellStyle name="Normal 2 2 80 2 4" xfId="27805"/>
    <cellStyle name="Normal 2 2 80 3" xfId="7094"/>
    <cellStyle name="Normal 2 2 80 3 2" xfId="18402"/>
    <cellStyle name="Normal 2 2 80 3 2 2" xfId="27806"/>
    <cellStyle name="Normal 2 2 80 3 3" xfId="27807"/>
    <cellStyle name="Normal 2 2 80 4" xfId="18403"/>
    <cellStyle name="Normal 2 2 80 4 2" xfId="27808"/>
    <cellStyle name="Normal 2 2 80 5" xfId="27809"/>
    <cellStyle name="Normal 2 2 81" xfId="7095"/>
    <cellStyle name="Normal 2 2 81 2" xfId="7096"/>
    <cellStyle name="Normal 2 2 81 2 2" xfId="7097"/>
    <cellStyle name="Normal 2 2 81 2 2 2" xfId="18404"/>
    <cellStyle name="Normal 2 2 81 2 2 2 2" xfId="27810"/>
    <cellStyle name="Normal 2 2 81 2 2 3" xfId="27811"/>
    <cellStyle name="Normal 2 2 81 2 3" xfId="18405"/>
    <cellStyle name="Normal 2 2 81 2 3 2" xfId="27812"/>
    <cellStyle name="Normal 2 2 81 2 4" xfId="27813"/>
    <cellStyle name="Normal 2 2 81 3" xfId="7098"/>
    <cellStyle name="Normal 2 2 81 3 2" xfId="18406"/>
    <cellStyle name="Normal 2 2 81 3 2 2" xfId="27814"/>
    <cellStyle name="Normal 2 2 81 3 3" xfId="27815"/>
    <cellStyle name="Normal 2 2 81 4" xfId="18407"/>
    <cellStyle name="Normal 2 2 81 4 2" xfId="27816"/>
    <cellStyle name="Normal 2 2 81 5" xfId="27817"/>
    <cellStyle name="Normal 2 2 82" xfId="7099"/>
    <cellStyle name="Normal 2 2 82 2" xfId="7100"/>
    <cellStyle name="Normal 2 2 82 2 2" xfId="7101"/>
    <cellStyle name="Normal 2 2 82 2 2 2" xfId="18408"/>
    <cellStyle name="Normal 2 2 82 2 2 2 2" xfId="27818"/>
    <cellStyle name="Normal 2 2 82 2 2 3" xfId="27819"/>
    <cellStyle name="Normal 2 2 82 2 3" xfId="18409"/>
    <cellStyle name="Normal 2 2 82 2 3 2" xfId="27820"/>
    <cellStyle name="Normal 2 2 82 2 4" xfId="27821"/>
    <cellStyle name="Normal 2 2 82 3" xfId="7102"/>
    <cellStyle name="Normal 2 2 82 3 2" xfId="18410"/>
    <cellStyle name="Normal 2 2 82 3 2 2" xfId="27822"/>
    <cellStyle name="Normal 2 2 82 3 3" xfId="27823"/>
    <cellStyle name="Normal 2 2 82 4" xfId="18411"/>
    <cellStyle name="Normal 2 2 82 4 2" xfId="27824"/>
    <cellStyle name="Normal 2 2 82 5" xfId="27825"/>
    <cellStyle name="Normal 2 2 83" xfId="7103"/>
    <cellStyle name="Normal 2 2 83 2" xfId="7104"/>
    <cellStyle name="Normal 2 2 83 2 2" xfId="7105"/>
    <cellStyle name="Normal 2 2 83 2 2 2" xfId="18412"/>
    <cellStyle name="Normal 2 2 83 2 2 2 2" xfId="27826"/>
    <cellStyle name="Normal 2 2 83 2 2 3" xfId="27827"/>
    <cellStyle name="Normal 2 2 83 2 3" xfId="18413"/>
    <cellStyle name="Normal 2 2 83 2 3 2" xfId="27828"/>
    <cellStyle name="Normal 2 2 83 2 4" xfId="27829"/>
    <cellStyle name="Normal 2 2 83 3" xfId="7106"/>
    <cellStyle name="Normal 2 2 83 3 2" xfId="18414"/>
    <cellStyle name="Normal 2 2 83 3 2 2" xfId="27830"/>
    <cellStyle name="Normal 2 2 83 3 3" xfId="27831"/>
    <cellStyle name="Normal 2 2 83 4" xfId="18415"/>
    <cellStyle name="Normal 2 2 83 4 2" xfId="27832"/>
    <cellStyle name="Normal 2 2 83 5" xfId="27833"/>
    <cellStyle name="Normal 2 2 84" xfId="7107"/>
    <cellStyle name="Normal 2 2 84 2" xfId="7108"/>
    <cellStyle name="Normal 2 2 84 2 2" xfId="7109"/>
    <cellStyle name="Normal 2 2 84 2 2 2" xfId="18416"/>
    <cellStyle name="Normal 2 2 84 2 2 2 2" xfId="27834"/>
    <cellStyle name="Normal 2 2 84 2 2 3" xfId="27835"/>
    <cellStyle name="Normal 2 2 84 2 3" xfId="18417"/>
    <cellStyle name="Normal 2 2 84 2 3 2" xfId="27836"/>
    <cellStyle name="Normal 2 2 84 2 4" xfId="27837"/>
    <cellStyle name="Normal 2 2 84 3" xfId="7110"/>
    <cellStyle name="Normal 2 2 84 3 2" xfId="18418"/>
    <cellStyle name="Normal 2 2 84 3 2 2" xfId="27838"/>
    <cellStyle name="Normal 2 2 84 3 3" xfId="27839"/>
    <cellStyle name="Normal 2 2 84 4" xfId="18419"/>
    <cellStyle name="Normal 2 2 84 4 2" xfId="27840"/>
    <cellStyle name="Normal 2 2 84 5" xfId="27841"/>
    <cellStyle name="Normal 2 2 85" xfId="7111"/>
    <cellStyle name="Normal 2 2 85 2" xfId="7112"/>
    <cellStyle name="Normal 2 2 85 2 2" xfId="7113"/>
    <cellStyle name="Normal 2 2 85 2 2 2" xfId="18420"/>
    <cellStyle name="Normal 2 2 85 2 2 2 2" xfId="27842"/>
    <cellStyle name="Normal 2 2 85 2 2 3" xfId="27843"/>
    <cellStyle name="Normal 2 2 85 2 3" xfId="18421"/>
    <cellStyle name="Normal 2 2 85 2 3 2" xfId="27844"/>
    <cellStyle name="Normal 2 2 85 2 4" xfId="27845"/>
    <cellStyle name="Normal 2 2 85 3" xfId="7114"/>
    <cellStyle name="Normal 2 2 85 3 2" xfId="18422"/>
    <cellStyle name="Normal 2 2 85 3 2 2" xfId="27846"/>
    <cellStyle name="Normal 2 2 85 3 3" xfId="27847"/>
    <cellStyle name="Normal 2 2 85 4" xfId="18423"/>
    <cellStyle name="Normal 2 2 85 4 2" xfId="27848"/>
    <cellStyle name="Normal 2 2 85 5" xfId="27849"/>
    <cellStyle name="Normal 2 2 86" xfId="7115"/>
    <cellStyle name="Normal 2 2 86 2" xfId="7116"/>
    <cellStyle name="Normal 2 2 86 2 2" xfId="7117"/>
    <cellStyle name="Normal 2 2 86 2 2 2" xfId="18424"/>
    <cellStyle name="Normal 2 2 86 2 2 2 2" xfId="27850"/>
    <cellStyle name="Normal 2 2 86 2 2 3" xfId="27851"/>
    <cellStyle name="Normal 2 2 86 2 3" xfId="18425"/>
    <cellStyle name="Normal 2 2 86 2 3 2" xfId="27852"/>
    <cellStyle name="Normal 2 2 86 2 4" xfId="27853"/>
    <cellStyle name="Normal 2 2 86 3" xfId="7118"/>
    <cellStyle name="Normal 2 2 86 3 2" xfId="18426"/>
    <cellStyle name="Normal 2 2 86 3 2 2" xfId="27854"/>
    <cellStyle name="Normal 2 2 86 3 3" xfId="27855"/>
    <cellStyle name="Normal 2 2 86 4" xfId="18427"/>
    <cellStyle name="Normal 2 2 86 4 2" xfId="27856"/>
    <cellStyle name="Normal 2 2 86 5" xfId="27857"/>
    <cellStyle name="Normal 2 2 87" xfId="7119"/>
    <cellStyle name="Normal 2 2 87 2" xfId="7120"/>
    <cellStyle name="Normal 2 2 87 2 2" xfId="7121"/>
    <cellStyle name="Normal 2 2 87 2 2 2" xfId="18428"/>
    <cellStyle name="Normal 2 2 87 2 2 2 2" xfId="27858"/>
    <cellStyle name="Normal 2 2 87 2 2 3" xfId="27859"/>
    <cellStyle name="Normal 2 2 87 2 3" xfId="18429"/>
    <cellStyle name="Normal 2 2 87 2 3 2" xfId="27860"/>
    <cellStyle name="Normal 2 2 87 2 4" xfId="27861"/>
    <cellStyle name="Normal 2 2 87 3" xfId="7122"/>
    <cellStyle name="Normal 2 2 87 3 2" xfId="18430"/>
    <cellStyle name="Normal 2 2 87 3 2 2" xfId="27862"/>
    <cellStyle name="Normal 2 2 87 3 3" xfId="27863"/>
    <cellStyle name="Normal 2 2 87 4" xfId="18431"/>
    <cellStyle name="Normal 2 2 87 4 2" xfId="27864"/>
    <cellStyle name="Normal 2 2 87 5" xfId="27865"/>
    <cellStyle name="Normal 2 2 88" xfId="7123"/>
    <cellStyle name="Normal 2 2 88 2" xfId="7124"/>
    <cellStyle name="Normal 2 2 88 2 2" xfId="7125"/>
    <cellStyle name="Normal 2 2 88 2 2 2" xfId="18432"/>
    <cellStyle name="Normal 2 2 88 2 2 2 2" xfId="27866"/>
    <cellStyle name="Normal 2 2 88 2 2 3" xfId="27867"/>
    <cellStyle name="Normal 2 2 88 2 3" xfId="18433"/>
    <cellStyle name="Normal 2 2 88 2 3 2" xfId="27868"/>
    <cellStyle name="Normal 2 2 88 2 4" xfId="27869"/>
    <cellStyle name="Normal 2 2 88 3" xfId="7126"/>
    <cellStyle name="Normal 2 2 88 3 2" xfId="18434"/>
    <cellStyle name="Normal 2 2 88 3 2 2" xfId="27870"/>
    <cellStyle name="Normal 2 2 88 3 3" xfId="27871"/>
    <cellStyle name="Normal 2 2 88 4" xfId="18435"/>
    <cellStyle name="Normal 2 2 88 4 2" xfId="27872"/>
    <cellStyle name="Normal 2 2 88 5" xfId="27873"/>
    <cellStyle name="Normal 2 2 89" xfId="7127"/>
    <cellStyle name="Normal 2 2 89 2" xfId="7128"/>
    <cellStyle name="Normal 2 2 89 2 2" xfId="7129"/>
    <cellStyle name="Normal 2 2 89 2 2 2" xfId="18436"/>
    <cellStyle name="Normal 2 2 89 2 2 2 2" xfId="27874"/>
    <cellStyle name="Normal 2 2 89 2 2 3" xfId="27875"/>
    <cellStyle name="Normal 2 2 89 2 3" xfId="18437"/>
    <cellStyle name="Normal 2 2 89 2 3 2" xfId="27876"/>
    <cellStyle name="Normal 2 2 89 2 4" xfId="27877"/>
    <cellStyle name="Normal 2 2 89 3" xfId="7130"/>
    <cellStyle name="Normal 2 2 89 3 2" xfId="18438"/>
    <cellStyle name="Normal 2 2 89 3 2 2" xfId="27878"/>
    <cellStyle name="Normal 2 2 89 3 3" xfId="27879"/>
    <cellStyle name="Normal 2 2 89 4" xfId="18439"/>
    <cellStyle name="Normal 2 2 89 4 2" xfId="27880"/>
    <cellStyle name="Normal 2 2 89 5" xfId="27881"/>
    <cellStyle name="Normal 2 2 9" xfId="7131"/>
    <cellStyle name="Normal 2 2 9 2" xfId="7132"/>
    <cellStyle name="Normal 2 2 9 2 2" xfId="7133"/>
    <cellStyle name="Normal 2 2 9 2 2 2" xfId="18440"/>
    <cellStyle name="Normal 2 2 9 2 2 2 2" xfId="27882"/>
    <cellStyle name="Normal 2 2 9 2 2 3" xfId="27883"/>
    <cellStyle name="Normal 2 2 9 2 3" xfId="18441"/>
    <cellStyle name="Normal 2 2 9 2 3 2" xfId="27884"/>
    <cellStyle name="Normal 2 2 9 2 4" xfId="27885"/>
    <cellStyle name="Normal 2 2 9 3" xfId="7134"/>
    <cellStyle name="Normal 2 2 9 3 2" xfId="7135"/>
    <cellStyle name="Normal 2 2 9 3 2 2" xfId="18442"/>
    <cellStyle name="Normal 2 2 9 3 2 2 2" xfId="27886"/>
    <cellStyle name="Normal 2 2 9 3 2 3" xfId="27887"/>
    <cellStyle name="Normal 2 2 9 3 3" xfId="18443"/>
    <cellStyle name="Normal 2 2 9 3 3 2" xfId="27888"/>
    <cellStyle name="Normal 2 2 9 3 4" xfId="27889"/>
    <cellStyle name="Normal 2 2 9 4" xfId="7136"/>
    <cellStyle name="Normal 2 2 9 4 2" xfId="18444"/>
    <cellStyle name="Normal 2 2 9 4 2 2" xfId="27890"/>
    <cellStyle name="Normal 2 2 9 4 3" xfId="27891"/>
    <cellStyle name="Normal 2 2 9 4 4" xfId="33632"/>
    <cellStyle name="Normal 2 2 9 5" xfId="18445"/>
    <cellStyle name="Normal 2 2 9 5 2" xfId="27892"/>
    <cellStyle name="Normal 2 2 9 6" xfId="27893"/>
    <cellStyle name="Normal 2 2 90" xfId="7137"/>
    <cellStyle name="Normal 2 2 90 2" xfId="7138"/>
    <cellStyle name="Normal 2 2 90 2 2" xfId="7139"/>
    <cellStyle name="Normal 2 2 90 2 2 2" xfId="18446"/>
    <cellStyle name="Normal 2 2 90 2 2 2 2" xfId="27894"/>
    <cellStyle name="Normal 2 2 90 2 2 3" xfId="27895"/>
    <cellStyle name="Normal 2 2 90 2 3" xfId="18447"/>
    <cellStyle name="Normal 2 2 90 2 3 2" xfId="27896"/>
    <cellStyle name="Normal 2 2 90 2 4" xfId="27897"/>
    <cellStyle name="Normal 2 2 90 3" xfId="7140"/>
    <cellStyle name="Normal 2 2 90 3 2" xfId="18448"/>
    <cellStyle name="Normal 2 2 90 3 2 2" xfId="27898"/>
    <cellStyle name="Normal 2 2 90 3 3" xfId="27899"/>
    <cellStyle name="Normal 2 2 90 4" xfId="18449"/>
    <cellStyle name="Normal 2 2 90 4 2" xfId="27900"/>
    <cellStyle name="Normal 2 2 90 5" xfId="27901"/>
    <cellStyle name="Normal 2 2 91" xfId="7141"/>
    <cellStyle name="Normal 2 2 91 2" xfId="7142"/>
    <cellStyle name="Normal 2 2 91 2 2" xfId="7143"/>
    <cellStyle name="Normal 2 2 91 2 2 2" xfId="18450"/>
    <cellStyle name="Normal 2 2 91 2 2 2 2" xfId="27902"/>
    <cellStyle name="Normal 2 2 91 2 2 3" xfId="27903"/>
    <cellStyle name="Normal 2 2 91 2 3" xfId="18451"/>
    <cellStyle name="Normal 2 2 91 2 3 2" xfId="27904"/>
    <cellStyle name="Normal 2 2 91 2 4" xfId="27905"/>
    <cellStyle name="Normal 2 2 91 3" xfId="7144"/>
    <cellStyle name="Normal 2 2 91 3 2" xfId="18452"/>
    <cellStyle name="Normal 2 2 91 3 2 2" xfId="27906"/>
    <cellStyle name="Normal 2 2 91 3 3" xfId="27907"/>
    <cellStyle name="Normal 2 2 91 4" xfId="18453"/>
    <cellStyle name="Normal 2 2 91 4 2" xfId="27908"/>
    <cellStyle name="Normal 2 2 91 5" xfId="27909"/>
    <cellStyle name="Normal 2 2 92" xfId="7145"/>
    <cellStyle name="Normal 2 2 92 2" xfId="7146"/>
    <cellStyle name="Normal 2 2 92 2 2" xfId="7147"/>
    <cellStyle name="Normal 2 2 92 2 2 2" xfId="18454"/>
    <cellStyle name="Normal 2 2 92 2 2 2 2" xfId="27910"/>
    <cellStyle name="Normal 2 2 92 2 2 3" xfId="27911"/>
    <cellStyle name="Normal 2 2 92 2 3" xfId="18455"/>
    <cellStyle name="Normal 2 2 92 2 3 2" xfId="27912"/>
    <cellStyle name="Normal 2 2 92 2 4" xfId="27913"/>
    <cellStyle name="Normal 2 2 92 3" xfId="7148"/>
    <cellStyle name="Normal 2 2 92 3 2" xfId="18456"/>
    <cellStyle name="Normal 2 2 92 3 2 2" xfId="27914"/>
    <cellStyle name="Normal 2 2 92 3 3" xfId="27915"/>
    <cellStyle name="Normal 2 2 92 4" xfId="18457"/>
    <cellStyle name="Normal 2 2 92 4 2" xfId="27916"/>
    <cellStyle name="Normal 2 2 92 5" xfId="27917"/>
    <cellStyle name="Normal 2 2 93" xfId="7149"/>
    <cellStyle name="Normal 2 2 93 2" xfId="7150"/>
    <cellStyle name="Normal 2 2 93 2 2" xfId="7151"/>
    <cellStyle name="Normal 2 2 93 2 2 2" xfId="18458"/>
    <cellStyle name="Normal 2 2 93 2 2 2 2" xfId="27918"/>
    <cellStyle name="Normal 2 2 93 2 2 3" xfId="27919"/>
    <cellStyle name="Normal 2 2 93 2 3" xfId="18459"/>
    <cellStyle name="Normal 2 2 93 2 3 2" xfId="27920"/>
    <cellStyle name="Normal 2 2 93 2 4" xfId="27921"/>
    <cellStyle name="Normal 2 2 93 3" xfId="7152"/>
    <cellStyle name="Normal 2 2 93 3 2" xfId="18460"/>
    <cellStyle name="Normal 2 2 93 3 2 2" xfId="27922"/>
    <cellStyle name="Normal 2 2 93 3 3" xfId="27923"/>
    <cellStyle name="Normal 2 2 93 4" xfId="18461"/>
    <cellStyle name="Normal 2 2 93 4 2" xfId="27924"/>
    <cellStyle name="Normal 2 2 93 5" xfId="27925"/>
    <cellStyle name="Normal 2 2 94" xfId="7153"/>
    <cellStyle name="Normal 2 2 94 2" xfId="7154"/>
    <cellStyle name="Normal 2 2 94 2 2" xfId="7155"/>
    <cellStyle name="Normal 2 2 94 2 2 2" xfId="18462"/>
    <cellStyle name="Normal 2 2 94 2 2 2 2" xfId="27926"/>
    <cellStyle name="Normal 2 2 94 2 2 3" xfId="27927"/>
    <cellStyle name="Normal 2 2 94 2 3" xfId="18463"/>
    <cellStyle name="Normal 2 2 94 2 3 2" xfId="27928"/>
    <cellStyle name="Normal 2 2 94 2 4" xfId="27929"/>
    <cellStyle name="Normal 2 2 94 3" xfId="7156"/>
    <cellStyle name="Normal 2 2 94 3 2" xfId="18464"/>
    <cellStyle name="Normal 2 2 94 3 2 2" xfId="27930"/>
    <cellStyle name="Normal 2 2 94 3 3" xfId="27931"/>
    <cellStyle name="Normal 2 2 94 4" xfId="18465"/>
    <cellStyle name="Normal 2 2 94 4 2" xfId="27932"/>
    <cellStyle name="Normal 2 2 94 5" xfId="27933"/>
    <cellStyle name="Normal 2 2 95" xfId="7157"/>
    <cellStyle name="Normal 2 2 95 2" xfId="7158"/>
    <cellStyle name="Normal 2 2 95 2 2" xfId="7159"/>
    <cellStyle name="Normal 2 2 95 2 2 2" xfId="18466"/>
    <cellStyle name="Normal 2 2 95 2 2 2 2" xfId="27934"/>
    <cellStyle name="Normal 2 2 95 2 2 3" xfId="27935"/>
    <cellStyle name="Normal 2 2 95 2 3" xfId="18467"/>
    <cellStyle name="Normal 2 2 95 2 3 2" xfId="27936"/>
    <cellStyle name="Normal 2 2 95 2 4" xfId="27937"/>
    <cellStyle name="Normal 2 2 95 3" xfId="7160"/>
    <cellStyle name="Normal 2 2 95 3 2" xfId="18468"/>
    <cellStyle name="Normal 2 2 95 3 2 2" xfId="27938"/>
    <cellStyle name="Normal 2 2 95 3 3" xfId="27939"/>
    <cellStyle name="Normal 2 2 95 4" xfId="18469"/>
    <cellStyle name="Normal 2 2 95 4 2" xfId="27940"/>
    <cellStyle name="Normal 2 2 95 5" xfId="27941"/>
    <cellStyle name="Normal 2 2 96" xfId="7161"/>
    <cellStyle name="Normal 2 2 96 2" xfId="7162"/>
    <cellStyle name="Normal 2 2 96 2 2" xfId="7163"/>
    <cellStyle name="Normal 2 2 96 2 2 2" xfId="18470"/>
    <cellStyle name="Normal 2 2 96 2 2 2 2" xfId="27942"/>
    <cellStyle name="Normal 2 2 96 2 2 3" xfId="27943"/>
    <cellStyle name="Normal 2 2 96 2 3" xfId="18471"/>
    <cellStyle name="Normal 2 2 96 2 3 2" xfId="27944"/>
    <cellStyle name="Normal 2 2 96 2 4" xfId="27945"/>
    <cellStyle name="Normal 2 2 96 3" xfId="7164"/>
    <cellStyle name="Normal 2 2 96 3 2" xfId="18472"/>
    <cellStyle name="Normal 2 2 96 3 2 2" xfId="27946"/>
    <cellStyle name="Normal 2 2 96 3 3" xfId="27947"/>
    <cellStyle name="Normal 2 2 96 4" xfId="18473"/>
    <cellStyle name="Normal 2 2 96 4 2" xfId="27948"/>
    <cellStyle name="Normal 2 2 96 5" xfId="27949"/>
    <cellStyle name="Normal 2 2 97" xfId="7165"/>
    <cellStyle name="Normal 2 2 97 2" xfId="7166"/>
    <cellStyle name="Normal 2 2 97 2 2" xfId="7167"/>
    <cellStyle name="Normal 2 2 97 2 2 2" xfId="18474"/>
    <cellStyle name="Normal 2 2 97 2 2 2 2" xfId="27950"/>
    <cellStyle name="Normal 2 2 97 2 2 3" xfId="27951"/>
    <cellStyle name="Normal 2 2 97 2 3" xfId="18475"/>
    <cellStyle name="Normal 2 2 97 2 3 2" xfId="27952"/>
    <cellStyle name="Normal 2 2 97 2 4" xfId="27953"/>
    <cellStyle name="Normal 2 2 97 3" xfId="7168"/>
    <cellStyle name="Normal 2 2 97 3 2" xfId="18476"/>
    <cellStyle name="Normal 2 2 97 3 2 2" xfId="27954"/>
    <cellStyle name="Normal 2 2 97 3 3" xfId="27955"/>
    <cellStyle name="Normal 2 2 97 4" xfId="18477"/>
    <cellStyle name="Normal 2 2 97 4 2" xfId="27956"/>
    <cellStyle name="Normal 2 2 97 5" xfId="27957"/>
    <cellStyle name="Normal 2 2 98" xfId="7169"/>
    <cellStyle name="Normal 2 2 98 2" xfId="7170"/>
    <cellStyle name="Normal 2 2 98 2 2" xfId="7171"/>
    <cellStyle name="Normal 2 2 98 2 2 2" xfId="18478"/>
    <cellStyle name="Normal 2 2 98 2 2 2 2" xfId="27958"/>
    <cellStyle name="Normal 2 2 98 2 2 3" xfId="27959"/>
    <cellStyle name="Normal 2 2 98 2 3" xfId="18479"/>
    <cellStyle name="Normal 2 2 98 2 3 2" xfId="27960"/>
    <cellStyle name="Normal 2 2 98 2 4" xfId="27961"/>
    <cellStyle name="Normal 2 2 98 3" xfId="7172"/>
    <cellStyle name="Normal 2 2 98 3 2" xfId="18480"/>
    <cellStyle name="Normal 2 2 98 3 2 2" xfId="27962"/>
    <cellStyle name="Normal 2 2 98 3 3" xfId="27963"/>
    <cellStyle name="Normal 2 2 98 4" xfId="18481"/>
    <cellStyle name="Normal 2 2 98 4 2" xfId="27964"/>
    <cellStyle name="Normal 2 2 98 5" xfId="27965"/>
    <cellStyle name="Normal 2 2 99" xfId="7173"/>
    <cellStyle name="Normal 2 2 99 2" xfId="7174"/>
    <cellStyle name="Normal 2 2 99 2 2" xfId="7175"/>
    <cellStyle name="Normal 2 2 99 2 2 2" xfId="18482"/>
    <cellStyle name="Normal 2 2 99 2 2 2 2" xfId="27966"/>
    <cellStyle name="Normal 2 2 99 2 2 3" xfId="27967"/>
    <cellStyle name="Normal 2 2 99 2 3" xfId="18483"/>
    <cellStyle name="Normal 2 2 99 2 3 2" xfId="27968"/>
    <cellStyle name="Normal 2 2 99 2 4" xfId="27969"/>
    <cellStyle name="Normal 2 2 99 3" xfId="7176"/>
    <cellStyle name="Normal 2 2 99 3 2" xfId="18484"/>
    <cellStyle name="Normal 2 2 99 3 2 2" xfId="27970"/>
    <cellStyle name="Normal 2 2 99 3 3" xfId="27971"/>
    <cellStyle name="Normal 2 2 99 4" xfId="18485"/>
    <cellStyle name="Normal 2 2 99 4 2" xfId="27972"/>
    <cellStyle name="Normal 2 2 99 5" xfId="27973"/>
    <cellStyle name="Normal 2 20" xfId="7177"/>
    <cellStyle name="Normal 2 20 2" xfId="7178"/>
    <cellStyle name="Normal 2 20 2 2" xfId="7179"/>
    <cellStyle name="Normal 2 20 2 2 2" xfId="18486"/>
    <cellStyle name="Normal 2 20 2 2 2 2" xfId="27974"/>
    <cellStyle name="Normal 2 20 2 2 3" xfId="27975"/>
    <cellStyle name="Normal 2 20 2 3" xfId="18487"/>
    <cellStyle name="Normal 2 20 2 3 2" xfId="27976"/>
    <cellStyle name="Normal 2 20 2 4" xfId="27977"/>
    <cellStyle name="Normal 2 20 3" xfId="7180"/>
    <cellStyle name="Normal 2 20 3 2" xfId="7181"/>
    <cellStyle name="Normal 2 20 3 2 2" xfId="18488"/>
    <cellStyle name="Normal 2 20 3 2 2 2" xfId="27978"/>
    <cellStyle name="Normal 2 20 3 2 3" xfId="27979"/>
    <cellStyle name="Normal 2 20 3 3" xfId="18489"/>
    <cellStyle name="Normal 2 20 3 3 2" xfId="27980"/>
    <cellStyle name="Normal 2 20 3 4" xfId="27981"/>
    <cellStyle name="Normal 2 20 4" xfId="7182"/>
    <cellStyle name="Normal 2 20 4 2" xfId="18490"/>
    <cellStyle name="Normal 2 20 4 2 2" xfId="27982"/>
    <cellStyle name="Normal 2 20 4 3" xfId="27983"/>
    <cellStyle name="Normal 2 20 5" xfId="18491"/>
    <cellStyle name="Normal 2 20 5 2" xfId="27984"/>
    <cellStyle name="Normal 2 20 6" xfId="27985"/>
    <cellStyle name="Normal 2 21" xfId="7183"/>
    <cellStyle name="Normal 2 21 2" xfId="7184"/>
    <cellStyle name="Normal 2 21 2 2" xfId="7185"/>
    <cellStyle name="Normal 2 21 2 2 2" xfId="18492"/>
    <cellStyle name="Normal 2 21 2 2 2 2" xfId="27986"/>
    <cellStyle name="Normal 2 21 2 2 3" xfId="27987"/>
    <cellStyle name="Normal 2 21 2 3" xfId="18493"/>
    <cellStyle name="Normal 2 21 2 3 2" xfId="27988"/>
    <cellStyle name="Normal 2 21 2 4" xfId="27989"/>
    <cellStyle name="Normal 2 21 3" xfId="7186"/>
    <cellStyle name="Normal 2 21 3 2" xfId="7187"/>
    <cellStyle name="Normal 2 21 3 2 2" xfId="18494"/>
    <cellStyle name="Normal 2 21 3 2 2 2" xfId="27990"/>
    <cellStyle name="Normal 2 21 3 2 3" xfId="27991"/>
    <cellStyle name="Normal 2 21 3 3" xfId="18495"/>
    <cellStyle name="Normal 2 21 3 3 2" xfId="27992"/>
    <cellStyle name="Normal 2 21 3 4" xfId="27993"/>
    <cellStyle name="Normal 2 21 4" xfId="7188"/>
    <cellStyle name="Normal 2 21 4 2" xfId="18496"/>
    <cellStyle name="Normal 2 21 4 2 2" xfId="27994"/>
    <cellStyle name="Normal 2 21 4 3" xfId="27995"/>
    <cellStyle name="Normal 2 21 5" xfId="18497"/>
    <cellStyle name="Normal 2 21 5 2" xfId="27996"/>
    <cellStyle name="Normal 2 21 6" xfId="27997"/>
    <cellStyle name="Normal 2 22" xfId="7189"/>
    <cellStyle name="Normal 2 22 2" xfId="7190"/>
    <cellStyle name="Normal 2 22 2 2" xfId="7191"/>
    <cellStyle name="Normal 2 22 2 2 2" xfId="18498"/>
    <cellStyle name="Normal 2 22 2 2 2 2" xfId="27998"/>
    <cellStyle name="Normal 2 22 2 2 3" xfId="27999"/>
    <cellStyle name="Normal 2 22 2 3" xfId="18499"/>
    <cellStyle name="Normal 2 22 2 3 2" xfId="28000"/>
    <cellStyle name="Normal 2 22 2 4" xfId="28001"/>
    <cellStyle name="Normal 2 22 3" xfId="7192"/>
    <cellStyle name="Normal 2 22 3 2" xfId="7193"/>
    <cellStyle name="Normal 2 22 3 2 2" xfId="18500"/>
    <cellStyle name="Normal 2 22 3 2 2 2" xfId="28002"/>
    <cellStyle name="Normal 2 22 3 2 3" xfId="28003"/>
    <cellStyle name="Normal 2 22 3 3" xfId="18501"/>
    <cellStyle name="Normal 2 22 3 3 2" xfId="28004"/>
    <cellStyle name="Normal 2 22 3 4" xfId="28005"/>
    <cellStyle name="Normal 2 22 4" xfId="7194"/>
    <cellStyle name="Normal 2 22 4 2" xfId="18502"/>
    <cellStyle name="Normal 2 22 4 2 2" xfId="28006"/>
    <cellStyle name="Normal 2 22 4 3" xfId="28007"/>
    <cellStyle name="Normal 2 22 5" xfId="18503"/>
    <cellStyle name="Normal 2 22 5 2" xfId="28008"/>
    <cellStyle name="Normal 2 22 6" xfId="28009"/>
    <cellStyle name="Normal 2 23" xfId="7195"/>
    <cellStyle name="Normal 2 23 2" xfId="7196"/>
    <cellStyle name="Normal 2 23 2 2" xfId="7197"/>
    <cellStyle name="Normal 2 23 2 2 2" xfId="18504"/>
    <cellStyle name="Normal 2 23 2 2 2 2" xfId="28010"/>
    <cellStyle name="Normal 2 23 2 2 3" xfId="28011"/>
    <cellStyle name="Normal 2 23 2 3" xfId="18505"/>
    <cellStyle name="Normal 2 23 2 3 2" xfId="28012"/>
    <cellStyle name="Normal 2 23 2 4" xfId="28013"/>
    <cellStyle name="Normal 2 23 3" xfId="7198"/>
    <cellStyle name="Normal 2 23 3 2" xfId="7199"/>
    <cellStyle name="Normal 2 23 3 2 2" xfId="18506"/>
    <cellStyle name="Normal 2 23 3 2 2 2" xfId="28014"/>
    <cellStyle name="Normal 2 23 3 2 3" xfId="28015"/>
    <cellStyle name="Normal 2 23 3 3" xfId="18507"/>
    <cellStyle name="Normal 2 23 3 3 2" xfId="28016"/>
    <cellStyle name="Normal 2 23 3 4" xfId="28017"/>
    <cellStyle name="Normal 2 23 4" xfId="7200"/>
    <cellStyle name="Normal 2 23 4 2" xfId="18508"/>
    <cellStyle name="Normal 2 23 4 2 2" xfId="28018"/>
    <cellStyle name="Normal 2 23 4 3" xfId="28019"/>
    <cellStyle name="Normal 2 23 5" xfId="18509"/>
    <cellStyle name="Normal 2 23 5 2" xfId="28020"/>
    <cellStyle name="Normal 2 23 6" xfId="28021"/>
    <cellStyle name="Normal 2 24" xfId="7201"/>
    <cellStyle name="Normal 2 24 2" xfId="7202"/>
    <cellStyle name="Normal 2 24 2 2" xfId="7203"/>
    <cellStyle name="Normal 2 24 2 2 2" xfId="18510"/>
    <cellStyle name="Normal 2 24 2 2 2 2" xfId="28022"/>
    <cellStyle name="Normal 2 24 2 2 3" xfId="28023"/>
    <cellStyle name="Normal 2 24 2 3" xfId="18511"/>
    <cellStyle name="Normal 2 24 2 3 2" xfId="28024"/>
    <cellStyle name="Normal 2 24 2 4" xfId="28025"/>
    <cellStyle name="Normal 2 24 3" xfId="7204"/>
    <cellStyle name="Normal 2 24 3 2" xfId="7205"/>
    <cellStyle name="Normal 2 24 3 2 2" xfId="18512"/>
    <cellStyle name="Normal 2 24 3 2 2 2" xfId="28026"/>
    <cellStyle name="Normal 2 24 3 2 3" xfId="28027"/>
    <cellStyle name="Normal 2 24 3 3" xfId="18513"/>
    <cellStyle name="Normal 2 24 3 3 2" xfId="28028"/>
    <cellStyle name="Normal 2 24 3 4" xfId="28029"/>
    <cellStyle name="Normal 2 24 4" xfId="7206"/>
    <cellStyle name="Normal 2 24 4 2" xfId="18514"/>
    <cellStyle name="Normal 2 24 4 2 2" xfId="28030"/>
    <cellStyle name="Normal 2 24 4 3" xfId="28031"/>
    <cellStyle name="Normal 2 24 5" xfId="18515"/>
    <cellStyle name="Normal 2 24 5 2" xfId="28032"/>
    <cellStyle name="Normal 2 24 6" xfId="28033"/>
    <cellStyle name="Normal 2 25" xfId="7207"/>
    <cellStyle name="Normal 2 25 2" xfId="7208"/>
    <cellStyle name="Normal 2 25 2 2" xfId="7209"/>
    <cellStyle name="Normal 2 25 2 2 2" xfId="18516"/>
    <cellStyle name="Normal 2 25 2 2 2 2" xfId="28034"/>
    <cellStyle name="Normal 2 25 2 2 3" xfId="28035"/>
    <cellStyle name="Normal 2 25 2 3" xfId="18517"/>
    <cellStyle name="Normal 2 25 2 3 2" xfId="28036"/>
    <cellStyle name="Normal 2 25 2 4" xfId="28037"/>
    <cellStyle name="Normal 2 25 3" xfId="7210"/>
    <cellStyle name="Normal 2 25 3 2" xfId="7211"/>
    <cellStyle name="Normal 2 25 3 2 2" xfId="18518"/>
    <cellStyle name="Normal 2 25 3 2 2 2" xfId="28038"/>
    <cellStyle name="Normal 2 25 3 2 3" xfId="28039"/>
    <cellStyle name="Normal 2 25 3 3" xfId="18519"/>
    <cellStyle name="Normal 2 25 3 3 2" xfId="28040"/>
    <cellStyle name="Normal 2 25 3 4" xfId="28041"/>
    <cellStyle name="Normal 2 25 4" xfId="7212"/>
    <cellStyle name="Normal 2 25 4 2" xfId="18520"/>
    <cellStyle name="Normal 2 25 4 2 2" xfId="28042"/>
    <cellStyle name="Normal 2 25 4 3" xfId="28043"/>
    <cellStyle name="Normal 2 25 5" xfId="18521"/>
    <cellStyle name="Normal 2 25 5 2" xfId="28044"/>
    <cellStyle name="Normal 2 25 6" xfId="28045"/>
    <cellStyle name="Normal 2 26" xfId="7213"/>
    <cellStyle name="Normal 2 26 2" xfId="7214"/>
    <cellStyle name="Normal 2 26 2 2" xfId="7215"/>
    <cellStyle name="Normal 2 26 2 2 2" xfId="18522"/>
    <cellStyle name="Normal 2 26 2 2 2 2" xfId="28046"/>
    <cellStyle name="Normal 2 26 2 2 3" xfId="28047"/>
    <cellStyle name="Normal 2 26 2 3" xfId="18523"/>
    <cellStyle name="Normal 2 26 2 3 2" xfId="28048"/>
    <cellStyle name="Normal 2 26 2 4" xfId="28049"/>
    <cellStyle name="Normal 2 26 3" xfId="7216"/>
    <cellStyle name="Normal 2 26 3 2" xfId="7217"/>
    <cellStyle name="Normal 2 26 3 2 2" xfId="18524"/>
    <cellStyle name="Normal 2 26 3 2 2 2" xfId="28050"/>
    <cellStyle name="Normal 2 26 3 2 3" xfId="28051"/>
    <cellStyle name="Normal 2 26 3 3" xfId="18525"/>
    <cellStyle name="Normal 2 26 3 3 2" xfId="28052"/>
    <cellStyle name="Normal 2 26 3 4" xfId="28053"/>
    <cellStyle name="Normal 2 26 4" xfId="7218"/>
    <cellStyle name="Normal 2 26 4 2" xfId="18526"/>
    <cellStyle name="Normal 2 26 4 2 2" xfId="28054"/>
    <cellStyle name="Normal 2 26 4 3" xfId="28055"/>
    <cellStyle name="Normal 2 26 5" xfId="18527"/>
    <cellStyle name="Normal 2 26 5 2" xfId="28056"/>
    <cellStyle name="Normal 2 26 6" xfId="28057"/>
    <cellStyle name="Normal 2 27" xfId="7219"/>
    <cellStyle name="Normal 2 27 2" xfId="7220"/>
    <cellStyle name="Normal 2 27 2 2" xfId="7221"/>
    <cellStyle name="Normal 2 27 2 2 2" xfId="18528"/>
    <cellStyle name="Normal 2 27 2 2 2 2" xfId="28058"/>
    <cellStyle name="Normal 2 27 2 2 3" xfId="28059"/>
    <cellStyle name="Normal 2 27 2 3" xfId="18529"/>
    <cellStyle name="Normal 2 27 2 3 2" xfId="28060"/>
    <cellStyle name="Normal 2 27 2 4" xfId="28061"/>
    <cellStyle name="Normal 2 27 3" xfId="7222"/>
    <cellStyle name="Normal 2 27 3 2" xfId="7223"/>
    <cellStyle name="Normal 2 27 3 2 2" xfId="18530"/>
    <cellStyle name="Normal 2 27 3 2 2 2" xfId="28062"/>
    <cellStyle name="Normal 2 27 3 2 3" xfId="28063"/>
    <cellStyle name="Normal 2 27 3 3" xfId="18531"/>
    <cellStyle name="Normal 2 27 3 3 2" xfId="28064"/>
    <cellStyle name="Normal 2 27 3 4" xfId="28065"/>
    <cellStyle name="Normal 2 27 4" xfId="7224"/>
    <cellStyle name="Normal 2 27 4 2" xfId="18532"/>
    <cellStyle name="Normal 2 27 4 2 2" xfId="28066"/>
    <cellStyle name="Normal 2 27 4 3" xfId="28067"/>
    <cellStyle name="Normal 2 27 5" xfId="18533"/>
    <cellStyle name="Normal 2 27 5 2" xfId="28068"/>
    <cellStyle name="Normal 2 27 6" xfId="28069"/>
    <cellStyle name="Normal 2 28" xfId="7225"/>
    <cellStyle name="Normal 2 28 2" xfId="7226"/>
    <cellStyle name="Normal 2 28 2 2" xfId="7227"/>
    <cellStyle name="Normal 2 28 2 2 2" xfId="18534"/>
    <cellStyle name="Normal 2 28 2 2 2 2" xfId="28070"/>
    <cellStyle name="Normal 2 28 2 2 3" xfId="28071"/>
    <cellStyle name="Normal 2 28 2 3" xfId="18535"/>
    <cellStyle name="Normal 2 28 2 3 2" xfId="28072"/>
    <cellStyle name="Normal 2 28 2 4" xfId="28073"/>
    <cellStyle name="Normal 2 28 3" xfId="7228"/>
    <cellStyle name="Normal 2 28 3 2" xfId="7229"/>
    <cellStyle name="Normal 2 28 3 2 2" xfId="18536"/>
    <cellStyle name="Normal 2 28 3 2 2 2" xfId="28074"/>
    <cellStyle name="Normal 2 28 3 2 3" xfId="28075"/>
    <cellStyle name="Normal 2 28 3 3" xfId="18537"/>
    <cellStyle name="Normal 2 28 3 3 2" xfId="28076"/>
    <cellStyle name="Normal 2 28 3 4" xfId="28077"/>
    <cellStyle name="Normal 2 28 4" xfId="7230"/>
    <cellStyle name="Normal 2 28 4 2" xfId="18538"/>
    <cellStyle name="Normal 2 28 4 2 2" xfId="28078"/>
    <cellStyle name="Normal 2 28 4 3" xfId="28079"/>
    <cellStyle name="Normal 2 28 5" xfId="18539"/>
    <cellStyle name="Normal 2 28 5 2" xfId="28080"/>
    <cellStyle name="Normal 2 28 6" xfId="28081"/>
    <cellStyle name="Normal 2 29" xfId="7231"/>
    <cellStyle name="Normal 2 29 2" xfId="7232"/>
    <cellStyle name="Normal 2 29 2 2" xfId="7233"/>
    <cellStyle name="Normal 2 29 2 2 2" xfId="18540"/>
    <cellStyle name="Normal 2 29 2 2 2 2" xfId="28082"/>
    <cellStyle name="Normal 2 29 2 2 3" xfId="28083"/>
    <cellStyle name="Normal 2 29 2 3" xfId="18541"/>
    <cellStyle name="Normal 2 29 2 3 2" xfId="28084"/>
    <cellStyle name="Normal 2 29 2 4" xfId="28085"/>
    <cellStyle name="Normal 2 29 3" xfId="7234"/>
    <cellStyle name="Normal 2 29 3 2" xfId="7235"/>
    <cellStyle name="Normal 2 29 3 2 2" xfId="18542"/>
    <cellStyle name="Normal 2 29 3 2 2 2" xfId="28086"/>
    <cellStyle name="Normal 2 29 3 2 3" xfId="28087"/>
    <cellStyle name="Normal 2 29 3 3" xfId="18543"/>
    <cellStyle name="Normal 2 29 3 3 2" xfId="28088"/>
    <cellStyle name="Normal 2 29 3 4" xfId="28089"/>
    <cellStyle name="Normal 2 29 4" xfId="7236"/>
    <cellStyle name="Normal 2 29 4 2" xfId="18544"/>
    <cellStyle name="Normal 2 29 4 2 2" xfId="28090"/>
    <cellStyle name="Normal 2 29 4 3" xfId="28091"/>
    <cellStyle name="Normal 2 29 5" xfId="18545"/>
    <cellStyle name="Normal 2 29 5 2" xfId="28092"/>
    <cellStyle name="Normal 2 29 6" xfId="28093"/>
    <cellStyle name="Normal 2 3" xfId="49"/>
    <cellStyle name="Normal 2 3 10" xfId="7237"/>
    <cellStyle name="Normal 2 3 100" xfId="7238"/>
    <cellStyle name="Normal 2 3 101" xfId="7239"/>
    <cellStyle name="Normal 2 3 102" xfId="7240"/>
    <cellStyle name="Normal 2 3 103" xfId="7241"/>
    <cellStyle name="Normal 2 3 104" xfId="7242"/>
    <cellStyle name="Normal 2 3 105" xfId="7243"/>
    <cellStyle name="Normal 2 3 106" xfId="7244"/>
    <cellStyle name="Normal 2 3 107" xfId="7245"/>
    <cellStyle name="Normal 2 3 108" xfId="7246"/>
    <cellStyle name="Normal 2 3 109" xfId="7247"/>
    <cellStyle name="Normal 2 3 11" xfId="7248"/>
    <cellStyle name="Normal 2 3 110" xfId="7249"/>
    <cellStyle name="Normal 2 3 111" xfId="7250"/>
    <cellStyle name="Normal 2 3 112" xfId="7251"/>
    <cellStyle name="Normal 2 3 113" xfId="7252"/>
    <cellStyle name="Normal 2 3 114" xfId="7253"/>
    <cellStyle name="Normal 2 3 115" xfId="7254"/>
    <cellStyle name="Normal 2 3 116" xfId="7255"/>
    <cellStyle name="Normal 2 3 117" xfId="7256"/>
    <cellStyle name="Normal 2 3 118" xfId="7257"/>
    <cellStyle name="Normal 2 3 119" xfId="7258"/>
    <cellStyle name="Normal 2 3 12" xfId="7259"/>
    <cellStyle name="Normal 2 3 120" xfId="7260"/>
    <cellStyle name="Normal 2 3 121" xfId="7261"/>
    <cellStyle name="Normal 2 3 122" xfId="7262"/>
    <cellStyle name="Normal 2 3 123" xfId="7263"/>
    <cellStyle name="Normal 2 3 124" xfId="7264"/>
    <cellStyle name="Normal 2 3 125" xfId="7265"/>
    <cellStyle name="Normal 2 3 126" xfId="7266"/>
    <cellStyle name="Normal 2 3 127" xfId="7267"/>
    <cellStyle name="Normal 2 3 128" xfId="7268"/>
    <cellStyle name="Normal 2 3 129" xfId="7269"/>
    <cellStyle name="Normal 2 3 13" xfId="7270"/>
    <cellStyle name="Normal 2 3 130" xfId="7271"/>
    <cellStyle name="Normal 2 3 131" xfId="7272"/>
    <cellStyle name="Normal 2 3 132" xfId="7273"/>
    <cellStyle name="Normal 2 3 133" xfId="7274"/>
    <cellStyle name="Normal 2 3 134" xfId="7275"/>
    <cellStyle name="Normal 2 3 135" xfId="7276"/>
    <cellStyle name="Normal 2 3 136" xfId="7277"/>
    <cellStyle name="Normal 2 3 137" xfId="7278"/>
    <cellStyle name="Normal 2 3 138" xfId="7279"/>
    <cellStyle name="Normal 2 3 139" xfId="7280"/>
    <cellStyle name="Normal 2 3 14" xfId="7281"/>
    <cellStyle name="Normal 2 3 140" xfId="7282"/>
    <cellStyle name="Normal 2 3 140 2" xfId="7283"/>
    <cellStyle name="Normal 2 3 140 2 2" xfId="18546"/>
    <cellStyle name="Normal 2 3 140 2 2 2" xfId="28094"/>
    <cellStyle name="Normal 2 3 140 2 3" xfId="28095"/>
    <cellStyle name="Normal 2 3 140 3" xfId="18547"/>
    <cellStyle name="Normal 2 3 140 3 2" xfId="28096"/>
    <cellStyle name="Normal 2 3 140 4" xfId="28097"/>
    <cellStyle name="Normal 2 3 141" xfId="7284"/>
    <cellStyle name="Normal 2 3 141 2" xfId="18548"/>
    <cellStyle name="Normal 2 3 141 2 2" xfId="28098"/>
    <cellStyle name="Normal 2 3 141 3" xfId="28099"/>
    <cellStyle name="Normal 2 3 142" xfId="28100"/>
    <cellStyle name="Normal 2 3 15" xfId="7285"/>
    <cellStyle name="Normal 2 3 16" xfId="7286"/>
    <cellStyle name="Normal 2 3 17" xfId="7287"/>
    <cellStyle name="Normal 2 3 18" xfId="7288"/>
    <cellStyle name="Normal 2 3 19" xfId="7289"/>
    <cellStyle name="Normal 2 3 2" xfId="7290"/>
    <cellStyle name="Normal 2 3 2 2" xfId="7291"/>
    <cellStyle name="Normal 2 3 2 2 10" xfId="7292"/>
    <cellStyle name="Normal 2 3 2 2 10 2" xfId="7293"/>
    <cellStyle name="Normal 2 3 2 2 10 2 2" xfId="18549"/>
    <cellStyle name="Normal 2 3 2 2 10 2 2 2" xfId="28101"/>
    <cellStyle name="Normal 2 3 2 2 10 2 3" xfId="28102"/>
    <cellStyle name="Normal 2 3 2 2 10 3" xfId="18550"/>
    <cellStyle name="Normal 2 3 2 2 10 3 2" xfId="28103"/>
    <cellStyle name="Normal 2 3 2 2 10 4" xfId="28104"/>
    <cellStyle name="Normal 2 3 2 2 11" xfId="7294"/>
    <cellStyle name="Normal 2 3 2 2 11 2" xfId="18551"/>
    <cellStyle name="Normal 2 3 2 2 11 2 2" xfId="28105"/>
    <cellStyle name="Normal 2 3 2 2 11 3" xfId="28106"/>
    <cellStyle name="Normal 2 3 2 2 12" xfId="18552"/>
    <cellStyle name="Normal 2 3 2 2 12 2" xfId="28107"/>
    <cellStyle name="Normal 2 3 2 2 13" xfId="28108"/>
    <cellStyle name="Normal 2 3 2 2 2" xfId="7295"/>
    <cellStyle name="Normal 2 3 2 2 3" xfId="7296"/>
    <cellStyle name="Normal 2 3 2 2 4" xfId="7297"/>
    <cellStyle name="Normal 2 3 2 2 5" xfId="7298"/>
    <cellStyle name="Normal 2 3 2 2 6" xfId="7299"/>
    <cellStyle name="Normal 2 3 2 2 7" xfId="7300"/>
    <cellStyle name="Normal 2 3 2 2 8" xfId="7301"/>
    <cellStyle name="Normal 2 3 2 2 9" xfId="7302"/>
    <cellStyle name="Normal 2 3 2 3" xfId="7303"/>
    <cellStyle name="Normal 2 3 2 3 2" xfId="7304"/>
    <cellStyle name="Normal 2 3 2 3 2 2" xfId="7305"/>
    <cellStyle name="Normal 2 3 2 3 2 2 2" xfId="18553"/>
    <cellStyle name="Normal 2 3 2 3 2 2 2 2" xfId="28109"/>
    <cellStyle name="Normal 2 3 2 3 2 2 3" xfId="28110"/>
    <cellStyle name="Normal 2 3 2 3 2 3" xfId="18554"/>
    <cellStyle name="Normal 2 3 2 3 2 3 2" xfId="28111"/>
    <cellStyle name="Normal 2 3 2 3 2 4" xfId="28112"/>
    <cellStyle name="Normal 2 3 2 3 3" xfId="7306"/>
    <cellStyle name="Normal 2 3 2 3 3 2" xfId="18555"/>
    <cellStyle name="Normal 2 3 2 3 3 2 2" xfId="28113"/>
    <cellStyle name="Normal 2 3 2 3 3 3" xfId="28114"/>
    <cellStyle name="Normal 2 3 2 3 4" xfId="18556"/>
    <cellStyle name="Normal 2 3 2 3 4 2" xfId="28115"/>
    <cellStyle name="Normal 2 3 2 3 5" xfId="28116"/>
    <cellStyle name="Normal 2 3 2 4" xfId="7307"/>
    <cellStyle name="Normal 2 3 2 4 2" xfId="7308"/>
    <cellStyle name="Normal 2 3 2 4 2 2" xfId="7309"/>
    <cellStyle name="Normal 2 3 2 4 2 2 2" xfId="18557"/>
    <cellStyle name="Normal 2 3 2 4 2 2 2 2" xfId="28117"/>
    <cellStyle name="Normal 2 3 2 4 2 2 3" xfId="28118"/>
    <cellStyle name="Normal 2 3 2 4 2 3" xfId="18558"/>
    <cellStyle name="Normal 2 3 2 4 2 3 2" xfId="28119"/>
    <cellStyle name="Normal 2 3 2 4 2 4" xfId="28120"/>
    <cellStyle name="Normal 2 3 2 4 3" xfId="7310"/>
    <cellStyle name="Normal 2 3 2 4 3 2" xfId="18559"/>
    <cellStyle name="Normal 2 3 2 4 3 2 2" xfId="28121"/>
    <cellStyle name="Normal 2 3 2 4 3 3" xfId="28122"/>
    <cellStyle name="Normal 2 3 2 4 4" xfId="18560"/>
    <cellStyle name="Normal 2 3 2 4 4 2" xfId="28123"/>
    <cellStyle name="Normal 2 3 2 4 5" xfId="28124"/>
    <cellStyle name="Normal 2 3 2 5" xfId="7311"/>
    <cellStyle name="Normal 2 3 2 5 2" xfId="7312"/>
    <cellStyle name="Normal 2 3 2 5 2 2" xfId="7313"/>
    <cellStyle name="Normal 2 3 2 5 2 2 2" xfId="18561"/>
    <cellStyle name="Normal 2 3 2 5 2 2 2 2" xfId="28125"/>
    <cellStyle name="Normal 2 3 2 5 2 2 3" xfId="28126"/>
    <cellStyle name="Normal 2 3 2 5 2 3" xfId="18562"/>
    <cellStyle name="Normal 2 3 2 5 2 3 2" xfId="28127"/>
    <cellStyle name="Normal 2 3 2 5 2 4" xfId="28128"/>
    <cellStyle name="Normal 2 3 2 5 3" xfId="7314"/>
    <cellStyle name="Normal 2 3 2 5 3 2" xfId="18563"/>
    <cellStyle name="Normal 2 3 2 5 3 2 2" xfId="28129"/>
    <cellStyle name="Normal 2 3 2 5 3 3" xfId="28130"/>
    <cellStyle name="Normal 2 3 2 5 4" xfId="18564"/>
    <cellStyle name="Normal 2 3 2 5 4 2" xfId="28131"/>
    <cellStyle name="Normal 2 3 2 5 5" xfId="28132"/>
    <cellStyle name="Normal 2 3 2 6" xfId="7315"/>
    <cellStyle name="Normal 2 3 2 6 2" xfId="7316"/>
    <cellStyle name="Normal 2 3 2 6 2 2" xfId="7317"/>
    <cellStyle name="Normal 2 3 2 6 2 2 2" xfId="18565"/>
    <cellStyle name="Normal 2 3 2 6 2 2 2 2" xfId="28133"/>
    <cellStyle name="Normal 2 3 2 6 2 2 3" xfId="28134"/>
    <cellStyle name="Normal 2 3 2 6 2 3" xfId="18566"/>
    <cellStyle name="Normal 2 3 2 6 2 3 2" xfId="28135"/>
    <cellStyle name="Normal 2 3 2 6 2 4" xfId="28136"/>
    <cellStyle name="Normal 2 3 2 6 3" xfId="7318"/>
    <cellStyle name="Normal 2 3 2 6 3 2" xfId="18567"/>
    <cellStyle name="Normal 2 3 2 6 3 2 2" xfId="28137"/>
    <cellStyle name="Normal 2 3 2 6 3 3" xfId="28138"/>
    <cellStyle name="Normal 2 3 2 6 4" xfId="18568"/>
    <cellStyle name="Normal 2 3 2 6 4 2" xfId="28139"/>
    <cellStyle name="Normal 2 3 2 6 5" xfId="28140"/>
    <cellStyle name="Normal 2 3 2 7" xfId="7319"/>
    <cellStyle name="Normal 2 3 2 7 2" xfId="7320"/>
    <cellStyle name="Normal 2 3 2 7 2 2" xfId="7321"/>
    <cellStyle name="Normal 2 3 2 7 2 2 2" xfId="18569"/>
    <cellStyle name="Normal 2 3 2 7 2 2 2 2" xfId="28141"/>
    <cellStyle name="Normal 2 3 2 7 2 2 3" xfId="28142"/>
    <cellStyle name="Normal 2 3 2 7 2 3" xfId="18570"/>
    <cellStyle name="Normal 2 3 2 7 2 3 2" xfId="28143"/>
    <cellStyle name="Normal 2 3 2 7 2 4" xfId="28144"/>
    <cellStyle name="Normal 2 3 2 7 3" xfId="7322"/>
    <cellStyle name="Normal 2 3 2 7 3 2" xfId="18571"/>
    <cellStyle name="Normal 2 3 2 7 3 2 2" xfId="28145"/>
    <cellStyle name="Normal 2 3 2 7 3 3" xfId="28146"/>
    <cellStyle name="Normal 2 3 2 7 4" xfId="18572"/>
    <cellStyle name="Normal 2 3 2 7 4 2" xfId="28147"/>
    <cellStyle name="Normal 2 3 2 7 5" xfId="28148"/>
    <cellStyle name="Normal 2 3 2 8" xfId="7323"/>
    <cellStyle name="Normal 2 3 2 8 2" xfId="7324"/>
    <cellStyle name="Normal 2 3 2 8 2 2" xfId="7325"/>
    <cellStyle name="Normal 2 3 2 8 2 2 2" xfId="18573"/>
    <cellStyle name="Normal 2 3 2 8 2 2 2 2" xfId="28149"/>
    <cellStyle name="Normal 2 3 2 8 2 2 3" xfId="28150"/>
    <cellStyle name="Normal 2 3 2 8 2 3" xfId="18574"/>
    <cellStyle name="Normal 2 3 2 8 2 3 2" xfId="28151"/>
    <cellStyle name="Normal 2 3 2 8 2 4" xfId="28152"/>
    <cellStyle name="Normal 2 3 2 8 3" xfId="7326"/>
    <cellStyle name="Normal 2 3 2 8 3 2" xfId="18575"/>
    <cellStyle name="Normal 2 3 2 8 3 2 2" xfId="28153"/>
    <cellStyle name="Normal 2 3 2 8 3 3" xfId="28154"/>
    <cellStyle name="Normal 2 3 2 8 4" xfId="18576"/>
    <cellStyle name="Normal 2 3 2 8 4 2" xfId="28155"/>
    <cellStyle name="Normal 2 3 2 8 5" xfId="28156"/>
    <cellStyle name="Normal 2 3 2 9" xfId="7327"/>
    <cellStyle name="Normal 2 3 2 9 2" xfId="7328"/>
    <cellStyle name="Normal 2 3 2 9 2 2" xfId="7329"/>
    <cellStyle name="Normal 2 3 2 9 2 2 2" xfId="18577"/>
    <cellStyle name="Normal 2 3 2 9 2 2 2 2" xfId="28157"/>
    <cellStyle name="Normal 2 3 2 9 2 2 3" xfId="28158"/>
    <cellStyle name="Normal 2 3 2 9 2 3" xfId="18578"/>
    <cellStyle name="Normal 2 3 2 9 2 3 2" xfId="28159"/>
    <cellStyle name="Normal 2 3 2 9 2 4" xfId="28160"/>
    <cellStyle name="Normal 2 3 2 9 3" xfId="7330"/>
    <cellStyle name="Normal 2 3 2 9 3 2" xfId="18579"/>
    <cellStyle name="Normal 2 3 2 9 3 2 2" xfId="28161"/>
    <cellStyle name="Normal 2 3 2 9 3 3" xfId="28162"/>
    <cellStyle name="Normal 2 3 2 9 4" xfId="18580"/>
    <cellStyle name="Normal 2 3 2 9 4 2" xfId="28163"/>
    <cellStyle name="Normal 2 3 2 9 5" xfId="28164"/>
    <cellStyle name="Normal 2 3 20" xfId="7331"/>
    <cellStyle name="Normal 2 3 21" xfId="7332"/>
    <cellStyle name="Normal 2 3 22" xfId="7333"/>
    <cellStyle name="Normal 2 3 23" xfId="7334"/>
    <cellStyle name="Normal 2 3 24" xfId="7335"/>
    <cellStyle name="Normal 2 3 25" xfId="7336"/>
    <cellStyle name="Normal 2 3 26" xfId="7337"/>
    <cellStyle name="Normal 2 3 27" xfId="7338"/>
    <cellStyle name="Normal 2 3 28" xfId="7339"/>
    <cellStyle name="Normal 2 3 29" xfId="7340"/>
    <cellStyle name="Normal 2 3 3" xfId="7341"/>
    <cellStyle name="Normal 2 3 3 2" xfId="7342"/>
    <cellStyle name="Normal 2 3 3 2 2" xfId="7343"/>
    <cellStyle name="Normal 2 3 3 2 2 2" xfId="28165"/>
    <cellStyle name="Normal 2 3 3 2 3" xfId="7344"/>
    <cellStyle name="Normal 2 3 3 2 3 2" xfId="18581"/>
    <cellStyle name="Normal 2 3 3 2 3 2 2" xfId="28166"/>
    <cellStyle name="Normal 2 3 3 2 3 3" xfId="28167"/>
    <cellStyle name="Normal 2 3 3 2 4" xfId="18582"/>
    <cellStyle name="Normal 2 3 3 2 4 2" xfId="28168"/>
    <cellStyle name="Normal 2 3 3 2 5" xfId="28169"/>
    <cellStyle name="Normal 2 3 3 3" xfId="7345"/>
    <cellStyle name="Normal 2 3 3 3 2" xfId="28170"/>
    <cellStyle name="Normal 2 3 3 4" xfId="7346"/>
    <cellStyle name="Normal 2 3 3 4 2" xfId="18583"/>
    <cellStyle name="Normal 2 3 3 4 2 2" xfId="28171"/>
    <cellStyle name="Normal 2 3 3 4 3" xfId="28172"/>
    <cellStyle name="Normal 2 3 3 5" xfId="18584"/>
    <cellStyle name="Normal 2 3 3 5 2" xfId="28173"/>
    <cellStyle name="Normal 2 3 3 6" xfId="28174"/>
    <cellStyle name="Normal 2 3 30" xfId="7347"/>
    <cellStyle name="Normal 2 3 31" xfId="7348"/>
    <cellStyle name="Normal 2 3 32" xfId="7349"/>
    <cellStyle name="Normal 2 3 33" xfId="7350"/>
    <cellStyle name="Normal 2 3 34" xfId="7351"/>
    <cellStyle name="Normal 2 3 35" xfId="7352"/>
    <cellStyle name="Normal 2 3 36" xfId="7353"/>
    <cellStyle name="Normal 2 3 37" xfId="7354"/>
    <cellStyle name="Normal 2 3 38" xfId="7355"/>
    <cellStyle name="Normal 2 3 39" xfId="7356"/>
    <cellStyle name="Normal 2 3 4" xfId="7357"/>
    <cellStyle name="Normal 2 3 4 2" xfId="7358"/>
    <cellStyle name="Normal 2 3 40" xfId="7359"/>
    <cellStyle name="Normal 2 3 41" xfId="7360"/>
    <cellStyle name="Normal 2 3 42" xfId="7361"/>
    <cellStyle name="Normal 2 3 43" xfId="7362"/>
    <cellStyle name="Normal 2 3 44" xfId="7363"/>
    <cellStyle name="Normal 2 3 45" xfId="7364"/>
    <cellStyle name="Normal 2 3 46" xfId="7365"/>
    <cellStyle name="Normal 2 3 47" xfId="7366"/>
    <cellStyle name="Normal 2 3 48" xfId="7367"/>
    <cellStyle name="Normal 2 3 49" xfId="7368"/>
    <cellStyle name="Normal 2 3 5" xfId="7369"/>
    <cellStyle name="Normal 2 3 50" xfId="7370"/>
    <cellStyle name="Normal 2 3 51" xfId="7371"/>
    <cellStyle name="Normal 2 3 52" xfId="7372"/>
    <cellStyle name="Normal 2 3 53" xfId="7373"/>
    <cellStyle name="Normal 2 3 54" xfId="7374"/>
    <cellStyle name="Normal 2 3 55" xfId="7375"/>
    <cellStyle name="Normal 2 3 56" xfId="7376"/>
    <cellStyle name="Normal 2 3 57" xfId="7377"/>
    <cellStyle name="Normal 2 3 58" xfId="7378"/>
    <cellStyle name="Normal 2 3 59" xfId="7379"/>
    <cellStyle name="Normal 2 3 6" xfId="7380"/>
    <cellStyle name="Normal 2 3 60" xfId="7381"/>
    <cellStyle name="Normal 2 3 61" xfId="7382"/>
    <cellStyle name="Normal 2 3 62" xfId="7383"/>
    <cellStyle name="Normal 2 3 63" xfId="7384"/>
    <cellStyle name="Normal 2 3 64" xfId="7385"/>
    <cellStyle name="Normal 2 3 65" xfId="7386"/>
    <cellStyle name="Normal 2 3 66" xfId="7387"/>
    <cellStyle name="Normal 2 3 67" xfId="7388"/>
    <cellStyle name="Normal 2 3 68" xfId="7389"/>
    <cellStyle name="Normal 2 3 69" xfId="7390"/>
    <cellStyle name="Normal 2 3 7" xfId="7391"/>
    <cellStyle name="Normal 2 3 7 2" xfId="7392"/>
    <cellStyle name="Normal 2 3 70" xfId="7393"/>
    <cellStyle name="Normal 2 3 70 2" xfId="7394"/>
    <cellStyle name="Normal 2 3 71" xfId="7395"/>
    <cellStyle name="Normal 2 3 71 2" xfId="7396"/>
    <cellStyle name="Normal 2 3 72" xfId="7397"/>
    <cellStyle name="Normal 2 3 72 2" xfId="7398"/>
    <cellStyle name="Normal 2 3 73" xfId="7399"/>
    <cellStyle name="Normal 2 3 73 2" xfId="7400"/>
    <cellStyle name="Normal 2 3 74" xfId="7401"/>
    <cellStyle name="Normal 2 3 74 2" xfId="7402"/>
    <cellStyle name="Normal 2 3 75" xfId="7403"/>
    <cellStyle name="Normal 2 3 75 2" xfId="7404"/>
    <cellStyle name="Normal 2 3 76" xfId="7405"/>
    <cellStyle name="Normal 2 3 76 2" xfId="7406"/>
    <cellStyle name="Normal 2 3 77" xfId="7407"/>
    <cellStyle name="Normal 2 3 77 2" xfId="7408"/>
    <cellStyle name="Normal 2 3 78" xfId="7409"/>
    <cellStyle name="Normal 2 3 78 2" xfId="7410"/>
    <cellStyle name="Normal 2 3 79" xfId="7411"/>
    <cellStyle name="Normal 2 3 79 2" xfId="7412"/>
    <cellStyle name="Normal 2 3 8" xfId="7413"/>
    <cellStyle name="Normal 2 3 8 2" xfId="7414"/>
    <cellStyle name="Normal 2 3 80" xfId="7415"/>
    <cellStyle name="Normal 2 3 80 2" xfId="7416"/>
    <cellStyle name="Normal 2 3 81" xfId="7417"/>
    <cellStyle name="Normal 2 3 81 2" xfId="7418"/>
    <cellStyle name="Normal 2 3 82" xfId="7419"/>
    <cellStyle name="Normal 2 3 82 2" xfId="7420"/>
    <cellStyle name="Normal 2 3 83" xfId="7421"/>
    <cellStyle name="Normal 2 3 83 2" xfId="7422"/>
    <cellStyle name="Normal 2 3 84" xfId="7423"/>
    <cellStyle name="Normal 2 3 84 2" xfId="7424"/>
    <cellStyle name="Normal 2 3 85" xfId="7425"/>
    <cellStyle name="Normal 2 3 85 2" xfId="7426"/>
    <cellStyle name="Normal 2 3 86" xfId="7427"/>
    <cellStyle name="Normal 2 3 86 2" xfId="7428"/>
    <cellStyle name="Normal 2 3 87" xfId="7429"/>
    <cellStyle name="Normal 2 3 87 2" xfId="7430"/>
    <cellStyle name="Normal 2 3 88" xfId="7431"/>
    <cellStyle name="Normal 2 3 88 2" xfId="7432"/>
    <cellStyle name="Normal 2 3 89" xfId="7433"/>
    <cellStyle name="Normal 2 3 89 2" xfId="7434"/>
    <cellStyle name="Normal 2 3 9" xfId="7435"/>
    <cellStyle name="Normal 2 3 9 2" xfId="7436"/>
    <cellStyle name="Normal 2 3 90" xfId="7437"/>
    <cellStyle name="Normal 2 3 90 2" xfId="7438"/>
    <cellStyle name="Normal 2 3 91" xfId="7439"/>
    <cellStyle name="Normal 2 3 91 2" xfId="7440"/>
    <cellStyle name="Normal 2 3 92" xfId="7441"/>
    <cellStyle name="Normal 2 3 92 2" xfId="7442"/>
    <cellStyle name="Normal 2 3 93" xfId="7443"/>
    <cellStyle name="Normal 2 3 93 2" xfId="7444"/>
    <cellStyle name="Normal 2 3 94" xfId="7445"/>
    <cellStyle name="Normal 2 3 94 2" xfId="7446"/>
    <cellStyle name="Normal 2 3 95" xfId="7447"/>
    <cellStyle name="Normal 2 3 95 2" xfId="7448"/>
    <cellStyle name="Normal 2 3 96" xfId="7449"/>
    <cellStyle name="Normal 2 3 96 2" xfId="7450"/>
    <cellStyle name="Normal 2 3 97" xfId="7451"/>
    <cellStyle name="Normal 2 3 97 2" xfId="7452"/>
    <cellStyle name="Normal 2 3 98" xfId="7453"/>
    <cellStyle name="Normal 2 3 98 2" xfId="7454"/>
    <cellStyle name="Normal 2 3 99" xfId="7455"/>
    <cellStyle name="Normal 2 3 99 2" xfId="7456"/>
    <cellStyle name="Normal 2 30" xfId="7457"/>
    <cellStyle name="Normal 2 30 2" xfId="7458"/>
    <cellStyle name="Normal 2 30 2 2" xfId="7459"/>
    <cellStyle name="Normal 2 30 2 3" xfId="7460"/>
    <cellStyle name="Normal 2 30 2 3 2" xfId="18585"/>
    <cellStyle name="Normal 2 30 2 3 2 2" xfId="28175"/>
    <cellStyle name="Normal 2 30 2 3 3" xfId="28176"/>
    <cellStyle name="Normal 2 30 2 4" xfId="18586"/>
    <cellStyle name="Normal 2 30 2 4 2" xfId="28177"/>
    <cellStyle name="Normal 2 30 2 5" xfId="28178"/>
    <cellStyle name="Normal 2 30 3" xfId="7461"/>
    <cellStyle name="Normal 2 30 3 2" xfId="7462"/>
    <cellStyle name="Normal 2 30 3 3" xfId="7463"/>
    <cellStyle name="Normal 2 30 3 3 2" xfId="18587"/>
    <cellStyle name="Normal 2 30 3 3 2 2" xfId="28179"/>
    <cellStyle name="Normal 2 30 3 3 3" xfId="28180"/>
    <cellStyle name="Normal 2 30 3 4" xfId="18588"/>
    <cellStyle name="Normal 2 30 3 4 2" xfId="28181"/>
    <cellStyle name="Normal 2 30 3 5" xfId="28182"/>
    <cellStyle name="Normal 2 30 4" xfId="7464"/>
    <cellStyle name="Normal 2 30 5" xfId="7465"/>
    <cellStyle name="Normal 2 30 5 2" xfId="18589"/>
    <cellStyle name="Normal 2 30 5 2 2" xfId="28183"/>
    <cellStyle name="Normal 2 30 5 3" xfId="28184"/>
    <cellStyle name="Normal 2 30 6" xfId="18590"/>
    <cellStyle name="Normal 2 30 6 2" xfId="28185"/>
    <cellStyle name="Normal 2 30 7" xfId="28186"/>
    <cellStyle name="Normal 2 31" xfId="7466"/>
    <cellStyle name="Normal 2 31 2" xfId="7467"/>
    <cellStyle name="Normal 2 31 2 2" xfId="7468"/>
    <cellStyle name="Normal 2 31 2 3" xfId="7469"/>
    <cellStyle name="Normal 2 31 2 3 2" xfId="18591"/>
    <cellStyle name="Normal 2 31 2 3 2 2" xfId="28187"/>
    <cellStyle name="Normal 2 31 2 3 3" xfId="28188"/>
    <cellStyle name="Normal 2 31 2 4" xfId="18592"/>
    <cellStyle name="Normal 2 31 2 4 2" xfId="28189"/>
    <cellStyle name="Normal 2 31 2 5" xfId="28190"/>
    <cellStyle name="Normal 2 31 3" xfId="7470"/>
    <cellStyle name="Normal 2 31 3 2" xfId="7471"/>
    <cellStyle name="Normal 2 31 3 3" xfId="7472"/>
    <cellStyle name="Normal 2 31 3 3 2" xfId="18593"/>
    <cellStyle name="Normal 2 31 3 3 2 2" xfId="28191"/>
    <cellStyle name="Normal 2 31 3 3 3" xfId="28192"/>
    <cellStyle name="Normal 2 31 3 4" xfId="18594"/>
    <cellStyle name="Normal 2 31 3 4 2" xfId="28193"/>
    <cellStyle name="Normal 2 31 3 5" xfId="28194"/>
    <cellStyle name="Normal 2 31 4" xfId="7473"/>
    <cellStyle name="Normal 2 31 5" xfId="7474"/>
    <cellStyle name="Normal 2 31 5 2" xfId="18595"/>
    <cellStyle name="Normal 2 31 5 2 2" xfId="28195"/>
    <cellStyle name="Normal 2 31 5 3" xfId="28196"/>
    <cellStyle name="Normal 2 31 6" xfId="18596"/>
    <cellStyle name="Normal 2 31 6 2" xfId="28197"/>
    <cellStyle name="Normal 2 31 7" xfId="28198"/>
    <cellStyle name="Normal 2 32" xfId="7475"/>
    <cellStyle name="Normal 2 32 2" xfId="7476"/>
    <cellStyle name="Normal 2 32 2 2" xfId="7477"/>
    <cellStyle name="Normal 2 32 2 3" xfId="7478"/>
    <cellStyle name="Normal 2 32 2 3 2" xfId="18597"/>
    <cellStyle name="Normal 2 32 2 3 2 2" xfId="28199"/>
    <cellStyle name="Normal 2 32 2 3 3" xfId="28200"/>
    <cellStyle name="Normal 2 32 2 4" xfId="18598"/>
    <cellStyle name="Normal 2 32 2 4 2" xfId="28201"/>
    <cellStyle name="Normal 2 32 2 5" xfId="28202"/>
    <cellStyle name="Normal 2 32 3" xfId="7479"/>
    <cellStyle name="Normal 2 32 3 2" xfId="7480"/>
    <cellStyle name="Normal 2 32 3 3" xfId="7481"/>
    <cellStyle name="Normal 2 32 3 3 2" xfId="18599"/>
    <cellStyle name="Normal 2 32 3 3 2 2" xfId="28203"/>
    <cellStyle name="Normal 2 32 3 3 3" xfId="28204"/>
    <cellStyle name="Normal 2 32 3 4" xfId="18600"/>
    <cellStyle name="Normal 2 32 3 4 2" xfId="28205"/>
    <cellStyle name="Normal 2 32 3 5" xfId="28206"/>
    <cellStyle name="Normal 2 32 4" xfId="7482"/>
    <cellStyle name="Normal 2 32 5" xfId="7483"/>
    <cellStyle name="Normal 2 32 5 2" xfId="18601"/>
    <cellStyle name="Normal 2 32 5 2 2" xfId="28207"/>
    <cellStyle name="Normal 2 32 5 3" xfId="28208"/>
    <cellStyle name="Normal 2 32 6" xfId="18602"/>
    <cellStyle name="Normal 2 32 6 2" xfId="28209"/>
    <cellStyle name="Normal 2 32 7" xfId="28210"/>
    <cellStyle name="Normal 2 33" xfId="7484"/>
    <cellStyle name="Normal 2 33 2" xfId="7485"/>
    <cellStyle name="Normal 2 33 2 2" xfId="7486"/>
    <cellStyle name="Normal 2 33 2 3" xfId="7487"/>
    <cellStyle name="Normal 2 33 2 3 2" xfId="18603"/>
    <cellStyle name="Normal 2 33 2 3 2 2" xfId="28211"/>
    <cellStyle name="Normal 2 33 2 3 3" xfId="28212"/>
    <cellStyle name="Normal 2 33 2 4" xfId="18604"/>
    <cellStyle name="Normal 2 33 2 4 2" xfId="28213"/>
    <cellStyle name="Normal 2 33 2 5" xfId="28214"/>
    <cellStyle name="Normal 2 33 3" xfId="7488"/>
    <cellStyle name="Normal 2 33 3 2" xfId="7489"/>
    <cellStyle name="Normal 2 33 3 3" xfId="7490"/>
    <cellStyle name="Normal 2 33 3 3 2" xfId="18605"/>
    <cellStyle name="Normal 2 33 3 3 2 2" xfId="28215"/>
    <cellStyle name="Normal 2 33 3 3 3" xfId="28216"/>
    <cellStyle name="Normal 2 33 3 4" xfId="18606"/>
    <cellStyle name="Normal 2 33 3 4 2" xfId="28217"/>
    <cellStyle name="Normal 2 33 3 5" xfId="28218"/>
    <cellStyle name="Normal 2 33 4" xfId="7491"/>
    <cellStyle name="Normal 2 33 5" xfId="7492"/>
    <cellStyle name="Normal 2 33 5 2" xfId="18607"/>
    <cellStyle name="Normal 2 33 5 2 2" xfId="28219"/>
    <cellStyle name="Normal 2 33 5 3" xfId="28220"/>
    <cellStyle name="Normal 2 33 6" xfId="18608"/>
    <cellStyle name="Normal 2 33 6 2" xfId="28221"/>
    <cellStyle name="Normal 2 33 7" xfId="28222"/>
    <cellStyle name="Normal 2 34" xfId="7493"/>
    <cellStyle name="Normal 2 34 2" xfId="7494"/>
    <cellStyle name="Normal 2 34 2 2" xfId="7495"/>
    <cellStyle name="Normal 2 34 2 3" xfId="7496"/>
    <cellStyle name="Normal 2 34 2 3 2" xfId="18609"/>
    <cellStyle name="Normal 2 34 2 3 2 2" xfId="28223"/>
    <cellStyle name="Normal 2 34 2 3 3" xfId="28224"/>
    <cellStyle name="Normal 2 34 2 4" xfId="18610"/>
    <cellStyle name="Normal 2 34 2 4 2" xfId="28225"/>
    <cellStyle name="Normal 2 34 2 5" xfId="28226"/>
    <cellStyle name="Normal 2 34 3" xfId="7497"/>
    <cellStyle name="Normal 2 34 3 2" xfId="7498"/>
    <cellStyle name="Normal 2 34 3 3" xfId="7499"/>
    <cellStyle name="Normal 2 34 3 3 2" xfId="18611"/>
    <cellStyle name="Normal 2 34 3 3 2 2" xfId="28227"/>
    <cellStyle name="Normal 2 34 3 3 3" xfId="28228"/>
    <cellStyle name="Normal 2 34 3 4" xfId="18612"/>
    <cellStyle name="Normal 2 34 3 4 2" xfId="28229"/>
    <cellStyle name="Normal 2 34 3 5" xfId="28230"/>
    <cellStyle name="Normal 2 34 4" xfId="7500"/>
    <cellStyle name="Normal 2 34 5" xfId="7501"/>
    <cellStyle name="Normal 2 34 5 2" xfId="18613"/>
    <cellStyle name="Normal 2 34 5 2 2" xfId="28231"/>
    <cellStyle name="Normal 2 34 5 3" xfId="28232"/>
    <cellStyle name="Normal 2 34 6" xfId="18614"/>
    <cellStyle name="Normal 2 34 6 2" xfId="28233"/>
    <cellStyle name="Normal 2 34 7" xfId="28234"/>
    <cellStyle name="Normal 2 35" xfId="7502"/>
    <cellStyle name="Normal 2 35 2" xfId="7503"/>
    <cellStyle name="Normal 2 35 2 2" xfId="7504"/>
    <cellStyle name="Normal 2 35 2 3" xfId="7505"/>
    <cellStyle name="Normal 2 35 2 3 2" xfId="18615"/>
    <cellStyle name="Normal 2 35 2 3 2 2" xfId="28235"/>
    <cellStyle name="Normal 2 35 2 3 3" xfId="28236"/>
    <cellStyle name="Normal 2 35 2 4" xfId="18616"/>
    <cellStyle name="Normal 2 35 2 4 2" xfId="28237"/>
    <cellStyle name="Normal 2 35 2 5" xfId="28238"/>
    <cellStyle name="Normal 2 35 3" xfId="7506"/>
    <cellStyle name="Normal 2 35 3 2" xfId="7507"/>
    <cellStyle name="Normal 2 35 3 3" xfId="7508"/>
    <cellStyle name="Normal 2 35 3 3 2" xfId="18617"/>
    <cellStyle name="Normal 2 35 3 3 2 2" xfId="28239"/>
    <cellStyle name="Normal 2 35 3 3 3" xfId="28240"/>
    <cellStyle name="Normal 2 35 3 4" xfId="18618"/>
    <cellStyle name="Normal 2 35 3 4 2" xfId="28241"/>
    <cellStyle name="Normal 2 35 3 5" xfId="28242"/>
    <cellStyle name="Normal 2 35 4" xfId="7509"/>
    <cellStyle name="Normal 2 35 5" xfId="7510"/>
    <cellStyle name="Normal 2 35 5 2" xfId="18619"/>
    <cellStyle name="Normal 2 35 5 2 2" xfId="28243"/>
    <cellStyle name="Normal 2 35 5 3" xfId="28244"/>
    <cellStyle name="Normal 2 35 6" xfId="18620"/>
    <cellStyle name="Normal 2 35 6 2" xfId="28245"/>
    <cellStyle name="Normal 2 35 7" xfId="28246"/>
    <cellStyle name="Normal 2 36" xfId="7511"/>
    <cellStyle name="Normal 2 36 2" xfId="7512"/>
    <cellStyle name="Normal 2 36 2 2" xfId="7513"/>
    <cellStyle name="Normal 2 36 2 3" xfId="7514"/>
    <cellStyle name="Normal 2 36 2 3 2" xfId="18621"/>
    <cellStyle name="Normal 2 36 2 3 2 2" xfId="28247"/>
    <cellStyle name="Normal 2 36 2 3 3" xfId="28248"/>
    <cellStyle name="Normal 2 36 2 4" xfId="18622"/>
    <cellStyle name="Normal 2 36 2 4 2" xfId="28249"/>
    <cellStyle name="Normal 2 36 2 5" xfId="28250"/>
    <cellStyle name="Normal 2 36 3" xfId="7515"/>
    <cellStyle name="Normal 2 36 3 2" xfId="7516"/>
    <cellStyle name="Normal 2 36 3 3" xfId="7517"/>
    <cellStyle name="Normal 2 36 3 3 2" xfId="18623"/>
    <cellStyle name="Normal 2 36 3 3 2 2" xfId="28251"/>
    <cellStyle name="Normal 2 36 3 3 3" xfId="28252"/>
    <cellStyle name="Normal 2 36 3 4" xfId="18624"/>
    <cellStyle name="Normal 2 36 3 4 2" xfId="28253"/>
    <cellStyle name="Normal 2 36 3 5" xfId="28254"/>
    <cellStyle name="Normal 2 36 4" xfId="7518"/>
    <cellStyle name="Normal 2 36 5" xfId="18625"/>
    <cellStyle name="Normal 2 36 5 2" xfId="28255"/>
    <cellStyle name="Normal 2 37" xfId="7519"/>
    <cellStyle name="Normal 2 37 2" xfId="7520"/>
    <cellStyle name="Normal 2 37 2 2" xfId="7521"/>
    <cellStyle name="Normal 2 37 2 3" xfId="7522"/>
    <cellStyle name="Normal 2 37 2 3 2" xfId="18626"/>
    <cellStyle name="Normal 2 37 2 3 2 2" xfId="28256"/>
    <cellStyle name="Normal 2 37 2 3 3" xfId="28257"/>
    <cellStyle name="Normal 2 37 2 4" xfId="18627"/>
    <cellStyle name="Normal 2 37 2 4 2" xfId="28258"/>
    <cellStyle name="Normal 2 37 2 5" xfId="28259"/>
    <cellStyle name="Normal 2 37 3" xfId="7523"/>
    <cellStyle name="Normal 2 37 3 2" xfId="7524"/>
    <cellStyle name="Normal 2 37 3 3" xfId="7525"/>
    <cellStyle name="Normal 2 37 3 3 2" xfId="18628"/>
    <cellStyle name="Normal 2 37 3 3 2 2" xfId="28260"/>
    <cellStyle name="Normal 2 37 3 3 3" xfId="28261"/>
    <cellStyle name="Normal 2 37 3 4" xfId="18629"/>
    <cellStyle name="Normal 2 37 3 4 2" xfId="28262"/>
    <cellStyle name="Normal 2 37 3 5" xfId="28263"/>
    <cellStyle name="Normal 2 37 4" xfId="7526"/>
    <cellStyle name="Normal 2 37 5" xfId="7527"/>
    <cellStyle name="Normal 2 37 5 2" xfId="18630"/>
    <cellStyle name="Normal 2 37 5 2 2" xfId="28264"/>
    <cellStyle name="Normal 2 37 5 3" xfId="28265"/>
    <cellStyle name="Normal 2 37 6" xfId="18631"/>
    <cellStyle name="Normal 2 37 6 2" xfId="28266"/>
    <cellStyle name="Normal 2 37 7" xfId="28267"/>
    <cellStyle name="Normal 2 38" xfId="7528"/>
    <cellStyle name="Normal 2 38 2" xfId="7529"/>
    <cellStyle name="Normal 2 38 2 2" xfId="7530"/>
    <cellStyle name="Normal 2 38 2 3" xfId="7531"/>
    <cellStyle name="Normal 2 38 2 3 2" xfId="18632"/>
    <cellStyle name="Normal 2 38 2 3 2 2" xfId="28268"/>
    <cellStyle name="Normal 2 38 2 3 3" xfId="28269"/>
    <cellStyle name="Normal 2 38 2 4" xfId="18633"/>
    <cellStyle name="Normal 2 38 2 4 2" xfId="28270"/>
    <cellStyle name="Normal 2 38 2 5" xfId="28271"/>
    <cellStyle name="Normal 2 38 3" xfId="7532"/>
    <cellStyle name="Normal 2 38 3 2" xfId="7533"/>
    <cellStyle name="Normal 2 38 3 3" xfId="7534"/>
    <cellStyle name="Normal 2 38 3 3 2" xfId="18634"/>
    <cellStyle name="Normal 2 38 3 3 2 2" xfId="28272"/>
    <cellStyle name="Normal 2 38 3 3 3" xfId="28273"/>
    <cellStyle name="Normal 2 38 3 4" xfId="18635"/>
    <cellStyle name="Normal 2 38 3 4 2" xfId="28274"/>
    <cellStyle name="Normal 2 38 3 5" xfId="28275"/>
    <cellStyle name="Normal 2 38 4" xfId="7535"/>
    <cellStyle name="Normal 2 38 5" xfId="7536"/>
    <cellStyle name="Normal 2 38 5 2" xfId="18636"/>
    <cellStyle name="Normal 2 38 5 2 2" xfId="28276"/>
    <cellStyle name="Normal 2 38 5 3" xfId="28277"/>
    <cellStyle name="Normal 2 38 6" xfId="18637"/>
    <cellStyle name="Normal 2 38 6 2" xfId="28278"/>
    <cellStyle name="Normal 2 38 7" xfId="28279"/>
    <cellStyle name="Normal 2 39" xfId="7537"/>
    <cellStyle name="Normal 2 39 2" xfId="7538"/>
    <cellStyle name="Normal 2 39 2 2" xfId="7539"/>
    <cellStyle name="Normal 2 39 2 3" xfId="7540"/>
    <cellStyle name="Normal 2 39 2 3 2" xfId="18638"/>
    <cellStyle name="Normal 2 39 2 3 2 2" xfId="28280"/>
    <cellStyle name="Normal 2 39 2 3 3" xfId="28281"/>
    <cellStyle name="Normal 2 39 2 4" xfId="18639"/>
    <cellStyle name="Normal 2 39 2 4 2" xfId="28282"/>
    <cellStyle name="Normal 2 39 2 5" xfId="28283"/>
    <cellStyle name="Normal 2 39 3" xfId="7541"/>
    <cellStyle name="Normal 2 39 3 2" xfId="7542"/>
    <cellStyle name="Normal 2 39 3 3" xfId="7543"/>
    <cellStyle name="Normal 2 39 3 3 2" xfId="18640"/>
    <cellStyle name="Normal 2 39 3 3 2 2" xfId="28284"/>
    <cellStyle name="Normal 2 39 3 3 3" xfId="28285"/>
    <cellStyle name="Normal 2 39 3 4" xfId="18641"/>
    <cellStyle name="Normal 2 39 3 4 2" xfId="28286"/>
    <cellStyle name="Normal 2 39 3 5" xfId="28287"/>
    <cellStyle name="Normal 2 39 4" xfId="7544"/>
    <cellStyle name="Normal 2 39 5" xfId="7545"/>
    <cellStyle name="Normal 2 39 5 2" xfId="18642"/>
    <cellStyle name="Normal 2 39 5 2 2" xfId="28288"/>
    <cellStyle name="Normal 2 39 5 3" xfId="28289"/>
    <cellStyle name="Normal 2 39 6" xfId="18643"/>
    <cellStyle name="Normal 2 39 6 2" xfId="28290"/>
    <cellStyle name="Normal 2 39 7" xfId="28291"/>
    <cellStyle name="Normal 2 4" xfId="50"/>
    <cellStyle name="Normal 2 4 10" xfId="7546"/>
    <cellStyle name="Normal 2 4 10 2" xfId="28292"/>
    <cellStyle name="Normal 2 4 11" xfId="7547"/>
    <cellStyle name="Normal 2 4 11 2" xfId="18644"/>
    <cellStyle name="Normal 2 4 11 2 2" xfId="28293"/>
    <cellStyle name="Normal 2 4 11 3" xfId="28294"/>
    <cellStyle name="Normal 2 4 12" xfId="18645"/>
    <cellStyle name="Normal 2 4 12 2" xfId="28295"/>
    <cellStyle name="Normal 2 4 13" xfId="28296"/>
    <cellStyle name="Normal 2 4 2" xfId="7548"/>
    <cellStyle name="Normal 2 4 2 10" xfId="18646"/>
    <cellStyle name="Normal 2 4 2 10 2" xfId="28297"/>
    <cellStyle name="Normal 2 4 2 11" xfId="28298"/>
    <cellStyle name="Normal 2 4 2 2" xfId="7549"/>
    <cellStyle name="Normal 2 4 2 2 2" xfId="7550"/>
    <cellStyle name="Normal 2 4 2 2 2 2" xfId="7551"/>
    <cellStyle name="Normal 2 4 2 2 2 2 2" xfId="7552"/>
    <cellStyle name="Normal 2 4 2 2 2 2 2 2" xfId="28299"/>
    <cellStyle name="Normal 2 4 2 2 2 2 3" xfId="7553"/>
    <cellStyle name="Normal 2 4 2 2 2 2 3 2" xfId="18647"/>
    <cellStyle name="Normal 2 4 2 2 2 2 3 2 2" xfId="28300"/>
    <cellStyle name="Normal 2 4 2 2 2 2 3 3" xfId="28301"/>
    <cellStyle name="Normal 2 4 2 2 2 2 4" xfId="18648"/>
    <cellStyle name="Normal 2 4 2 2 2 2 4 2" xfId="28302"/>
    <cellStyle name="Normal 2 4 2 2 2 2 5" xfId="28303"/>
    <cellStyle name="Normal 2 4 2 2 2 3" xfId="7554"/>
    <cellStyle name="Normal 2 4 2 2 2 3 2" xfId="28304"/>
    <cellStyle name="Normal 2 4 2 2 2 4" xfId="7555"/>
    <cellStyle name="Normal 2 4 2 2 2 4 2" xfId="18649"/>
    <cellStyle name="Normal 2 4 2 2 2 4 2 2" xfId="28305"/>
    <cellStyle name="Normal 2 4 2 2 2 4 3" xfId="28306"/>
    <cellStyle name="Normal 2 4 2 2 2 5" xfId="18650"/>
    <cellStyle name="Normal 2 4 2 2 2 5 2" xfId="28307"/>
    <cellStyle name="Normal 2 4 2 2 2 6" xfId="28308"/>
    <cellStyle name="Normal 2 4 2 2 3" xfId="7556"/>
    <cellStyle name="Normal 2 4 2 2 3 2" xfId="7557"/>
    <cellStyle name="Normal 2 4 2 2 3 2 2" xfId="7558"/>
    <cellStyle name="Normal 2 4 2 2 3 2 3" xfId="7559"/>
    <cellStyle name="Normal 2 4 2 2 3 2 3 2" xfId="18651"/>
    <cellStyle name="Normal 2 4 2 2 3 2 3 2 2" xfId="28309"/>
    <cellStyle name="Normal 2 4 2 2 3 2 3 3" xfId="28310"/>
    <cellStyle name="Normal 2 4 2 2 3 2 4" xfId="18652"/>
    <cellStyle name="Normal 2 4 2 2 3 2 4 2" xfId="28311"/>
    <cellStyle name="Normal 2 4 2 2 3 2 5" xfId="28312"/>
    <cellStyle name="Normal 2 4 2 2 3 3" xfId="7560"/>
    <cellStyle name="Normal 2 4 2 2 3 4" xfId="7561"/>
    <cellStyle name="Normal 2 4 2 2 3 4 2" xfId="18653"/>
    <cellStyle name="Normal 2 4 2 2 3 4 2 2" xfId="28313"/>
    <cellStyle name="Normal 2 4 2 2 3 4 3" xfId="28314"/>
    <cellStyle name="Normal 2 4 2 2 3 5" xfId="18654"/>
    <cellStyle name="Normal 2 4 2 2 3 5 2" xfId="28315"/>
    <cellStyle name="Normal 2 4 2 2 3 6" xfId="28316"/>
    <cellStyle name="Normal 2 4 2 2 4" xfId="7562"/>
    <cellStyle name="Normal 2 4 2 2 4 2" xfId="7563"/>
    <cellStyle name="Normal 2 4 2 2 4 2 2" xfId="7564"/>
    <cellStyle name="Normal 2 4 2 2 4 2 3" xfId="7565"/>
    <cellStyle name="Normal 2 4 2 2 4 2 3 2" xfId="18655"/>
    <cellStyle name="Normal 2 4 2 2 4 2 3 2 2" xfId="28317"/>
    <cellStyle name="Normal 2 4 2 2 4 2 3 3" xfId="28318"/>
    <cellStyle name="Normal 2 4 2 2 4 2 4" xfId="18656"/>
    <cellStyle name="Normal 2 4 2 2 4 2 4 2" xfId="28319"/>
    <cellStyle name="Normal 2 4 2 2 4 2 5" xfId="28320"/>
    <cellStyle name="Normal 2 4 2 2 4 3" xfId="7566"/>
    <cellStyle name="Normal 2 4 2 2 4 4" xfId="7567"/>
    <cellStyle name="Normal 2 4 2 2 4 4 2" xfId="18657"/>
    <cellStyle name="Normal 2 4 2 2 4 4 2 2" xfId="28321"/>
    <cellStyle name="Normal 2 4 2 2 4 4 3" xfId="28322"/>
    <cellStyle name="Normal 2 4 2 2 4 5" xfId="18658"/>
    <cellStyle name="Normal 2 4 2 2 4 5 2" xfId="28323"/>
    <cellStyle name="Normal 2 4 2 2 4 6" xfId="28324"/>
    <cellStyle name="Normal 2 4 2 2 5" xfId="7568"/>
    <cellStyle name="Normal 2 4 2 2 5 2" xfId="7569"/>
    <cellStyle name="Normal 2 4 2 2 5 2 2" xfId="7570"/>
    <cellStyle name="Normal 2 4 2 2 5 2 3" xfId="7571"/>
    <cellStyle name="Normal 2 4 2 2 5 2 3 2" xfId="18659"/>
    <cellStyle name="Normal 2 4 2 2 5 2 3 2 2" xfId="28325"/>
    <cellStyle name="Normal 2 4 2 2 5 2 3 3" xfId="28326"/>
    <cellStyle name="Normal 2 4 2 2 5 2 4" xfId="18660"/>
    <cellStyle name="Normal 2 4 2 2 5 2 4 2" xfId="28327"/>
    <cellStyle name="Normal 2 4 2 2 5 2 5" xfId="28328"/>
    <cellStyle name="Normal 2 4 2 2 5 3" xfId="7572"/>
    <cellStyle name="Normal 2 4 2 2 5 4" xfId="7573"/>
    <cellStyle name="Normal 2 4 2 2 5 4 2" xfId="18661"/>
    <cellStyle name="Normal 2 4 2 2 5 4 2 2" xfId="28329"/>
    <cellStyle name="Normal 2 4 2 2 5 4 3" xfId="28330"/>
    <cellStyle name="Normal 2 4 2 2 5 5" xfId="18662"/>
    <cellStyle name="Normal 2 4 2 2 5 5 2" xfId="28331"/>
    <cellStyle name="Normal 2 4 2 2 5 6" xfId="28332"/>
    <cellStyle name="Normal 2 4 2 2 6" xfId="7574"/>
    <cellStyle name="Normal 2 4 2 2 6 2" xfId="7575"/>
    <cellStyle name="Normal 2 4 2 2 6 3" xfId="7576"/>
    <cellStyle name="Normal 2 4 2 2 6 3 2" xfId="18663"/>
    <cellStyle name="Normal 2 4 2 2 6 3 2 2" xfId="28333"/>
    <cellStyle name="Normal 2 4 2 2 6 3 3" xfId="28334"/>
    <cellStyle name="Normal 2 4 2 2 6 4" xfId="18664"/>
    <cellStyle name="Normal 2 4 2 2 6 4 2" xfId="28335"/>
    <cellStyle name="Normal 2 4 2 2 6 5" xfId="28336"/>
    <cellStyle name="Normal 2 4 2 2 7" xfId="7577"/>
    <cellStyle name="Normal 2 4 2 3" xfId="7578"/>
    <cellStyle name="Normal 2 4 2 3 2" xfId="7579"/>
    <cellStyle name="Normal 2 4 2 4" xfId="7580"/>
    <cellStyle name="Normal 2 4 2 4 2" xfId="7581"/>
    <cellStyle name="Normal 2 4 2 5" xfId="7582"/>
    <cellStyle name="Normal 2 4 2 5 2" xfId="7583"/>
    <cellStyle name="Normal 2 4 2 6" xfId="7584"/>
    <cellStyle name="Normal 2 4 2 6 2" xfId="7585"/>
    <cellStyle name="Normal 2 4 2 6 3" xfId="7586"/>
    <cellStyle name="Normal 2 4 2 6 3 2" xfId="18665"/>
    <cellStyle name="Normal 2 4 2 6 3 2 2" xfId="28337"/>
    <cellStyle name="Normal 2 4 2 6 3 3" xfId="28338"/>
    <cellStyle name="Normal 2 4 2 6 4" xfId="18666"/>
    <cellStyle name="Normal 2 4 2 6 4 2" xfId="28339"/>
    <cellStyle name="Normal 2 4 2 6 5" xfId="28340"/>
    <cellStyle name="Normal 2 4 2 7" xfId="7587"/>
    <cellStyle name="Normal 2 4 2 7 2" xfId="7588"/>
    <cellStyle name="Normal 2 4 2 7 3" xfId="7589"/>
    <cellStyle name="Normal 2 4 2 7 3 2" xfId="18667"/>
    <cellStyle name="Normal 2 4 2 7 3 2 2" xfId="28341"/>
    <cellStyle name="Normal 2 4 2 7 3 3" xfId="28342"/>
    <cellStyle name="Normal 2 4 2 7 4" xfId="18668"/>
    <cellStyle name="Normal 2 4 2 7 4 2" xfId="28343"/>
    <cellStyle name="Normal 2 4 2 7 5" xfId="28344"/>
    <cellStyle name="Normal 2 4 2 8" xfId="7590"/>
    <cellStyle name="Normal 2 4 2 9" xfId="7591"/>
    <cellStyle name="Normal 2 4 2 9 2" xfId="18669"/>
    <cellStyle name="Normal 2 4 2 9 2 2" xfId="28345"/>
    <cellStyle name="Normal 2 4 2 9 3" xfId="28346"/>
    <cellStyle name="Normal 2 4 3" xfId="7592"/>
    <cellStyle name="Normal 2 4 3 2" xfId="7593"/>
    <cellStyle name="Normal 2 4 3 2 2" xfId="7594"/>
    <cellStyle name="Normal 2 4 3 2 2 2" xfId="28347"/>
    <cellStyle name="Normal 2 4 3 2 3" xfId="7595"/>
    <cellStyle name="Normal 2 4 3 2 3 2" xfId="18670"/>
    <cellStyle name="Normal 2 4 3 2 3 2 2" xfId="28348"/>
    <cellStyle name="Normal 2 4 3 2 3 3" xfId="28349"/>
    <cellStyle name="Normal 2 4 3 2 4" xfId="18671"/>
    <cellStyle name="Normal 2 4 3 2 4 2" xfId="28350"/>
    <cellStyle name="Normal 2 4 3 2 5" xfId="28351"/>
    <cellStyle name="Normal 2 4 3 3" xfId="7596"/>
    <cellStyle name="Normal 2 4 3 3 2" xfId="7597"/>
    <cellStyle name="Normal 2 4 3 3 3" xfId="28352"/>
    <cellStyle name="Normal 2 4 3 4" xfId="7598"/>
    <cellStyle name="Normal 2 4 3 5" xfId="7599"/>
    <cellStyle name="Normal 2 4 3 5 2" xfId="18672"/>
    <cellStyle name="Normal 2 4 3 5 2 2" xfId="28353"/>
    <cellStyle name="Normal 2 4 3 5 3" xfId="28354"/>
    <cellStyle name="Normal 2 4 3 6" xfId="18673"/>
    <cellStyle name="Normal 2 4 3 6 2" xfId="28355"/>
    <cellStyle name="Normal 2 4 3 7" xfId="28356"/>
    <cellStyle name="Normal 2 4 4" xfId="7600"/>
    <cellStyle name="Normal 2 4 4 2" xfId="7601"/>
    <cellStyle name="Normal 2 4 4 2 2" xfId="7602"/>
    <cellStyle name="Normal 2 4 4 2 2 2" xfId="28357"/>
    <cellStyle name="Normal 2 4 4 2 3" xfId="7603"/>
    <cellStyle name="Normal 2 4 4 2 3 2" xfId="18674"/>
    <cellStyle name="Normal 2 4 4 2 3 2 2" xfId="28358"/>
    <cellStyle name="Normal 2 4 4 2 3 3" xfId="28359"/>
    <cellStyle name="Normal 2 4 4 2 4" xfId="18675"/>
    <cellStyle name="Normal 2 4 4 2 4 2" xfId="28360"/>
    <cellStyle name="Normal 2 4 4 2 5" xfId="28361"/>
    <cellStyle name="Normal 2 4 4 3" xfId="7604"/>
    <cellStyle name="Normal 2 4 4 3 2" xfId="28362"/>
    <cellStyle name="Normal 2 4 4 4" xfId="7605"/>
    <cellStyle name="Normal 2 4 4 4 2" xfId="18676"/>
    <cellStyle name="Normal 2 4 4 4 2 2" xfId="28363"/>
    <cellStyle name="Normal 2 4 4 4 3" xfId="28364"/>
    <cellStyle name="Normal 2 4 4 5" xfId="18677"/>
    <cellStyle name="Normal 2 4 4 5 2" xfId="28365"/>
    <cellStyle name="Normal 2 4 4 6" xfId="28366"/>
    <cellStyle name="Normal 2 4 5" xfId="7606"/>
    <cellStyle name="Normal 2 4 5 2" xfId="7607"/>
    <cellStyle name="Normal 2 4 5 2 2" xfId="7608"/>
    <cellStyle name="Normal 2 4 5 2 3" xfId="7609"/>
    <cellStyle name="Normal 2 4 5 2 3 2" xfId="18678"/>
    <cellStyle name="Normal 2 4 5 2 3 2 2" xfId="28367"/>
    <cellStyle name="Normal 2 4 5 2 3 3" xfId="28368"/>
    <cellStyle name="Normal 2 4 5 2 4" xfId="18679"/>
    <cellStyle name="Normal 2 4 5 2 4 2" xfId="28369"/>
    <cellStyle name="Normal 2 4 5 2 5" xfId="28370"/>
    <cellStyle name="Normal 2 4 5 3" xfId="7610"/>
    <cellStyle name="Normal 2 4 5 4" xfId="7611"/>
    <cellStyle name="Normal 2 4 5 4 2" xfId="18680"/>
    <cellStyle name="Normal 2 4 5 4 2 2" xfId="28371"/>
    <cellStyle name="Normal 2 4 5 4 3" xfId="28372"/>
    <cellStyle name="Normal 2 4 5 5" xfId="18681"/>
    <cellStyle name="Normal 2 4 5 5 2" xfId="28373"/>
    <cellStyle name="Normal 2 4 5 6" xfId="28374"/>
    <cellStyle name="Normal 2 4 6" xfId="7612"/>
    <cellStyle name="Normal 2 4 6 2" xfId="7613"/>
    <cellStyle name="Normal 2 4 6 2 2" xfId="7614"/>
    <cellStyle name="Normal 2 4 6 2 3" xfId="7615"/>
    <cellStyle name="Normal 2 4 6 2 3 2" xfId="18682"/>
    <cellStyle name="Normal 2 4 6 2 3 2 2" xfId="28375"/>
    <cellStyle name="Normal 2 4 6 2 3 3" xfId="28376"/>
    <cellStyle name="Normal 2 4 6 2 4" xfId="18683"/>
    <cellStyle name="Normal 2 4 6 2 4 2" xfId="28377"/>
    <cellStyle name="Normal 2 4 6 2 5" xfId="28378"/>
    <cellStyle name="Normal 2 4 6 3" xfId="7616"/>
    <cellStyle name="Normal 2 4 6 4" xfId="7617"/>
    <cellStyle name="Normal 2 4 6 4 2" xfId="18684"/>
    <cellStyle name="Normal 2 4 6 4 2 2" xfId="28379"/>
    <cellStyle name="Normal 2 4 6 4 3" xfId="28380"/>
    <cellStyle name="Normal 2 4 6 5" xfId="18685"/>
    <cellStyle name="Normal 2 4 6 5 2" xfId="28381"/>
    <cellStyle name="Normal 2 4 6 6" xfId="28382"/>
    <cellStyle name="Normal 2 4 7" xfId="7618"/>
    <cellStyle name="Normal 2 4 7 2" xfId="7619"/>
    <cellStyle name="Normal 2 4 7 2 2" xfId="7620"/>
    <cellStyle name="Normal 2 4 7 2 2 2" xfId="28383"/>
    <cellStyle name="Normal 2 4 7 2 3" xfId="7621"/>
    <cellStyle name="Normal 2 4 7 2 3 2" xfId="18686"/>
    <cellStyle name="Normal 2 4 7 2 3 2 2" xfId="28384"/>
    <cellStyle name="Normal 2 4 7 2 3 3" xfId="28385"/>
    <cellStyle name="Normal 2 4 7 2 4" xfId="18687"/>
    <cellStyle name="Normal 2 4 7 2 4 2" xfId="28386"/>
    <cellStyle name="Normal 2 4 7 2 5" xfId="28387"/>
    <cellStyle name="Normal 2 4 7 3" xfId="7622"/>
    <cellStyle name="Normal 2 4 7 3 2" xfId="7623"/>
    <cellStyle name="Normal 2 4 7 4" xfId="7624"/>
    <cellStyle name="Normal 2 4 7 4 2" xfId="28388"/>
    <cellStyle name="Normal 2 4 7 5" xfId="7625"/>
    <cellStyle name="Normal 2 4 7 5 2" xfId="18688"/>
    <cellStyle name="Normal 2 4 7 5 2 2" xfId="28389"/>
    <cellStyle name="Normal 2 4 7 5 3" xfId="28390"/>
    <cellStyle name="Normal 2 4 7 6" xfId="18689"/>
    <cellStyle name="Normal 2 4 7 6 2" xfId="28391"/>
    <cellStyle name="Normal 2 4 7 7" xfId="28392"/>
    <cellStyle name="Normal 2 4 8" xfId="7626"/>
    <cellStyle name="Normal 2 4 8 2" xfId="7627"/>
    <cellStyle name="Normal 2 4 8 2 2" xfId="28393"/>
    <cellStyle name="Normal 2 4 8 3" xfId="7628"/>
    <cellStyle name="Normal 2 4 8 3 2" xfId="18690"/>
    <cellStyle name="Normal 2 4 8 3 2 2" xfId="28394"/>
    <cellStyle name="Normal 2 4 8 3 3" xfId="28395"/>
    <cellStyle name="Normal 2 4 8 4" xfId="18691"/>
    <cellStyle name="Normal 2 4 8 4 2" xfId="28396"/>
    <cellStyle name="Normal 2 4 8 5" xfId="28397"/>
    <cellStyle name="Normal 2 4 9" xfId="7629"/>
    <cellStyle name="Normal 2 4 9 2" xfId="7630"/>
    <cellStyle name="Normal 2 4 9 3" xfId="7631"/>
    <cellStyle name="Normal 2 4 9 3 2" xfId="18692"/>
    <cellStyle name="Normal 2 4 9 3 2 2" xfId="28398"/>
    <cellStyle name="Normal 2 4 9 3 3" xfId="28399"/>
    <cellStyle name="Normal 2 4 9 4" xfId="18693"/>
    <cellStyle name="Normal 2 4 9 4 2" xfId="28400"/>
    <cellStyle name="Normal 2 4 9 5" xfId="28401"/>
    <cellStyle name="Normal 2 40" xfId="7632"/>
    <cellStyle name="Normal 2 40 2" xfId="7633"/>
    <cellStyle name="Normal 2 40 2 2" xfId="7634"/>
    <cellStyle name="Normal 2 40 2 3" xfId="7635"/>
    <cellStyle name="Normal 2 40 2 3 2" xfId="18694"/>
    <cellStyle name="Normal 2 40 2 3 2 2" xfId="28402"/>
    <cellStyle name="Normal 2 40 2 3 3" xfId="28403"/>
    <cellStyle name="Normal 2 40 2 4" xfId="18695"/>
    <cellStyle name="Normal 2 40 2 4 2" xfId="28404"/>
    <cellStyle name="Normal 2 40 2 5" xfId="28405"/>
    <cellStyle name="Normal 2 40 3" xfId="7636"/>
    <cellStyle name="Normal 2 40 3 2" xfId="7637"/>
    <cellStyle name="Normal 2 40 3 3" xfId="7638"/>
    <cellStyle name="Normal 2 40 3 3 2" xfId="18696"/>
    <cellStyle name="Normal 2 40 3 3 2 2" xfId="28406"/>
    <cellStyle name="Normal 2 40 3 3 3" xfId="28407"/>
    <cellStyle name="Normal 2 40 3 4" xfId="18697"/>
    <cellStyle name="Normal 2 40 3 4 2" xfId="28408"/>
    <cellStyle name="Normal 2 40 3 5" xfId="28409"/>
    <cellStyle name="Normal 2 40 4" xfId="7639"/>
    <cellStyle name="Normal 2 40 5" xfId="7640"/>
    <cellStyle name="Normal 2 40 5 2" xfId="18698"/>
    <cellStyle name="Normal 2 40 5 2 2" xfId="28410"/>
    <cellStyle name="Normal 2 40 5 3" xfId="28411"/>
    <cellStyle name="Normal 2 40 6" xfId="18699"/>
    <cellStyle name="Normal 2 40 6 2" xfId="28412"/>
    <cellStyle name="Normal 2 40 7" xfId="28413"/>
    <cellStyle name="Normal 2 41" xfId="7641"/>
    <cellStyle name="Normal 2 41 2" xfId="7642"/>
    <cellStyle name="Normal 2 41 2 2" xfId="7643"/>
    <cellStyle name="Normal 2 41 2 3" xfId="7644"/>
    <cellStyle name="Normal 2 41 2 3 2" xfId="18700"/>
    <cellStyle name="Normal 2 41 2 3 2 2" xfId="28414"/>
    <cellStyle name="Normal 2 41 2 3 3" xfId="28415"/>
    <cellStyle name="Normal 2 41 2 4" xfId="18701"/>
    <cellStyle name="Normal 2 41 2 4 2" xfId="28416"/>
    <cellStyle name="Normal 2 41 2 5" xfId="28417"/>
    <cellStyle name="Normal 2 41 3" xfId="7645"/>
    <cellStyle name="Normal 2 41 3 2" xfId="7646"/>
    <cellStyle name="Normal 2 41 3 3" xfId="7647"/>
    <cellStyle name="Normal 2 41 3 3 2" xfId="18702"/>
    <cellStyle name="Normal 2 41 3 3 2 2" xfId="28418"/>
    <cellStyle name="Normal 2 41 3 3 3" xfId="28419"/>
    <cellStyle name="Normal 2 41 3 4" xfId="18703"/>
    <cellStyle name="Normal 2 41 3 4 2" xfId="28420"/>
    <cellStyle name="Normal 2 41 3 5" xfId="28421"/>
    <cellStyle name="Normal 2 41 4" xfId="7648"/>
    <cellStyle name="Normal 2 41 5" xfId="7649"/>
    <cellStyle name="Normal 2 41 5 2" xfId="18704"/>
    <cellStyle name="Normal 2 41 5 2 2" xfId="28422"/>
    <cellStyle name="Normal 2 41 5 3" xfId="28423"/>
    <cellStyle name="Normal 2 41 6" xfId="18705"/>
    <cellStyle name="Normal 2 41 6 2" xfId="28424"/>
    <cellStyle name="Normal 2 41 7" xfId="28425"/>
    <cellStyle name="Normal 2 42" xfId="7650"/>
    <cellStyle name="Normal 2 42 2" xfId="7651"/>
    <cellStyle name="Normal 2 42 2 2" xfId="7652"/>
    <cellStyle name="Normal 2 42 2 3" xfId="7653"/>
    <cellStyle name="Normal 2 42 2 3 2" xfId="18706"/>
    <cellStyle name="Normal 2 42 2 3 2 2" xfId="28426"/>
    <cellStyle name="Normal 2 42 2 3 3" xfId="28427"/>
    <cellStyle name="Normal 2 42 2 4" xfId="18707"/>
    <cellStyle name="Normal 2 42 2 4 2" xfId="28428"/>
    <cellStyle name="Normal 2 42 2 5" xfId="28429"/>
    <cellStyle name="Normal 2 42 3" xfId="7654"/>
    <cellStyle name="Normal 2 42 3 2" xfId="7655"/>
    <cellStyle name="Normal 2 42 3 3" xfId="7656"/>
    <cellStyle name="Normal 2 42 3 3 2" xfId="18708"/>
    <cellStyle name="Normal 2 42 3 3 2 2" xfId="28430"/>
    <cellStyle name="Normal 2 42 3 3 3" xfId="28431"/>
    <cellStyle name="Normal 2 42 3 4" xfId="18709"/>
    <cellStyle name="Normal 2 42 3 4 2" xfId="28432"/>
    <cellStyle name="Normal 2 42 3 5" xfId="28433"/>
    <cellStyle name="Normal 2 42 4" xfId="7657"/>
    <cellStyle name="Normal 2 42 5" xfId="7658"/>
    <cellStyle name="Normal 2 42 5 2" xfId="18710"/>
    <cellStyle name="Normal 2 42 5 2 2" xfId="28434"/>
    <cellStyle name="Normal 2 42 5 3" xfId="28435"/>
    <cellStyle name="Normal 2 42 6" xfId="18711"/>
    <cellStyle name="Normal 2 42 6 2" xfId="28436"/>
    <cellStyle name="Normal 2 42 7" xfId="28437"/>
    <cellStyle name="Normal 2 43" xfId="7659"/>
    <cellStyle name="Normal 2 43 2" xfId="7660"/>
    <cellStyle name="Normal 2 43 2 2" xfId="7661"/>
    <cellStyle name="Normal 2 43 2 3" xfId="7662"/>
    <cellStyle name="Normal 2 43 2 3 2" xfId="18712"/>
    <cellStyle name="Normal 2 43 2 3 2 2" xfId="28438"/>
    <cellStyle name="Normal 2 43 2 3 3" xfId="28439"/>
    <cellStyle name="Normal 2 43 2 4" xfId="18713"/>
    <cellStyle name="Normal 2 43 2 4 2" xfId="28440"/>
    <cellStyle name="Normal 2 43 2 5" xfId="28441"/>
    <cellStyle name="Normal 2 43 3" xfId="7663"/>
    <cellStyle name="Normal 2 43 3 2" xfId="7664"/>
    <cellStyle name="Normal 2 43 3 3" xfId="7665"/>
    <cellStyle name="Normal 2 43 3 3 2" xfId="18714"/>
    <cellStyle name="Normal 2 43 3 3 2 2" xfId="28442"/>
    <cellStyle name="Normal 2 43 3 3 3" xfId="28443"/>
    <cellStyle name="Normal 2 43 3 4" xfId="18715"/>
    <cellStyle name="Normal 2 43 3 4 2" xfId="28444"/>
    <cellStyle name="Normal 2 43 3 5" xfId="28445"/>
    <cellStyle name="Normal 2 43 4" xfId="7666"/>
    <cellStyle name="Normal 2 43 5" xfId="7667"/>
    <cellStyle name="Normal 2 43 5 2" xfId="18716"/>
    <cellStyle name="Normal 2 43 5 2 2" xfId="28446"/>
    <cellStyle name="Normal 2 43 5 3" xfId="28447"/>
    <cellStyle name="Normal 2 43 6" xfId="18717"/>
    <cellStyle name="Normal 2 43 6 2" xfId="28448"/>
    <cellStyle name="Normal 2 43 7" xfId="28449"/>
    <cellStyle name="Normal 2 44" xfId="7668"/>
    <cellStyle name="Normal 2 44 2" xfId="7669"/>
    <cellStyle name="Normal 2 44 2 2" xfId="7670"/>
    <cellStyle name="Normal 2 44 2 3" xfId="7671"/>
    <cellStyle name="Normal 2 44 2 3 2" xfId="18718"/>
    <cellStyle name="Normal 2 44 2 3 2 2" xfId="28450"/>
    <cellStyle name="Normal 2 44 2 3 3" xfId="28451"/>
    <cellStyle name="Normal 2 44 2 4" xfId="18719"/>
    <cellStyle name="Normal 2 44 2 4 2" xfId="28452"/>
    <cellStyle name="Normal 2 44 2 5" xfId="28453"/>
    <cellStyle name="Normal 2 44 3" xfId="7672"/>
    <cellStyle name="Normal 2 44 3 2" xfId="7673"/>
    <cellStyle name="Normal 2 44 3 3" xfId="7674"/>
    <cellStyle name="Normal 2 44 3 3 2" xfId="18720"/>
    <cellStyle name="Normal 2 44 3 3 2 2" xfId="28454"/>
    <cellStyle name="Normal 2 44 3 3 3" xfId="28455"/>
    <cellStyle name="Normal 2 44 3 4" xfId="18721"/>
    <cellStyle name="Normal 2 44 3 4 2" xfId="28456"/>
    <cellStyle name="Normal 2 44 3 5" xfId="28457"/>
    <cellStyle name="Normal 2 44 4" xfId="7675"/>
    <cellStyle name="Normal 2 44 5" xfId="7676"/>
    <cellStyle name="Normal 2 44 5 2" xfId="18722"/>
    <cellStyle name="Normal 2 44 5 2 2" xfId="28458"/>
    <cellStyle name="Normal 2 44 5 3" xfId="28459"/>
    <cellStyle name="Normal 2 44 6" xfId="18723"/>
    <cellStyle name="Normal 2 44 6 2" xfId="28460"/>
    <cellStyle name="Normal 2 44 7" xfId="28461"/>
    <cellStyle name="Normal 2 45" xfId="7677"/>
    <cellStyle name="Normal 2 45 2" xfId="7678"/>
    <cellStyle name="Normal 2 45 2 2" xfId="7679"/>
    <cellStyle name="Normal 2 45 2 3" xfId="7680"/>
    <cellStyle name="Normal 2 45 2 3 2" xfId="18724"/>
    <cellStyle name="Normal 2 45 2 3 2 2" xfId="28462"/>
    <cellStyle name="Normal 2 45 2 3 3" xfId="28463"/>
    <cellStyle name="Normal 2 45 2 4" xfId="18725"/>
    <cellStyle name="Normal 2 45 2 4 2" xfId="28464"/>
    <cellStyle name="Normal 2 45 2 5" xfId="28465"/>
    <cellStyle name="Normal 2 45 3" xfId="7681"/>
    <cellStyle name="Normal 2 45 3 2" xfId="7682"/>
    <cellStyle name="Normal 2 45 3 3" xfId="7683"/>
    <cellStyle name="Normal 2 45 3 3 2" xfId="18726"/>
    <cellStyle name="Normal 2 45 3 3 2 2" xfId="28466"/>
    <cellStyle name="Normal 2 45 3 3 3" xfId="28467"/>
    <cellStyle name="Normal 2 45 3 4" xfId="18727"/>
    <cellStyle name="Normal 2 45 3 4 2" xfId="28468"/>
    <cellStyle name="Normal 2 45 3 5" xfId="28469"/>
    <cellStyle name="Normal 2 45 4" xfId="7684"/>
    <cellStyle name="Normal 2 45 5" xfId="7685"/>
    <cellStyle name="Normal 2 45 5 2" xfId="18728"/>
    <cellStyle name="Normal 2 45 5 2 2" xfId="28470"/>
    <cellStyle name="Normal 2 45 5 3" xfId="28471"/>
    <cellStyle name="Normal 2 45 6" xfId="18729"/>
    <cellStyle name="Normal 2 45 6 2" xfId="28472"/>
    <cellStyle name="Normal 2 45 7" xfId="28473"/>
    <cellStyle name="Normal 2 46" xfId="7686"/>
    <cellStyle name="Normal 2 46 2" xfId="7687"/>
    <cellStyle name="Normal 2 46 2 2" xfId="7688"/>
    <cellStyle name="Normal 2 46 2 3" xfId="7689"/>
    <cellStyle name="Normal 2 46 2 3 2" xfId="18730"/>
    <cellStyle name="Normal 2 46 2 3 2 2" xfId="28474"/>
    <cellStyle name="Normal 2 46 2 3 3" xfId="28475"/>
    <cellStyle name="Normal 2 46 2 4" xfId="18731"/>
    <cellStyle name="Normal 2 46 2 4 2" xfId="28476"/>
    <cellStyle name="Normal 2 46 2 5" xfId="28477"/>
    <cellStyle name="Normal 2 46 3" xfId="7690"/>
    <cellStyle name="Normal 2 46 3 2" xfId="7691"/>
    <cellStyle name="Normal 2 46 3 3" xfId="7692"/>
    <cellStyle name="Normal 2 46 3 3 2" xfId="18732"/>
    <cellStyle name="Normal 2 46 3 3 2 2" xfId="28478"/>
    <cellStyle name="Normal 2 46 3 3 3" xfId="28479"/>
    <cellStyle name="Normal 2 46 3 4" xfId="18733"/>
    <cellStyle name="Normal 2 46 3 4 2" xfId="28480"/>
    <cellStyle name="Normal 2 46 3 5" xfId="28481"/>
    <cellStyle name="Normal 2 46 4" xfId="7693"/>
    <cellStyle name="Normal 2 46 5" xfId="7694"/>
    <cellStyle name="Normal 2 46 5 2" xfId="18734"/>
    <cellStyle name="Normal 2 46 5 2 2" xfId="28482"/>
    <cellStyle name="Normal 2 46 5 3" xfId="28483"/>
    <cellStyle name="Normal 2 46 6" xfId="18735"/>
    <cellStyle name="Normal 2 46 6 2" xfId="28484"/>
    <cellStyle name="Normal 2 46 7" xfId="28485"/>
    <cellStyle name="Normal 2 47" xfId="7695"/>
    <cellStyle name="Normal 2 47 2" xfId="7696"/>
    <cellStyle name="Normal 2 47 2 2" xfId="7697"/>
    <cellStyle name="Normal 2 47 2 3" xfId="7698"/>
    <cellStyle name="Normal 2 47 2 3 2" xfId="18736"/>
    <cellStyle name="Normal 2 47 2 3 2 2" xfId="28486"/>
    <cellStyle name="Normal 2 47 2 3 3" xfId="28487"/>
    <cellStyle name="Normal 2 47 2 4" xfId="18737"/>
    <cellStyle name="Normal 2 47 2 4 2" xfId="28488"/>
    <cellStyle name="Normal 2 47 2 5" xfId="28489"/>
    <cellStyle name="Normal 2 47 3" xfId="7699"/>
    <cellStyle name="Normal 2 47 3 2" xfId="7700"/>
    <cellStyle name="Normal 2 47 3 3" xfId="7701"/>
    <cellStyle name="Normal 2 47 3 3 2" xfId="18738"/>
    <cellStyle name="Normal 2 47 3 3 2 2" xfId="28490"/>
    <cellStyle name="Normal 2 47 3 3 3" xfId="28491"/>
    <cellStyle name="Normal 2 47 3 4" xfId="18739"/>
    <cellStyle name="Normal 2 47 3 4 2" xfId="28492"/>
    <cellStyle name="Normal 2 47 3 5" xfId="28493"/>
    <cellStyle name="Normal 2 47 4" xfId="7702"/>
    <cellStyle name="Normal 2 47 5" xfId="7703"/>
    <cellStyle name="Normal 2 47 5 2" xfId="18740"/>
    <cellStyle name="Normal 2 47 5 2 2" xfId="28494"/>
    <cellStyle name="Normal 2 47 5 3" xfId="28495"/>
    <cellStyle name="Normal 2 47 6" xfId="18741"/>
    <cellStyle name="Normal 2 47 6 2" xfId="28496"/>
    <cellStyle name="Normal 2 47 7" xfId="28497"/>
    <cellStyle name="Normal 2 48" xfId="7704"/>
    <cellStyle name="Normal 2 48 2" xfId="7705"/>
    <cellStyle name="Normal 2 48 2 2" xfId="7706"/>
    <cellStyle name="Normal 2 48 2 3" xfId="7707"/>
    <cellStyle name="Normal 2 48 2 3 2" xfId="18742"/>
    <cellStyle name="Normal 2 48 2 3 2 2" xfId="28498"/>
    <cellStyle name="Normal 2 48 2 3 3" xfId="28499"/>
    <cellStyle name="Normal 2 48 2 4" xfId="18743"/>
    <cellStyle name="Normal 2 48 2 4 2" xfId="28500"/>
    <cellStyle name="Normal 2 48 2 5" xfId="28501"/>
    <cellStyle name="Normal 2 48 3" xfId="7708"/>
    <cellStyle name="Normal 2 48 3 2" xfId="7709"/>
    <cellStyle name="Normal 2 48 3 3" xfId="7710"/>
    <cellStyle name="Normal 2 48 3 3 2" xfId="18744"/>
    <cellStyle name="Normal 2 48 3 3 2 2" xfId="28502"/>
    <cellStyle name="Normal 2 48 3 3 3" xfId="28503"/>
    <cellStyle name="Normal 2 48 3 4" xfId="18745"/>
    <cellStyle name="Normal 2 48 3 4 2" xfId="28504"/>
    <cellStyle name="Normal 2 48 3 5" xfId="28505"/>
    <cellStyle name="Normal 2 48 4" xfId="7711"/>
    <cellStyle name="Normal 2 48 5" xfId="7712"/>
    <cellStyle name="Normal 2 48 5 2" xfId="18746"/>
    <cellStyle name="Normal 2 48 5 2 2" xfId="28506"/>
    <cellStyle name="Normal 2 48 5 3" xfId="28507"/>
    <cellStyle name="Normal 2 48 6" xfId="18747"/>
    <cellStyle name="Normal 2 48 6 2" xfId="28508"/>
    <cellStyle name="Normal 2 48 7" xfId="28509"/>
    <cellStyle name="Normal 2 49" xfId="7713"/>
    <cellStyle name="Normal 2 49 2" xfId="7714"/>
    <cellStyle name="Normal 2 49 2 2" xfId="7715"/>
    <cellStyle name="Normal 2 49 2 3" xfId="7716"/>
    <cellStyle name="Normal 2 49 2 3 2" xfId="18748"/>
    <cellStyle name="Normal 2 49 2 3 2 2" xfId="28510"/>
    <cellStyle name="Normal 2 49 2 3 3" xfId="28511"/>
    <cellStyle name="Normal 2 49 2 4" xfId="18749"/>
    <cellStyle name="Normal 2 49 2 4 2" xfId="28512"/>
    <cellStyle name="Normal 2 49 2 5" xfId="28513"/>
    <cellStyle name="Normal 2 49 3" xfId="7717"/>
    <cellStyle name="Normal 2 49 3 2" xfId="7718"/>
    <cellStyle name="Normal 2 49 3 3" xfId="7719"/>
    <cellStyle name="Normal 2 49 3 3 2" xfId="18750"/>
    <cellStyle name="Normal 2 49 3 3 2 2" xfId="28514"/>
    <cellStyle name="Normal 2 49 3 3 3" xfId="28515"/>
    <cellStyle name="Normal 2 49 3 4" xfId="18751"/>
    <cellStyle name="Normal 2 49 3 4 2" xfId="28516"/>
    <cellStyle name="Normal 2 49 3 5" xfId="28517"/>
    <cellStyle name="Normal 2 49 4" xfId="7720"/>
    <cellStyle name="Normal 2 49 5" xfId="7721"/>
    <cellStyle name="Normal 2 49 5 2" xfId="18752"/>
    <cellStyle name="Normal 2 49 5 2 2" xfId="28518"/>
    <cellStyle name="Normal 2 49 5 3" xfId="28519"/>
    <cellStyle name="Normal 2 49 6" xfId="18753"/>
    <cellStyle name="Normal 2 49 6 2" xfId="28520"/>
    <cellStyle name="Normal 2 49 7" xfId="28521"/>
    <cellStyle name="Normal 2 5" xfId="51"/>
    <cellStyle name="Normal 2 5 10" xfId="7722"/>
    <cellStyle name="Normal 2 5 10 2" xfId="28522"/>
    <cellStyle name="Normal 2 5 11" xfId="7723"/>
    <cellStyle name="Normal 2 5 11 2" xfId="18754"/>
    <cellStyle name="Normal 2 5 11 2 2" xfId="28523"/>
    <cellStyle name="Normal 2 5 11 3" xfId="28524"/>
    <cellStyle name="Normal 2 5 12" xfId="18755"/>
    <cellStyle name="Normal 2 5 12 2" xfId="28525"/>
    <cellStyle name="Normal 2 5 13" xfId="28526"/>
    <cellStyle name="Normal 2 5 2" xfId="7724"/>
    <cellStyle name="Normal 2 5 2 10" xfId="18756"/>
    <cellStyle name="Normal 2 5 2 10 2" xfId="28527"/>
    <cellStyle name="Normal 2 5 2 11" xfId="28528"/>
    <cellStyle name="Normal 2 5 2 2" xfId="7725"/>
    <cellStyle name="Normal 2 5 2 2 2" xfId="7726"/>
    <cellStyle name="Normal 2 5 2 2 2 2" xfId="7727"/>
    <cellStyle name="Normal 2 5 2 2 2 2 2" xfId="7728"/>
    <cellStyle name="Normal 2 5 2 2 2 2 2 2" xfId="28529"/>
    <cellStyle name="Normal 2 5 2 2 2 2 3" xfId="7729"/>
    <cellStyle name="Normal 2 5 2 2 2 2 3 2" xfId="18757"/>
    <cellStyle name="Normal 2 5 2 2 2 2 3 2 2" xfId="28530"/>
    <cellStyle name="Normal 2 5 2 2 2 2 3 3" xfId="28531"/>
    <cellStyle name="Normal 2 5 2 2 2 2 4" xfId="18758"/>
    <cellStyle name="Normal 2 5 2 2 2 2 4 2" xfId="28532"/>
    <cellStyle name="Normal 2 5 2 2 2 2 5" xfId="28533"/>
    <cellStyle name="Normal 2 5 2 2 2 3" xfId="7730"/>
    <cellStyle name="Normal 2 5 2 2 2 3 2" xfId="28534"/>
    <cellStyle name="Normal 2 5 2 2 2 4" xfId="7731"/>
    <cellStyle name="Normal 2 5 2 2 2 4 2" xfId="18759"/>
    <cellStyle name="Normal 2 5 2 2 2 4 2 2" xfId="28535"/>
    <cellStyle name="Normal 2 5 2 2 2 4 3" xfId="28536"/>
    <cellStyle name="Normal 2 5 2 2 2 5" xfId="18760"/>
    <cellStyle name="Normal 2 5 2 2 2 5 2" xfId="28537"/>
    <cellStyle name="Normal 2 5 2 2 2 6" xfId="28538"/>
    <cellStyle name="Normal 2 5 2 2 3" xfId="7732"/>
    <cellStyle name="Normal 2 5 2 2 3 2" xfId="7733"/>
    <cellStyle name="Normal 2 5 2 2 3 2 2" xfId="7734"/>
    <cellStyle name="Normal 2 5 2 2 3 2 3" xfId="7735"/>
    <cellStyle name="Normal 2 5 2 2 3 2 3 2" xfId="18761"/>
    <cellStyle name="Normal 2 5 2 2 3 2 3 2 2" xfId="28539"/>
    <cellStyle name="Normal 2 5 2 2 3 2 3 3" xfId="28540"/>
    <cellStyle name="Normal 2 5 2 2 3 2 4" xfId="18762"/>
    <cellStyle name="Normal 2 5 2 2 3 2 4 2" xfId="28541"/>
    <cellStyle name="Normal 2 5 2 2 3 2 5" xfId="28542"/>
    <cellStyle name="Normal 2 5 2 2 3 3" xfId="7736"/>
    <cellStyle name="Normal 2 5 2 2 3 4" xfId="7737"/>
    <cellStyle name="Normal 2 5 2 2 3 4 2" xfId="18763"/>
    <cellStyle name="Normal 2 5 2 2 3 4 2 2" xfId="28543"/>
    <cellStyle name="Normal 2 5 2 2 3 4 3" xfId="28544"/>
    <cellStyle name="Normal 2 5 2 2 3 5" xfId="18764"/>
    <cellStyle name="Normal 2 5 2 2 3 5 2" xfId="28545"/>
    <cellStyle name="Normal 2 5 2 2 3 6" xfId="28546"/>
    <cellStyle name="Normal 2 5 2 2 4" xfId="7738"/>
    <cellStyle name="Normal 2 5 2 2 4 2" xfId="7739"/>
    <cellStyle name="Normal 2 5 2 2 4 2 2" xfId="7740"/>
    <cellStyle name="Normal 2 5 2 2 4 2 3" xfId="7741"/>
    <cellStyle name="Normal 2 5 2 2 4 2 3 2" xfId="18765"/>
    <cellStyle name="Normal 2 5 2 2 4 2 3 2 2" xfId="28547"/>
    <cellStyle name="Normal 2 5 2 2 4 2 3 3" xfId="28548"/>
    <cellStyle name="Normal 2 5 2 2 4 2 4" xfId="18766"/>
    <cellStyle name="Normal 2 5 2 2 4 2 4 2" xfId="28549"/>
    <cellStyle name="Normal 2 5 2 2 4 2 5" xfId="28550"/>
    <cellStyle name="Normal 2 5 2 2 4 3" xfId="7742"/>
    <cellStyle name="Normal 2 5 2 2 4 4" xfId="7743"/>
    <cellStyle name="Normal 2 5 2 2 4 4 2" xfId="18767"/>
    <cellStyle name="Normal 2 5 2 2 4 4 2 2" xfId="28551"/>
    <cellStyle name="Normal 2 5 2 2 4 4 3" xfId="28552"/>
    <cellStyle name="Normal 2 5 2 2 4 5" xfId="18768"/>
    <cellStyle name="Normal 2 5 2 2 4 5 2" xfId="28553"/>
    <cellStyle name="Normal 2 5 2 2 4 6" xfId="28554"/>
    <cellStyle name="Normal 2 5 2 2 5" xfId="7744"/>
    <cellStyle name="Normal 2 5 2 2 5 2" xfId="7745"/>
    <cellStyle name="Normal 2 5 2 2 5 2 2" xfId="7746"/>
    <cellStyle name="Normal 2 5 2 2 5 2 3" xfId="7747"/>
    <cellStyle name="Normal 2 5 2 2 5 2 3 2" xfId="18769"/>
    <cellStyle name="Normal 2 5 2 2 5 2 3 2 2" xfId="28555"/>
    <cellStyle name="Normal 2 5 2 2 5 2 3 3" xfId="28556"/>
    <cellStyle name="Normal 2 5 2 2 5 2 4" xfId="18770"/>
    <cellStyle name="Normal 2 5 2 2 5 2 4 2" xfId="28557"/>
    <cellStyle name="Normal 2 5 2 2 5 2 5" xfId="28558"/>
    <cellStyle name="Normal 2 5 2 2 5 3" xfId="7748"/>
    <cellStyle name="Normal 2 5 2 2 5 4" xfId="7749"/>
    <cellStyle name="Normal 2 5 2 2 5 4 2" xfId="18771"/>
    <cellStyle name="Normal 2 5 2 2 5 4 2 2" xfId="28559"/>
    <cellStyle name="Normal 2 5 2 2 5 4 3" xfId="28560"/>
    <cellStyle name="Normal 2 5 2 2 5 5" xfId="18772"/>
    <cellStyle name="Normal 2 5 2 2 5 5 2" xfId="28561"/>
    <cellStyle name="Normal 2 5 2 2 5 6" xfId="28562"/>
    <cellStyle name="Normal 2 5 2 2 6" xfId="7750"/>
    <cellStyle name="Normal 2 5 2 3" xfId="7751"/>
    <cellStyle name="Normal 2 5 2 3 2" xfId="7752"/>
    <cellStyle name="Normal 2 5 2 4" xfId="7753"/>
    <cellStyle name="Normal 2 5 2 4 2" xfId="7754"/>
    <cellStyle name="Normal 2 5 2 5" xfId="7755"/>
    <cellStyle name="Normal 2 5 2 5 2" xfId="7756"/>
    <cellStyle name="Normal 2 5 2 6" xfId="7757"/>
    <cellStyle name="Normal 2 5 2 6 2" xfId="7758"/>
    <cellStyle name="Normal 2 5 2 6 3" xfId="7759"/>
    <cellStyle name="Normal 2 5 2 6 3 2" xfId="18773"/>
    <cellStyle name="Normal 2 5 2 6 3 2 2" xfId="28563"/>
    <cellStyle name="Normal 2 5 2 6 3 3" xfId="28564"/>
    <cellStyle name="Normal 2 5 2 6 4" xfId="18774"/>
    <cellStyle name="Normal 2 5 2 6 4 2" xfId="28565"/>
    <cellStyle name="Normal 2 5 2 6 5" xfId="28566"/>
    <cellStyle name="Normal 2 5 2 7" xfId="7760"/>
    <cellStyle name="Normal 2 5 2 7 2" xfId="7761"/>
    <cellStyle name="Normal 2 5 2 7 3" xfId="7762"/>
    <cellStyle name="Normal 2 5 2 7 3 2" xfId="18775"/>
    <cellStyle name="Normal 2 5 2 7 3 2 2" xfId="28567"/>
    <cellStyle name="Normal 2 5 2 7 3 3" xfId="28568"/>
    <cellStyle name="Normal 2 5 2 7 4" xfId="18776"/>
    <cellStyle name="Normal 2 5 2 7 4 2" xfId="28569"/>
    <cellStyle name="Normal 2 5 2 7 5" xfId="28570"/>
    <cellStyle name="Normal 2 5 2 8" xfId="7763"/>
    <cellStyle name="Normal 2 5 2 9" xfId="7764"/>
    <cellStyle name="Normal 2 5 2 9 2" xfId="18777"/>
    <cellStyle name="Normal 2 5 2 9 2 2" xfId="28571"/>
    <cellStyle name="Normal 2 5 2 9 3" xfId="28572"/>
    <cellStyle name="Normal 2 5 3" xfId="7765"/>
    <cellStyle name="Normal 2 5 3 2" xfId="7766"/>
    <cellStyle name="Normal 2 5 3 2 2" xfId="7767"/>
    <cellStyle name="Normal 2 5 3 2 2 2" xfId="28573"/>
    <cellStyle name="Normal 2 5 3 2 3" xfId="7768"/>
    <cellStyle name="Normal 2 5 3 2 3 2" xfId="18778"/>
    <cellStyle name="Normal 2 5 3 2 3 2 2" xfId="28574"/>
    <cellStyle name="Normal 2 5 3 2 3 3" xfId="28575"/>
    <cellStyle name="Normal 2 5 3 2 4" xfId="18779"/>
    <cellStyle name="Normal 2 5 3 2 4 2" xfId="28576"/>
    <cellStyle name="Normal 2 5 3 2 5" xfId="28577"/>
    <cellStyle name="Normal 2 5 3 3" xfId="7769"/>
    <cellStyle name="Normal 2 5 3 3 2" xfId="7770"/>
    <cellStyle name="Normal 2 5 3 3 3" xfId="28578"/>
    <cellStyle name="Normal 2 5 3 4" xfId="7771"/>
    <cellStyle name="Normal 2 5 3 5" xfId="7772"/>
    <cellStyle name="Normal 2 5 3 5 2" xfId="18780"/>
    <cellStyle name="Normal 2 5 3 5 2 2" xfId="28579"/>
    <cellStyle name="Normal 2 5 3 5 3" xfId="28580"/>
    <cellStyle name="Normal 2 5 3 6" xfId="18781"/>
    <cellStyle name="Normal 2 5 3 6 2" xfId="28581"/>
    <cellStyle name="Normal 2 5 3 7" xfId="28582"/>
    <cellStyle name="Normal 2 5 4" xfId="7773"/>
    <cellStyle name="Normal 2 5 4 2" xfId="7774"/>
    <cellStyle name="Normal 2 5 4 2 2" xfId="7775"/>
    <cellStyle name="Normal 2 5 4 2 2 2" xfId="28583"/>
    <cellStyle name="Normal 2 5 4 2 3" xfId="7776"/>
    <cellStyle name="Normal 2 5 4 2 3 2" xfId="18782"/>
    <cellStyle name="Normal 2 5 4 2 3 2 2" xfId="28584"/>
    <cellStyle name="Normal 2 5 4 2 3 3" xfId="28585"/>
    <cellStyle name="Normal 2 5 4 2 4" xfId="18783"/>
    <cellStyle name="Normal 2 5 4 2 4 2" xfId="28586"/>
    <cellStyle name="Normal 2 5 4 2 5" xfId="28587"/>
    <cellStyle name="Normal 2 5 4 3" xfId="7777"/>
    <cellStyle name="Normal 2 5 4 3 2" xfId="28588"/>
    <cellStyle name="Normal 2 5 4 4" xfId="7778"/>
    <cellStyle name="Normal 2 5 4 4 2" xfId="18784"/>
    <cellStyle name="Normal 2 5 4 4 2 2" xfId="28589"/>
    <cellStyle name="Normal 2 5 4 4 3" xfId="28590"/>
    <cellStyle name="Normal 2 5 4 5" xfId="18785"/>
    <cellStyle name="Normal 2 5 4 5 2" xfId="28591"/>
    <cellStyle name="Normal 2 5 4 6" xfId="28592"/>
    <cellStyle name="Normal 2 5 5" xfId="7779"/>
    <cellStyle name="Normal 2 5 5 2" xfId="7780"/>
    <cellStyle name="Normal 2 5 5 2 2" xfId="7781"/>
    <cellStyle name="Normal 2 5 5 2 3" xfId="7782"/>
    <cellStyle name="Normal 2 5 5 2 3 2" xfId="18786"/>
    <cellStyle name="Normal 2 5 5 2 3 2 2" xfId="28593"/>
    <cellStyle name="Normal 2 5 5 2 3 3" xfId="28594"/>
    <cellStyle name="Normal 2 5 5 2 4" xfId="18787"/>
    <cellStyle name="Normal 2 5 5 2 4 2" xfId="28595"/>
    <cellStyle name="Normal 2 5 5 2 5" xfId="28596"/>
    <cellStyle name="Normal 2 5 5 3" xfId="7783"/>
    <cellStyle name="Normal 2 5 5 4" xfId="7784"/>
    <cellStyle name="Normal 2 5 5 4 2" xfId="18788"/>
    <cellStyle name="Normal 2 5 5 4 2 2" xfId="28597"/>
    <cellStyle name="Normal 2 5 5 4 3" xfId="28598"/>
    <cellStyle name="Normal 2 5 5 5" xfId="18789"/>
    <cellStyle name="Normal 2 5 5 5 2" xfId="28599"/>
    <cellStyle name="Normal 2 5 5 6" xfId="28600"/>
    <cellStyle name="Normal 2 5 6" xfId="7785"/>
    <cellStyle name="Normal 2 5 6 2" xfId="7786"/>
    <cellStyle name="Normal 2 5 6 2 2" xfId="7787"/>
    <cellStyle name="Normal 2 5 6 2 3" xfId="7788"/>
    <cellStyle name="Normal 2 5 6 2 3 2" xfId="18790"/>
    <cellStyle name="Normal 2 5 6 2 3 2 2" xfId="28601"/>
    <cellStyle name="Normal 2 5 6 2 3 3" xfId="28602"/>
    <cellStyle name="Normal 2 5 6 2 4" xfId="18791"/>
    <cellStyle name="Normal 2 5 6 2 4 2" xfId="28603"/>
    <cellStyle name="Normal 2 5 6 2 5" xfId="28604"/>
    <cellStyle name="Normal 2 5 6 3" xfId="7789"/>
    <cellStyle name="Normal 2 5 6 4" xfId="7790"/>
    <cellStyle name="Normal 2 5 6 4 2" xfId="18792"/>
    <cellStyle name="Normal 2 5 6 4 2 2" xfId="28605"/>
    <cellStyle name="Normal 2 5 6 4 3" xfId="28606"/>
    <cellStyle name="Normal 2 5 6 5" xfId="18793"/>
    <cellStyle name="Normal 2 5 6 5 2" xfId="28607"/>
    <cellStyle name="Normal 2 5 6 6" xfId="28608"/>
    <cellStyle name="Normal 2 5 7" xfId="7791"/>
    <cellStyle name="Normal 2 5 7 2" xfId="7792"/>
    <cellStyle name="Normal 2 5 7 2 2" xfId="7793"/>
    <cellStyle name="Normal 2 5 7 2 2 2" xfId="28609"/>
    <cellStyle name="Normal 2 5 7 2 3" xfId="7794"/>
    <cellStyle name="Normal 2 5 7 2 3 2" xfId="18794"/>
    <cellStyle name="Normal 2 5 7 2 3 2 2" xfId="28610"/>
    <cellStyle name="Normal 2 5 7 2 3 3" xfId="28611"/>
    <cellStyle name="Normal 2 5 7 2 4" xfId="18795"/>
    <cellStyle name="Normal 2 5 7 2 4 2" xfId="28612"/>
    <cellStyle name="Normal 2 5 7 2 5" xfId="28613"/>
    <cellStyle name="Normal 2 5 7 3" xfId="7795"/>
    <cellStyle name="Normal 2 5 7 3 2" xfId="7796"/>
    <cellStyle name="Normal 2 5 7 4" xfId="7797"/>
    <cellStyle name="Normal 2 5 7 4 2" xfId="28614"/>
    <cellStyle name="Normal 2 5 7 5" xfId="7798"/>
    <cellStyle name="Normal 2 5 7 5 2" xfId="18796"/>
    <cellStyle name="Normal 2 5 7 5 2 2" xfId="28615"/>
    <cellStyle name="Normal 2 5 7 5 3" xfId="28616"/>
    <cellStyle name="Normal 2 5 7 6" xfId="18797"/>
    <cellStyle name="Normal 2 5 7 6 2" xfId="28617"/>
    <cellStyle name="Normal 2 5 7 7" xfId="28618"/>
    <cellStyle name="Normal 2 5 8" xfId="7799"/>
    <cellStyle name="Normal 2 5 8 2" xfId="7800"/>
    <cellStyle name="Normal 2 5 8 2 2" xfId="28619"/>
    <cellStyle name="Normal 2 5 8 3" xfId="7801"/>
    <cellStyle name="Normal 2 5 8 3 2" xfId="18798"/>
    <cellStyle name="Normal 2 5 8 3 2 2" xfId="28620"/>
    <cellStyle name="Normal 2 5 8 3 3" xfId="28621"/>
    <cellStyle name="Normal 2 5 8 4" xfId="18799"/>
    <cellStyle name="Normal 2 5 8 4 2" xfId="28622"/>
    <cellStyle name="Normal 2 5 8 5" xfId="28623"/>
    <cellStyle name="Normal 2 5 9" xfId="7802"/>
    <cellStyle name="Normal 2 5 9 2" xfId="7803"/>
    <cellStyle name="Normal 2 5 9 3" xfId="7804"/>
    <cellStyle name="Normal 2 5 9 3 2" xfId="18800"/>
    <cellStyle name="Normal 2 5 9 3 2 2" xfId="28624"/>
    <cellStyle name="Normal 2 5 9 3 3" xfId="28625"/>
    <cellStyle name="Normal 2 5 9 4" xfId="18801"/>
    <cellStyle name="Normal 2 5 9 4 2" xfId="28626"/>
    <cellStyle name="Normal 2 5 9 5" xfId="28627"/>
    <cellStyle name="Normal 2 50" xfId="7805"/>
    <cellStyle name="Normal 2 50 2" xfId="7806"/>
    <cellStyle name="Normal 2 50 2 2" xfId="7807"/>
    <cellStyle name="Normal 2 50 2 3" xfId="7808"/>
    <cellStyle name="Normal 2 50 2 3 2" xfId="18802"/>
    <cellStyle name="Normal 2 50 2 3 2 2" xfId="28628"/>
    <cellStyle name="Normal 2 50 2 3 3" xfId="28629"/>
    <cellStyle name="Normal 2 50 2 4" xfId="18803"/>
    <cellStyle name="Normal 2 50 2 4 2" xfId="28630"/>
    <cellStyle name="Normal 2 50 2 5" xfId="28631"/>
    <cellStyle name="Normal 2 50 3" xfId="7809"/>
    <cellStyle name="Normal 2 50 3 2" xfId="7810"/>
    <cellStyle name="Normal 2 50 3 3" xfId="7811"/>
    <cellStyle name="Normal 2 50 3 3 2" xfId="18804"/>
    <cellStyle name="Normal 2 50 3 3 2 2" xfId="28632"/>
    <cellStyle name="Normal 2 50 3 3 3" xfId="28633"/>
    <cellStyle name="Normal 2 50 3 4" xfId="18805"/>
    <cellStyle name="Normal 2 50 3 4 2" xfId="28634"/>
    <cellStyle name="Normal 2 50 3 5" xfId="28635"/>
    <cellStyle name="Normal 2 50 4" xfId="7812"/>
    <cellStyle name="Normal 2 50 5" xfId="7813"/>
    <cellStyle name="Normal 2 50 5 2" xfId="18806"/>
    <cellStyle name="Normal 2 50 5 2 2" xfId="28636"/>
    <cellStyle name="Normal 2 50 5 3" xfId="28637"/>
    <cellStyle name="Normal 2 50 6" xfId="18807"/>
    <cellStyle name="Normal 2 50 6 2" xfId="28638"/>
    <cellStyle name="Normal 2 50 7" xfId="28639"/>
    <cellStyle name="Normal 2 51" xfId="7814"/>
    <cellStyle name="Normal 2 51 2" xfId="7815"/>
    <cellStyle name="Normal 2 51 2 2" xfId="7816"/>
    <cellStyle name="Normal 2 51 2 3" xfId="7817"/>
    <cellStyle name="Normal 2 51 2 3 2" xfId="18808"/>
    <cellStyle name="Normal 2 51 2 3 2 2" xfId="28640"/>
    <cellStyle name="Normal 2 51 2 3 3" xfId="28641"/>
    <cellStyle name="Normal 2 51 2 4" xfId="18809"/>
    <cellStyle name="Normal 2 51 2 4 2" xfId="28642"/>
    <cellStyle name="Normal 2 51 2 5" xfId="28643"/>
    <cellStyle name="Normal 2 51 3" xfId="7818"/>
    <cellStyle name="Normal 2 51 3 2" xfId="7819"/>
    <cellStyle name="Normal 2 51 3 3" xfId="7820"/>
    <cellStyle name="Normal 2 51 3 3 2" xfId="18810"/>
    <cellStyle name="Normal 2 51 3 3 2 2" xfId="28644"/>
    <cellStyle name="Normal 2 51 3 3 3" xfId="28645"/>
    <cellStyle name="Normal 2 51 3 4" xfId="18811"/>
    <cellStyle name="Normal 2 51 3 4 2" xfId="28646"/>
    <cellStyle name="Normal 2 51 3 5" xfId="28647"/>
    <cellStyle name="Normal 2 51 4" xfId="7821"/>
    <cellStyle name="Normal 2 51 5" xfId="7822"/>
    <cellStyle name="Normal 2 51 5 2" xfId="18812"/>
    <cellStyle name="Normal 2 51 5 2 2" xfId="28648"/>
    <cellStyle name="Normal 2 51 5 3" xfId="28649"/>
    <cellStyle name="Normal 2 51 6" xfId="18813"/>
    <cellStyle name="Normal 2 51 6 2" xfId="28650"/>
    <cellStyle name="Normal 2 51 7" xfId="28651"/>
    <cellStyle name="Normal 2 52" xfId="7823"/>
    <cellStyle name="Normal 2 52 2" xfId="7824"/>
    <cellStyle name="Normal 2 52 2 2" xfId="7825"/>
    <cellStyle name="Normal 2 52 2 3" xfId="7826"/>
    <cellStyle name="Normal 2 52 2 3 2" xfId="18814"/>
    <cellStyle name="Normal 2 52 2 3 2 2" xfId="28652"/>
    <cellStyle name="Normal 2 52 2 3 3" xfId="28653"/>
    <cellStyle name="Normal 2 52 2 4" xfId="18815"/>
    <cellStyle name="Normal 2 52 2 4 2" xfId="28654"/>
    <cellStyle name="Normal 2 52 2 5" xfId="28655"/>
    <cellStyle name="Normal 2 52 3" xfId="7827"/>
    <cellStyle name="Normal 2 52 3 2" xfId="7828"/>
    <cellStyle name="Normal 2 52 3 3" xfId="7829"/>
    <cellStyle name="Normal 2 52 3 3 2" xfId="18816"/>
    <cellStyle name="Normal 2 52 3 3 2 2" xfId="28656"/>
    <cellStyle name="Normal 2 52 3 3 3" xfId="28657"/>
    <cellStyle name="Normal 2 52 3 4" xfId="18817"/>
    <cellStyle name="Normal 2 52 3 4 2" xfId="28658"/>
    <cellStyle name="Normal 2 52 3 5" xfId="28659"/>
    <cellStyle name="Normal 2 52 4" xfId="7830"/>
    <cellStyle name="Normal 2 52 5" xfId="7831"/>
    <cellStyle name="Normal 2 52 5 2" xfId="18818"/>
    <cellStyle name="Normal 2 52 5 2 2" xfId="28660"/>
    <cellStyle name="Normal 2 52 5 3" xfId="28661"/>
    <cellStyle name="Normal 2 52 6" xfId="18819"/>
    <cellStyle name="Normal 2 52 6 2" xfId="28662"/>
    <cellStyle name="Normal 2 52 7" xfId="28663"/>
    <cellStyle name="Normal 2 53" xfId="7832"/>
    <cellStyle name="Normal 2 53 2" xfId="7833"/>
    <cellStyle name="Normal 2 53 2 2" xfId="7834"/>
    <cellStyle name="Normal 2 53 2 3" xfId="7835"/>
    <cellStyle name="Normal 2 53 2 3 2" xfId="18820"/>
    <cellStyle name="Normal 2 53 2 3 2 2" xfId="28664"/>
    <cellStyle name="Normal 2 53 2 3 3" xfId="28665"/>
    <cellStyle name="Normal 2 53 2 4" xfId="18821"/>
    <cellStyle name="Normal 2 53 2 4 2" xfId="28666"/>
    <cellStyle name="Normal 2 53 2 5" xfId="28667"/>
    <cellStyle name="Normal 2 53 3" xfId="7836"/>
    <cellStyle name="Normal 2 53 3 2" xfId="7837"/>
    <cellStyle name="Normal 2 53 3 3" xfId="7838"/>
    <cellStyle name="Normal 2 53 3 3 2" xfId="18822"/>
    <cellStyle name="Normal 2 53 3 3 2 2" xfId="28668"/>
    <cellStyle name="Normal 2 53 3 3 3" xfId="28669"/>
    <cellStyle name="Normal 2 53 3 4" xfId="18823"/>
    <cellStyle name="Normal 2 53 3 4 2" xfId="28670"/>
    <cellStyle name="Normal 2 53 3 5" xfId="28671"/>
    <cellStyle name="Normal 2 53 4" xfId="7839"/>
    <cellStyle name="Normal 2 53 5" xfId="7840"/>
    <cellStyle name="Normal 2 53 5 2" xfId="18824"/>
    <cellStyle name="Normal 2 53 5 2 2" xfId="28672"/>
    <cellStyle name="Normal 2 53 5 3" xfId="28673"/>
    <cellStyle name="Normal 2 53 6" xfId="18825"/>
    <cellStyle name="Normal 2 53 6 2" xfId="28674"/>
    <cellStyle name="Normal 2 53 7" xfId="28675"/>
    <cellStyle name="Normal 2 54" xfId="7841"/>
    <cellStyle name="Normal 2 54 2" xfId="7842"/>
    <cellStyle name="Normal 2 54 2 2" xfId="7843"/>
    <cellStyle name="Normal 2 54 2 3" xfId="7844"/>
    <cellStyle name="Normal 2 54 2 3 2" xfId="18826"/>
    <cellStyle name="Normal 2 54 2 3 2 2" xfId="28676"/>
    <cellStyle name="Normal 2 54 2 3 3" xfId="28677"/>
    <cellStyle name="Normal 2 54 2 4" xfId="18827"/>
    <cellStyle name="Normal 2 54 2 4 2" xfId="28678"/>
    <cellStyle name="Normal 2 54 2 5" xfId="28679"/>
    <cellStyle name="Normal 2 54 3" xfId="7845"/>
    <cellStyle name="Normal 2 54 3 2" xfId="7846"/>
    <cellStyle name="Normal 2 54 3 3" xfId="7847"/>
    <cellStyle name="Normal 2 54 3 3 2" xfId="18828"/>
    <cellStyle name="Normal 2 54 3 3 2 2" xfId="28680"/>
    <cellStyle name="Normal 2 54 3 3 3" xfId="28681"/>
    <cellStyle name="Normal 2 54 3 4" xfId="18829"/>
    <cellStyle name="Normal 2 54 3 4 2" xfId="28682"/>
    <cellStyle name="Normal 2 54 3 5" xfId="28683"/>
    <cellStyle name="Normal 2 54 4" xfId="7848"/>
    <cellStyle name="Normal 2 54 5" xfId="7849"/>
    <cellStyle name="Normal 2 54 5 2" xfId="18830"/>
    <cellStyle name="Normal 2 54 5 2 2" xfId="28684"/>
    <cellStyle name="Normal 2 54 5 3" xfId="28685"/>
    <cellStyle name="Normal 2 54 6" xfId="18831"/>
    <cellStyle name="Normal 2 54 6 2" xfId="28686"/>
    <cellStyle name="Normal 2 54 7" xfId="28687"/>
    <cellStyle name="Normal 2 55" xfId="7850"/>
    <cellStyle name="Normal 2 55 2" xfId="7851"/>
    <cellStyle name="Normal 2 55 2 2" xfId="7852"/>
    <cellStyle name="Normal 2 55 2 3" xfId="7853"/>
    <cellStyle name="Normal 2 55 2 3 2" xfId="18832"/>
    <cellStyle name="Normal 2 55 2 3 2 2" xfId="28688"/>
    <cellStyle name="Normal 2 55 2 3 3" xfId="28689"/>
    <cellStyle name="Normal 2 55 2 4" xfId="18833"/>
    <cellStyle name="Normal 2 55 2 4 2" xfId="28690"/>
    <cellStyle name="Normal 2 55 2 5" xfId="28691"/>
    <cellStyle name="Normal 2 55 3" xfId="7854"/>
    <cellStyle name="Normal 2 55 3 2" xfId="7855"/>
    <cellStyle name="Normal 2 55 3 3" xfId="7856"/>
    <cellStyle name="Normal 2 55 3 3 2" xfId="18834"/>
    <cellStyle name="Normal 2 55 3 3 2 2" xfId="28692"/>
    <cellStyle name="Normal 2 55 3 3 3" xfId="28693"/>
    <cellStyle name="Normal 2 55 3 4" xfId="18835"/>
    <cellStyle name="Normal 2 55 3 4 2" xfId="28694"/>
    <cellStyle name="Normal 2 55 3 5" xfId="28695"/>
    <cellStyle name="Normal 2 55 4" xfId="7857"/>
    <cellStyle name="Normal 2 55 5" xfId="7858"/>
    <cellStyle name="Normal 2 55 5 2" xfId="18836"/>
    <cellStyle name="Normal 2 55 5 2 2" xfId="28696"/>
    <cellStyle name="Normal 2 55 5 3" xfId="28697"/>
    <cellStyle name="Normal 2 55 6" xfId="18837"/>
    <cellStyle name="Normal 2 55 6 2" xfId="28698"/>
    <cellStyle name="Normal 2 55 7" xfId="28699"/>
    <cellStyle name="Normal 2 56" xfId="7859"/>
    <cellStyle name="Normal 2 56 2" xfId="7860"/>
    <cellStyle name="Normal 2 56 2 2" xfId="7861"/>
    <cellStyle name="Normal 2 56 2 3" xfId="7862"/>
    <cellStyle name="Normal 2 56 2 3 2" xfId="18838"/>
    <cellStyle name="Normal 2 56 2 3 2 2" xfId="28700"/>
    <cellStyle name="Normal 2 56 2 3 3" xfId="28701"/>
    <cellStyle name="Normal 2 56 2 4" xfId="18839"/>
    <cellStyle name="Normal 2 56 2 4 2" xfId="28702"/>
    <cellStyle name="Normal 2 56 2 5" xfId="28703"/>
    <cellStyle name="Normal 2 56 3" xfId="7863"/>
    <cellStyle name="Normal 2 56 3 2" xfId="7864"/>
    <cellStyle name="Normal 2 56 3 3" xfId="7865"/>
    <cellStyle name="Normal 2 56 3 3 2" xfId="18840"/>
    <cellStyle name="Normal 2 56 3 3 2 2" xfId="28704"/>
    <cellStyle name="Normal 2 56 3 3 3" xfId="28705"/>
    <cellStyle name="Normal 2 56 3 4" xfId="18841"/>
    <cellStyle name="Normal 2 56 3 4 2" xfId="28706"/>
    <cellStyle name="Normal 2 56 3 5" xfId="28707"/>
    <cellStyle name="Normal 2 56 4" xfId="7866"/>
    <cellStyle name="Normal 2 56 5" xfId="7867"/>
    <cellStyle name="Normal 2 56 5 2" xfId="18842"/>
    <cellStyle name="Normal 2 56 5 2 2" xfId="28708"/>
    <cellStyle name="Normal 2 56 5 3" xfId="28709"/>
    <cellStyle name="Normal 2 56 6" xfId="18843"/>
    <cellStyle name="Normal 2 56 6 2" xfId="28710"/>
    <cellStyle name="Normal 2 56 7" xfId="28711"/>
    <cellStyle name="Normal 2 57" xfId="7868"/>
    <cellStyle name="Normal 2 57 2" xfId="7869"/>
    <cellStyle name="Normal 2 57 2 2" xfId="7870"/>
    <cellStyle name="Normal 2 57 2 3" xfId="7871"/>
    <cellStyle name="Normal 2 57 2 3 2" xfId="18844"/>
    <cellStyle name="Normal 2 57 2 3 2 2" xfId="28712"/>
    <cellStyle name="Normal 2 57 2 3 3" xfId="28713"/>
    <cellStyle name="Normal 2 57 2 4" xfId="18845"/>
    <cellStyle name="Normal 2 57 2 4 2" xfId="28714"/>
    <cellStyle name="Normal 2 57 2 5" xfId="28715"/>
    <cellStyle name="Normal 2 57 3" xfId="7872"/>
    <cellStyle name="Normal 2 57 3 2" xfId="7873"/>
    <cellStyle name="Normal 2 57 3 3" xfId="7874"/>
    <cellStyle name="Normal 2 57 3 3 2" xfId="18846"/>
    <cellStyle name="Normal 2 57 3 3 2 2" xfId="28716"/>
    <cellStyle name="Normal 2 57 3 3 3" xfId="28717"/>
    <cellStyle name="Normal 2 57 3 4" xfId="18847"/>
    <cellStyle name="Normal 2 57 3 4 2" xfId="28718"/>
    <cellStyle name="Normal 2 57 3 5" xfId="28719"/>
    <cellStyle name="Normal 2 57 4" xfId="7875"/>
    <cellStyle name="Normal 2 57 5" xfId="7876"/>
    <cellStyle name="Normal 2 57 5 2" xfId="18848"/>
    <cellStyle name="Normal 2 57 5 2 2" xfId="28720"/>
    <cellStyle name="Normal 2 57 5 3" xfId="28721"/>
    <cellStyle name="Normal 2 57 6" xfId="18849"/>
    <cellStyle name="Normal 2 57 6 2" xfId="28722"/>
    <cellStyle name="Normal 2 57 7" xfId="28723"/>
    <cellStyle name="Normal 2 58" xfId="7877"/>
    <cellStyle name="Normal 2 58 2" xfId="7878"/>
    <cellStyle name="Normal 2 58 2 2" xfId="7879"/>
    <cellStyle name="Normal 2 58 2 3" xfId="7880"/>
    <cellStyle name="Normal 2 58 2 3 2" xfId="18850"/>
    <cellStyle name="Normal 2 58 2 3 2 2" xfId="28724"/>
    <cellStyle name="Normal 2 58 2 3 3" xfId="28725"/>
    <cellStyle name="Normal 2 58 2 4" xfId="18851"/>
    <cellStyle name="Normal 2 58 2 4 2" xfId="28726"/>
    <cellStyle name="Normal 2 58 2 5" xfId="28727"/>
    <cellStyle name="Normal 2 58 3" xfId="7881"/>
    <cellStyle name="Normal 2 58 3 2" xfId="7882"/>
    <cellStyle name="Normal 2 58 3 3" xfId="7883"/>
    <cellStyle name="Normal 2 58 3 3 2" xfId="18852"/>
    <cellStyle name="Normal 2 58 3 3 2 2" xfId="28728"/>
    <cellStyle name="Normal 2 58 3 3 3" xfId="28729"/>
    <cellStyle name="Normal 2 58 3 4" xfId="18853"/>
    <cellStyle name="Normal 2 58 3 4 2" xfId="28730"/>
    <cellStyle name="Normal 2 58 3 5" xfId="28731"/>
    <cellStyle name="Normal 2 58 4" xfId="7884"/>
    <cellStyle name="Normal 2 58 5" xfId="7885"/>
    <cellStyle name="Normal 2 58 5 2" xfId="18854"/>
    <cellStyle name="Normal 2 58 5 2 2" xfId="28732"/>
    <cellStyle name="Normal 2 58 5 3" xfId="28733"/>
    <cellStyle name="Normal 2 58 6" xfId="18855"/>
    <cellStyle name="Normal 2 58 6 2" xfId="28734"/>
    <cellStyle name="Normal 2 58 7" xfId="28735"/>
    <cellStyle name="Normal 2 59" xfId="7886"/>
    <cellStyle name="Normal 2 59 2" xfId="7887"/>
    <cellStyle name="Normal 2 59 2 2" xfId="7888"/>
    <cellStyle name="Normal 2 59 2 3" xfId="7889"/>
    <cellStyle name="Normal 2 59 2 3 2" xfId="18856"/>
    <cellStyle name="Normal 2 59 2 3 2 2" xfId="28736"/>
    <cellStyle name="Normal 2 59 2 3 3" xfId="28737"/>
    <cellStyle name="Normal 2 59 2 4" xfId="18857"/>
    <cellStyle name="Normal 2 59 2 4 2" xfId="28738"/>
    <cellStyle name="Normal 2 59 2 5" xfId="28739"/>
    <cellStyle name="Normal 2 59 3" xfId="7890"/>
    <cellStyle name="Normal 2 59 3 2" xfId="7891"/>
    <cellStyle name="Normal 2 59 3 3" xfId="7892"/>
    <cellStyle name="Normal 2 59 3 3 2" xfId="18858"/>
    <cellStyle name="Normal 2 59 3 3 2 2" xfId="28740"/>
    <cellStyle name="Normal 2 59 3 3 3" xfId="28741"/>
    <cellStyle name="Normal 2 59 3 4" xfId="18859"/>
    <cellStyle name="Normal 2 59 3 4 2" xfId="28742"/>
    <cellStyle name="Normal 2 59 3 5" xfId="28743"/>
    <cellStyle name="Normal 2 59 4" xfId="7893"/>
    <cellStyle name="Normal 2 59 5" xfId="7894"/>
    <cellStyle name="Normal 2 59 5 2" xfId="18860"/>
    <cellStyle name="Normal 2 59 5 2 2" xfId="28744"/>
    <cellStyle name="Normal 2 59 5 3" xfId="28745"/>
    <cellStyle name="Normal 2 59 6" xfId="18861"/>
    <cellStyle name="Normal 2 59 6 2" xfId="28746"/>
    <cellStyle name="Normal 2 59 7" xfId="28747"/>
    <cellStyle name="Normal 2 6" xfId="52"/>
    <cellStyle name="Normal 2 6 10" xfId="18862"/>
    <cellStyle name="Normal 2 6 10 2" xfId="28748"/>
    <cellStyle name="Normal 2 6 11" xfId="28749"/>
    <cellStyle name="Normal 2 6 2" xfId="7895"/>
    <cellStyle name="Normal 2 6 2 2" xfId="7896"/>
    <cellStyle name="Normal 2 6 2 2 2" xfId="7897"/>
    <cellStyle name="Normal 2 6 2 2 3" xfId="7898"/>
    <cellStyle name="Normal 2 6 2 2 3 2" xfId="18863"/>
    <cellStyle name="Normal 2 6 2 2 3 2 2" xfId="28750"/>
    <cellStyle name="Normal 2 6 2 2 3 3" xfId="28751"/>
    <cellStyle name="Normal 2 6 2 2 4" xfId="18864"/>
    <cellStyle name="Normal 2 6 2 2 4 2" xfId="28752"/>
    <cellStyle name="Normal 2 6 2 2 5" xfId="28753"/>
    <cellStyle name="Normal 2 6 2 3" xfId="7899"/>
    <cellStyle name="Normal 2 6 2 4" xfId="18865"/>
    <cellStyle name="Normal 2 6 2 4 2" xfId="28754"/>
    <cellStyle name="Normal 2 6 3" xfId="7900"/>
    <cellStyle name="Normal 2 6 3 2" xfId="7901"/>
    <cellStyle name="Normal 2 6 3 2 2" xfId="7902"/>
    <cellStyle name="Normal 2 6 3 3" xfId="7903"/>
    <cellStyle name="Normal 2 6 3 4" xfId="18866"/>
    <cellStyle name="Normal 2 6 3 4 2" xfId="28755"/>
    <cellStyle name="Normal 2 6 4" xfId="7904"/>
    <cellStyle name="Normal 2 6 4 2" xfId="7905"/>
    <cellStyle name="Normal 2 6 4 2 2" xfId="28756"/>
    <cellStyle name="Normal 2 6 4 3" xfId="7906"/>
    <cellStyle name="Normal 2 6 4 3 2" xfId="18867"/>
    <cellStyle name="Normal 2 6 4 3 2 2" xfId="28757"/>
    <cellStyle name="Normal 2 6 4 3 3" xfId="28758"/>
    <cellStyle name="Normal 2 6 4 4" xfId="18868"/>
    <cellStyle name="Normal 2 6 4 4 2" xfId="28759"/>
    <cellStyle name="Normal 2 6 4 5" xfId="28760"/>
    <cellStyle name="Normal 2 6 5" xfId="7907"/>
    <cellStyle name="Normal 2 6 5 2" xfId="7908"/>
    <cellStyle name="Normal 2 6 5 2 2" xfId="28761"/>
    <cellStyle name="Normal 2 6 5 3" xfId="7909"/>
    <cellStyle name="Normal 2 6 5 3 2" xfId="18869"/>
    <cellStyle name="Normal 2 6 5 3 2 2" xfId="28762"/>
    <cellStyle name="Normal 2 6 5 3 3" xfId="28763"/>
    <cellStyle name="Normal 2 6 5 4" xfId="18870"/>
    <cellStyle name="Normal 2 6 5 4 2" xfId="28764"/>
    <cellStyle name="Normal 2 6 5 5" xfId="28765"/>
    <cellStyle name="Normal 2 6 6" xfId="7910"/>
    <cellStyle name="Normal 2 6 6 2" xfId="7911"/>
    <cellStyle name="Normal 2 6 6 3" xfId="7912"/>
    <cellStyle name="Normal 2 6 6 3 2" xfId="18871"/>
    <cellStyle name="Normal 2 6 6 3 2 2" xfId="28766"/>
    <cellStyle name="Normal 2 6 6 3 3" xfId="28767"/>
    <cellStyle name="Normal 2 6 6 4" xfId="18872"/>
    <cellStyle name="Normal 2 6 6 4 2" xfId="28768"/>
    <cellStyle name="Normal 2 6 6 5" xfId="28769"/>
    <cellStyle name="Normal 2 6 7" xfId="7913"/>
    <cellStyle name="Normal 2 6 7 2" xfId="7914"/>
    <cellStyle name="Normal 2 6 7 3" xfId="7915"/>
    <cellStyle name="Normal 2 6 7 3 2" xfId="18873"/>
    <cellStyle name="Normal 2 6 7 3 2 2" xfId="28770"/>
    <cellStyle name="Normal 2 6 7 3 3" xfId="28771"/>
    <cellStyle name="Normal 2 6 7 4" xfId="18874"/>
    <cellStyle name="Normal 2 6 7 4 2" xfId="28772"/>
    <cellStyle name="Normal 2 6 7 5" xfId="28773"/>
    <cellStyle name="Normal 2 6 8" xfId="7916"/>
    <cellStyle name="Normal 2 6 9" xfId="7917"/>
    <cellStyle name="Normal 2 6 9 2" xfId="18875"/>
    <cellStyle name="Normal 2 6 9 2 2" xfId="28774"/>
    <cellStyle name="Normal 2 6 9 3" xfId="28775"/>
    <cellStyle name="Normal 2 60" xfId="7918"/>
    <cellStyle name="Normal 2 60 2" xfId="7919"/>
    <cellStyle name="Normal 2 60 2 2" xfId="7920"/>
    <cellStyle name="Normal 2 60 2 3" xfId="7921"/>
    <cellStyle name="Normal 2 60 2 3 2" xfId="18876"/>
    <cellStyle name="Normal 2 60 2 3 2 2" xfId="28776"/>
    <cellStyle name="Normal 2 60 2 3 3" xfId="28777"/>
    <cellStyle name="Normal 2 60 2 4" xfId="18877"/>
    <cellStyle name="Normal 2 60 2 4 2" xfId="28778"/>
    <cellStyle name="Normal 2 60 2 5" xfId="28779"/>
    <cellStyle name="Normal 2 60 3" xfId="7922"/>
    <cellStyle name="Normal 2 60 3 2" xfId="7923"/>
    <cellStyle name="Normal 2 60 3 3" xfId="7924"/>
    <cellStyle name="Normal 2 60 3 3 2" xfId="18878"/>
    <cellStyle name="Normal 2 60 3 3 2 2" xfId="28780"/>
    <cellStyle name="Normal 2 60 3 3 3" xfId="28781"/>
    <cellStyle name="Normal 2 60 3 4" xfId="18879"/>
    <cellStyle name="Normal 2 60 3 4 2" xfId="28782"/>
    <cellStyle name="Normal 2 60 3 5" xfId="28783"/>
    <cellStyle name="Normal 2 60 4" xfId="7925"/>
    <cellStyle name="Normal 2 60 5" xfId="7926"/>
    <cellStyle name="Normal 2 60 5 2" xfId="18880"/>
    <cellStyle name="Normal 2 60 5 2 2" xfId="28784"/>
    <cellStyle name="Normal 2 60 5 3" xfId="28785"/>
    <cellStyle name="Normal 2 60 6" xfId="18881"/>
    <cellStyle name="Normal 2 60 6 2" xfId="28786"/>
    <cellStyle name="Normal 2 60 7" xfId="28787"/>
    <cellStyle name="Normal 2 61" xfId="7927"/>
    <cellStyle name="Normal 2 61 2" xfId="7928"/>
    <cellStyle name="Normal 2 61 2 2" xfId="7929"/>
    <cellStyle name="Normal 2 61 2 3" xfId="7930"/>
    <cellStyle name="Normal 2 61 2 3 2" xfId="18882"/>
    <cellStyle name="Normal 2 61 2 3 2 2" xfId="28788"/>
    <cellStyle name="Normal 2 61 2 3 3" xfId="28789"/>
    <cellStyle name="Normal 2 61 2 4" xfId="18883"/>
    <cellStyle name="Normal 2 61 2 4 2" xfId="28790"/>
    <cellStyle name="Normal 2 61 2 5" xfId="28791"/>
    <cellStyle name="Normal 2 61 3" xfId="7931"/>
    <cellStyle name="Normal 2 61 3 2" xfId="7932"/>
    <cellStyle name="Normal 2 61 3 3" xfId="7933"/>
    <cellStyle name="Normal 2 61 3 3 2" xfId="18884"/>
    <cellStyle name="Normal 2 61 3 3 2 2" xfId="28792"/>
    <cellStyle name="Normal 2 61 3 3 3" xfId="28793"/>
    <cellStyle name="Normal 2 61 3 4" xfId="18885"/>
    <cellStyle name="Normal 2 61 3 4 2" xfId="28794"/>
    <cellStyle name="Normal 2 61 3 5" xfId="28795"/>
    <cellStyle name="Normal 2 61 4" xfId="7934"/>
    <cellStyle name="Normal 2 61 5" xfId="7935"/>
    <cellStyle name="Normal 2 61 5 2" xfId="18886"/>
    <cellStyle name="Normal 2 61 5 2 2" xfId="28796"/>
    <cellStyle name="Normal 2 61 5 3" xfId="28797"/>
    <cellStyle name="Normal 2 61 6" xfId="18887"/>
    <cellStyle name="Normal 2 61 6 2" xfId="28798"/>
    <cellStyle name="Normal 2 61 7" xfId="28799"/>
    <cellStyle name="Normal 2 62" xfId="7936"/>
    <cellStyle name="Normal 2 62 2" xfId="7937"/>
    <cellStyle name="Normal 2 62 2 2" xfId="7938"/>
    <cellStyle name="Normal 2 62 2 3" xfId="7939"/>
    <cellStyle name="Normal 2 62 2 3 2" xfId="18888"/>
    <cellStyle name="Normal 2 62 2 3 2 2" xfId="28800"/>
    <cellStyle name="Normal 2 62 2 3 3" xfId="28801"/>
    <cellStyle name="Normal 2 62 2 4" xfId="18889"/>
    <cellStyle name="Normal 2 62 2 4 2" xfId="28802"/>
    <cellStyle name="Normal 2 62 2 5" xfId="28803"/>
    <cellStyle name="Normal 2 62 3" xfId="7940"/>
    <cellStyle name="Normal 2 62 3 2" xfId="7941"/>
    <cellStyle name="Normal 2 62 3 3" xfId="7942"/>
    <cellStyle name="Normal 2 62 3 3 2" xfId="18890"/>
    <cellStyle name="Normal 2 62 3 3 2 2" xfId="28804"/>
    <cellStyle name="Normal 2 62 3 3 3" xfId="28805"/>
    <cellStyle name="Normal 2 62 3 4" xfId="18891"/>
    <cellStyle name="Normal 2 62 3 4 2" xfId="28806"/>
    <cellStyle name="Normal 2 62 3 5" xfId="28807"/>
    <cellStyle name="Normal 2 62 4" xfId="7943"/>
    <cellStyle name="Normal 2 62 5" xfId="7944"/>
    <cellStyle name="Normal 2 62 5 2" xfId="18892"/>
    <cellStyle name="Normal 2 62 5 2 2" xfId="28808"/>
    <cellStyle name="Normal 2 62 5 3" xfId="28809"/>
    <cellStyle name="Normal 2 62 6" xfId="18893"/>
    <cellStyle name="Normal 2 62 6 2" xfId="28810"/>
    <cellStyle name="Normal 2 62 7" xfId="28811"/>
    <cellStyle name="Normal 2 63" xfId="7945"/>
    <cellStyle name="Normal 2 63 2" xfId="7946"/>
    <cellStyle name="Normal 2 63 2 2" xfId="7947"/>
    <cellStyle name="Normal 2 63 2 3" xfId="7948"/>
    <cellStyle name="Normal 2 63 2 3 2" xfId="18894"/>
    <cellStyle name="Normal 2 63 2 3 2 2" xfId="28812"/>
    <cellStyle name="Normal 2 63 2 3 3" xfId="28813"/>
    <cellStyle name="Normal 2 63 2 4" xfId="18895"/>
    <cellStyle name="Normal 2 63 2 4 2" xfId="28814"/>
    <cellStyle name="Normal 2 63 2 5" xfId="28815"/>
    <cellStyle name="Normal 2 63 3" xfId="7949"/>
    <cellStyle name="Normal 2 63 3 2" xfId="7950"/>
    <cellStyle name="Normal 2 63 3 3" xfId="7951"/>
    <cellStyle name="Normal 2 63 3 3 2" xfId="18896"/>
    <cellStyle name="Normal 2 63 3 3 2 2" xfId="28816"/>
    <cellStyle name="Normal 2 63 3 3 3" xfId="28817"/>
    <cellStyle name="Normal 2 63 3 4" xfId="18897"/>
    <cellStyle name="Normal 2 63 3 4 2" xfId="28818"/>
    <cellStyle name="Normal 2 63 3 5" xfId="28819"/>
    <cellStyle name="Normal 2 63 4" xfId="7952"/>
    <cellStyle name="Normal 2 63 5" xfId="7953"/>
    <cellStyle name="Normal 2 63 5 2" xfId="18898"/>
    <cellStyle name="Normal 2 63 5 2 2" xfId="28820"/>
    <cellStyle name="Normal 2 63 5 3" xfId="28821"/>
    <cellStyle name="Normal 2 63 6" xfId="18899"/>
    <cellStyle name="Normal 2 63 6 2" xfId="28822"/>
    <cellStyle name="Normal 2 63 7" xfId="28823"/>
    <cellStyle name="Normal 2 64" xfId="7954"/>
    <cellStyle name="Normal 2 64 2" xfId="7955"/>
    <cellStyle name="Normal 2 64 2 2" xfId="7956"/>
    <cellStyle name="Normal 2 64 2 3" xfId="7957"/>
    <cellStyle name="Normal 2 64 2 3 2" xfId="18900"/>
    <cellStyle name="Normal 2 64 2 3 2 2" xfId="28824"/>
    <cellStyle name="Normal 2 64 2 3 3" xfId="28825"/>
    <cellStyle name="Normal 2 64 2 4" xfId="18901"/>
    <cellStyle name="Normal 2 64 2 4 2" xfId="28826"/>
    <cellStyle name="Normal 2 64 2 5" xfId="28827"/>
    <cellStyle name="Normal 2 64 3" xfId="7958"/>
    <cellStyle name="Normal 2 64 3 2" xfId="7959"/>
    <cellStyle name="Normal 2 64 3 3" xfId="7960"/>
    <cellStyle name="Normal 2 64 3 3 2" xfId="18902"/>
    <cellStyle name="Normal 2 64 3 3 2 2" xfId="28828"/>
    <cellStyle name="Normal 2 64 3 3 3" xfId="28829"/>
    <cellStyle name="Normal 2 64 3 4" xfId="18903"/>
    <cellStyle name="Normal 2 64 3 4 2" xfId="28830"/>
    <cellStyle name="Normal 2 64 3 5" xfId="28831"/>
    <cellStyle name="Normal 2 64 4" xfId="7961"/>
    <cellStyle name="Normal 2 64 5" xfId="7962"/>
    <cellStyle name="Normal 2 64 5 2" xfId="18904"/>
    <cellStyle name="Normal 2 64 5 2 2" xfId="28832"/>
    <cellStyle name="Normal 2 64 5 3" xfId="28833"/>
    <cellStyle name="Normal 2 64 6" xfId="18905"/>
    <cellStyle name="Normal 2 64 6 2" xfId="28834"/>
    <cellStyle name="Normal 2 64 7" xfId="28835"/>
    <cellStyle name="Normal 2 65" xfId="7963"/>
    <cellStyle name="Normal 2 65 2" xfId="7964"/>
    <cellStyle name="Normal 2 65 2 2" xfId="28836"/>
    <cellStyle name="Normal 2 65 3" xfId="7965"/>
    <cellStyle name="Normal 2 65 3 2" xfId="18906"/>
    <cellStyle name="Normal 2 65 3 2 2" xfId="28837"/>
    <cellStyle name="Normal 2 65 3 3" xfId="28838"/>
    <cellStyle name="Normal 2 65 4" xfId="18907"/>
    <cellStyle name="Normal 2 65 4 2" xfId="28839"/>
    <cellStyle name="Normal 2 65 5" xfId="28840"/>
    <cellStyle name="Normal 2 66" xfId="7966"/>
    <cellStyle name="Normal 2 66 2" xfId="7967"/>
    <cellStyle name="Normal 2 66 2 2" xfId="28841"/>
    <cellStyle name="Normal 2 66 3" xfId="7968"/>
    <cellStyle name="Normal 2 66 3 2" xfId="18908"/>
    <cellStyle name="Normal 2 66 3 2 2" xfId="28842"/>
    <cellStyle name="Normal 2 66 3 3" xfId="28843"/>
    <cellStyle name="Normal 2 66 4" xfId="18909"/>
    <cellStyle name="Normal 2 66 4 2" xfId="28844"/>
    <cellStyle name="Normal 2 66 5" xfId="28845"/>
    <cellStyle name="Normal 2 67" xfId="7969"/>
    <cellStyle name="Normal 2 67 2" xfId="7970"/>
    <cellStyle name="Normal 2 67 2 2" xfId="28846"/>
    <cellStyle name="Normal 2 67 3" xfId="7971"/>
    <cellStyle name="Normal 2 67 3 2" xfId="18910"/>
    <cellStyle name="Normal 2 67 3 2 2" xfId="28847"/>
    <cellStyle name="Normal 2 67 3 3" xfId="28848"/>
    <cellStyle name="Normal 2 67 4" xfId="18911"/>
    <cellStyle name="Normal 2 67 4 2" xfId="28849"/>
    <cellStyle name="Normal 2 67 5" xfId="28850"/>
    <cellStyle name="Normal 2 68" xfId="7972"/>
    <cellStyle name="Normal 2 68 2" xfId="7973"/>
    <cellStyle name="Normal 2 68 2 2" xfId="28851"/>
    <cellStyle name="Normal 2 68 3" xfId="7974"/>
    <cellStyle name="Normal 2 68 3 2" xfId="18912"/>
    <cellStyle name="Normal 2 68 3 2 2" xfId="28852"/>
    <cellStyle name="Normal 2 68 3 3" xfId="28853"/>
    <cellStyle name="Normal 2 68 4" xfId="18913"/>
    <cellStyle name="Normal 2 68 4 2" xfId="28854"/>
    <cellStyle name="Normal 2 68 5" xfId="28855"/>
    <cellStyle name="Normal 2 69" xfId="7975"/>
    <cellStyle name="Normal 2 69 2" xfId="7976"/>
    <cellStyle name="Normal 2 69 2 2" xfId="28856"/>
    <cellStyle name="Normal 2 69 3" xfId="7977"/>
    <cellStyle name="Normal 2 69 3 2" xfId="18914"/>
    <cellStyle name="Normal 2 69 3 2 2" xfId="28857"/>
    <cellStyle name="Normal 2 69 3 3" xfId="28858"/>
    <cellStyle name="Normal 2 69 4" xfId="18915"/>
    <cellStyle name="Normal 2 69 4 2" xfId="28859"/>
    <cellStyle name="Normal 2 69 5" xfId="28860"/>
    <cellStyle name="Normal 2 7" xfId="53"/>
    <cellStyle name="Normal 2 7 10" xfId="7978"/>
    <cellStyle name="Normal 2 7 10 2" xfId="7979"/>
    <cellStyle name="Normal 2 7 10 3" xfId="7980"/>
    <cellStyle name="Normal 2 7 10 3 2" xfId="18916"/>
    <cellStyle name="Normal 2 7 10 3 2 2" xfId="28861"/>
    <cellStyle name="Normal 2 7 10 3 3" xfId="28862"/>
    <cellStyle name="Normal 2 7 10 4" xfId="18917"/>
    <cellStyle name="Normal 2 7 10 4 2" xfId="28863"/>
    <cellStyle name="Normal 2 7 10 5" xfId="28864"/>
    <cellStyle name="Normal 2 7 11" xfId="7981"/>
    <cellStyle name="Normal 2 7 12" xfId="7982"/>
    <cellStyle name="Normal 2 7 12 2" xfId="18918"/>
    <cellStyle name="Normal 2 7 12 2 2" xfId="28865"/>
    <cellStyle name="Normal 2 7 12 3" xfId="28866"/>
    <cellStyle name="Normal 2 7 13" xfId="18919"/>
    <cellStyle name="Normal 2 7 13 2" xfId="28867"/>
    <cellStyle name="Normal 2 7 14" xfId="28868"/>
    <cellStyle name="Normal 2 7 2" xfId="7983"/>
    <cellStyle name="Normal 2 7 2 2" xfId="7984"/>
    <cellStyle name="Normal 2 7 2 2 2" xfId="7985"/>
    <cellStyle name="Normal 2 7 2 3" xfId="7986"/>
    <cellStyle name="Normal 2 7 2 4" xfId="18920"/>
    <cellStyle name="Normal 2 7 2 4 2" xfId="28869"/>
    <cellStyle name="Normal 2 7 3" xfId="7987"/>
    <cellStyle name="Normal 2 7 3 2" xfId="7988"/>
    <cellStyle name="Normal 2 7 3 2 2" xfId="7989"/>
    <cellStyle name="Normal 2 7 3 3" xfId="7990"/>
    <cellStyle name="Normal 2 7 3 4" xfId="18921"/>
    <cellStyle name="Normal 2 7 3 4 2" xfId="28870"/>
    <cellStyle name="Normal 2 7 4" xfId="7991"/>
    <cellStyle name="Normal 2 7 4 2" xfId="7992"/>
    <cellStyle name="Normal 2 7 4 2 2" xfId="7993"/>
    <cellStyle name="Normal 2 7 4 3" xfId="7994"/>
    <cellStyle name="Normal 2 7 4 4" xfId="7995"/>
    <cellStyle name="Normal 2 7 4 4 2" xfId="18922"/>
    <cellStyle name="Normal 2 7 4 4 2 2" xfId="28871"/>
    <cellStyle name="Normal 2 7 4 4 3" xfId="28872"/>
    <cellStyle name="Normal 2 7 4 5" xfId="18923"/>
    <cellStyle name="Normal 2 7 4 5 2" xfId="28873"/>
    <cellStyle name="Normal 2 7 4 6" xfId="28874"/>
    <cellStyle name="Normal 2 7 5" xfId="7996"/>
    <cellStyle name="Normal 2 7 5 2" xfId="7997"/>
    <cellStyle name="Normal 2 7 5 3" xfId="28875"/>
    <cellStyle name="Normal 2 7 6" xfId="7998"/>
    <cellStyle name="Normal 2 7 6 2" xfId="7999"/>
    <cellStyle name="Normal 2 7 7" xfId="8000"/>
    <cellStyle name="Normal 2 7 7 2" xfId="8001"/>
    <cellStyle name="Normal 2 7 8" xfId="8002"/>
    <cellStyle name="Normal 2 7 8 2" xfId="8003"/>
    <cellStyle name="Normal 2 7 9" xfId="8004"/>
    <cellStyle name="Normal 2 7 9 2" xfId="8005"/>
    <cellStyle name="Normal 2 70" xfId="8006"/>
    <cellStyle name="Normal 2 70 2" xfId="8007"/>
    <cellStyle name="Normal 2 70 2 2" xfId="28876"/>
    <cellStyle name="Normal 2 70 3" xfId="8008"/>
    <cellStyle name="Normal 2 70 3 2" xfId="18924"/>
    <cellStyle name="Normal 2 70 3 2 2" xfId="28877"/>
    <cellStyle name="Normal 2 70 3 3" xfId="28878"/>
    <cellStyle name="Normal 2 70 4" xfId="18925"/>
    <cellStyle name="Normal 2 70 4 2" xfId="28879"/>
    <cellStyle name="Normal 2 70 5" xfId="28880"/>
    <cellStyle name="Normal 2 71" xfId="8009"/>
    <cellStyle name="Normal 2 71 2" xfId="8010"/>
    <cellStyle name="Normal 2 71 2 2" xfId="8011"/>
    <cellStyle name="Normal 2 71 2 3" xfId="8012"/>
    <cellStyle name="Normal 2 71 2 3 2" xfId="18926"/>
    <cellStyle name="Normal 2 71 2 3 2 2" xfId="28881"/>
    <cellStyle name="Normal 2 71 2 3 3" xfId="28882"/>
    <cellStyle name="Normal 2 71 2 4" xfId="18927"/>
    <cellStyle name="Normal 2 71 2 4 2" xfId="28883"/>
    <cellStyle name="Normal 2 71 2 5" xfId="28884"/>
    <cellStyle name="Normal 2 71 3" xfId="8013"/>
    <cellStyle name="Normal 2 71 4" xfId="8014"/>
    <cellStyle name="Normal 2 71 4 2" xfId="18928"/>
    <cellStyle name="Normal 2 71 4 2 2" xfId="28885"/>
    <cellStyle name="Normal 2 71 4 3" xfId="28886"/>
    <cellStyle name="Normal 2 71 5" xfId="18929"/>
    <cellStyle name="Normal 2 71 5 2" xfId="28887"/>
    <cellStyle name="Normal 2 71 6" xfId="28888"/>
    <cellStyle name="Normal 2 72" xfId="8015"/>
    <cellStyle name="Normal 2 72 2" xfId="8016"/>
    <cellStyle name="Normal 2 72 2 2" xfId="8017"/>
    <cellStyle name="Normal 2 72 2 3" xfId="8018"/>
    <cellStyle name="Normal 2 72 2 3 2" xfId="18930"/>
    <cellStyle name="Normal 2 72 2 3 2 2" xfId="28889"/>
    <cellStyle name="Normal 2 72 2 3 3" xfId="28890"/>
    <cellStyle name="Normal 2 72 2 4" xfId="18931"/>
    <cellStyle name="Normal 2 72 2 4 2" xfId="28891"/>
    <cellStyle name="Normal 2 72 2 5" xfId="28892"/>
    <cellStyle name="Normal 2 72 3" xfId="8019"/>
    <cellStyle name="Normal 2 72 4" xfId="8020"/>
    <cellStyle name="Normal 2 72 4 2" xfId="18932"/>
    <cellStyle name="Normal 2 72 4 2 2" xfId="28893"/>
    <cellStyle name="Normal 2 72 4 3" xfId="28894"/>
    <cellStyle name="Normal 2 72 5" xfId="18933"/>
    <cellStyle name="Normal 2 72 5 2" xfId="28895"/>
    <cellStyle name="Normal 2 72 6" xfId="28896"/>
    <cellStyle name="Normal 2 73" xfId="8021"/>
    <cellStyle name="Normal 2 73 2" xfId="8022"/>
    <cellStyle name="Normal 2 73 2 2" xfId="8023"/>
    <cellStyle name="Normal 2 73 2 3" xfId="8024"/>
    <cellStyle name="Normal 2 73 2 3 2" xfId="18934"/>
    <cellStyle name="Normal 2 73 2 3 2 2" xfId="28897"/>
    <cellStyle name="Normal 2 73 2 3 3" xfId="28898"/>
    <cellStyle name="Normal 2 73 2 4" xfId="18935"/>
    <cellStyle name="Normal 2 73 2 4 2" xfId="28899"/>
    <cellStyle name="Normal 2 73 2 5" xfId="28900"/>
    <cellStyle name="Normal 2 73 3" xfId="8025"/>
    <cellStyle name="Normal 2 73 4" xfId="8026"/>
    <cellStyle name="Normal 2 73 4 2" xfId="18936"/>
    <cellStyle name="Normal 2 73 4 2 2" xfId="28901"/>
    <cellStyle name="Normal 2 73 4 3" xfId="28902"/>
    <cellStyle name="Normal 2 73 5" xfId="18937"/>
    <cellStyle name="Normal 2 73 5 2" xfId="28903"/>
    <cellStyle name="Normal 2 73 6" xfId="28904"/>
    <cellStyle name="Normal 2 74" xfId="8027"/>
    <cellStyle name="Normal 2 74 2" xfId="8028"/>
    <cellStyle name="Normal 2 74 2 2" xfId="8029"/>
    <cellStyle name="Normal 2 74 2 3" xfId="8030"/>
    <cellStyle name="Normal 2 74 2 3 2" xfId="18938"/>
    <cellStyle name="Normal 2 74 2 3 2 2" xfId="28905"/>
    <cellStyle name="Normal 2 74 2 3 3" xfId="28906"/>
    <cellStyle name="Normal 2 74 2 4" xfId="18939"/>
    <cellStyle name="Normal 2 74 2 4 2" xfId="28907"/>
    <cellStyle name="Normal 2 74 2 5" xfId="28908"/>
    <cellStyle name="Normal 2 74 3" xfId="8031"/>
    <cellStyle name="Normal 2 74 4" xfId="8032"/>
    <cellStyle name="Normal 2 74 4 2" xfId="18940"/>
    <cellStyle name="Normal 2 74 4 2 2" xfId="28909"/>
    <cellStyle name="Normal 2 74 4 3" xfId="28910"/>
    <cellStyle name="Normal 2 74 5" xfId="18941"/>
    <cellStyle name="Normal 2 74 5 2" xfId="28911"/>
    <cellStyle name="Normal 2 74 6" xfId="28912"/>
    <cellStyle name="Normal 2 75" xfId="8033"/>
    <cellStyle name="Normal 2 75 2" xfId="8034"/>
    <cellStyle name="Normal 2 75 2 2" xfId="8035"/>
    <cellStyle name="Normal 2 75 2 3" xfId="8036"/>
    <cellStyle name="Normal 2 75 2 3 2" xfId="18942"/>
    <cellStyle name="Normal 2 75 2 3 2 2" xfId="28913"/>
    <cellStyle name="Normal 2 75 2 3 3" xfId="28914"/>
    <cellStyle name="Normal 2 75 2 4" xfId="18943"/>
    <cellStyle name="Normal 2 75 2 4 2" xfId="28915"/>
    <cellStyle name="Normal 2 75 2 5" xfId="28916"/>
    <cellStyle name="Normal 2 75 3" xfId="8037"/>
    <cellStyle name="Normal 2 75 4" xfId="8038"/>
    <cellStyle name="Normal 2 75 4 2" xfId="18944"/>
    <cellStyle name="Normal 2 75 4 2 2" xfId="28917"/>
    <cellStyle name="Normal 2 75 4 3" xfId="28918"/>
    <cellStyle name="Normal 2 75 5" xfId="18945"/>
    <cellStyle name="Normal 2 75 5 2" xfId="28919"/>
    <cellStyle name="Normal 2 75 6" xfId="28920"/>
    <cellStyle name="Normal 2 76" xfId="8039"/>
    <cellStyle name="Normal 2 76 2" xfId="8040"/>
    <cellStyle name="Normal 2 76 2 2" xfId="8041"/>
    <cellStyle name="Normal 2 76 2 3" xfId="8042"/>
    <cellStyle name="Normal 2 76 2 3 2" xfId="18946"/>
    <cellStyle name="Normal 2 76 2 3 2 2" xfId="28921"/>
    <cellStyle name="Normal 2 76 2 3 3" xfId="28922"/>
    <cellStyle name="Normal 2 76 2 4" xfId="18947"/>
    <cellStyle name="Normal 2 76 2 4 2" xfId="28923"/>
    <cellStyle name="Normal 2 76 2 5" xfId="28924"/>
    <cellStyle name="Normal 2 76 3" xfId="8043"/>
    <cellStyle name="Normal 2 76 4" xfId="8044"/>
    <cellStyle name="Normal 2 76 4 2" xfId="18948"/>
    <cellStyle name="Normal 2 76 4 2 2" xfId="28925"/>
    <cellStyle name="Normal 2 76 4 3" xfId="28926"/>
    <cellStyle name="Normal 2 76 5" xfId="18949"/>
    <cellStyle name="Normal 2 76 5 2" xfId="28927"/>
    <cellStyle name="Normal 2 76 6" xfId="28928"/>
    <cellStyle name="Normal 2 77" xfId="8045"/>
    <cellStyle name="Normal 2 77 2" xfId="8046"/>
    <cellStyle name="Normal 2 77 2 2" xfId="8047"/>
    <cellStyle name="Normal 2 77 2 3" xfId="8048"/>
    <cellStyle name="Normal 2 77 2 3 2" xfId="18950"/>
    <cellStyle name="Normal 2 77 2 3 2 2" xfId="28929"/>
    <cellStyle name="Normal 2 77 2 3 3" xfId="28930"/>
    <cellStyle name="Normal 2 77 2 4" xfId="18951"/>
    <cellStyle name="Normal 2 77 2 4 2" xfId="28931"/>
    <cellStyle name="Normal 2 77 2 5" xfId="28932"/>
    <cellStyle name="Normal 2 77 3" xfId="8049"/>
    <cellStyle name="Normal 2 77 4" xfId="8050"/>
    <cellStyle name="Normal 2 77 4 2" xfId="18952"/>
    <cellStyle name="Normal 2 77 4 2 2" xfId="28933"/>
    <cellStyle name="Normal 2 77 4 3" xfId="28934"/>
    <cellStyle name="Normal 2 77 5" xfId="18953"/>
    <cellStyle name="Normal 2 77 5 2" xfId="28935"/>
    <cellStyle name="Normal 2 77 6" xfId="28936"/>
    <cellStyle name="Normal 2 78" xfId="8051"/>
    <cellStyle name="Normal 2 78 2" xfId="8052"/>
    <cellStyle name="Normal 2 78 2 2" xfId="8053"/>
    <cellStyle name="Normal 2 78 2 3" xfId="8054"/>
    <cellStyle name="Normal 2 78 2 3 2" xfId="18954"/>
    <cellStyle name="Normal 2 78 2 3 2 2" xfId="28937"/>
    <cellStyle name="Normal 2 78 2 3 3" xfId="28938"/>
    <cellStyle name="Normal 2 78 2 4" xfId="18955"/>
    <cellStyle name="Normal 2 78 2 4 2" xfId="28939"/>
    <cellStyle name="Normal 2 78 2 5" xfId="28940"/>
    <cellStyle name="Normal 2 78 3" xfId="8055"/>
    <cellStyle name="Normal 2 78 4" xfId="8056"/>
    <cellStyle name="Normal 2 78 4 2" xfId="18956"/>
    <cellStyle name="Normal 2 78 4 2 2" xfId="28941"/>
    <cellStyle name="Normal 2 78 4 3" xfId="28942"/>
    <cellStyle name="Normal 2 78 5" xfId="18957"/>
    <cellStyle name="Normal 2 78 5 2" xfId="28943"/>
    <cellStyle name="Normal 2 78 6" xfId="28944"/>
    <cellStyle name="Normal 2 79" xfId="8057"/>
    <cellStyle name="Normal 2 79 2" xfId="8058"/>
    <cellStyle name="Normal 2 79 2 2" xfId="8059"/>
    <cellStyle name="Normal 2 79 2 3" xfId="8060"/>
    <cellStyle name="Normal 2 79 2 3 2" xfId="18958"/>
    <cellStyle name="Normal 2 79 2 3 2 2" xfId="28945"/>
    <cellStyle name="Normal 2 79 2 3 3" xfId="28946"/>
    <cellStyle name="Normal 2 79 2 4" xfId="18959"/>
    <cellStyle name="Normal 2 79 2 4 2" xfId="28947"/>
    <cellStyle name="Normal 2 79 2 5" xfId="28948"/>
    <cellStyle name="Normal 2 79 3" xfId="8061"/>
    <cellStyle name="Normal 2 79 4" xfId="8062"/>
    <cellStyle name="Normal 2 79 4 2" xfId="18960"/>
    <cellStyle name="Normal 2 79 4 2 2" xfId="28949"/>
    <cellStyle name="Normal 2 79 4 3" xfId="28950"/>
    <cellStyle name="Normal 2 79 5" xfId="18961"/>
    <cellStyle name="Normal 2 79 5 2" xfId="28951"/>
    <cellStyle name="Normal 2 79 6" xfId="28952"/>
    <cellStyle name="Normal 2 8" xfId="54"/>
    <cellStyle name="Normal 2 8 2" xfId="8063"/>
    <cellStyle name="Normal 2 8 2 2" xfId="8064"/>
    <cellStyle name="Normal 2 8 2 3" xfId="18962"/>
    <cellStyle name="Normal 2 8 2 3 2" xfId="28953"/>
    <cellStyle name="Normal 2 8 3" xfId="8065"/>
    <cellStyle name="Normal 2 8 3 2" xfId="8066"/>
    <cellStyle name="Normal 2 8 4" xfId="8067"/>
    <cellStyle name="Normal 2 8 4 2" xfId="8068"/>
    <cellStyle name="Normal 2 8 4 3" xfId="8069"/>
    <cellStyle name="Normal 2 8 4 3 2" xfId="18963"/>
    <cellStyle name="Normal 2 8 4 3 2 2" xfId="28954"/>
    <cellStyle name="Normal 2 8 4 3 3" xfId="28955"/>
    <cellStyle name="Normal 2 8 4 4" xfId="18964"/>
    <cellStyle name="Normal 2 8 4 4 2" xfId="28956"/>
    <cellStyle name="Normal 2 8 4 5" xfId="28957"/>
    <cellStyle name="Normal 2 8 5" xfId="8070"/>
    <cellStyle name="Normal 2 8 5 2" xfId="8071"/>
    <cellStyle name="Normal 2 8 5 3" xfId="8072"/>
    <cellStyle name="Normal 2 8 5 3 2" xfId="18965"/>
    <cellStyle name="Normal 2 8 5 3 2 2" xfId="28958"/>
    <cellStyle name="Normal 2 8 5 3 3" xfId="28959"/>
    <cellStyle name="Normal 2 8 5 4" xfId="18966"/>
    <cellStyle name="Normal 2 8 5 4 2" xfId="28960"/>
    <cellStyle name="Normal 2 8 5 5" xfId="28961"/>
    <cellStyle name="Normal 2 8 6" xfId="8073"/>
    <cellStyle name="Normal 2 8 7" xfId="8074"/>
    <cellStyle name="Normal 2 8 7 2" xfId="18967"/>
    <cellStyle name="Normal 2 8 7 2 2" xfId="28962"/>
    <cellStyle name="Normal 2 8 7 3" xfId="28963"/>
    <cellStyle name="Normal 2 8 8" xfId="18968"/>
    <cellStyle name="Normal 2 8 8 2" xfId="28964"/>
    <cellStyle name="Normal 2 8 9" xfId="28965"/>
    <cellStyle name="Normal 2 80" xfId="8075"/>
    <cellStyle name="Normal 2 80 2" xfId="8076"/>
    <cellStyle name="Normal 2 80 2 2" xfId="8077"/>
    <cellStyle name="Normal 2 80 2 3" xfId="8078"/>
    <cellStyle name="Normal 2 80 2 3 2" xfId="18969"/>
    <cellStyle name="Normal 2 80 2 3 2 2" xfId="28966"/>
    <cellStyle name="Normal 2 80 2 3 3" xfId="28967"/>
    <cellStyle name="Normal 2 80 2 4" xfId="18970"/>
    <cellStyle name="Normal 2 80 2 4 2" xfId="28968"/>
    <cellStyle name="Normal 2 80 2 5" xfId="28969"/>
    <cellStyle name="Normal 2 80 3" xfId="8079"/>
    <cellStyle name="Normal 2 80 4" xfId="8080"/>
    <cellStyle name="Normal 2 80 4 2" xfId="18971"/>
    <cellStyle name="Normal 2 80 4 2 2" xfId="28970"/>
    <cellStyle name="Normal 2 80 4 3" xfId="28971"/>
    <cellStyle name="Normal 2 80 5" xfId="18972"/>
    <cellStyle name="Normal 2 80 5 2" xfId="28972"/>
    <cellStyle name="Normal 2 80 6" xfId="28973"/>
    <cellStyle name="Normal 2 81" xfId="8081"/>
    <cellStyle name="Normal 2 81 2" xfId="8082"/>
    <cellStyle name="Normal 2 81 2 2" xfId="8083"/>
    <cellStyle name="Normal 2 81 2 3" xfId="8084"/>
    <cellStyle name="Normal 2 81 2 3 2" xfId="18973"/>
    <cellStyle name="Normal 2 81 2 3 2 2" xfId="28974"/>
    <cellStyle name="Normal 2 81 2 3 3" xfId="28975"/>
    <cellStyle name="Normal 2 81 2 4" xfId="18974"/>
    <cellStyle name="Normal 2 81 2 4 2" xfId="28976"/>
    <cellStyle name="Normal 2 81 2 5" xfId="28977"/>
    <cellStyle name="Normal 2 81 3" xfId="8085"/>
    <cellStyle name="Normal 2 81 4" xfId="8086"/>
    <cellStyle name="Normal 2 81 4 2" xfId="18975"/>
    <cellStyle name="Normal 2 81 4 2 2" xfId="28978"/>
    <cellStyle name="Normal 2 81 4 3" xfId="28979"/>
    <cellStyle name="Normal 2 81 5" xfId="18976"/>
    <cellStyle name="Normal 2 81 5 2" xfId="28980"/>
    <cellStyle name="Normal 2 81 6" xfId="28981"/>
    <cellStyle name="Normal 2 82" xfId="8087"/>
    <cellStyle name="Normal 2 82 2" xfId="8088"/>
    <cellStyle name="Normal 2 82 2 2" xfId="8089"/>
    <cellStyle name="Normal 2 82 2 3" xfId="8090"/>
    <cellStyle name="Normal 2 82 2 3 2" xfId="18977"/>
    <cellStyle name="Normal 2 82 2 3 2 2" xfId="28982"/>
    <cellStyle name="Normal 2 82 2 3 3" xfId="28983"/>
    <cellStyle name="Normal 2 82 2 4" xfId="18978"/>
    <cellStyle name="Normal 2 82 2 4 2" xfId="28984"/>
    <cellStyle name="Normal 2 82 2 5" xfId="28985"/>
    <cellStyle name="Normal 2 82 3" xfId="8091"/>
    <cellStyle name="Normal 2 82 4" xfId="8092"/>
    <cellStyle name="Normal 2 82 4 2" xfId="18979"/>
    <cellStyle name="Normal 2 82 4 2 2" xfId="28986"/>
    <cellStyle name="Normal 2 82 4 3" xfId="28987"/>
    <cellStyle name="Normal 2 82 5" xfId="18980"/>
    <cellStyle name="Normal 2 82 5 2" xfId="28988"/>
    <cellStyle name="Normal 2 82 6" xfId="28989"/>
    <cellStyle name="Normal 2 83" xfId="8093"/>
    <cellStyle name="Normal 2 83 2" xfId="8094"/>
    <cellStyle name="Normal 2 83 2 2" xfId="8095"/>
    <cellStyle name="Normal 2 83 2 3" xfId="8096"/>
    <cellStyle name="Normal 2 83 2 3 2" xfId="18981"/>
    <cellStyle name="Normal 2 83 2 3 2 2" xfId="28990"/>
    <cellStyle name="Normal 2 83 2 3 3" xfId="28991"/>
    <cellStyle name="Normal 2 83 2 4" xfId="18982"/>
    <cellStyle name="Normal 2 83 2 4 2" xfId="28992"/>
    <cellStyle name="Normal 2 83 2 5" xfId="28993"/>
    <cellStyle name="Normal 2 83 3" xfId="8097"/>
    <cellStyle name="Normal 2 83 4" xfId="8098"/>
    <cellStyle name="Normal 2 83 4 2" xfId="18983"/>
    <cellStyle name="Normal 2 83 4 2 2" xfId="28994"/>
    <cellStyle name="Normal 2 83 4 3" xfId="28995"/>
    <cellStyle name="Normal 2 83 5" xfId="18984"/>
    <cellStyle name="Normal 2 83 5 2" xfId="28996"/>
    <cellStyle name="Normal 2 83 6" xfId="28997"/>
    <cellStyle name="Normal 2 84" xfId="8099"/>
    <cellStyle name="Normal 2 84 2" xfId="8100"/>
    <cellStyle name="Normal 2 84 2 2" xfId="8101"/>
    <cellStyle name="Normal 2 84 2 3" xfId="8102"/>
    <cellStyle name="Normal 2 84 2 3 2" xfId="18985"/>
    <cellStyle name="Normal 2 84 2 3 2 2" xfId="28998"/>
    <cellStyle name="Normal 2 84 2 3 3" xfId="28999"/>
    <cellStyle name="Normal 2 84 2 4" xfId="18986"/>
    <cellStyle name="Normal 2 84 2 4 2" xfId="29000"/>
    <cellStyle name="Normal 2 84 2 5" xfId="29001"/>
    <cellStyle name="Normal 2 84 3" xfId="8103"/>
    <cellStyle name="Normal 2 84 4" xfId="8104"/>
    <cellStyle name="Normal 2 84 4 2" xfId="18987"/>
    <cellStyle name="Normal 2 84 4 2 2" xfId="29002"/>
    <cellStyle name="Normal 2 84 4 3" xfId="29003"/>
    <cellStyle name="Normal 2 84 5" xfId="18988"/>
    <cellStyle name="Normal 2 84 5 2" xfId="29004"/>
    <cellStyle name="Normal 2 84 6" xfId="29005"/>
    <cellStyle name="Normal 2 85" xfId="8105"/>
    <cellStyle name="Normal 2 85 2" xfId="8106"/>
    <cellStyle name="Normal 2 85 2 2" xfId="8107"/>
    <cellStyle name="Normal 2 85 2 3" xfId="8108"/>
    <cellStyle name="Normal 2 85 2 3 2" xfId="18989"/>
    <cellStyle name="Normal 2 85 2 3 2 2" xfId="29006"/>
    <cellStyle name="Normal 2 85 2 3 3" xfId="29007"/>
    <cellStyle name="Normal 2 85 2 4" xfId="18990"/>
    <cellStyle name="Normal 2 85 2 4 2" xfId="29008"/>
    <cellStyle name="Normal 2 85 2 5" xfId="29009"/>
    <cellStyle name="Normal 2 85 3" xfId="8109"/>
    <cellStyle name="Normal 2 85 4" xfId="8110"/>
    <cellStyle name="Normal 2 85 4 2" xfId="18991"/>
    <cellStyle name="Normal 2 85 4 2 2" xfId="29010"/>
    <cellStyle name="Normal 2 85 4 3" xfId="29011"/>
    <cellStyle name="Normal 2 85 5" xfId="18992"/>
    <cellStyle name="Normal 2 85 5 2" xfId="29012"/>
    <cellStyle name="Normal 2 85 6" xfId="29013"/>
    <cellStyle name="Normal 2 86" xfId="8111"/>
    <cellStyle name="Normal 2 86 2" xfId="8112"/>
    <cellStyle name="Normal 2 86 2 2" xfId="8113"/>
    <cellStyle name="Normal 2 86 2 3" xfId="8114"/>
    <cellStyle name="Normal 2 86 2 3 2" xfId="18993"/>
    <cellStyle name="Normal 2 86 2 3 2 2" xfId="29014"/>
    <cellStyle name="Normal 2 86 2 3 3" xfId="29015"/>
    <cellStyle name="Normal 2 86 2 4" xfId="18994"/>
    <cellStyle name="Normal 2 86 2 4 2" xfId="29016"/>
    <cellStyle name="Normal 2 86 2 5" xfId="29017"/>
    <cellStyle name="Normal 2 86 3" xfId="8115"/>
    <cellStyle name="Normal 2 86 4" xfId="8116"/>
    <cellStyle name="Normal 2 86 4 2" xfId="18995"/>
    <cellStyle name="Normal 2 86 4 2 2" xfId="29018"/>
    <cellStyle name="Normal 2 86 4 3" xfId="29019"/>
    <cellStyle name="Normal 2 86 5" xfId="18996"/>
    <cellStyle name="Normal 2 86 5 2" xfId="29020"/>
    <cellStyle name="Normal 2 86 6" xfId="29021"/>
    <cellStyle name="Normal 2 87" xfId="8117"/>
    <cellStyle name="Normal 2 87 2" xfId="8118"/>
    <cellStyle name="Normal 2 87 2 2" xfId="8119"/>
    <cellStyle name="Normal 2 87 2 3" xfId="8120"/>
    <cellStyle name="Normal 2 87 2 3 2" xfId="18997"/>
    <cellStyle name="Normal 2 87 2 3 2 2" xfId="29022"/>
    <cellStyle name="Normal 2 87 2 3 3" xfId="29023"/>
    <cellStyle name="Normal 2 87 2 4" xfId="18998"/>
    <cellStyle name="Normal 2 87 2 4 2" xfId="29024"/>
    <cellStyle name="Normal 2 87 2 5" xfId="29025"/>
    <cellStyle name="Normal 2 87 3" xfId="8121"/>
    <cellStyle name="Normal 2 87 4" xfId="8122"/>
    <cellStyle name="Normal 2 87 4 2" xfId="18999"/>
    <cellStyle name="Normal 2 87 4 2 2" xfId="29026"/>
    <cellStyle name="Normal 2 87 4 3" xfId="29027"/>
    <cellStyle name="Normal 2 87 5" xfId="19000"/>
    <cellStyle name="Normal 2 87 5 2" xfId="29028"/>
    <cellStyle name="Normal 2 87 6" xfId="29029"/>
    <cellStyle name="Normal 2 88" xfId="8123"/>
    <cellStyle name="Normal 2 88 2" xfId="8124"/>
    <cellStyle name="Normal 2 89" xfId="8125"/>
    <cellStyle name="Normal 2 89 2" xfId="8126"/>
    <cellStyle name="Normal 2 9" xfId="55"/>
    <cellStyle name="Normal 2 9 2" xfId="8127"/>
    <cellStyle name="Normal 2 9 2 2" xfId="8128"/>
    <cellStyle name="Normal 2 9 3" xfId="8129"/>
    <cellStyle name="Normal 2 9 3 2" xfId="8130"/>
    <cellStyle name="Normal 2 9 4" xfId="8131"/>
    <cellStyle name="Normal 2 9 4 2" xfId="8132"/>
    <cellStyle name="Normal 2 9 4 3" xfId="8133"/>
    <cellStyle name="Normal 2 9 4 3 2" xfId="19001"/>
    <cellStyle name="Normal 2 9 4 3 2 2" xfId="29030"/>
    <cellStyle name="Normal 2 9 4 3 3" xfId="29031"/>
    <cellStyle name="Normal 2 9 4 4" xfId="19002"/>
    <cellStyle name="Normal 2 9 4 4 2" xfId="29032"/>
    <cellStyle name="Normal 2 9 4 5" xfId="29033"/>
    <cellStyle name="Normal 2 9 5" xfId="8134"/>
    <cellStyle name="Normal 2 9 5 2" xfId="8135"/>
    <cellStyle name="Normal 2 9 5 3" xfId="8136"/>
    <cellStyle name="Normal 2 9 5 3 2" xfId="19003"/>
    <cellStyle name="Normal 2 9 5 3 2 2" xfId="29034"/>
    <cellStyle name="Normal 2 9 5 3 3" xfId="29035"/>
    <cellStyle name="Normal 2 9 5 4" xfId="19004"/>
    <cellStyle name="Normal 2 9 5 4 2" xfId="29036"/>
    <cellStyle name="Normal 2 9 5 5" xfId="29037"/>
    <cellStyle name="Normal 2 9 6" xfId="8137"/>
    <cellStyle name="Normal 2 9 7" xfId="8138"/>
    <cellStyle name="Normal 2 9 7 2" xfId="19005"/>
    <cellStyle name="Normal 2 9 7 2 2" xfId="29038"/>
    <cellStyle name="Normal 2 9 7 3" xfId="29039"/>
    <cellStyle name="Normal 2 9 8" xfId="8139"/>
    <cellStyle name="Normal 2 90" xfId="8140"/>
    <cellStyle name="Normal 2 90 2" xfId="8141"/>
    <cellStyle name="Normal 2 90 2 2" xfId="8142"/>
    <cellStyle name="Normal 2 90 2 3" xfId="8143"/>
    <cellStyle name="Normal 2 90 2 3 2" xfId="19006"/>
    <cellStyle name="Normal 2 90 2 3 2 2" xfId="29040"/>
    <cellStyle name="Normal 2 90 2 3 3" xfId="29041"/>
    <cellStyle name="Normal 2 90 2 4" xfId="19007"/>
    <cellStyle name="Normal 2 90 2 4 2" xfId="29042"/>
    <cellStyle name="Normal 2 90 2 5" xfId="29043"/>
    <cellStyle name="Normal 2 90 3" xfId="8144"/>
    <cellStyle name="Normal 2 90 4" xfId="8145"/>
    <cellStyle name="Normal 2 90 4 2" xfId="19008"/>
    <cellStyle name="Normal 2 90 4 2 2" xfId="29044"/>
    <cellStyle name="Normal 2 90 4 3" xfId="29045"/>
    <cellStyle name="Normal 2 90 5" xfId="19009"/>
    <cellStyle name="Normal 2 90 5 2" xfId="29046"/>
    <cellStyle name="Normal 2 90 6" xfId="29047"/>
    <cellStyle name="Normal 2 91" xfId="8146"/>
    <cellStyle name="Normal 2 91 2" xfId="8147"/>
    <cellStyle name="Normal 2 91 2 2" xfId="8148"/>
    <cellStyle name="Normal 2 91 2 3" xfId="8149"/>
    <cellStyle name="Normal 2 91 2 3 2" xfId="19010"/>
    <cellStyle name="Normal 2 91 2 3 2 2" xfId="29048"/>
    <cellStyle name="Normal 2 91 2 3 3" xfId="29049"/>
    <cellStyle name="Normal 2 91 2 4" xfId="19011"/>
    <cellStyle name="Normal 2 91 2 4 2" xfId="29050"/>
    <cellStyle name="Normal 2 91 2 5" xfId="29051"/>
    <cellStyle name="Normal 2 91 3" xfId="8150"/>
    <cellStyle name="Normal 2 91 4" xfId="8151"/>
    <cellStyle name="Normal 2 91 4 2" xfId="19012"/>
    <cellStyle name="Normal 2 91 4 2 2" xfId="29052"/>
    <cellStyle name="Normal 2 91 4 3" xfId="29053"/>
    <cellStyle name="Normal 2 91 5" xfId="19013"/>
    <cellStyle name="Normal 2 91 5 2" xfId="29054"/>
    <cellStyle name="Normal 2 91 6" xfId="29055"/>
    <cellStyle name="Normal 2 92" xfId="8152"/>
    <cellStyle name="Normal 2 92 2" xfId="8153"/>
    <cellStyle name="Normal 2 92 2 2" xfId="8154"/>
    <cellStyle name="Normal 2 92 2 3" xfId="8155"/>
    <cellStyle name="Normal 2 92 2 3 2" xfId="19014"/>
    <cellStyle name="Normal 2 92 2 3 2 2" xfId="29056"/>
    <cellStyle name="Normal 2 92 2 3 3" xfId="29057"/>
    <cellStyle name="Normal 2 92 2 4" xfId="19015"/>
    <cellStyle name="Normal 2 92 2 4 2" xfId="29058"/>
    <cellStyle name="Normal 2 92 2 5" xfId="29059"/>
    <cellStyle name="Normal 2 92 3" xfId="8156"/>
    <cellStyle name="Normal 2 92 4" xfId="8157"/>
    <cellStyle name="Normal 2 92 4 2" xfId="19016"/>
    <cellStyle name="Normal 2 92 4 2 2" xfId="29060"/>
    <cellStyle name="Normal 2 92 4 3" xfId="29061"/>
    <cellStyle name="Normal 2 92 5" xfId="19017"/>
    <cellStyle name="Normal 2 92 5 2" xfId="29062"/>
    <cellStyle name="Normal 2 92 6" xfId="29063"/>
    <cellStyle name="Normal 2 93" xfId="8158"/>
    <cellStyle name="Normal 2 93 2" xfId="8159"/>
    <cellStyle name="Normal 2 93 2 2" xfId="8160"/>
    <cellStyle name="Normal 2 93 2 3" xfId="8161"/>
    <cellStyle name="Normal 2 93 2 3 2" xfId="19018"/>
    <cellStyle name="Normal 2 93 2 3 2 2" xfId="29064"/>
    <cellStyle name="Normal 2 93 2 3 3" xfId="29065"/>
    <cellStyle name="Normal 2 93 2 4" xfId="19019"/>
    <cellStyle name="Normal 2 93 2 4 2" xfId="29066"/>
    <cellStyle name="Normal 2 93 2 5" xfId="29067"/>
    <cellStyle name="Normal 2 93 3" xfId="8162"/>
    <cellStyle name="Normal 2 93 4" xfId="8163"/>
    <cellStyle name="Normal 2 93 4 2" xfId="19020"/>
    <cellStyle name="Normal 2 93 4 2 2" xfId="29068"/>
    <cellStyle name="Normal 2 93 4 3" xfId="29069"/>
    <cellStyle name="Normal 2 93 5" xfId="19021"/>
    <cellStyle name="Normal 2 93 5 2" xfId="29070"/>
    <cellStyle name="Normal 2 93 6" xfId="29071"/>
    <cellStyle name="Normal 2 94" xfId="8164"/>
    <cellStyle name="Normal 2 94 2" xfId="8165"/>
    <cellStyle name="Normal 2 94 2 2" xfId="8166"/>
    <cellStyle name="Normal 2 94 2 3" xfId="8167"/>
    <cellStyle name="Normal 2 94 2 3 2" xfId="19022"/>
    <cellStyle name="Normal 2 94 2 3 2 2" xfId="29072"/>
    <cellStyle name="Normal 2 94 2 3 3" xfId="29073"/>
    <cellStyle name="Normal 2 94 2 4" xfId="19023"/>
    <cellStyle name="Normal 2 94 2 4 2" xfId="29074"/>
    <cellStyle name="Normal 2 94 2 5" xfId="29075"/>
    <cellStyle name="Normal 2 94 3" xfId="8168"/>
    <cellStyle name="Normal 2 94 4" xfId="8169"/>
    <cellStyle name="Normal 2 94 4 2" xfId="19024"/>
    <cellStyle name="Normal 2 94 4 2 2" xfId="29076"/>
    <cellStyle name="Normal 2 94 4 3" xfId="29077"/>
    <cellStyle name="Normal 2 94 5" xfId="19025"/>
    <cellStyle name="Normal 2 94 5 2" xfId="29078"/>
    <cellStyle name="Normal 2 94 6" xfId="29079"/>
    <cellStyle name="Normal 2 95" xfId="8170"/>
    <cellStyle name="Normal 2 95 2" xfId="8171"/>
    <cellStyle name="Normal 2 95 2 2" xfId="8172"/>
    <cellStyle name="Normal 2 95 2 3" xfId="8173"/>
    <cellStyle name="Normal 2 95 2 3 2" xfId="19026"/>
    <cellStyle name="Normal 2 95 2 3 2 2" xfId="29080"/>
    <cellStyle name="Normal 2 95 2 3 3" xfId="29081"/>
    <cellStyle name="Normal 2 95 2 4" xfId="19027"/>
    <cellStyle name="Normal 2 95 2 4 2" xfId="29082"/>
    <cellStyle name="Normal 2 95 2 5" xfId="29083"/>
    <cellStyle name="Normal 2 95 3" xfId="8174"/>
    <cellStyle name="Normal 2 95 4" xfId="8175"/>
    <cellStyle name="Normal 2 95 4 2" xfId="19028"/>
    <cellStyle name="Normal 2 95 4 2 2" xfId="29084"/>
    <cellStyle name="Normal 2 95 4 3" xfId="29085"/>
    <cellStyle name="Normal 2 95 5" xfId="19029"/>
    <cellStyle name="Normal 2 95 5 2" xfId="29086"/>
    <cellStyle name="Normal 2 95 6" xfId="29087"/>
    <cellStyle name="Normal 2 96" xfId="8176"/>
    <cellStyle name="Normal 2 96 2" xfId="8177"/>
    <cellStyle name="Normal 2 96 2 2" xfId="8178"/>
    <cellStyle name="Normal 2 96 2 3" xfId="8179"/>
    <cellStyle name="Normal 2 96 2 3 2" xfId="19030"/>
    <cellStyle name="Normal 2 96 2 3 2 2" xfId="29088"/>
    <cellStyle name="Normal 2 96 2 3 3" xfId="29089"/>
    <cellStyle name="Normal 2 96 2 4" xfId="19031"/>
    <cellStyle name="Normal 2 96 2 4 2" xfId="29090"/>
    <cellStyle name="Normal 2 96 2 5" xfId="29091"/>
    <cellStyle name="Normal 2 96 3" xfId="8180"/>
    <cellStyle name="Normal 2 96 4" xfId="8181"/>
    <cellStyle name="Normal 2 96 4 2" xfId="19032"/>
    <cellStyle name="Normal 2 96 4 2 2" xfId="29092"/>
    <cellStyle name="Normal 2 96 4 3" xfId="29093"/>
    <cellStyle name="Normal 2 96 5" xfId="19033"/>
    <cellStyle name="Normal 2 96 5 2" xfId="29094"/>
    <cellStyle name="Normal 2 96 6" xfId="29095"/>
    <cellStyle name="Normal 2 97" xfId="8182"/>
    <cellStyle name="Normal 2 97 2" xfId="8183"/>
    <cellStyle name="Normal 2 97 2 2" xfId="8184"/>
    <cellStyle name="Normal 2 97 2 3" xfId="8185"/>
    <cellStyle name="Normal 2 97 2 3 2" xfId="19034"/>
    <cellStyle name="Normal 2 97 2 3 2 2" xfId="29096"/>
    <cellStyle name="Normal 2 97 2 3 3" xfId="29097"/>
    <cellStyle name="Normal 2 97 2 4" xfId="19035"/>
    <cellStyle name="Normal 2 97 2 4 2" xfId="29098"/>
    <cellStyle name="Normal 2 97 2 5" xfId="29099"/>
    <cellStyle name="Normal 2 97 3" xfId="8186"/>
    <cellStyle name="Normal 2 97 4" xfId="8187"/>
    <cellStyle name="Normal 2 97 4 2" xfId="19036"/>
    <cellStyle name="Normal 2 97 4 2 2" xfId="29100"/>
    <cellStyle name="Normal 2 97 4 3" xfId="29101"/>
    <cellStyle name="Normal 2 97 5" xfId="19037"/>
    <cellStyle name="Normal 2 97 5 2" xfId="29102"/>
    <cellStyle name="Normal 2 97 6" xfId="29103"/>
    <cellStyle name="Normal 2 98" xfId="8188"/>
    <cellStyle name="Normal 2 98 2" xfId="8189"/>
    <cellStyle name="Normal 2 98 2 2" xfId="8190"/>
    <cellStyle name="Normal 2 98 2 3" xfId="8191"/>
    <cellStyle name="Normal 2 98 2 3 2" xfId="19038"/>
    <cellStyle name="Normal 2 98 2 3 2 2" xfId="29104"/>
    <cellStyle name="Normal 2 98 2 3 3" xfId="29105"/>
    <cellStyle name="Normal 2 98 2 4" xfId="19039"/>
    <cellStyle name="Normal 2 98 2 4 2" xfId="29106"/>
    <cellStyle name="Normal 2 98 2 5" xfId="29107"/>
    <cellStyle name="Normal 2 98 3" xfId="8192"/>
    <cellStyle name="Normal 2 98 4" xfId="8193"/>
    <cellStyle name="Normal 2 98 4 2" xfId="19040"/>
    <cellStyle name="Normal 2 98 4 2 2" xfId="29108"/>
    <cellStyle name="Normal 2 98 4 3" xfId="29109"/>
    <cellStyle name="Normal 2 98 5" xfId="19041"/>
    <cellStyle name="Normal 2 98 5 2" xfId="29110"/>
    <cellStyle name="Normal 2 98 6" xfId="29111"/>
    <cellStyle name="Normal 2 99" xfId="8194"/>
    <cellStyle name="Normal 2 99 2" xfId="8195"/>
    <cellStyle name="Normal 2 99 2 2" xfId="8196"/>
    <cellStyle name="Normal 2 99 2 3" xfId="8197"/>
    <cellStyle name="Normal 2 99 2 3 2" xfId="19042"/>
    <cellStyle name="Normal 2 99 2 3 2 2" xfId="29112"/>
    <cellStyle name="Normal 2 99 2 3 3" xfId="29113"/>
    <cellStyle name="Normal 2 99 2 4" xfId="19043"/>
    <cellStyle name="Normal 2 99 2 4 2" xfId="29114"/>
    <cellStyle name="Normal 2 99 2 5" xfId="29115"/>
    <cellStyle name="Normal 2 99 3" xfId="8198"/>
    <cellStyle name="Normal 2 99 4" xfId="8199"/>
    <cellStyle name="Normal 2 99 4 2" xfId="19044"/>
    <cellStyle name="Normal 2 99 4 2 2" xfId="29116"/>
    <cellStyle name="Normal 2 99 4 3" xfId="29117"/>
    <cellStyle name="Normal 2 99 5" xfId="19045"/>
    <cellStyle name="Normal 2 99 5 2" xfId="29118"/>
    <cellStyle name="Normal 2 99 6" xfId="29119"/>
    <cellStyle name="Normal 20" xfId="8200"/>
    <cellStyle name="Normal 20 10" xfId="29120"/>
    <cellStyle name="Normal 20 2" xfId="8201"/>
    <cellStyle name="Normal 20 2 2" xfId="8202"/>
    <cellStyle name="Normal 20 2 2 2" xfId="29121"/>
    <cellStyle name="Normal 20 2 3" xfId="8203"/>
    <cellStyle name="Normal 20 2 4" xfId="8204"/>
    <cellStyle name="Normal 20 2 4 2" xfId="19046"/>
    <cellStyle name="Normal 20 2 4 2 2" xfId="29122"/>
    <cellStyle name="Normal 20 2 4 3" xfId="29123"/>
    <cellStyle name="Normal 20 2 5" xfId="19047"/>
    <cellStyle name="Normal 20 2 5 2" xfId="29124"/>
    <cellStyle name="Normal 20 2 6" xfId="29125"/>
    <cellStyle name="Normal 20 3" xfId="8205"/>
    <cellStyle name="Normal 20 3 2" xfId="8206"/>
    <cellStyle name="Normal 20 3 3" xfId="8207"/>
    <cellStyle name="Normal 20 3 3 2" xfId="19048"/>
    <cellStyle name="Normal 20 3 3 2 2" xfId="29126"/>
    <cellStyle name="Normal 20 3 3 3" xfId="29127"/>
    <cellStyle name="Normal 20 3 4" xfId="19049"/>
    <cellStyle name="Normal 20 3 4 2" xfId="29128"/>
    <cellStyle name="Normal 20 3 5" xfId="29129"/>
    <cellStyle name="Normal 20 4" xfId="8208"/>
    <cellStyle name="Normal 20 4 2" xfId="8209"/>
    <cellStyle name="Normal 20 4 2 2" xfId="19050"/>
    <cellStyle name="Normal 20 4 2 2 2" xfId="29130"/>
    <cellStyle name="Normal 20 4 2 3" xfId="29131"/>
    <cellStyle name="Normal 20 4 3" xfId="19051"/>
    <cellStyle name="Normal 20 4 3 2" xfId="29132"/>
    <cellStyle name="Normal 20 4 4" xfId="29133"/>
    <cellStyle name="Normal 20 5" xfId="8210"/>
    <cellStyle name="Normal 20 5 2" xfId="8211"/>
    <cellStyle name="Normal 20 5 2 2" xfId="19052"/>
    <cellStyle name="Normal 20 5 2 2 2" xfId="29134"/>
    <cellStyle name="Normal 20 5 2 3" xfId="29135"/>
    <cellStyle name="Normal 20 5 3" xfId="19053"/>
    <cellStyle name="Normal 20 5 3 2" xfId="29136"/>
    <cellStyle name="Normal 20 5 4" xfId="29137"/>
    <cellStyle name="Normal 20 6" xfId="8212"/>
    <cellStyle name="Normal 20 6 2" xfId="8213"/>
    <cellStyle name="Normal 20 6 2 2" xfId="19054"/>
    <cellStyle name="Normal 20 6 2 2 2" xfId="29138"/>
    <cellStyle name="Normal 20 6 2 3" xfId="29139"/>
    <cellStyle name="Normal 20 6 3" xfId="19055"/>
    <cellStyle name="Normal 20 6 3 2" xfId="29140"/>
    <cellStyle name="Normal 20 6 4" xfId="29141"/>
    <cellStyle name="Normal 20 7" xfId="8214"/>
    <cellStyle name="Normal 20 7 2" xfId="8215"/>
    <cellStyle name="Normal 20 7 2 2" xfId="19056"/>
    <cellStyle name="Normal 20 7 2 2 2" xfId="29142"/>
    <cellStyle name="Normal 20 7 2 3" xfId="29143"/>
    <cellStyle name="Normal 20 7 3" xfId="19057"/>
    <cellStyle name="Normal 20 7 3 2" xfId="29144"/>
    <cellStyle name="Normal 20 7 4" xfId="29145"/>
    <cellStyle name="Normal 20 8" xfId="8216"/>
    <cellStyle name="Normal 20 9" xfId="19058"/>
    <cellStyle name="Normal 20 9 2" xfId="29146"/>
    <cellStyle name="Normal 200" xfId="8217"/>
    <cellStyle name="Normal 200 2" xfId="19059"/>
    <cellStyle name="Normal 200 3" xfId="33664"/>
    <cellStyle name="Normal 201" xfId="8218"/>
    <cellStyle name="Normal 201 2" xfId="19060"/>
    <cellStyle name="Normal 201 3" xfId="19061"/>
    <cellStyle name="Normal 201 3 2" xfId="29147"/>
    <cellStyle name="Normal 201 4" xfId="29148"/>
    <cellStyle name="Normal 202" xfId="8219"/>
    <cellStyle name="Normal 202 2" xfId="33697"/>
    <cellStyle name="Normal 202 2 2" xfId="33691"/>
    <cellStyle name="Normal 203" xfId="8220"/>
    <cellStyle name="Normal 204" xfId="121"/>
    <cellStyle name="Normal 205" xfId="14448"/>
    <cellStyle name="Normal 205 2" xfId="33613"/>
    <cellStyle name="Normal 206" xfId="19062"/>
    <cellStyle name="Normal 207" xfId="33611"/>
    <cellStyle name="Normal 207 2 3" xfId="33695"/>
    <cellStyle name="Normal 208" xfId="33614"/>
    <cellStyle name="Normal 209" xfId="33615"/>
    <cellStyle name="Normal 21" xfId="8221"/>
    <cellStyle name="Normal 21 10" xfId="29149"/>
    <cellStyle name="Normal 21 2" xfId="8222"/>
    <cellStyle name="Normal 21 2 2" xfId="8223"/>
    <cellStyle name="Normal 21 2 2 2" xfId="29150"/>
    <cellStyle name="Normal 21 2 3" xfId="8224"/>
    <cellStyle name="Normal 21 2 4" xfId="8225"/>
    <cellStyle name="Normal 21 2 4 2" xfId="19063"/>
    <cellStyle name="Normal 21 2 4 2 2" xfId="29151"/>
    <cellStyle name="Normal 21 2 4 3" xfId="29152"/>
    <cellStyle name="Normal 21 2 5" xfId="19064"/>
    <cellStyle name="Normal 21 2 5 2" xfId="29153"/>
    <cellStyle name="Normal 21 2 6" xfId="29154"/>
    <cellStyle name="Normal 21 3" xfId="8226"/>
    <cellStyle name="Normal 21 3 2" xfId="8227"/>
    <cellStyle name="Normal 21 3 3" xfId="8228"/>
    <cellStyle name="Normal 21 3 3 2" xfId="19065"/>
    <cellStyle name="Normal 21 3 3 2 2" xfId="29155"/>
    <cellStyle name="Normal 21 3 3 3" xfId="29156"/>
    <cellStyle name="Normal 21 3 4" xfId="19066"/>
    <cellStyle name="Normal 21 3 4 2" xfId="29157"/>
    <cellStyle name="Normal 21 3 5" xfId="29158"/>
    <cellStyle name="Normal 21 4" xfId="8229"/>
    <cellStyle name="Normal 21 4 2" xfId="8230"/>
    <cellStyle name="Normal 21 4 2 2" xfId="19067"/>
    <cellStyle name="Normal 21 4 2 2 2" xfId="29159"/>
    <cellStyle name="Normal 21 4 2 3" xfId="29160"/>
    <cellStyle name="Normal 21 4 3" xfId="19068"/>
    <cellStyle name="Normal 21 4 3 2" xfId="29161"/>
    <cellStyle name="Normal 21 4 4" xfId="29162"/>
    <cellStyle name="Normal 21 5" xfId="8231"/>
    <cellStyle name="Normal 21 5 2" xfId="8232"/>
    <cellStyle name="Normal 21 5 2 2" xfId="19069"/>
    <cellStyle name="Normal 21 5 2 2 2" xfId="29163"/>
    <cellStyle name="Normal 21 5 2 3" xfId="29164"/>
    <cellStyle name="Normal 21 5 3" xfId="19070"/>
    <cellStyle name="Normal 21 5 3 2" xfId="29165"/>
    <cellStyle name="Normal 21 5 4" xfId="29166"/>
    <cellStyle name="Normal 21 6" xfId="8233"/>
    <cellStyle name="Normal 21 6 2" xfId="8234"/>
    <cellStyle name="Normal 21 6 2 2" xfId="19071"/>
    <cellStyle name="Normal 21 6 2 2 2" xfId="29167"/>
    <cellStyle name="Normal 21 6 2 3" xfId="29168"/>
    <cellStyle name="Normal 21 6 3" xfId="19072"/>
    <cellStyle name="Normal 21 6 3 2" xfId="29169"/>
    <cellStyle name="Normal 21 6 4" xfId="29170"/>
    <cellStyle name="Normal 21 7" xfId="8235"/>
    <cellStyle name="Normal 21 7 2" xfId="8236"/>
    <cellStyle name="Normal 21 7 2 2" xfId="19073"/>
    <cellStyle name="Normal 21 7 2 2 2" xfId="29171"/>
    <cellStyle name="Normal 21 7 2 3" xfId="29172"/>
    <cellStyle name="Normal 21 7 3" xfId="19074"/>
    <cellStyle name="Normal 21 7 3 2" xfId="29173"/>
    <cellStyle name="Normal 21 7 4" xfId="29174"/>
    <cellStyle name="Normal 21 8" xfId="8237"/>
    <cellStyle name="Normal 21 8 2" xfId="19075"/>
    <cellStyle name="Normal 21 8 2 2" xfId="29175"/>
    <cellStyle name="Normal 21 8 3" xfId="29176"/>
    <cellStyle name="Normal 21 9" xfId="19076"/>
    <cellStyle name="Normal 21 9 2" xfId="29177"/>
    <cellStyle name="Normal 210" xfId="33616"/>
    <cellStyle name="Normal 211" xfId="33619"/>
    <cellStyle name="Normal 212" xfId="33633"/>
    <cellStyle name="Normal 213" xfId="33634"/>
    <cellStyle name="Normal 214" xfId="33636"/>
    <cellStyle name="Normal 215" xfId="33668"/>
    <cellStyle name="Normal 216" xfId="33671"/>
    <cellStyle name="Normal 217" xfId="33669"/>
    <cellStyle name="Normal 218" xfId="33672"/>
    <cellStyle name="Normal 219" xfId="33673"/>
    <cellStyle name="Normal 22" xfId="8238"/>
    <cellStyle name="Normal 22 10" xfId="29178"/>
    <cellStyle name="Normal 22 2" xfId="8239"/>
    <cellStyle name="Normal 22 2 2" xfId="8240"/>
    <cellStyle name="Normal 22 2 2 2" xfId="29179"/>
    <cellStyle name="Normal 22 2 3" xfId="8241"/>
    <cellStyle name="Normal 22 2 4" xfId="8242"/>
    <cellStyle name="Normal 22 2 4 2" xfId="19077"/>
    <cellStyle name="Normal 22 2 4 2 2" xfId="29180"/>
    <cellStyle name="Normal 22 2 4 3" xfId="29181"/>
    <cellStyle name="Normal 22 2 5" xfId="19078"/>
    <cellStyle name="Normal 22 2 5 2" xfId="29182"/>
    <cellStyle name="Normal 22 2 6" xfId="29183"/>
    <cellStyle name="Normal 22 3" xfId="8243"/>
    <cellStyle name="Normal 22 3 2" xfId="8244"/>
    <cellStyle name="Normal 22 3 3" xfId="8245"/>
    <cellStyle name="Normal 22 3 3 2" xfId="19079"/>
    <cellStyle name="Normal 22 3 3 2 2" xfId="29184"/>
    <cellStyle name="Normal 22 3 3 3" xfId="29185"/>
    <cellStyle name="Normal 22 3 4" xfId="19080"/>
    <cellStyle name="Normal 22 3 4 2" xfId="29186"/>
    <cellStyle name="Normal 22 3 5" xfId="29187"/>
    <cellStyle name="Normal 22 4" xfId="8246"/>
    <cellStyle name="Normal 22 4 2" xfId="8247"/>
    <cellStyle name="Normal 22 4 2 2" xfId="19081"/>
    <cellStyle name="Normal 22 4 2 2 2" xfId="29188"/>
    <cellStyle name="Normal 22 4 2 3" xfId="29189"/>
    <cellStyle name="Normal 22 4 3" xfId="19082"/>
    <cellStyle name="Normal 22 4 3 2" xfId="29190"/>
    <cellStyle name="Normal 22 4 4" xfId="29191"/>
    <cellStyle name="Normal 22 5" xfId="8248"/>
    <cellStyle name="Normal 22 5 2" xfId="8249"/>
    <cellStyle name="Normal 22 5 2 2" xfId="19083"/>
    <cellStyle name="Normal 22 5 2 2 2" xfId="29192"/>
    <cellStyle name="Normal 22 5 2 3" xfId="29193"/>
    <cellStyle name="Normal 22 5 3" xfId="19084"/>
    <cellStyle name="Normal 22 5 3 2" xfId="29194"/>
    <cellStyle name="Normal 22 5 4" xfId="29195"/>
    <cellStyle name="Normal 22 6" xfId="8250"/>
    <cellStyle name="Normal 22 6 2" xfId="8251"/>
    <cellStyle name="Normal 22 6 2 2" xfId="19085"/>
    <cellStyle name="Normal 22 6 2 2 2" xfId="29196"/>
    <cellStyle name="Normal 22 6 2 3" xfId="29197"/>
    <cellStyle name="Normal 22 6 3" xfId="19086"/>
    <cellStyle name="Normal 22 6 3 2" xfId="29198"/>
    <cellStyle name="Normal 22 6 4" xfId="29199"/>
    <cellStyle name="Normal 22 7" xfId="8252"/>
    <cellStyle name="Normal 22 7 2" xfId="8253"/>
    <cellStyle name="Normal 22 7 2 2" xfId="19087"/>
    <cellStyle name="Normal 22 7 2 2 2" xfId="29200"/>
    <cellStyle name="Normal 22 7 2 3" xfId="29201"/>
    <cellStyle name="Normal 22 7 3" xfId="19088"/>
    <cellStyle name="Normal 22 7 3 2" xfId="29202"/>
    <cellStyle name="Normal 22 7 4" xfId="29203"/>
    <cellStyle name="Normal 22 8" xfId="8254"/>
    <cellStyle name="Normal 22 8 2" xfId="19089"/>
    <cellStyle name="Normal 22 8 2 2" xfId="29204"/>
    <cellStyle name="Normal 22 8 3" xfId="29205"/>
    <cellStyle name="Normal 22 9" xfId="19090"/>
    <cellStyle name="Normal 22 9 2" xfId="29206"/>
    <cellStyle name="Normal 220" xfId="33678"/>
    <cellStyle name="Normal 221" xfId="33680"/>
    <cellStyle name="Normal 222" xfId="33686"/>
    <cellStyle name="Normal 23" xfId="8255"/>
    <cellStyle name="Normal 23 10" xfId="29207"/>
    <cellStyle name="Normal 23 2" xfId="8256"/>
    <cellStyle name="Normal 23 2 2" xfId="8257"/>
    <cellStyle name="Normal 23 2 2 2" xfId="29208"/>
    <cellStyle name="Normal 23 2 3" xfId="8258"/>
    <cellStyle name="Normal 23 2 4" xfId="8259"/>
    <cellStyle name="Normal 23 2 4 2" xfId="19091"/>
    <cellStyle name="Normal 23 2 4 2 2" xfId="29209"/>
    <cellStyle name="Normal 23 2 4 3" xfId="29210"/>
    <cellStyle name="Normal 23 2 5" xfId="19092"/>
    <cellStyle name="Normal 23 2 5 2" xfId="29211"/>
    <cellStyle name="Normal 23 2 6" xfId="29212"/>
    <cellStyle name="Normal 23 3" xfId="8260"/>
    <cellStyle name="Normal 23 3 2" xfId="8261"/>
    <cellStyle name="Normal 23 3 3" xfId="8262"/>
    <cellStyle name="Normal 23 3 3 2" xfId="19093"/>
    <cellStyle name="Normal 23 3 3 2 2" xfId="29213"/>
    <cellStyle name="Normal 23 3 3 3" xfId="29214"/>
    <cellStyle name="Normal 23 3 4" xfId="19094"/>
    <cellStyle name="Normal 23 3 4 2" xfId="29215"/>
    <cellStyle name="Normal 23 3 5" xfId="29216"/>
    <cellStyle name="Normal 23 4" xfId="8263"/>
    <cellStyle name="Normal 23 4 2" xfId="8264"/>
    <cellStyle name="Normal 23 4 2 2" xfId="19095"/>
    <cellStyle name="Normal 23 4 2 2 2" xfId="29217"/>
    <cellStyle name="Normal 23 4 2 3" xfId="29218"/>
    <cellStyle name="Normal 23 4 3" xfId="19096"/>
    <cellStyle name="Normal 23 4 3 2" xfId="29219"/>
    <cellStyle name="Normal 23 4 4" xfId="29220"/>
    <cellStyle name="Normal 23 5" xfId="8265"/>
    <cellStyle name="Normal 23 5 2" xfId="8266"/>
    <cellStyle name="Normal 23 5 2 2" xfId="19097"/>
    <cellStyle name="Normal 23 5 2 2 2" xfId="29221"/>
    <cellStyle name="Normal 23 5 2 3" xfId="29222"/>
    <cellStyle name="Normal 23 5 3" xfId="19098"/>
    <cellStyle name="Normal 23 5 3 2" xfId="29223"/>
    <cellStyle name="Normal 23 5 4" xfId="29224"/>
    <cellStyle name="Normal 23 6" xfId="8267"/>
    <cellStyle name="Normal 23 6 2" xfId="8268"/>
    <cellStyle name="Normal 23 6 2 2" xfId="19099"/>
    <cellStyle name="Normal 23 6 2 2 2" xfId="29225"/>
    <cellStyle name="Normal 23 6 2 3" xfId="29226"/>
    <cellStyle name="Normal 23 6 3" xfId="19100"/>
    <cellStyle name="Normal 23 6 3 2" xfId="29227"/>
    <cellStyle name="Normal 23 6 4" xfId="29228"/>
    <cellStyle name="Normal 23 7" xfId="8269"/>
    <cellStyle name="Normal 23 7 2" xfId="8270"/>
    <cellStyle name="Normal 23 7 2 2" xfId="19101"/>
    <cellStyle name="Normal 23 7 2 2 2" xfId="29229"/>
    <cellStyle name="Normal 23 7 2 3" xfId="29230"/>
    <cellStyle name="Normal 23 7 3" xfId="19102"/>
    <cellStyle name="Normal 23 7 3 2" xfId="29231"/>
    <cellStyle name="Normal 23 7 4" xfId="29232"/>
    <cellStyle name="Normal 23 8" xfId="8271"/>
    <cellStyle name="Normal 23 8 2" xfId="19103"/>
    <cellStyle name="Normal 23 8 2 2" xfId="29233"/>
    <cellStyle name="Normal 23 8 3" xfId="29234"/>
    <cellStyle name="Normal 23 9" xfId="19104"/>
    <cellStyle name="Normal 23 9 2" xfId="29235"/>
    <cellStyle name="Normal 24" xfId="8272"/>
    <cellStyle name="Normal 24 10" xfId="29236"/>
    <cellStyle name="Normal 24 2" xfId="8273"/>
    <cellStyle name="Normal 24 2 2" xfId="8274"/>
    <cellStyle name="Normal 24 2 2 2" xfId="29237"/>
    <cellStyle name="Normal 24 2 3" xfId="8275"/>
    <cellStyle name="Normal 24 2 4" xfId="8276"/>
    <cellStyle name="Normal 24 2 4 2" xfId="19105"/>
    <cellStyle name="Normal 24 2 4 2 2" xfId="29238"/>
    <cellStyle name="Normal 24 2 4 3" xfId="29239"/>
    <cellStyle name="Normal 24 2 5" xfId="19106"/>
    <cellStyle name="Normal 24 2 5 2" xfId="29240"/>
    <cellStyle name="Normal 24 2 6" xfId="29241"/>
    <cellStyle name="Normal 24 3" xfId="8277"/>
    <cellStyle name="Normal 24 3 2" xfId="8278"/>
    <cellStyle name="Normal 24 3 3" xfId="8279"/>
    <cellStyle name="Normal 24 3 3 2" xfId="19107"/>
    <cellStyle name="Normal 24 3 3 2 2" xfId="29242"/>
    <cellStyle name="Normal 24 3 3 3" xfId="29243"/>
    <cellStyle name="Normal 24 3 4" xfId="19108"/>
    <cellStyle name="Normal 24 3 4 2" xfId="29244"/>
    <cellStyle name="Normal 24 3 5" xfId="29245"/>
    <cellStyle name="Normal 24 4" xfId="8280"/>
    <cellStyle name="Normal 24 4 2" xfId="8281"/>
    <cellStyle name="Normal 24 4 2 2" xfId="19109"/>
    <cellStyle name="Normal 24 4 2 2 2" xfId="29246"/>
    <cellStyle name="Normal 24 4 2 3" xfId="29247"/>
    <cellStyle name="Normal 24 4 3" xfId="19110"/>
    <cellStyle name="Normal 24 4 3 2" xfId="29248"/>
    <cellStyle name="Normal 24 4 4" xfId="29249"/>
    <cellStyle name="Normal 24 5" xfId="8282"/>
    <cellStyle name="Normal 24 5 2" xfId="8283"/>
    <cellStyle name="Normal 24 5 2 2" xfId="19111"/>
    <cellStyle name="Normal 24 5 2 2 2" xfId="29250"/>
    <cellStyle name="Normal 24 5 2 3" xfId="29251"/>
    <cellStyle name="Normal 24 5 3" xfId="19112"/>
    <cellStyle name="Normal 24 5 3 2" xfId="29252"/>
    <cellStyle name="Normal 24 5 4" xfId="29253"/>
    <cellStyle name="Normal 24 6" xfId="8284"/>
    <cellStyle name="Normal 24 6 2" xfId="8285"/>
    <cellStyle name="Normal 24 6 2 2" xfId="19113"/>
    <cellStyle name="Normal 24 6 2 2 2" xfId="29254"/>
    <cellStyle name="Normal 24 6 2 3" xfId="29255"/>
    <cellStyle name="Normal 24 6 3" xfId="19114"/>
    <cellStyle name="Normal 24 6 3 2" xfId="29256"/>
    <cellStyle name="Normal 24 6 4" xfId="29257"/>
    <cellStyle name="Normal 24 7" xfId="8286"/>
    <cellStyle name="Normal 24 7 2" xfId="8287"/>
    <cellStyle name="Normal 24 7 2 2" xfId="19115"/>
    <cellStyle name="Normal 24 7 2 2 2" xfId="29258"/>
    <cellStyle name="Normal 24 7 2 3" xfId="29259"/>
    <cellStyle name="Normal 24 7 3" xfId="19116"/>
    <cellStyle name="Normal 24 7 3 2" xfId="29260"/>
    <cellStyle name="Normal 24 7 4" xfId="29261"/>
    <cellStyle name="Normal 24 8" xfId="8288"/>
    <cellStyle name="Normal 24 8 2" xfId="19117"/>
    <cellStyle name="Normal 24 8 2 2" xfId="29262"/>
    <cellStyle name="Normal 24 8 3" xfId="29263"/>
    <cellStyle name="Normal 24 9" xfId="19118"/>
    <cellStyle name="Normal 24 9 2" xfId="29264"/>
    <cellStyle name="Normal 25" xfId="8289"/>
    <cellStyle name="Normal 25 10" xfId="29265"/>
    <cellStyle name="Normal 25 2" xfId="8290"/>
    <cellStyle name="Normal 25 2 2" xfId="8291"/>
    <cellStyle name="Normal 25 2 2 2" xfId="29266"/>
    <cellStyle name="Normal 25 2 3" xfId="8292"/>
    <cellStyle name="Normal 25 2 3 2" xfId="19119"/>
    <cellStyle name="Normal 25 2 3 2 2" xfId="29267"/>
    <cellStyle name="Normal 25 2 3 3" xfId="29268"/>
    <cellStyle name="Normal 25 2 4" xfId="19120"/>
    <cellStyle name="Normal 25 2 4 2" xfId="29269"/>
    <cellStyle name="Normal 25 2 5" xfId="29270"/>
    <cellStyle name="Normal 25 3" xfId="8293"/>
    <cellStyle name="Normal 25 3 2" xfId="8294"/>
    <cellStyle name="Normal 25 3 3" xfId="8295"/>
    <cellStyle name="Normal 25 3 3 2" xfId="19121"/>
    <cellStyle name="Normal 25 3 3 2 2" xfId="29271"/>
    <cellStyle name="Normal 25 3 3 3" xfId="29272"/>
    <cellStyle name="Normal 25 3 4" xfId="19122"/>
    <cellStyle name="Normal 25 3 4 2" xfId="29273"/>
    <cellStyle name="Normal 25 3 5" xfId="29274"/>
    <cellStyle name="Normal 25 4" xfId="8296"/>
    <cellStyle name="Normal 25 4 2" xfId="8297"/>
    <cellStyle name="Normal 25 4 2 2" xfId="19123"/>
    <cellStyle name="Normal 25 4 2 2 2" xfId="29275"/>
    <cellStyle name="Normal 25 4 2 3" xfId="29276"/>
    <cellStyle name="Normal 25 4 3" xfId="19124"/>
    <cellStyle name="Normal 25 4 3 2" xfId="29277"/>
    <cellStyle name="Normal 25 4 4" xfId="29278"/>
    <cellStyle name="Normal 25 5" xfId="8298"/>
    <cellStyle name="Normal 25 5 2" xfId="8299"/>
    <cellStyle name="Normal 25 5 2 2" xfId="19125"/>
    <cellStyle name="Normal 25 5 2 2 2" xfId="29279"/>
    <cellStyle name="Normal 25 5 2 3" xfId="29280"/>
    <cellStyle name="Normal 25 5 3" xfId="19126"/>
    <cellStyle name="Normal 25 5 3 2" xfId="29281"/>
    <cellStyle name="Normal 25 5 4" xfId="29282"/>
    <cellStyle name="Normal 25 6" xfId="8300"/>
    <cellStyle name="Normal 25 6 2" xfId="8301"/>
    <cellStyle name="Normal 25 6 2 2" xfId="19127"/>
    <cellStyle name="Normal 25 6 2 2 2" xfId="29283"/>
    <cellStyle name="Normal 25 6 2 3" xfId="29284"/>
    <cellStyle name="Normal 25 6 3" xfId="19128"/>
    <cellStyle name="Normal 25 6 3 2" xfId="29285"/>
    <cellStyle name="Normal 25 6 4" xfId="29286"/>
    <cellStyle name="Normal 25 7" xfId="8302"/>
    <cellStyle name="Normal 25 7 2" xfId="8303"/>
    <cellStyle name="Normal 25 7 2 2" xfId="19129"/>
    <cellStyle name="Normal 25 7 2 2 2" xfId="29287"/>
    <cellStyle name="Normal 25 7 2 3" xfId="29288"/>
    <cellStyle name="Normal 25 7 3" xfId="19130"/>
    <cellStyle name="Normal 25 7 3 2" xfId="29289"/>
    <cellStyle name="Normal 25 7 4" xfId="29290"/>
    <cellStyle name="Normal 25 8" xfId="8304"/>
    <cellStyle name="Normal 25 8 2" xfId="19131"/>
    <cellStyle name="Normal 25 8 2 2" xfId="29291"/>
    <cellStyle name="Normal 25 8 3" xfId="29292"/>
    <cellStyle name="Normal 25 9" xfId="19132"/>
    <cellStyle name="Normal 25 9 2" xfId="29293"/>
    <cellStyle name="Normal 26" xfId="8305"/>
    <cellStyle name="Normal 26 10" xfId="29294"/>
    <cellStyle name="Normal 26 2" xfId="8306"/>
    <cellStyle name="Normal 26 2 2" xfId="8307"/>
    <cellStyle name="Normal 26 2 2 2" xfId="29295"/>
    <cellStyle name="Normal 26 2 3" xfId="8308"/>
    <cellStyle name="Normal 26 2 3 2" xfId="19133"/>
    <cellStyle name="Normal 26 2 3 2 2" xfId="29296"/>
    <cellStyle name="Normal 26 2 3 3" xfId="29297"/>
    <cellStyle name="Normal 26 2 4" xfId="19134"/>
    <cellStyle name="Normal 26 2 4 2" xfId="29298"/>
    <cellStyle name="Normal 26 2 5" xfId="29299"/>
    <cellStyle name="Normal 26 3" xfId="8309"/>
    <cellStyle name="Normal 26 3 2" xfId="8310"/>
    <cellStyle name="Normal 26 3 3" xfId="8311"/>
    <cellStyle name="Normal 26 3 3 2" xfId="19135"/>
    <cellStyle name="Normal 26 3 3 2 2" xfId="29300"/>
    <cellStyle name="Normal 26 3 3 3" xfId="29301"/>
    <cellStyle name="Normal 26 3 4" xfId="19136"/>
    <cellStyle name="Normal 26 3 4 2" xfId="29302"/>
    <cellStyle name="Normal 26 3 5" xfId="29303"/>
    <cellStyle name="Normal 26 4" xfId="8312"/>
    <cellStyle name="Normal 26 4 2" xfId="8313"/>
    <cellStyle name="Normal 26 4 2 2" xfId="19137"/>
    <cellStyle name="Normal 26 4 2 2 2" xfId="29304"/>
    <cellStyle name="Normal 26 4 2 3" xfId="29305"/>
    <cellStyle name="Normal 26 4 3" xfId="19138"/>
    <cellStyle name="Normal 26 4 3 2" xfId="29306"/>
    <cellStyle name="Normal 26 4 4" xfId="29307"/>
    <cellStyle name="Normal 26 5" xfId="8314"/>
    <cellStyle name="Normal 26 5 2" xfId="8315"/>
    <cellStyle name="Normal 26 5 2 2" xfId="19139"/>
    <cellStyle name="Normal 26 5 2 2 2" xfId="29308"/>
    <cellStyle name="Normal 26 5 2 3" xfId="29309"/>
    <cellStyle name="Normal 26 5 3" xfId="19140"/>
    <cellStyle name="Normal 26 5 3 2" xfId="29310"/>
    <cellStyle name="Normal 26 5 4" xfId="29311"/>
    <cellStyle name="Normal 26 6" xfId="8316"/>
    <cellStyle name="Normal 26 6 2" xfId="8317"/>
    <cellStyle name="Normal 26 6 2 2" xfId="19141"/>
    <cellStyle name="Normal 26 6 2 2 2" xfId="29312"/>
    <cellStyle name="Normal 26 6 2 3" xfId="29313"/>
    <cellStyle name="Normal 26 6 3" xfId="19142"/>
    <cellStyle name="Normal 26 6 3 2" xfId="29314"/>
    <cellStyle name="Normal 26 6 4" xfId="29315"/>
    <cellStyle name="Normal 26 7" xfId="8318"/>
    <cellStyle name="Normal 26 7 2" xfId="8319"/>
    <cellStyle name="Normal 26 7 2 2" xfId="19143"/>
    <cellStyle name="Normal 26 7 2 2 2" xfId="29316"/>
    <cellStyle name="Normal 26 7 2 3" xfId="29317"/>
    <cellStyle name="Normal 26 7 3" xfId="19144"/>
    <cellStyle name="Normal 26 7 3 2" xfId="29318"/>
    <cellStyle name="Normal 26 7 4" xfId="29319"/>
    <cellStyle name="Normal 26 8" xfId="8320"/>
    <cellStyle name="Normal 26 8 2" xfId="19145"/>
    <cellStyle name="Normal 26 8 2 2" xfId="29320"/>
    <cellStyle name="Normal 26 8 3" xfId="29321"/>
    <cellStyle name="Normal 26 9" xfId="19146"/>
    <cellStyle name="Normal 26 9 2" xfId="29322"/>
    <cellStyle name="Normal 27" xfId="8321"/>
    <cellStyle name="Normal 27 10" xfId="29323"/>
    <cellStyle name="Normal 27 2" xfId="8322"/>
    <cellStyle name="Normal 27 2 2" xfId="8323"/>
    <cellStyle name="Normal 27 2 2 2" xfId="29324"/>
    <cellStyle name="Normal 27 2 3" xfId="8324"/>
    <cellStyle name="Normal 27 2 3 2" xfId="19147"/>
    <cellStyle name="Normal 27 2 3 2 2" xfId="29325"/>
    <cellStyle name="Normal 27 2 3 3" xfId="29326"/>
    <cellStyle name="Normal 27 2 4" xfId="19148"/>
    <cellStyle name="Normal 27 2 4 2" xfId="29327"/>
    <cellStyle name="Normal 27 2 5" xfId="29328"/>
    <cellStyle name="Normal 27 3" xfId="8325"/>
    <cellStyle name="Normal 27 3 2" xfId="8326"/>
    <cellStyle name="Normal 27 3 3" xfId="8327"/>
    <cellStyle name="Normal 27 3 3 2" xfId="19149"/>
    <cellStyle name="Normal 27 3 3 2 2" xfId="29329"/>
    <cellStyle name="Normal 27 3 3 3" xfId="29330"/>
    <cellStyle name="Normal 27 3 4" xfId="19150"/>
    <cellStyle name="Normal 27 3 4 2" xfId="29331"/>
    <cellStyle name="Normal 27 3 5" xfId="29332"/>
    <cellStyle name="Normal 27 4" xfId="8328"/>
    <cellStyle name="Normal 27 4 2" xfId="8329"/>
    <cellStyle name="Normal 27 4 2 2" xfId="19151"/>
    <cellStyle name="Normal 27 4 2 2 2" xfId="29333"/>
    <cellStyle name="Normal 27 4 2 3" xfId="29334"/>
    <cellStyle name="Normal 27 4 3" xfId="19152"/>
    <cellStyle name="Normal 27 4 3 2" xfId="29335"/>
    <cellStyle name="Normal 27 4 4" xfId="29336"/>
    <cellStyle name="Normal 27 5" xfId="8330"/>
    <cellStyle name="Normal 27 5 2" xfId="8331"/>
    <cellStyle name="Normal 27 5 2 2" xfId="19153"/>
    <cellStyle name="Normal 27 5 2 2 2" xfId="29337"/>
    <cellStyle name="Normal 27 5 2 3" xfId="29338"/>
    <cellStyle name="Normal 27 5 3" xfId="19154"/>
    <cellStyle name="Normal 27 5 3 2" xfId="29339"/>
    <cellStyle name="Normal 27 5 4" xfId="29340"/>
    <cellStyle name="Normal 27 6" xfId="8332"/>
    <cellStyle name="Normal 27 6 2" xfId="8333"/>
    <cellStyle name="Normal 27 6 2 2" xfId="19155"/>
    <cellStyle name="Normal 27 6 2 2 2" xfId="29341"/>
    <cellStyle name="Normal 27 6 2 3" xfId="29342"/>
    <cellStyle name="Normal 27 6 3" xfId="19156"/>
    <cellStyle name="Normal 27 6 3 2" xfId="29343"/>
    <cellStyle name="Normal 27 6 4" xfId="29344"/>
    <cellStyle name="Normal 27 7" xfId="8334"/>
    <cellStyle name="Normal 27 7 2" xfId="8335"/>
    <cellStyle name="Normal 27 7 2 2" xfId="19157"/>
    <cellStyle name="Normal 27 7 2 2 2" xfId="29345"/>
    <cellStyle name="Normal 27 7 2 3" xfId="29346"/>
    <cellStyle name="Normal 27 7 3" xfId="19158"/>
    <cellStyle name="Normal 27 7 3 2" xfId="29347"/>
    <cellStyle name="Normal 27 7 4" xfId="29348"/>
    <cellStyle name="Normal 27 8" xfId="8336"/>
    <cellStyle name="Normal 27 8 2" xfId="19159"/>
    <cellStyle name="Normal 27 8 2 2" xfId="29349"/>
    <cellStyle name="Normal 27 8 3" xfId="29350"/>
    <cellStyle name="Normal 27 9" xfId="19160"/>
    <cellStyle name="Normal 27 9 2" xfId="29351"/>
    <cellStyle name="Normal 28" xfId="8337"/>
    <cellStyle name="Normal 28 10" xfId="29352"/>
    <cellStyle name="Normal 28 2" xfId="8338"/>
    <cellStyle name="Normal 28 2 2" xfId="8339"/>
    <cellStyle name="Normal 28 2 2 2" xfId="29353"/>
    <cellStyle name="Normal 28 2 3" xfId="8340"/>
    <cellStyle name="Normal 28 2 3 2" xfId="19161"/>
    <cellStyle name="Normal 28 2 3 2 2" xfId="29354"/>
    <cellStyle name="Normal 28 2 3 3" xfId="29355"/>
    <cellStyle name="Normal 28 2 4" xfId="19162"/>
    <cellStyle name="Normal 28 2 4 2" xfId="29356"/>
    <cellStyle name="Normal 28 2 5" xfId="29357"/>
    <cellStyle name="Normal 28 3" xfId="8341"/>
    <cellStyle name="Normal 28 3 2" xfId="8342"/>
    <cellStyle name="Normal 28 3 3" xfId="8343"/>
    <cellStyle name="Normal 28 3 3 2" xfId="19163"/>
    <cellStyle name="Normal 28 3 3 2 2" xfId="29358"/>
    <cellStyle name="Normal 28 3 3 3" xfId="29359"/>
    <cellStyle name="Normal 28 3 4" xfId="19164"/>
    <cellStyle name="Normal 28 3 4 2" xfId="29360"/>
    <cellStyle name="Normal 28 3 5" xfId="29361"/>
    <cellStyle name="Normal 28 4" xfId="8344"/>
    <cellStyle name="Normal 28 4 2" xfId="8345"/>
    <cellStyle name="Normal 28 4 2 2" xfId="19165"/>
    <cellStyle name="Normal 28 4 2 2 2" xfId="29362"/>
    <cellStyle name="Normal 28 4 2 3" xfId="29363"/>
    <cellStyle name="Normal 28 4 3" xfId="19166"/>
    <cellStyle name="Normal 28 4 3 2" xfId="29364"/>
    <cellStyle name="Normal 28 4 4" xfId="29365"/>
    <cellStyle name="Normal 28 5" xfId="8346"/>
    <cellStyle name="Normal 28 5 2" xfId="8347"/>
    <cellStyle name="Normal 28 5 2 2" xfId="19167"/>
    <cellStyle name="Normal 28 5 2 2 2" xfId="29366"/>
    <cellStyle name="Normal 28 5 2 3" xfId="29367"/>
    <cellStyle name="Normal 28 5 3" xfId="19168"/>
    <cellStyle name="Normal 28 5 3 2" xfId="29368"/>
    <cellStyle name="Normal 28 5 4" xfId="29369"/>
    <cellStyle name="Normal 28 6" xfId="8348"/>
    <cellStyle name="Normal 28 6 2" xfId="8349"/>
    <cellStyle name="Normal 28 6 2 2" xfId="19169"/>
    <cellStyle name="Normal 28 6 2 2 2" xfId="29370"/>
    <cellStyle name="Normal 28 6 2 3" xfId="29371"/>
    <cellStyle name="Normal 28 6 3" xfId="19170"/>
    <cellStyle name="Normal 28 6 3 2" xfId="29372"/>
    <cellStyle name="Normal 28 6 4" xfId="29373"/>
    <cellStyle name="Normal 28 7" xfId="8350"/>
    <cellStyle name="Normal 28 7 2" xfId="8351"/>
    <cellStyle name="Normal 28 7 2 2" xfId="19171"/>
    <cellStyle name="Normal 28 7 2 2 2" xfId="29374"/>
    <cellStyle name="Normal 28 7 2 3" xfId="29375"/>
    <cellStyle name="Normal 28 7 3" xfId="19172"/>
    <cellStyle name="Normal 28 7 3 2" xfId="29376"/>
    <cellStyle name="Normal 28 7 4" xfId="29377"/>
    <cellStyle name="Normal 28 8" xfId="8352"/>
    <cellStyle name="Normal 28 8 2" xfId="19173"/>
    <cellStyle name="Normal 28 8 2 2" xfId="29378"/>
    <cellStyle name="Normal 28 8 3" xfId="29379"/>
    <cellStyle name="Normal 28 9" xfId="19174"/>
    <cellStyle name="Normal 28 9 2" xfId="29380"/>
    <cellStyle name="Normal 29" xfId="8353"/>
    <cellStyle name="Normal 29 2" xfId="8354"/>
    <cellStyle name="Normal 29 2 2" xfId="8355"/>
    <cellStyle name="Normal 29 2 2 2" xfId="19175"/>
    <cellStyle name="Normal 29 2 2 2 2" xfId="29381"/>
    <cellStyle name="Normal 29 2 2 3" xfId="29382"/>
    <cellStyle name="Normal 29 2 3" xfId="19176"/>
    <cellStyle name="Normal 29 2 3 2" xfId="29383"/>
    <cellStyle name="Normal 29 2 4" xfId="29384"/>
    <cellStyle name="Normal 29 3" xfId="8356"/>
    <cellStyle name="Normal 29 3 2" xfId="8357"/>
    <cellStyle name="Normal 29 3 2 2" xfId="19177"/>
    <cellStyle name="Normal 29 3 2 2 2" xfId="29385"/>
    <cellStyle name="Normal 29 3 2 3" xfId="29386"/>
    <cellStyle name="Normal 29 3 3" xfId="19178"/>
    <cellStyle name="Normal 29 3 3 2" xfId="29387"/>
    <cellStyle name="Normal 29 3 4" xfId="29388"/>
    <cellStyle name="Normal 29 4" xfId="8358"/>
    <cellStyle name="Normal 29 4 2" xfId="8359"/>
    <cellStyle name="Normal 29 4 2 2" xfId="19179"/>
    <cellStyle name="Normal 29 4 2 2 2" xfId="29389"/>
    <cellStyle name="Normal 29 4 2 3" xfId="29390"/>
    <cellStyle name="Normal 29 4 3" xfId="19180"/>
    <cellStyle name="Normal 29 4 3 2" xfId="29391"/>
    <cellStyle name="Normal 29 4 4" xfId="29392"/>
    <cellStyle name="Normal 29 5" xfId="8360"/>
    <cellStyle name="Normal 29 5 2" xfId="8361"/>
    <cellStyle name="Normal 29 5 2 2" xfId="19181"/>
    <cellStyle name="Normal 29 5 2 2 2" xfId="29393"/>
    <cellStyle name="Normal 29 5 2 3" xfId="29394"/>
    <cellStyle name="Normal 29 5 3" xfId="19182"/>
    <cellStyle name="Normal 29 5 3 2" xfId="29395"/>
    <cellStyle name="Normal 29 5 4" xfId="29396"/>
    <cellStyle name="Normal 29 6" xfId="8362"/>
    <cellStyle name="Normal 29 6 2" xfId="8363"/>
    <cellStyle name="Normal 29 6 2 2" xfId="19183"/>
    <cellStyle name="Normal 29 6 2 2 2" xfId="29397"/>
    <cellStyle name="Normal 29 6 2 3" xfId="29398"/>
    <cellStyle name="Normal 29 6 3" xfId="19184"/>
    <cellStyle name="Normal 29 6 3 2" xfId="29399"/>
    <cellStyle name="Normal 29 6 4" xfId="29400"/>
    <cellStyle name="Normal 29 7" xfId="8364"/>
    <cellStyle name="Normal 29 7 2" xfId="8365"/>
    <cellStyle name="Normal 29 7 2 2" xfId="19185"/>
    <cellStyle name="Normal 29 7 2 2 2" xfId="29401"/>
    <cellStyle name="Normal 29 7 2 3" xfId="29402"/>
    <cellStyle name="Normal 29 7 3" xfId="19186"/>
    <cellStyle name="Normal 29 7 3 2" xfId="29403"/>
    <cellStyle name="Normal 29 7 4" xfId="29404"/>
    <cellStyle name="Normal 3" xfId="56"/>
    <cellStyle name="Normal 3 10" xfId="8366"/>
    <cellStyle name="Normal 3 10 2" xfId="8367"/>
    <cellStyle name="Normal 3 10 2 2" xfId="8368"/>
    <cellStyle name="Normal 3 10 2 2 2" xfId="33624"/>
    <cellStyle name="Normal 3 10 2 2 2 2" xfId="33681"/>
    <cellStyle name="Normal 3 10 3" xfId="8369"/>
    <cellStyle name="Normal 3 10 3 2" xfId="8370"/>
    <cellStyle name="Normal 3 10 4" xfId="8371"/>
    <cellStyle name="Normal 3 10 4 2" xfId="8372"/>
    <cellStyle name="Normal 3 10 5" xfId="8373"/>
    <cellStyle name="Normal 3 100" xfId="115"/>
    <cellStyle name="Normal 3 100 2" xfId="8374"/>
    <cellStyle name="Normal 3 100 3" xfId="33625"/>
    <cellStyle name="Normal 3 101" xfId="8375"/>
    <cellStyle name="Normal 3 101 2" xfId="19187"/>
    <cellStyle name="Normal 3 102" xfId="8376"/>
    <cellStyle name="Normal 3 102 2" xfId="19188"/>
    <cellStyle name="Normal 3 103" xfId="8377"/>
    <cellStyle name="Normal 3 103 2" xfId="19189"/>
    <cellStyle name="Normal 3 104" xfId="8378"/>
    <cellStyle name="Normal 3 104 2" xfId="8379"/>
    <cellStyle name="Normal 3 105" xfId="8380"/>
    <cellStyle name="Normal 3 105 2" xfId="19190"/>
    <cellStyle name="Normal 3 106" xfId="8381"/>
    <cellStyle name="Normal 3 106 2" xfId="8382"/>
    <cellStyle name="Normal 3 107" xfId="8383"/>
    <cellStyle name="Normal 3 107 2" xfId="8384"/>
    <cellStyle name="Normal 3 107 2 2" xfId="8385"/>
    <cellStyle name="Normal 3 107 2 2 2" xfId="8386"/>
    <cellStyle name="Normal 3 107 2 2 3" xfId="8387"/>
    <cellStyle name="Normal 3 107 2 2 3 2" xfId="19191"/>
    <cellStyle name="Normal 3 107 2 2 3 2 2" xfId="29405"/>
    <cellStyle name="Normal 3 107 2 2 3 3" xfId="29406"/>
    <cellStyle name="Normal 3 107 2 2 4" xfId="19192"/>
    <cellStyle name="Normal 3 107 2 2 4 2" xfId="29407"/>
    <cellStyle name="Normal 3 107 2 2 5" xfId="29408"/>
    <cellStyle name="Normal 3 107 2 3" xfId="8388"/>
    <cellStyle name="Normal 3 107 2 3 2" xfId="8389"/>
    <cellStyle name="Normal 3 107 2 3 3" xfId="8390"/>
    <cellStyle name="Normal 3 107 2 3 3 2" xfId="19193"/>
    <cellStyle name="Normal 3 107 2 3 3 2 2" xfId="29409"/>
    <cellStyle name="Normal 3 107 2 3 3 3" xfId="29410"/>
    <cellStyle name="Normal 3 107 2 3 4" xfId="19194"/>
    <cellStyle name="Normal 3 107 2 3 4 2" xfId="29411"/>
    <cellStyle name="Normal 3 107 2 3 5" xfId="29412"/>
    <cellStyle name="Normal 3 107 2 4" xfId="8391"/>
    <cellStyle name="Normal 3 107 2 4 2" xfId="8392"/>
    <cellStyle name="Normal 3 107 2 4 3" xfId="8393"/>
    <cellStyle name="Normal 3 107 2 4 3 2" xfId="19195"/>
    <cellStyle name="Normal 3 107 2 4 3 2 2" xfId="29413"/>
    <cellStyle name="Normal 3 107 2 4 3 3" xfId="29414"/>
    <cellStyle name="Normal 3 107 2 4 4" xfId="19196"/>
    <cellStyle name="Normal 3 107 2 4 4 2" xfId="29415"/>
    <cellStyle name="Normal 3 107 2 4 5" xfId="29416"/>
    <cellStyle name="Normal 3 107 2 5" xfId="8394"/>
    <cellStyle name="Normal 3 107 2 6" xfId="8395"/>
    <cellStyle name="Normal 3 107 2 6 2" xfId="19197"/>
    <cellStyle name="Normal 3 107 2 6 2 2" xfId="29417"/>
    <cellStyle name="Normal 3 107 2 6 3" xfId="29418"/>
    <cellStyle name="Normal 3 107 2 7" xfId="19198"/>
    <cellStyle name="Normal 3 107 2 7 2" xfId="29419"/>
    <cellStyle name="Normal 3 107 2 8" xfId="29420"/>
    <cellStyle name="Normal 3 107 3" xfId="8396"/>
    <cellStyle name="Normal 3 107 4" xfId="8397"/>
    <cellStyle name="Normal 3 107 4 2" xfId="19199"/>
    <cellStyle name="Normal 3 107 4 2 2" xfId="29421"/>
    <cellStyle name="Normal 3 107 4 3" xfId="29422"/>
    <cellStyle name="Normal 3 107 5" xfId="118"/>
    <cellStyle name="Normal 3 107 5 2" xfId="19200"/>
    <cellStyle name="Normal 3 107 5 2 2" xfId="29423"/>
    <cellStyle name="Normal 3 107 5 3" xfId="14449"/>
    <cellStyle name="Normal 3 107 6" xfId="19201"/>
    <cellStyle name="Normal 3 107 6 2" xfId="29424"/>
    <cellStyle name="Normal 3 107 7" xfId="29425"/>
    <cellStyle name="Normal 3 108" xfId="8398"/>
    <cellStyle name="Normal 3 108 2" xfId="8399"/>
    <cellStyle name="Normal 3 109" xfId="8400"/>
    <cellStyle name="Normal 3 109 2" xfId="8401"/>
    <cellStyle name="Normal 3 109 2 2" xfId="29426"/>
    <cellStyle name="Normal 3 109 3" xfId="8402"/>
    <cellStyle name="Normal 3 109 3 2" xfId="19202"/>
    <cellStyle name="Normal 3 109 3 2 2" xfId="29427"/>
    <cellStyle name="Normal 3 109 3 3" xfId="29428"/>
    <cellStyle name="Normal 3 109 4" xfId="19203"/>
    <cellStyle name="Normal 3 109 4 2" xfId="29429"/>
    <cellStyle name="Normal 3 109 5" xfId="29430"/>
    <cellStyle name="Normal 3 11" xfId="8403"/>
    <cellStyle name="Normal 3 11 2" xfId="8404"/>
    <cellStyle name="Normal 3 11 2 2" xfId="8405"/>
    <cellStyle name="Normal 3 11 3" xfId="8406"/>
    <cellStyle name="Normal 3 11 3 2" xfId="8407"/>
    <cellStyle name="Normal 3 11 4" xfId="8408"/>
    <cellStyle name="Normal 3 11 4 2" xfId="8409"/>
    <cellStyle name="Normal 3 11 5" xfId="8410"/>
    <cellStyle name="Normal 3 110" xfId="8411"/>
    <cellStyle name="Normal 3 110 2" xfId="8412"/>
    <cellStyle name="Normal 3 110 2 2" xfId="8413"/>
    <cellStyle name="Normal 3 110 2 3" xfId="8414"/>
    <cellStyle name="Normal 3 110 2 3 2" xfId="19204"/>
    <cellStyle name="Normal 3 110 2 3 2 2" xfId="29431"/>
    <cellStyle name="Normal 3 110 2 3 3" xfId="29432"/>
    <cellStyle name="Normal 3 110 2 4" xfId="19205"/>
    <cellStyle name="Normal 3 110 2 4 2" xfId="29433"/>
    <cellStyle name="Normal 3 110 2 5" xfId="29434"/>
    <cellStyle name="Normal 3 110 3" xfId="8415"/>
    <cellStyle name="Normal 3 110 3 2" xfId="8416"/>
    <cellStyle name="Normal 3 110 3 3" xfId="8417"/>
    <cellStyle name="Normal 3 110 3 3 2" xfId="19206"/>
    <cellStyle name="Normal 3 110 3 3 2 2" xfId="29435"/>
    <cellStyle name="Normal 3 110 3 3 3" xfId="29436"/>
    <cellStyle name="Normal 3 110 3 4" xfId="19207"/>
    <cellStyle name="Normal 3 110 3 4 2" xfId="29437"/>
    <cellStyle name="Normal 3 110 3 5" xfId="29438"/>
    <cellStyle name="Normal 3 110 4" xfId="8418"/>
    <cellStyle name="Normal 3 110 4 2" xfId="8419"/>
    <cellStyle name="Normal 3 110 4 3" xfId="8420"/>
    <cellStyle name="Normal 3 110 4 3 2" xfId="19208"/>
    <cellStyle name="Normal 3 110 4 3 2 2" xfId="29439"/>
    <cellStyle name="Normal 3 110 4 3 3" xfId="29440"/>
    <cellStyle name="Normal 3 110 4 4" xfId="19209"/>
    <cellStyle name="Normal 3 110 4 4 2" xfId="29441"/>
    <cellStyle name="Normal 3 110 4 5" xfId="29442"/>
    <cellStyle name="Normal 3 110 5" xfId="8421"/>
    <cellStyle name="Normal 3 110 6" xfId="8422"/>
    <cellStyle name="Normal 3 110 6 2" xfId="19210"/>
    <cellStyle name="Normal 3 110 6 2 2" xfId="29443"/>
    <cellStyle name="Normal 3 110 6 3" xfId="29444"/>
    <cellStyle name="Normal 3 110 7" xfId="19211"/>
    <cellStyle name="Normal 3 110 7 2" xfId="29445"/>
    <cellStyle name="Normal 3 110 8" xfId="29446"/>
    <cellStyle name="Normal 3 111" xfId="29447"/>
    <cellStyle name="Normal 3 12" xfId="8423"/>
    <cellStyle name="Normal 3 12 2" xfId="8424"/>
    <cellStyle name="Normal 3 12 2 2" xfId="8425"/>
    <cellStyle name="Normal 3 12 3" xfId="8426"/>
    <cellStyle name="Normal 3 12 4" xfId="8427"/>
    <cellStyle name="Normal 3 13" xfId="8428"/>
    <cellStyle name="Normal 3 13 2" xfId="8429"/>
    <cellStyle name="Normal 3 13 2 2" xfId="8430"/>
    <cellStyle name="Normal 3 13 3" xfId="8431"/>
    <cellStyle name="Normal 3 13 4" xfId="8432"/>
    <cellStyle name="Normal 3 14" xfId="8433"/>
    <cellStyle name="Normal 3 14 2" xfId="8434"/>
    <cellStyle name="Normal 3 14 2 2" xfId="8435"/>
    <cellStyle name="Normal 3 14 3" xfId="8436"/>
    <cellStyle name="Normal 3 14 4" xfId="8437"/>
    <cellStyle name="Normal 3 15" xfId="8438"/>
    <cellStyle name="Normal 3 15 2" xfId="8439"/>
    <cellStyle name="Normal 3 15 2 2" xfId="8440"/>
    <cellStyle name="Normal 3 15 3" xfId="8441"/>
    <cellStyle name="Normal 3 15 4" xfId="8442"/>
    <cellStyle name="Normal 3 16" xfId="8443"/>
    <cellStyle name="Normal 3 16 2" xfId="8444"/>
    <cellStyle name="Normal 3 16 2 2" xfId="8445"/>
    <cellStyle name="Normal 3 16 3" xfId="8446"/>
    <cellStyle name="Normal 3 16 4" xfId="8447"/>
    <cellStyle name="Normal 3 17" xfId="8448"/>
    <cellStyle name="Normal 3 17 2" xfId="8449"/>
    <cellStyle name="Normal 3 17 2 2" xfId="8450"/>
    <cellStyle name="Normal 3 17 3" xfId="8451"/>
    <cellStyle name="Normal 3 17 4" xfId="8452"/>
    <cellStyle name="Normal 3 18" xfId="8453"/>
    <cellStyle name="Normal 3 18 2" xfId="8454"/>
    <cellStyle name="Normal 3 18 2 2" xfId="8455"/>
    <cellStyle name="Normal 3 18 3" xfId="8456"/>
    <cellStyle name="Normal 3 18 4" xfId="8457"/>
    <cellStyle name="Normal 3 19" xfId="8458"/>
    <cellStyle name="Normal 3 19 2" xfId="8459"/>
    <cellStyle name="Normal 3 19 2 2" xfId="8460"/>
    <cellStyle name="Normal 3 19 3" xfId="8461"/>
    <cellStyle name="Normal 3 19 4" xfId="8462"/>
    <cellStyle name="Normal 3 2" xfId="8463"/>
    <cellStyle name="Normal 3 2 10" xfId="8464"/>
    <cellStyle name="Normal 3 2 10 2" xfId="8465"/>
    <cellStyle name="Normal 3 2 10 2 2" xfId="8466"/>
    <cellStyle name="Normal 3 2 10 2 3" xfId="8467"/>
    <cellStyle name="Normal 3 2 10 2 3 2" xfId="19212"/>
    <cellStyle name="Normal 3 2 10 2 3 2 2" xfId="29448"/>
    <cellStyle name="Normal 3 2 10 2 3 3" xfId="29449"/>
    <cellStyle name="Normal 3 2 10 2 4" xfId="19213"/>
    <cellStyle name="Normal 3 2 10 2 4 2" xfId="29450"/>
    <cellStyle name="Normal 3 2 10 2 5" xfId="29451"/>
    <cellStyle name="Normal 3 2 10 3" xfId="8468"/>
    <cellStyle name="Normal 3 2 10 3 2" xfId="8469"/>
    <cellStyle name="Normal 3 2 10 3 3" xfId="8470"/>
    <cellStyle name="Normal 3 2 10 3 3 2" xfId="19214"/>
    <cellStyle name="Normal 3 2 10 3 3 2 2" xfId="29452"/>
    <cellStyle name="Normal 3 2 10 3 3 3" xfId="29453"/>
    <cellStyle name="Normal 3 2 10 3 4" xfId="19215"/>
    <cellStyle name="Normal 3 2 10 3 4 2" xfId="29454"/>
    <cellStyle name="Normal 3 2 10 3 5" xfId="29455"/>
    <cellStyle name="Normal 3 2 10 4" xfId="8471"/>
    <cellStyle name="Normal 3 2 10 5" xfId="8472"/>
    <cellStyle name="Normal 3 2 10 5 2" xfId="19216"/>
    <cellStyle name="Normal 3 2 10 5 2 2" xfId="29456"/>
    <cellStyle name="Normal 3 2 10 5 3" xfId="29457"/>
    <cellStyle name="Normal 3 2 10 6" xfId="19217"/>
    <cellStyle name="Normal 3 2 10 6 2" xfId="29458"/>
    <cellStyle name="Normal 3 2 10 7" xfId="29459"/>
    <cellStyle name="Normal 3 2 11" xfId="8473"/>
    <cellStyle name="Normal 3 2 11 2" xfId="8474"/>
    <cellStyle name="Normal 3 2 11 2 2" xfId="8475"/>
    <cellStyle name="Normal 3 2 11 2 2 2" xfId="29460"/>
    <cellStyle name="Normal 3 2 11 2 3" xfId="8476"/>
    <cellStyle name="Normal 3 2 11 2 3 2" xfId="19218"/>
    <cellStyle name="Normal 3 2 11 2 3 2 2" xfId="29461"/>
    <cellStyle name="Normal 3 2 11 2 3 3" xfId="29462"/>
    <cellStyle name="Normal 3 2 11 2 4" xfId="19219"/>
    <cellStyle name="Normal 3 2 11 2 4 2" xfId="29463"/>
    <cellStyle name="Normal 3 2 11 2 5" xfId="29464"/>
    <cellStyle name="Normal 3 2 11 3" xfId="8477"/>
    <cellStyle name="Normal 3 2 11 3 2" xfId="8478"/>
    <cellStyle name="Normal 3 2 11 3 3" xfId="29465"/>
    <cellStyle name="Normal 3 2 11 4" xfId="8479"/>
    <cellStyle name="Normal 3 2 11 5" xfId="8480"/>
    <cellStyle name="Normal 3 2 11 5 2" xfId="19220"/>
    <cellStyle name="Normal 3 2 11 5 2 2" xfId="29466"/>
    <cellStyle name="Normal 3 2 11 5 3" xfId="29467"/>
    <cellStyle name="Normal 3 2 11 6" xfId="19221"/>
    <cellStyle name="Normal 3 2 11 6 2" xfId="29468"/>
    <cellStyle name="Normal 3 2 11 7" xfId="29469"/>
    <cellStyle name="Normal 3 2 12" xfId="8481"/>
    <cellStyle name="Normal 3 2 12 2" xfId="8482"/>
    <cellStyle name="Normal 3 2 12 2 2" xfId="8483"/>
    <cellStyle name="Normal 3 2 12 2 2 2" xfId="29470"/>
    <cellStyle name="Normal 3 2 12 2 3" xfId="8484"/>
    <cellStyle name="Normal 3 2 12 2 3 2" xfId="19222"/>
    <cellStyle name="Normal 3 2 12 2 3 2 2" xfId="29471"/>
    <cellStyle name="Normal 3 2 12 2 3 3" xfId="29472"/>
    <cellStyle name="Normal 3 2 12 2 4" xfId="19223"/>
    <cellStyle name="Normal 3 2 12 2 4 2" xfId="29473"/>
    <cellStyle name="Normal 3 2 12 2 5" xfId="29474"/>
    <cellStyle name="Normal 3 2 12 3" xfId="8485"/>
    <cellStyle name="Normal 3 2 12 3 2" xfId="8486"/>
    <cellStyle name="Normal 3 2 12 3 3" xfId="29475"/>
    <cellStyle name="Normal 3 2 12 4" xfId="8487"/>
    <cellStyle name="Normal 3 2 12 5" xfId="8488"/>
    <cellStyle name="Normal 3 2 12 5 2" xfId="19224"/>
    <cellStyle name="Normal 3 2 12 5 2 2" xfId="29476"/>
    <cellStyle name="Normal 3 2 12 5 3" xfId="29477"/>
    <cellStyle name="Normal 3 2 12 6" xfId="19225"/>
    <cellStyle name="Normal 3 2 12 6 2" xfId="29478"/>
    <cellStyle name="Normal 3 2 12 7" xfId="29479"/>
    <cellStyle name="Normal 3 2 13" xfId="8489"/>
    <cellStyle name="Normal 3 2 13 2" xfId="8490"/>
    <cellStyle name="Normal 3 2 13 2 2" xfId="8491"/>
    <cellStyle name="Normal 3 2 13 2 2 2" xfId="29480"/>
    <cellStyle name="Normal 3 2 13 2 3" xfId="8492"/>
    <cellStyle name="Normal 3 2 13 2 3 2" xfId="19226"/>
    <cellStyle name="Normal 3 2 13 2 3 2 2" xfId="29481"/>
    <cellStyle name="Normal 3 2 13 2 3 3" xfId="29482"/>
    <cellStyle name="Normal 3 2 13 2 4" xfId="19227"/>
    <cellStyle name="Normal 3 2 13 2 4 2" xfId="29483"/>
    <cellStyle name="Normal 3 2 13 2 5" xfId="29484"/>
    <cellStyle name="Normal 3 2 13 3" xfId="8493"/>
    <cellStyle name="Normal 3 2 13 3 2" xfId="29485"/>
    <cellStyle name="Normal 3 2 13 4" xfId="8494"/>
    <cellStyle name="Normal 3 2 13 4 2" xfId="19228"/>
    <cellStyle name="Normal 3 2 13 4 2 2" xfId="29486"/>
    <cellStyle name="Normal 3 2 13 4 3" xfId="29487"/>
    <cellStyle name="Normal 3 2 13 5" xfId="19229"/>
    <cellStyle name="Normal 3 2 13 5 2" xfId="29488"/>
    <cellStyle name="Normal 3 2 13 6" xfId="29489"/>
    <cellStyle name="Normal 3 2 14" xfId="8495"/>
    <cellStyle name="Normal 3 2 14 2" xfId="8496"/>
    <cellStyle name="Normal 3 2 14 2 2" xfId="8497"/>
    <cellStyle name="Normal 3 2 14 2 3" xfId="8498"/>
    <cellStyle name="Normal 3 2 14 2 3 2" xfId="19230"/>
    <cellStyle name="Normal 3 2 14 2 3 2 2" xfId="29490"/>
    <cellStyle name="Normal 3 2 14 2 3 3" xfId="29491"/>
    <cellStyle name="Normal 3 2 14 2 4" xfId="19231"/>
    <cellStyle name="Normal 3 2 14 2 4 2" xfId="29492"/>
    <cellStyle name="Normal 3 2 14 2 5" xfId="29493"/>
    <cellStyle name="Normal 3 2 14 3" xfId="8499"/>
    <cellStyle name="Normal 3 2 14 4" xfId="8500"/>
    <cellStyle name="Normal 3 2 14 4 2" xfId="19232"/>
    <cellStyle name="Normal 3 2 14 4 2 2" xfId="29494"/>
    <cellStyle name="Normal 3 2 14 4 3" xfId="29495"/>
    <cellStyle name="Normal 3 2 14 5" xfId="19233"/>
    <cellStyle name="Normal 3 2 14 5 2" xfId="29496"/>
    <cellStyle name="Normal 3 2 14 6" xfId="29497"/>
    <cellStyle name="Normal 3 2 15" xfId="8501"/>
    <cellStyle name="Normal 3 2 15 2" xfId="8502"/>
    <cellStyle name="Normal 3 2 15 2 2" xfId="8503"/>
    <cellStyle name="Normal 3 2 15 2 3" xfId="8504"/>
    <cellStyle name="Normal 3 2 15 2 3 2" xfId="19234"/>
    <cellStyle name="Normal 3 2 15 2 3 2 2" xfId="29498"/>
    <cellStyle name="Normal 3 2 15 2 3 3" xfId="29499"/>
    <cellStyle name="Normal 3 2 15 2 4" xfId="19235"/>
    <cellStyle name="Normal 3 2 15 2 4 2" xfId="29500"/>
    <cellStyle name="Normal 3 2 15 2 5" xfId="29501"/>
    <cellStyle name="Normal 3 2 15 3" xfId="8505"/>
    <cellStyle name="Normal 3 2 15 4" xfId="8506"/>
    <cellStyle name="Normal 3 2 15 4 2" xfId="19236"/>
    <cellStyle name="Normal 3 2 15 4 2 2" xfId="29502"/>
    <cellStyle name="Normal 3 2 15 4 3" xfId="29503"/>
    <cellStyle name="Normal 3 2 15 5" xfId="19237"/>
    <cellStyle name="Normal 3 2 15 5 2" xfId="29504"/>
    <cellStyle name="Normal 3 2 15 6" xfId="29505"/>
    <cellStyle name="Normal 3 2 16" xfId="8507"/>
    <cellStyle name="Normal 3 2 16 2" xfId="8508"/>
    <cellStyle name="Normal 3 2 16 2 2" xfId="8509"/>
    <cellStyle name="Normal 3 2 16 2 3" xfId="8510"/>
    <cellStyle name="Normal 3 2 16 2 3 2" xfId="19238"/>
    <cellStyle name="Normal 3 2 16 2 3 2 2" xfId="29506"/>
    <cellStyle name="Normal 3 2 16 2 3 3" xfId="29507"/>
    <cellStyle name="Normal 3 2 16 2 4" xfId="19239"/>
    <cellStyle name="Normal 3 2 16 2 4 2" xfId="29508"/>
    <cellStyle name="Normal 3 2 16 2 5" xfId="29509"/>
    <cellStyle name="Normal 3 2 16 3" xfId="8511"/>
    <cellStyle name="Normal 3 2 16 4" xfId="8512"/>
    <cellStyle name="Normal 3 2 16 4 2" xfId="19240"/>
    <cellStyle name="Normal 3 2 16 4 2 2" xfId="29510"/>
    <cellStyle name="Normal 3 2 16 4 3" xfId="29511"/>
    <cellStyle name="Normal 3 2 16 5" xfId="19241"/>
    <cellStyle name="Normal 3 2 16 5 2" xfId="29512"/>
    <cellStyle name="Normal 3 2 16 6" xfId="29513"/>
    <cellStyle name="Normal 3 2 17" xfId="8513"/>
    <cellStyle name="Normal 3 2 17 2" xfId="8514"/>
    <cellStyle name="Normal 3 2 17 2 2" xfId="8515"/>
    <cellStyle name="Normal 3 2 17 2 3" xfId="8516"/>
    <cellStyle name="Normal 3 2 17 2 3 2" xfId="19242"/>
    <cellStyle name="Normal 3 2 17 2 3 2 2" xfId="29514"/>
    <cellStyle name="Normal 3 2 17 2 3 3" xfId="29515"/>
    <cellStyle name="Normal 3 2 17 2 4" xfId="19243"/>
    <cellStyle name="Normal 3 2 17 2 4 2" xfId="29516"/>
    <cellStyle name="Normal 3 2 17 2 5" xfId="29517"/>
    <cellStyle name="Normal 3 2 17 3" xfId="8517"/>
    <cellStyle name="Normal 3 2 17 4" xfId="8518"/>
    <cellStyle name="Normal 3 2 17 4 2" xfId="19244"/>
    <cellStyle name="Normal 3 2 17 4 2 2" xfId="29518"/>
    <cellStyle name="Normal 3 2 17 4 3" xfId="29519"/>
    <cellStyle name="Normal 3 2 17 5" xfId="19245"/>
    <cellStyle name="Normal 3 2 17 5 2" xfId="29520"/>
    <cellStyle name="Normal 3 2 17 6" xfId="29521"/>
    <cellStyle name="Normal 3 2 18" xfId="8519"/>
    <cellStyle name="Normal 3 2 18 2" xfId="8520"/>
    <cellStyle name="Normal 3 2 18 2 2" xfId="29522"/>
    <cellStyle name="Normal 3 2 18 3" xfId="8521"/>
    <cellStyle name="Normal 3 2 18 3 2" xfId="19246"/>
    <cellStyle name="Normal 3 2 18 3 2 2" xfId="29523"/>
    <cellStyle name="Normal 3 2 18 3 3" xfId="29524"/>
    <cellStyle name="Normal 3 2 18 4" xfId="19247"/>
    <cellStyle name="Normal 3 2 18 4 2" xfId="29525"/>
    <cellStyle name="Normal 3 2 18 5" xfId="29526"/>
    <cellStyle name="Normal 3 2 19" xfId="8522"/>
    <cellStyle name="Normal 3 2 19 2" xfId="8523"/>
    <cellStyle name="Normal 3 2 19 2 2" xfId="29527"/>
    <cellStyle name="Normal 3 2 19 3" xfId="8524"/>
    <cellStyle name="Normal 3 2 19 3 2" xfId="19248"/>
    <cellStyle name="Normal 3 2 19 3 2 2" xfId="29528"/>
    <cellStyle name="Normal 3 2 19 3 3" xfId="29529"/>
    <cellStyle name="Normal 3 2 19 4" xfId="19249"/>
    <cellStyle name="Normal 3 2 19 4 2" xfId="29530"/>
    <cellStyle name="Normal 3 2 19 5" xfId="29531"/>
    <cellStyle name="Normal 3 2 2" xfId="8525"/>
    <cellStyle name="Normal 3 2 2 10" xfId="8526"/>
    <cellStyle name="Normal 3 2 2 10 2" xfId="8527"/>
    <cellStyle name="Normal 3 2 2 11" xfId="8528"/>
    <cellStyle name="Normal 3 2 2 11 2" xfId="8529"/>
    <cellStyle name="Normal 3 2 2 12" xfId="8530"/>
    <cellStyle name="Normal 3 2 2 12 2" xfId="8531"/>
    <cellStyle name="Normal 3 2 2 13" xfId="8532"/>
    <cellStyle name="Normal 3 2 2 13 2" xfId="8533"/>
    <cellStyle name="Normal 3 2 2 14" xfId="8534"/>
    <cellStyle name="Normal 3 2 2 14 2" xfId="8535"/>
    <cellStyle name="Normal 3 2 2 15" xfId="8536"/>
    <cellStyle name="Normal 3 2 2 15 2" xfId="8537"/>
    <cellStyle name="Normal 3 2 2 16" xfId="8538"/>
    <cellStyle name="Normal 3 2 2 16 2" xfId="8539"/>
    <cellStyle name="Normal 3 2 2 17" xfId="8540"/>
    <cellStyle name="Normal 3 2 2 17 2" xfId="8541"/>
    <cellStyle name="Normal 3 2 2 18" xfId="8542"/>
    <cellStyle name="Normal 3 2 2 18 2" xfId="8543"/>
    <cellStyle name="Normal 3 2 2 18 2 2" xfId="8544"/>
    <cellStyle name="Normal 3 2 2 18 2 2 2" xfId="19250"/>
    <cellStyle name="Normal 3 2 2 18 2 2 2 2" xfId="29532"/>
    <cellStyle name="Normal 3 2 2 18 2 2 3" xfId="29533"/>
    <cellStyle name="Normal 3 2 2 18 2 3" xfId="19251"/>
    <cellStyle name="Normal 3 2 2 18 2 3 2" xfId="29534"/>
    <cellStyle name="Normal 3 2 2 18 2 4" xfId="29535"/>
    <cellStyle name="Normal 3 2 2 18 3" xfId="8545"/>
    <cellStyle name="Normal 3 2 2 18 3 2" xfId="19252"/>
    <cellStyle name="Normal 3 2 2 18 3 2 2" xfId="29536"/>
    <cellStyle name="Normal 3 2 2 18 3 3" xfId="29537"/>
    <cellStyle name="Normal 3 2 2 18 4" xfId="19253"/>
    <cellStyle name="Normal 3 2 2 18 4 2" xfId="19254"/>
    <cellStyle name="Normal 3 2 2 18 4 2 2" xfId="29538"/>
    <cellStyle name="Normal 3 2 2 18 4 3" xfId="29539"/>
    <cellStyle name="Normal 3 2 2 18 5" xfId="19255"/>
    <cellStyle name="Normal 3 2 2 18 5 2" xfId="29540"/>
    <cellStyle name="Normal 3 2 2 18 6" xfId="29541"/>
    <cellStyle name="Normal 3 2 2 19" xfId="19256"/>
    <cellStyle name="Normal 3 2 2 19 2" xfId="19257"/>
    <cellStyle name="Normal 3 2 2 19 2 2" xfId="29542"/>
    <cellStyle name="Normal 3 2 2 19 3" xfId="29543"/>
    <cellStyle name="Normal 3 2 2 2" xfId="8546"/>
    <cellStyle name="Normal 3 2 2 2 10" xfId="8547"/>
    <cellStyle name="Normal 3 2 2 2 10 2" xfId="8548"/>
    <cellStyle name="Normal 3 2 2 2 10 2 2" xfId="8549"/>
    <cellStyle name="Normal 3 2 2 2 10 2 3" xfId="8550"/>
    <cellStyle name="Normal 3 2 2 2 10 2 3 2" xfId="19258"/>
    <cellStyle name="Normal 3 2 2 2 10 2 3 2 2" xfId="29544"/>
    <cellStyle name="Normal 3 2 2 2 10 2 3 3" xfId="29545"/>
    <cellStyle name="Normal 3 2 2 2 10 2 4" xfId="19259"/>
    <cellStyle name="Normal 3 2 2 2 10 2 4 2" xfId="29546"/>
    <cellStyle name="Normal 3 2 2 2 10 2 5" xfId="29547"/>
    <cellStyle name="Normal 3 2 2 2 10 3" xfId="8551"/>
    <cellStyle name="Normal 3 2 2 2 10 4" xfId="8552"/>
    <cellStyle name="Normal 3 2 2 2 10 4 2" xfId="19260"/>
    <cellStyle name="Normal 3 2 2 2 10 4 2 2" xfId="29548"/>
    <cellStyle name="Normal 3 2 2 2 10 4 3" xfId="29549"/>
    <cellStyle name="Normal 3 2 2 2 10 5" xfId="19261"/>
    <cellStyle name="Normal 3 2 2 2 10 5 2" xfId="29550"/>
    <cellStyle name="Normal 3 2 2 2 10 6" xfId="29551"/>
    <cellStyle name="Normal 3 2 2 2 11" xfId="8553"/>
    <cellStyle name="Normal 3 2 2 2 11 2" xfId="8554"/>
    <cellStyle name="Normal 3 2 2 2 11 2 2" xfId="8555"/>
    <cellStyle name="Normal 3 2 2 2 11 2 3" xfId="8556"/>
    <cellStyle name="Normal 3 2 2 2 11 2 3 2" xfId="19262"/>
    <cellStyle name="Normal 3 2 2 2 11 2 3 2 2" xfId="29552"/>
    <cellStyle name="Normal 3 2 2 2 11 2 3 3" xfId="29553"/>
    <cellStyle name="Normal 3 2 2 2 11 2 4" xfId="19263"/>
    <cellStyle name="Normal 3 2 2 2 11 2 4 2" xfId="29554"/>
    <cellStyle name="Normal 3 2 2 2 11 2 5" xfId="29555"/>
    <cellStyle name="Normal 3 2 2 2 11 3" xfId="8557"/>
    <cellStyle name="Normal 3 2 2 2 11 4" xfId="8558"/>
    <cellStyle name="Normal 3 2 2 2 11 4 2" xfId="19264"/>
    <cellStyle name="Normal 3 2 2 2 11 4 2 2" xfId="29556"/>
    <cellStyle name="Normal 3 2 2 2 11 4 3" xfId="29557"/>
    <cellStyle name="Normal 3 2 2 2 11 5" xfId="19265"/>
    <cellStyle name="Normal 3 2 2 2 11 5 2" xfId="29558"/>
    <cellStyle name="Normal 3 2 2 2 11 6" xfId="29559"/>
    <cellStyle name="Normal 3 2 2 2 12" xfId="8559"/>
    <cellStyle name="Normal 3 2 2 2 12 2" xfId="8560"/>
    <cellStyle name="Normal 3 2 2 2 12 2 2" xfId="8561"/>
    <cellStyle name="Normal 3 2 2 2 12 2 3" xfId="8562"/>
    <cellStyle name="Normal 3 2 2 2 12 2 3 2" xfId="19266"/>
    <cellStyle name="Normal 3 2 2 2 12 2 3 2 2" xfId="29560"/>
    <cellStyle name="Normal 3 2 2 2 12 2 3 3" xfId="29561"/>
    <cellStyle name="Normal 3 2 2 2 12 2 4" xfId="19267"/>
    <cellStyle name="Normal 3 2 2 2 12 2 4 2" xfId="29562"/>
    <cellStyle name="Normal 3 2 2 2 12 2 5" xfId="29563"/>
    <cellStyle name="Normal 3 2 2 2 12 3" xfId="8563"/>
    <cellStyle name="Normal 3 2 2 2 12 4" xfId="8564"/>
    <cellStyle name="Normal 3 2 2 2 12 4 2" xfId="19268"/>
    <cellStyle name="Normal 3 2 2 2 12 4 2 2" xfId="29564"/>
    <cellStyle name="Normal 3 2 2 2 12 4 3" xfId="29565"/>
    <cellStyle name="Normal 3 2 2 2 12 5" xfId="19269"/>
    <cellStyle name="Normal 3 2 2 2 12 5 2" xfId="29566"/>
    <cellStyle name="Normal 3 2 2 2 12 6" xfId="29567"/>
    <cellStyle name="Normal 3 2 2 2 13" xfId="8565"/>
    <cellStyle name="Normal 3 2 2 2 13 2" xfId="8566"/>
    <cellStyle name="Normal 3 2 2 2 13 2 2" xfId="8567"/>
    <cellStyle name="Normal 3 2 2 2 13 2 3" xfId="8568"/>
    <cellStyle name="Normal 3 2 2 2 13 2 3 2" xfId="19270"/>
    <cellStyle name="Normal 3 2 2 2 13 2 3 2 2" xfId="29568"/>
    <cellStyle name="Normal 3 2 2 2 13 2 3 3" xfId="29569"/>
    <cellStyle name="Normal 3 2 2 2 13 2 4" xfId="19271"/>
    <cellStyle name="Normal 3 2 2 2 13 2 4 2" xfId="29570"/>
    <cellStyle name="Normal 3 2 2 2 13 2 5" xfId="29571"/>
    <cellStyle name="Normal 3 2 2 2 13 3" xfId="8569"/>
    <cellStyle name="Normal 3 2 2 2 13 4" xfId="8570"/>
    <cellStyle name="Normal 3 2 2 2 13 4 2" xfId="19272"/>
    <cellStyle name="Normal 3 2 2 2 13 4 2 2" xfId="29572"/>
    <cellStyle name="Normal 3 2 2 2 13 4 3" xfId="29573"/>
    <cellStyle name="Normal 3 2 2 2 13 5" xfId="19273"/>
    <cellStyle name="Normal 3 2 2 2 13 5 2" xfId="29574"/>
    <cellStyle name="Normal 3 2 2 2 13 6" xfId="29575"/>
    <cellStyle name="Normal 3 2 2 2 14" xfId="8571"/>
    <cellStyle name="Normal 3 2 2 2 14 2" xfId="8572"/>
    <cellStyle name="Normal 3 2 2 2 14 2 2" xfId="8573"/>
    <cellStyle name="Normal 3 2 2 2 14 2 3" xfId="8574"/>
    <cellStyle name="Normal 3 2 2 2 14 2 3 2" xfId="19274"/>
    <cellStyle name="Normal 3 2 2 2 14 2 3 2 2" xfId="29576"/>
    <cellStyle name="Normal 3 2 2 2 14 2 3 3" xfId="29577"/>
    <cellStyle name="Normal 3 2 2 2 14 2 4" xfId="19275"/>
    <cellStyle name="Normal 3 2 2 2 14 2 4 2" xfId="29578"/>
    <cellStyle name="Normal 3 2 2 2 14 2 5" xfId="29579"/>
    <cellStyle name="Normal 3 2 2 2 14 3" xfId="8575"/>
    <cellStyle name="Normal 3 2 2 2 14 4" xfId="8576"/>
    <cellStyle name="Normal 3 2 2 2 14 4 2" xfId="19276"/>
    <cellStyle name="Normal 3 2 2 2 14 4 2 2" xfId="29580"/>
    <cellStyle name="Normal 3 2 2 2 14 4 3" xfId="29581"/>
    <cellStyle name="Normal 3 2 2 2 14 5" xfId="19277"/>
    <cellStyle name="Normal 3 2 2 2 14 5 2" xfId="29582"/>
    <cellStyle name="Normal 3 2 2 2 14 6" xfId="29583"/>
    <cellStyle name="Normal 3 2 2 2 15" xfId="8577"/>
    <cellStyle name="Normal 3 2 2 2 15 2" xfId="8578"/>
    <cellStyle name="Normal 3 2 2 2 15 2 2" xfId="8579"/>
    <cellStyle name="Normal 3 2 2 2 15 2 3" xfId="8580"/>
    <cellStyle name="Normal 3 2 2 2 15 2 3 2" xfId="19278"/>
    <cellStyle name="Normal 3 2 2 2 15 2 3 2 2" xfId="29584"/>
    <cellStyle name="Normal 3 2 2 2 15 2 3 3" xfId="29585"/>
    <cellStyle name="Normal 3 2 2 2 15 2 4" xfId="19279"/>
    <cellStyle name="Normal 3 2 2 2 15 2 4 2" xfId="29586"/>
    <cellStyle name="Normal 3 2 2 2 15 2 5" xfId="29587"/>
    <cellStyle name="Normal 3 2 2 2 15 3" xfId="8581"/>
    <cellStyle name="Normal 3 2 2 2 15 4" xfId="8582"/>
    <cellStyle name="Normal 3 2 2 2 15 4 2" xfId="19280"/>
    <cellStyle name="Normal 3 2 2 2 15 4 2 2" xfId="29588"/>
    <cellStyle name="Normal 3 2 2 2 15 4 3" xfId="29589"/>
    <cellStyle name="Normal 3 2 2 2 15 5" xfId="19281"/>
    <cellStyle name="Normal 3 2 2 2 15 5 2" xfId="29590"/>
    <cellStyle name="Normal 3 2 2 2 15 6" xfId="29591"/>
    <cellStyle name="Normal 3 2 2 2 16" xfId="8583"/>
    <cellStyle name="Normal 3 2 2 2 16 2" xfId="8584"/>
    <cellStyle name="Normal 3 2 2 2 16 2 2" xfId="29592"/>
    <cellStyle name="Normal 3 2 2 2 16 3" xfId="8585"/>
    <cellStyle name="Normal 3 2 2 2 16 3 2" xfId="19282"/>
    <cellStyle name="Normal 3 2 2 2 16 3 2 2" xfId="29593"/>
    <cellStyle name="Normal 3 2 2 2 16 3 3" xfId="29594"/>
    <cellStyle name="Normal 3 2 2 2 16 4" xfId="19283"/>
    <cellStyle name="Normal 3 2 2 2 16 4 2" xfId="29595"/>
    <cellStyle name="Normal 3 2 2 2 16 5" xfId="29596"/>
    <cellStyle name="Normal 3 2 2 2 17" xfId="8586"/>
    <cellStyle name="Normal 3 2 2 2 17 2" xfId="8587"/>
    <cellStyle name="Normal 3 2 2 2 17 2 2" xfId="29597"/>
    <cellStyle name="Normal 3 2 2 2 17 3" xfId="8588"/>
    <cellStyle name="Normal 3 2 2 2 17 3 2" xfId="19284"/>
    <cellStyle name="Normal 3 2 2 2 17 3 2 2" xfId="29598"/>
    <cellStyle name="Normal 3 2 2 2 17 3 3" xfId="29599"/>
    <cellStyle name="Normal 3 2 2 2 17 4" xfId="19285"/>
    <cellStyle name="Normal 3 2 2 2 17 4 2" xfId="29600"/>
    <cellStyle name="Normal 3 2 2 2 17 5" xfId="29601"/>
    <cellStyle name="Normal 3 2 2 2 18" xfId="8589"/>
    <cellStyle name="Normal 3 2 2 2 18 2" xfId="29602"/>
    <cellStyle name="Normal 3 2 2 2 19" xfId="8590"/>
    <cellStyle name="Normal 3 2 2 2 19 2" xfId="19286"/>
    <cellStyle name="Normal 3 2 2 2 19 2 2" xfId="29603"/>
    <cellStyle name="Normal 3 2 2 2 19 3" xfId="29604"/>
    <cellStyle name="Normal 3 2 2 2 2" xfId="8591"/>
    <cellStyle name="Normal 3 2 2 2 2 10" xfId="29605"/>
    <cellStyle name="Normal 3 2 2 2 2 2" xfId="8592"/>
    <cellStyle name="Normal 3 2 2 2 2 2 2" xfId="8593"/>
    <cellStyle name="Normal 3 2 2 2 2 2 2 2" xfId="8594"/>
    <cellStyle name="Normal 3 2 2 2 2 2 2 2 2" xfId="8595"/>
    <cellStyle name="Normal 3 2 2 2 2 2 2 2 2 2" xfId="29606"/>
    <cellStyle name="Normal 3 2 2 2 2 2 2 2 3" xfId="8596"/>
    <cellStyle name="Normal 3 2 2 2 2 2 2 2 3 2" xfId="19287"/>
    <cellStyle name="Normal 3 2 2 2 2 2 2 2 3 2 2" xfId="29607"/>
    <cellStyle name="Normal 3 2 2 2 2 2 2 2 3 3" xfId="29608"/>
    <cellStyle name="Normal 3 2 2 2 2 2 2 2 4" xfId="19288"/>
    <cellStyle name="Normal 3 2 2 2 2 2 2 2 4 2" xfId="29609"/>
    <cellStyle name="Normal 3 2 2 2 2 2 2 2 5" xfId="29610"/>
    <cellStyle name="Normal 3 2 2 2 2 2 2 3" xfId="8597"/>
    <cellStyle name="Normal 3 2 2 2 2 2 2 3 2" xfId="29611"/>
    <cellStyle name="Normal 3 2 2 2 2 2 2 4" xfId="8598"/>
    <cellStyle name="Normal 3 2 2 2 2 2 2 4 2" xfId="19289"/>
    <cellStyle name="Normal 3 2 2 2 2 2 2 4 2 2" xfId="29612"/>
    <cellStyle name="Normal 3 2 2 2 2 2 2 4 3" xfId="29613"/>
    <cellStyle name="Normal 3 2 2 2 2 2 2 5" xfId="19290"/>
    <cellStyle name="Normal 3 2 2 2 2 2 2 5 2" xfId="29614"/>
    <cellStyle name="Normal 3 2 2 2 2 2 2 6" xfId="29615"/>
    <cellStyle name="Normal 3 2 2 2 2 2 3" xfId="8599"/>
    <cellStyle name="Normal 3 2 2 2 2 2 3 2" xfId="8600"/>
    <cellStyle name="Normal 3 2 2 2 2 2 3 2 2" xfId="8601"/>
    <cellStyle name="Normal 3 2 2 2 2 2 3 2 3" xfId="8602"/>
    <cellStyle name="Normal 3 2 2 2 2 2 3 2 3 2" xfId="19291"/>
    <cellStyle name="Normal 3 2 2 2 2 2 3 2 3 2 2" xfId="29616"/>
    <cellStyle name="Normal 3 2 2 2 2 2 3 2 3 3" xfId="29617"/>
    <cellStyle name="Normal 3 2 2 2 2 2 3 2 4" xfId="19292"/>
    <cellStyle name="Normal 3 2 2 2 2 2 3 2 4 2" xfId="29618"/>
    <cellStyle name="Normal 3 2 2 2 2 2 3 2 5" xfId="29619"/>
    <cellStyle name="Normal 3 2 2 2 2 2 3 3" xfId="8603"/>
    <cellStyle name="Normal 3 2 2 2 2 2 3 4" xfId="8604"/>
    <cellStyle name="Normal 3 2 2 2 2 2 3 4 2" xfId="19293"/>
    <cellStyle name="Normal 3 2 2 2 2 2 3 4 2 2" xfId="29620"/>
    <cellStyle name="Normal 3 2 2 2 2 2 3 4 3" xfId="29621"/>
    <cellStyle name="Normal 3 2 2 2 2 2 3 5" xfId="19294"/>
    <cellStyle name="Normal 3 2 2 2 2 2 3 5 2" xfId="29622"/>
    <cellStyle name="Normal 3 2 2 2 2 2 3 6" xfId="29623"/>
    <cellStyle name="Normal 3 2 2 2 2 2 4" xfId="8605"/>
    <cellStyle name="Normal 3 2 2 2 2 2 4 2" xfId="8606"/>
    <cellStyle name="Normal 3 2 2 2 2 2 4 2 2" xfId="8607"/>
    <cellStyle name="Normal 3 2 2 2 2 2 4 2 3" xfId="8608"/>
    <cellStyle name="Normal 3 2 2 2 2 2 4 2 3 2" xfId="19295"/>
    <cellStyle name="Normal 3 2 2 2 2 2 4 2 3 2 2" xfId="29624"/>
    <cellStyle name="Normal 3 2 2 2 2 2 4 2 3 3" xfId="29625"/>
    <cellStyle name="Normal 3 2 2 2 2 2 4 2 4" xfId="19296"/>
    <cellStyle name="Normal 3 2 2 2 2 2 4 2 4 2" xfId="29626"/>
    <cellStyle name="Normal 3 2 2 2 2 2 4 2 5" xfId="29627"/>
    <cellStyle name="Normal 3 2 2 2 2 2 4 3" xfId="8609"/>
    <cellStyle name="Normal 3 2 2 2 2 2 4 4" xfId="8610"/>
    <cellStyle name="Normal 3 2 2 2 2 2 4 4 2" xfId="19297"/>
    <cellStyle name="Normal 3 2 2 2 2 2 4 4 2 2" xfId="29628"/>
    <cellStyle name="Normal 3 2 2 2 2 2 4 4 3" xfId="29629"/>
    <cellStyle name="Normal 3 2 2 2 2 2 4 5" xfId="19298"/>
    <cellStyle name="Normal 3 2 2 2 2 2 4 5 2" xfId="29630"/>
    <cellStyle name="Normal 3 2 2 2 2 2 4 6" xfId="29631"/>
    <cellStyle name="Normal 3 2 2 2 2 2 5" xfId="8611"/>
    <cellStyle name="Normal 3 2 2 2 2 2 5 2" xfId="8612"/>
    <cellStyle name="Normal 3 2 2 2 2 2 5 2 2" xfId="8613"/>
    <cellStyle name="Normal 3 2 2 2 2 2 5 2 3" xfId="8614"/>
    <cellStyle name="Normal 3 2 2 2 2 2 5 2 3 2" xfId="19299"/>
    <cellStyle name="Normal 3 2 2 2 2 2 5 2 3 2 2" xfId="29632"/>
    <cellStyle name="Normal 3 2 2 2 2 2 5 2 3 3" xfId="29633"/>
    <cellStyle name="Normal 3 2 2 2 2 2 5 2 4" xfId="19300"/>
    <cellStyle name="Normal 3 2 2 2 2 2 5 2 4 2" xfId="29634"/>
    <cellStyle name="Normal 3 2 2 2 2 2 5 2 5" xfId="29635"/>
    <cellStyle name="Normal 3 2 2 2 2 2 5 3" xfId="8615"/>
    <cellStyle name="Normal 3 2 2 2 2 2 5 4" xfId="8616"/>
    <cellStyle name="Normal 3 2 2 2 2 2 5 4 2" xfId="19301"/>
    <cellStyle name="Normal 3 2 2 2 2 2 5 4 2 2" xfId="29636"/>
    <cellStyle name="Normal 3 2 2 2 2 2 5 4 3" xfId="29637"/>
    <cellStyle name="Normal 3 2 2 2 2 2 5 5" xfId="19302"/>
    <cellStyle name="Normal 3 2 2 2 2 2 5 5 2" xfId="29638"/>
    <cellStyle name="Normal 3 2 2 2 2 2 5 6" xfId="29639"/>
    <cellStyle name="Normal 3 2 2 2 2 2 6" xfId="8617"/>
    <cellStyle name="Normal 3 2 2 2 2 3" xfId="8618"/>
    <cellStyle name="Normal 3 2 2 2 2 3 2" xfId="8619"/>
    <cellStyle name="Normal 3 2 2 2 2 4" xfId="8620"/>
    <cellStyle name="Normal 3 2 2 2 2 4 2" xfId="8621"/>
    <cellStyle name="Normal 3 2 2 2 2 5" xfId="8622"/>
    <cellStyle name="Normal 3 2 2 2 2 5 2" xfId="8623"/>
    <cellStyle name="Normal 3 2 2 2 2 6" xfId="8624"/>
    <cellStyle name="Normal 3 2 2 2 2 6 2" xfId="8625"/>
    <cellStyle name="Normal 3 2 2 2 2 6 3" xfId="8626"/>
    <cellStyle name="Normal 3 2 2 2 2 6 3 2" xfId="19303"/>
    <cellStyle name="Normal 3 2 2 2 2 6 3 2 2" xfId="29640"/>
    <cellStyle name="Normal 3 2 2 2 2 6 3 3" xfId="29641"/>
    <cellStyle name="Normal 3 2 2 2 2 6 4" xfId="19304"/>
    <cellStyle name="Normal 3 2 2 2 2 6 4 2" xfId="29642"/>
    <cellStyle name="Normal 3 2 2 2 2 6 5" xfId="29643"/>
    <cellStyle name="Normal 3 2 2 2 2 7" xfId="8627"/>
    <cellStyle name="Normal 3 2 2 2 2 8" xfId="8628"/>
    <cellStyle name="Normal 3 2 2 2 2 8 2" xfId="19305"/>
    <cellStyle name="Normal 3 2 2 2 2 8 2 2" xfId="29644"/>
    <cellStyle name="Normal 3 2 2 2 2 8 3" xfId="29645"/>
    <cellStyle name="Normal 3 2 2 2 2 9" xfId="19306"/>
    <cellStyle name="Normal 3 2 2 2 2 9 2" xfId="29646"/>
    <cellStyle name="Normal 3 2 2 2 20" xfId="19307"/>
    <cellStyle name="Normal 3 2 2 2 20 2" xfId="29647"/>
    <cellStyle name="Normal 3 2 2 2 21" xfId="29648"/>
    <cellStyle name="Normal 3 2 2 2 3" xfId="8629"/>
    <cellStyle name="Normal 3 2 2 2 3 2" xfId="8630"/>
    <cellStyle name="Normal 3 2 2 2 3 2 2" xfId="8631"/>
    <cellStyle name="Normal 3 2 2 2 3 2 3" xfId="8632"/>
    <cellStyle name="Normal 3 2 2 2 3 2 3 2" xfId="19308"/>
    <cellStyle name="Normal 3 2 2 2 3 2 3 2 2" xfId="29649"/>
    <cellStyle name="Normal 3 2 2 2 3 2 3 3" xfId="29650"/>
    <cellStyle name="Normal 3 2 2 2 3 2 4" xfId="19309"/>
    <cellStyle name="Normal 3 2 2 2 3 2 4 2" xfId="29651"/>
    <cellStyle name="Normal 3 2 2 2 3 2 5" xfId="29652"/>
    <cellStyle name="Normal 3 2 2 2 3 3" xfId="8633"/>
    <cellStyle name="Normal 3 2 2 2 3 4" xfId="8634"/>
    <cellStyle name="Normal 3 2 2 2 3 4 2" xfId="19310"/>
    <cellStyle name="Normal 3 2 2 2 3 4 2 2" xfId="29653"/>
    <cellStyle name="Normal 3 2 2 2 3 4 3" xfId="29654"/>
    <cellStyle name="Normal 3 2 2 2 3 5" xfId="19311"/>
    <cellStyle name="Normal 3 2 2 2 3 5 2" xfId="29655"/>
    <cellStyle name="Normal 3 2 2 2 3 6" xfId="29656"/>
    <cellStyle name="Normal 3 2 2 2 4" xfId="8635"/>
    <cellStyle name="Normal 3 2 2 2 4 2" xfId="8636"/>
    <cellStyle name="Normal 3 2 2 2 4 2 2" xfId="8637"/>
    <cellStyle name="Normal 3 2 2 2 4 2 3" xfId="8638"/>
    <cellStyle name="Normal 3 2 2 2 4 2 3 2" xfId="19312"/>
    <cellStyle name="Normal 3 2 2 2 4 2 3 2 2" xfId="29657"/>
    <cellStyle name="Normal 3 2 2 2 4 2 3 3" xfId="29658"/>
    <cellStyle name="Normal 3 2 2 2 4 2 4" xfId="19313"/>
    <cellStyle name="Normal 3 2 2 2 4 2 4 2" xfId="29659"/>
    <cellStyle name="Normal 3 2 2 2 4 2 5" xfId="29660"/>
    <cellStyle name="Normal 3 2 2 2 4 3" xfId="8639"/>
    <cellStyle name="Normal 3 2 2 2 4 4" xfId="8640"/>
    <cellStyle name="Normal 3 2 2 2 4 4 2" xfId="19314"/>
    <cellStyle name="Normal 3 2 2 2 4 4 2 2" xfId="29661"/>
    <cellStyle name="Normal 3 2 2 2 4 4 3" xfId="29662"/>
    <cellStyle name="Normal 3 2 2 2 4 5" xfId="19315"/>
    <cellStyle name="Normal 3 2 2 2 4 5 2" xfId="29663"/>
    <cellStyle name="Normal 3 2 2 2 4 6" xfId="29664"/>
    <cellStyle name="Normal 3 2 2 2 5" xfId="8641"/>
    <cellStyle name="Normal 3 2 2 2 5 2" xfId="8642"/>
    <cellStyle name="Normal 3 2 2 2 5 2 2" xfId="8643"/>
    <cellStyle name="Normal 3 2 2 2 5 2 3" xfId="8644"/>
    <cellStyle name="Normal 3 2 2 2 5 2 3 2" xfId="19316"/>
    <cellStyle name="Normal 3 2 2 2 5 2 3 2 2" xfId="29665"/>
    <cellStyle name="Normal 3 2 2 2 5 2 3 3" xfId="29666"/>
    <cellStyle name="Normal 3 2 2 2 5 2 4" xfId="19317"/>
    <cellStyle name="Normal 3 2 2 2 5 2 4 2" xfId="29667"/>
    <cellStyle name="Normal 3 2 2 2 5 2 5" xfId="29668"/>
    <cellStyle name="Normal 3 2 2 2 5 3" xfId="8645"/>
    <cellStyle name="Normal 3 2 2 2 5 4" xfId="8646"/>
    <cellStyle name="Normal 3 2 2 2 5 4 2" xfId="19318"/>
    <cellStyle name="Normal 3 2 2 2 5 4 2 2" xfId="29669"/>
    <cellStyle name="Normal 3 2 2 2 5 4 3" xfId="29670"/>
    <cellStyle name="Normal 3 2 2 2 5 5" xfId="19319"/>
    <cellStyle name="Normal 3 2 2 2 5 5 2" xfId="29671"/>
    <cellStyle name="Normal 3 2 2 2 5 6" xfId="29672"/>
    <cellStyle name="Normal 3 2 2 2 6" xfId="8647"/>
    <cellStyle name="Normal 3 2 2 2 6 2" xfId="8648"/>
    <cellStyle name="Normal 3 2 2 2 6 2 2" xfId="8649"/>
    <cellStyle name="Normal 3 2 2 2 6 2 3" xfId="8650"/>
    <cellStyle name="Normal 3 2 2 2 6 2 3 2" xfId="19320"/>
    <cellStyle name="Normal 3 2 2 2 6 2 3 2 2" xfId="29673"/>
    <cellStyle name="Normal 3 2 2 2 6 2 3 3" xfId="29674"/>
    <cellStyle name="Normal 3 2 2 2 6 2 4" xfId="19321"/>
    <cellStyle name="Normal 3 2 2 2 6 2 4 2" xfId="29675"/>
    <cellStyle name="Normal 3 2 2 2 6 2 5" xfId="29676"/>
    <cellStyle name="Normal 3 2 2 2 6 3" xfId="8651"/>
    <cellStyle name="Normal 3 2 2 2 6 4" xfId="8652"/>
    <cellStyle name="Normal 3 2 2 2 6 4 2" xfId="19322"/>
    <cellStyle name="Normal 3 2 2 2 6 4 2 2" xfId="29677"/>
    <cellStyle name="Normal 3 2 2 2 6 4 3" xfId="29678"/>
    <cellStyle name="Normal 3 2 2 2 6 5" xfId="19323"/>
    <cellStyle name="Normal 3 2 2 2 6 5 2" xfId="29679"/>
    <cellStyle name="Normal 3 2 2 2 6 6" xfId="29680"/>
    <cellStyle name="Normal 3 2 2 2 7" xfId="8653"/>
    <cellStyle name="Normal 3 2 2 2 7 2" xfId="8654"/>
    <cellStyle name="Normal 3 2 2 2 7 2 2" xfId="8655"/>
    <cellStyle name="Normal 3 2 2 2 7 2 3" xfId="8656"/>
    <cellStyle name="Normal 3 2 2 2 7 2 3 2" xfId="19324"/>
    <cellStyle name="Normal 3 2 2 2 7 2 3 2 2" xfId="29681"/>
    <cellStyle name="Normal 3 2 2 2 7 2 3 3" xfId="29682"/>
    <cellStyle name="Normal 3 2 2 2 7 2 4" xfId="19325"/>
    <cellStyle name="Normal 3 2 2 2 7 2 4 2" xfId="29683"/>
    <cellStyle name="Normal 3 2 2 2 7 2 5" xfId="29684"/>
    <cellStyle name="Normal 3 2 2 2 7 3" xfId="8657"/>
    <cellStyle name="Normal 3 2 2 2 7 4" xfId="8658"/>
    <cellStyle name="Normal 3 2 2 2 7 4 2" xfId="19326"/>
    <cellStyle name="Normal 3 2 2 2 7 4 2 2" xfId="29685"/>
    <cellStyle name="Normal 3 2 2 2 7 4 3" xfId="29686"/>
    <cellStyle name="Normal 3 2 2 2 7 5" xfId="19327"/>
    <cellStyle name="Normal 3 2 2 2 7 5 2" xfId="29687"/>
    <cellStyle name="Normal 3 2 2 2 7 6" xfId="29688"/>
    <cellStyle name="Normal 3 2 2 2 8" xfId="8659"/>
    <cellStyle name="Normal 3 2 2 2 8 2" xfId="8660"/>
    <cellStyle name="Normal 3 2 2 2 8 2 2" xfId="8661"/>
    <cellStyle name="Normal 3 2 2 2 8 2 3" xfId="8662"/>
    <cellStyle name="Normal 3 2 2 2 8 2 3 2" xfId="19328"/>
    <cellStyle name="Normal 3 2 2 2 8 2 3 2 2" xfId="29689"/>
    <cellStyle name="Normal 3 2 2 2 8 2 3 3" xfId="29690"/>
    <cellStyle name="Normal 3 2 2 2 8 2 4" xfId="19329"/>
    <cellStyle name="Normal 3 2 2 2 8 2 4 2" xfId="29691"/>
    <cellStyle name="Normal 3 2 2 2 8 2 5" xfId="29692"/>
    <cellStyle name="Normal 3 2 2 2 8 3" xfId="8663"/>
    <cellStyle name="Normal 3 2 2 2 8 4" xfId="8664"/>
    <cellStyle name="Normal 3 2 2 2 8 4 2" xfId="19330"/>
    <cellStyle name="Normal 3 2 2 2 8 4 2 2" xfId="29693"/>
    <cellStyle name="Normal 3 2 2 2 8 4 3" xfId="29694"/>
    <cellStyle name="Normal 3 2 2 2 8 5" xfId="19331"/>
    <cellStyle name="Normal 3 2 2 2 8 5 2" xfId="29695"/>
    <cellStyle name="Normal 3 2 2 2 8 6" xfId="29696"/>
    <cellStyle name="Normal 3 2 2 2 9" xfId="8665"/>
    <cellStyle name="Normal 3 2 2 2 9 2" xfId="8666"/>
    <cellStyle name="Normal 3 2 2 2 9 2 2" xfId="8667"/>
    <cellStyle name="Normal 3 2 2 2 9 2 3" xfId="8668"/>
    <cellStyle name="Normal 3 2 2 2 9 2 3 2" xfId="19332"/>
    <cellStyle name="Normal 3 2 2 2 9 2 3 2 2" xfId="29697"/>
    <cellStyle name="Normal 3 2 2 2 9 2 3 3" xfId="29698"/>
    <cellStyle name="Normal 3 2 2 2 9 2 4" xfId="19333"/>
    <cellStyle name="Normal 3 2 2 2 9 2 4 2" xfId="29699"/>
    <cellStyle name="Normal 3 2 2 2 9 2 5" xfId="29700"/>
    <cellStyle name="Normal 3 2 2 2 9 3" xfId="8669"/>
    <cellStyle name="Normal 3 2 2 2 9 4" xfId="8670"/>
    <cellStyle name="Normal 3 2 2 2 9 4 2" xfId="19334"/>
    <cellStyle name="Normal 3 2 2 2 9 4 2 2" xfId="29701"/>
    <cellStyle name="Normal 3 2 2 2 9 4 3" xfId="29702"/>
    <cellStyle name="Normal 3 2 2 2 9 5" xfId="19335"/>
    <cellStyle name="Normal 3 2 2 2 9 5 2" xfId="29703"/>
    <cellStyle name="Normal 3 2 2 2 9 6" xfId="29704"/>
    <cellStyle name="Normal 3 2 2 20" xfId="19336"/>
    <cellStyle name="Normal 3 2 2 20 2" xfId="29705"/>
    <cellStyle name="Normal 3 2 2 3" xfId="8671"/>
    <cellStyle name="Normal 3 2 2 3 2" xfId="8672"/>
    <cellStyle name="Normal 3 2 2 3 2 2" xfId="8673"/>
    <cellStyle name="Normal 3 2 2 3 3" xfId="8674"/>
    <cellStyle name="Normal 3 2 2 3 3 2" xfId="8675"/>
    <cellStyle name="Normal 3 2 2 3 3 3" xfId="8676"/>
    <cellStyle name="Normal 3 2 2 3 3 3 2" xfId="19337"/>
    <cellStyle name="Normal 3 2 2 3 3 3 2 2" xfId="29706"/>
    <cellStyle name="Normal 3 2 2 3 3 3 3" xfId="29707"/>
    <cellStyle name="Normal 3 2 2 3 3 4" xfId="19338"/>
    <cellStyle name="Normal 3 2 2 3 3 4 2" xfId="29708"/>
    <cellStyle name="Normal 3 2 2 3 3 5" xfId="29709"/>
    <cellStyle name="Normal 3 2 2 3 4" xfId="8677"/>
    <cellStyle name="Normal 3 2 2 4" xfId="8678"/>
    <cellStyle name="Normal 3 2 2 4 2" xfId="8679"/>
    <cellStyle name="Normal 3 2 2 4 2 2" xfId="8680"/>
    <cellStyle name="Normal 3 2 2 4 3" xfId="8681"/>
    <cellStyle name="Normal 3 2 2 5" xfId="8682"/>
    <cellStyle name="Normal 3 2 2 5 2" xfId="8683"/>
    <cellStyle name="Normal 3 2 2 6" xfId="8684"/>
    <cellStyle name="Normal 3 2 2 6 2" xfId="8685"/>
    <cellStyle name="Normal 3 2 2 7" xfId="8686"/>
    <cellStyle name="Normal 3 2 2 7 2" xfId="8687"/>
    <cellStyle name="Normal 3 2 2 8" xfId="8688"/>
    <cellStyle name="Normal 3 2 2 8 2" xfId="8689"/>
    <cellStyle name="Normal 3 2 2 9" xfId="8690"/>
    <cellStyle name="Normal 3 2 2 9 2" xfId="8691"/>
    <cellStyle name="Normal 3 2 20" xfId="8692"/>
    <cellStyle name="Normal 3 2 20 2" xfId="8693"/>
    <cellStyle name="Normal 3 2 20 2 2" xfId="29710"/>
    <cellStyle name="Normal 3 2 20 3" xfId="8694"/>
    <cellStyle name="Normal 3 2 20 3 2" xfId="8695"/>
    <cellStyle name="Normal 3 2 20 3 2 2" xfId="19339"/>
    <cellStyle name="Normal 3 2 20 3 2 2 2" xfId="29711"/>
    <cellStyle name="Normal 3 2 20 3 2 3" xfId="29712"/>
    <cellStyle name="Normal 3 2 20 3 3" xfId="19340"/>
    <cellStyle name="Normal 3 2 20 3 3 2" xfId="29713"/>
    <cellStyle name="Normal 3 2 20 3 4" xfId="29714"/>
    <cellStyle name="Normal 3 2 20 4" xfId="8696"/>
    <cellStyle name="Normal 3 2 20 4 2" xfId="8697"/>
    <cellStyle name="Normal 3 2 20 4 2 2" xfId="19341"/>
    <cellStyle name="Normal 3 2 20 4 2 2 2" xfId="29715"/>
    <cellStyle name="Normal 3 2 20 4 2 3" xfId="29716"/>
    <cellStyle name="Normal 3 2 20 4 3" xfId="19342"/>
    <cellStyle name="Normal 3 2 20 4 3 2" xfId="29717"/>
    <cellStyle name="Normal 3 2 20 4 4" xfId="29718"/>
    <cellStyle name="Normal 3 2 20 5" xfId="8698"/>
    <cellStyle name="Normal 3 2 20 5 2" xfId="19343"/>
    <cellStyle name="Normal 3 2 20 5 2 2" xfId="29719"/>
    <cellStyle name="Normal 3 2 20 5 3" xfId="29720"/>
    <cellStyle name="Normal 3 2 20 6" xfId="19344"/>
    <cellStyle name="Normal 3 2 20 6 2" xfId="29721"/>
    <cellStyle name="Normal 3 2 20 7" xfId="29722"/>
    <cellStyle name="Normal 3 2 21" xfId="8699"/>
    <cellStyle name="Normal 3 2 21 2" xfId="8700"/>
    <cellStyle name="Normal 3 2 21 3" xfId="8701"/>
    <cellStyle name="Normal 3 2 21 3 2" xfId="19345"/>
    <cellStyle name="Normal 3 2 21 3 2 2" xfId="29723"/>
    <cellStyle name="Normal 3 2 21 3 3" xfId="29724"/>
    <cellStyle name="Normal 3 2 21 4" xfId="19346"/>
    <cellStyle name="Normal 3 2 21 4 2" xfId="29725"/>
    <cellStyle name="Normal 3 2 21 5" xfId="29726"/>
    <cellStyle name="Normal 3 2 22" xfId="8702"/>
    <cellStyle name="Normal 3 2 22 2" xfId="19347"/>
    <cellStyle name="Normal 3 2 22 2 2" xfId="29727"/>
    <cellStyle name="Normal 3 2 22 3" xfId="29728"/>
    <cellStyle name="Normal 3 2 23" xfId="19348"/>
    <cellStyle name="Normal 3 2 23 2" xfId="29729"/>
    <cellStyle name="Normal 3 2 24" xfId="29730"/>
    <cellStyle name="Normal 3 2 3" xfId="8703"/>
    <cellStyle name="Normal 3 2 3 2" xfId="8704"/>
    <cellStyle name="Normal 3 2 3 2 2" xfId="8705"/>
    <cellStyle name="Normal 3 2 3 2 3" xfId="8706"/>
    <cellStyle name="Normal 3 2 3 2 3 2" xfId="19349"/>
    <cellStyle name="Normal 3 2 3 2 3 2 2" xfId="29731"/>
    <cellStyle name="Normal 3 2 3 2 3 3" xfId="29732"/>
    <cellStyle name="Normal 3 2 3 2 4" xfId="19350"/>
    <cellStyle name="Normal 3 2 3 2 4 2" xfId="29733"/>
    <cellStyle name="Normal 3 2 3 2 5" xfId="29734"/>
    <cellStyle name="Normal 3 2 3 3" xfId="8707"/>
    <cellStyle name="Normal 3 2 3 3 2" xfId="19351"/>
    <cellStyle name="Normal 3 2 3 3 2 2" xfId="29735"/>
    <cellStyle name="Normal 3 2 3 4" xfId="8708"/>
    <cellStyle name="Normal 3 2 3 4 2" xfId="8709"/>
    <cellStyle name="Normal 3 2 3 4 2 2" xfId="19352"/>
    <cellStyle name="Normal 3 2 3 4 2 2 2" xfId="29736"/>
    <cellStyle name="Normal 3 2 3 4 2 3" xfId="29737"/>
    <cellStyle name="Normal 3 2 3 4 3" xfId="19353"/>
    <cellStyle name="Normal 3 2 3 4 3 2" xfId="29738"/>
    <cellStyle name="Normal 3 2 3 4 4" xfId="29739"/>
    <cellStyle name="Normal 3 2 3 5" xfId="8710"/>
    <cellStyle name="Normal 3 2 3 5 2" xfId="19354"/>
    <cellStyle name="Normal 3 2 3 5 2 2" xfId="29740"/>
    <cellStyle name="Normal 3 2 3 5 3" xfId="29741"/>
    <cellStyle name="Normal 3 2 3 6" xfId="19355"/>
    <cellStyle name="Normal 3 2 3 6 2" xfId="29742"/>
    <cellStyle name="Normal 3 2 3 7" xfId="29743"/>
    <cellStyle name="Normal 3 2 4" xfId="8711"/>
    <cellStyle name="Normal 3 2 4 2" xfId="8712"/>
    <cellStyle name="Normal 3 2 4 2 2" xfId="8713"/>
    <cellStyle name="Normal 3 2 4 2 3" xfId="8714"/>
    <cellStyle name="Normal 3 2 4 2 3 2" xfId="19356"/>
    <cellStyle name="Normal 3 2 4 2 3 2 2" xfId="29744"/>
    <cellStyle name="Normal 3 2 4 2 3 3" xfId="29745"/>
    <cellStyle name="Normal 3 2 4 2 4" xfId="19357"/>
    <cellStyle name="Normal 3 2 4 2 4 2" xfId="29746"/>
    <cellStyle name="Normal 3 2 4 2 5" xfId="29747"/>
    <cellStyle name="Normal 3 2 4 3" xfId="8715"/>
    <cellStyle name="Normal 3 2 4 4" xfId="8716"/>
    <cellStyle name="Normal 3 2 4 4 2" xfId="19358"/>
    <cellStyle name="Normal 3 2 4 4 2 2" xfId="29748"/>
    <cellStyle name="Normal 3 2 4 4 3" xfId="29749"/>
    <cellStyle name="Normal 3 2 4 5" xfId="19359"/>
    <cellStyle name="Normal 3 2 4 5 2" xfId="29750"/>
    <cellStyle name="Normal 3 2 4 6" xfId="29751"/>
    <cellStyle name="Normal 3 2 5" xfId="8717"/>
    <cellStyle name="Normal 3 2 5 2" xfId="8718"/>
    <cellStyle name="Normal 3 2 5 2 2" xfId="8719"/>
    <cellStyle name="Normal 3 2 5 2 3" xfId="8720"/>
    <cellStyle name="Normal 3 2 5 2 3 2" xfId="19360"/>
    <cellStyle name="Normal 3 2 5 2 3 2 2" xfId="29752"/>
    <cellStyle name="Normal 3 2 5 2 3 3" xfId="29753"/>
    <cellStyle name="Normal 3 2 5 2 4" xfId="19361"/>
    <cellStyle name="Normal 3 2 5 2 4 2" xfId="29754"/>
    <cellStyle name="Normal 3 2 5 2 5" xfId="29755"/>
    <cellStyle name="Normal 3 2 5 3" xfId="8721"/>
    <cellStyle name="Normal 3 2 5 4" xfId="8722"/>
    <cellStyle name="Normal 3 2 5 4 2" xfId="19362"/>
    <cellStyle name="Normal 3 2 5 4 2 2" xfId="29756"/>
    <cellStyle name="Normal 3 2 5 4 3" xfId="29757"/>
    <cellStyle name="Normal 3 2 5 5" xfId="19363"/>
    <cellStyle name="Normal 3 2 5 5 2" xfId="29758"/>
    <cellStyle name="Normal 3 2 5 6" xfId="29759"/>
    <cellStyle name="Normal 3 2 6" xfId="8723"/>
    <cellStyle name="Normal 3 2 6 2" xfId="8724"/>
    <cellStyle name="Normal 3 2 6 2 2" xfId="8725"/>
    <cellStyle name="Normal 3 2 6 2 3" xfId="8726"/>
    <cellStyle name="Normal 3 2 6 2 3 2" xfId="19364"/>
    <cellStyle name="Normal 3 2 6 2 3 2 2" xfId="29760"/>
    <cellStyle name="Normal 3 2 6 2 3 3" xfId="29761"/>
    <cellStyle name="Normal 3 2 6 2 4" xfId="19365"/>
    <cellStyle name="Normal 3 2 6 2 4 2" xfId="29762"/>
    <cellStyle name="Normal 3 2 6 2 5" xfId="29763"/>
    <cellStyle name="Normal 3 2 6 3" xfId="8727"/>
    <cellStyle name="Normal 3 2 6 4" xfId="8728"/>
    <cellStyle name="Normal 3 2 6 4 2" xfId="19366"/>
    <cellStyle name="Normal 3 2 6 4 2 2" xfId="29764"/>
    <cellStyle name="Normal 3 2 6 4 3" xfId="29765"/>
    <cellStyle name="Normal 3 2 6 5" xfId="19367"/>
    <cellStyle name="Normal 3 2 6 5 2" xfId="29766"/>
    <cellStyle name="Normal 3 2 6 6" xfId="29767"/>
    <cellStyle name="Normal 3 2 7" xfId="8729"/>
    <cellStyle name="Normal 3 2 7 2" xfId="8730"/>
    <cellStyle name="Normal 3 2 7 2 2" xfId="8731"/>
    <cellStyle name="Normal 3 2 7 2 3" xfId="8732"/>
    <cellStyle name="Normal 3 2 7 2 3 2" xfId="19368"/>
    <cellStyle name="Normal 3 2 7 2 3 2 2" xfId="29768"/>
    <cellStyle name="Normal 3 2 7 2 3 3" xfId="29769"/>
    <cellStyle name="Normal 3 2 7 2 4" xfId="19369"/>
    <cellStyle name="Normal 3 2 7 2 4 2" xfId="29770"/>
    <cellStyle name="Normal 3 2 7 2 5" xfId="29771"/>
    <cellStyle name="Normal 3 2 7 3" xfId="8733"/>
    <cellStyle name="Normal 3 2 7 4" xfId="8734"/>
    <cellStyle name="Normal 3 2 7 4 2" xfId="19370"/>
    <cellStyle name="Normal 3 2 7 4 2 2" xfId="29772"/>
    <cellStyle name="Normal 3 2 7 4 3" xfId="29773"/>
    <cellStyle name="Normal 3 2 7 5" xfId="19371"/>
    <cellStyle name="Normal 3 2 7 5 2" xfId="29774"/>
    <cellStyle name="Normal 3 2 7 6" xfId="29775"/>
    <cellStyle name="Normal 3 2 8" xfId="8735"/>
    <cellStyle name="Normal 3 2 8 2" xfId="8736"/>
    <cellStyle name="Normal 3 2 8 2 2" xfId="8737"/>
    <cellStyle name="Normal 3 2 8 2 3" xfId="8738"/>
    <cellStyle name="Normal 3 2 8 2 3 2" xfId="19372"/>
    <cellStyle name="Normal 3 2 8 2 3 2 2" xfId="29776"/>
    <cellStyle name="Normal 3 2 8 2 3 3" xfId="29777"/>
    <cellStyle name="Normal 3 2 8 2 4" xfId="19373"/>
    <cellStyle name="Normal 3 2 8 2 4 2" xfId="29778"/>
    <cellStyle name="Normal 3 2 8 2 5" xfId="29779"/>
    <cellStyle name="Normal 3 2 8 3" xfId="8739"/>
    <cellStyle name="Normal 3 2 8 4" xfId="8740"/>
    <cellStyle name="Normal 3 2 8 4 2" xfId="19374"/>
    <cellStyle name="Normal 3 2 8 4 2 2" xfId="29780"/>
    <cellStyle name="Normal 3 2 8 4 3" xfId="29781"/>
    <cellStyle name="Normal 3 2 8 5" xfId="19375"/>
    <cellStyle name="Normal 3 2 8 5 2" xfId="29782"/>
    <cellStyle name="Normal 3 2 8 6" xfId="29783"/>
    <cellStyle name="Normal 3 2 9" xfId="8741"/>
    <cellStyle name="Normal 3 2 9 2" xfId="8742"/>
    <cellStyle name="Normal 3 2 9 2 2" xfId="8743"/>
    <cellStyle name="Normal 3 2 9 2 3" xfId="8744"/>
    <cellStyle name="Normal 3 2 9 2 3 2" xfId="19376"/>
    <cellStyle name="Normal 3 2 9 2 3 2 2" xfId="29784"/>
    <cellStyle name="Normal 3 2 9 2 3 3" xfId="29785"/>
    <cellStyle name="Normal 3 2 9 2 4" xfId="19377"/>
    <cellStyle name="Normal 3 2 9 2 4 2" xfId="29786"/>
    <cellStyle name="Normal 3 2 9 2 5" xfId="29787"/>
    <cellStyle name="Normal 3 2 9 3" xfId="8745"/>
    <cellStyle name="Normal 3 2 9 4" xfId="8746"/>
    <cellStyle name="Normal 3 2 9 4 2" xfId="19378"/>
    <cellStyle name="Normal 3 2 9 4 2 2" xfId="29788"/>
    <cellStyle name="Normal 3 2 9 4 3" xfId="29789"/>
    <cellStyle name="Normal 3 2 9 5" xfId="19379"/>
    <cellStyle name="Normal 3 2 9 5 2" xfId="29790"/>
    <cellStyle name="Normal 3 2 9 6" xfId="29791"/>
    <cellStyle name="Normal 3 20" xfId="8747"/>
    <cellStyle name="Normal 3 20 2" xfId="8748"/>
    <cellStyle name="Normal 3 20 2 2" xfId="8749"/>
    <cellStyle name="Normal 3 20 3" xfId="8750"/>
    <cellStyle name="Normal 3 20 3 2" xfId="8751"/>
    <cellStyle name="Normal 3 20 4" xfId="8752"/>
    <cellStyle name="Normal 3 20 5" xfId="19380"/>
    <cellStyle name="Normal 3 21" xfId="8753"/>
    <cellStyle name="Normal 3 21 2" xfId="8754"/>
    <cellStyle name="Normal 3 21 3" xfId="19381"/>
    <cellStyle name="Normal 3 22" xfId="8755"/>
    <cellStyle name="Normal 3 22 2" xfId="8756"/>
    <cellStyle name="Normal 3 23" xfId="8757"/>
    <cellStyle name="Normal 3 23 2" xfId="19382"/>
    <cellStyle name="Normal 3 24" xfId="8758"/>
    <cellStyle name="Normal 3 24 2" xfId="19383"/>
    <cellStyle name="Normal 3 25" xfId="8759"/>
    <cellStyle name="Normal 3 25 2" xfId="19384"/>
    <cellStyle name="Normal 3 26" xfId="8760"/>
    <cellStyle name="Normal 3 26 2" xfId="19385"/>
    <cellStyle name="Normal 3 27" xfId="8761"/>
    <cellStyle name="Normal 3 27 2" xfId="19386"/>
    <cellStyle name="Normal 3 28" xfId="8762"/>
    <cellStyle name="Normal 3 28 2" xfId="19387"/>
    <cellStyle name="Normal 3 29" xfId="8763"/>
    <cellStyle name="Normal 3 29 2" xfId="19388"/>
    <cellStyle name="Normal 3 3" xfId="8764"/>
    <cellStyle name="Normal 3 3 10" xfId="19389"/>
    <cellStyle name="Normal 3 3 10 2" xfId="29792"/>
    <cellStyle name="Normal 3 3 2" xfId="8765"/>
    <cellStyle name="Normal 3 3 2 2" xfId="8766"/>
    <cellStyle name="Normal 3 3 2 2 10" xfId="29793"/>
    <cellStyle name="Normal 3 3 2 2 2" xfId="8767"/>
    <cellStyle name="Normal 3 3 2 2 2 2" xfId="8768"/>
    <cellStyle name="Normal 3 3 2 2 2 2 2" xfId="8769"/>
    <cellStyle name="Normal 3 3 2 2 2 3" xfId="8770"/>
    <cellStyle name="Normal 3 3 2 2 3" xfId="8771"/>
    <cellStyle name="Normal 3 3 2 2 3 2" xfId="8772"/>
    <cellStyle name="Normal 3 3 2 2 4" xfId="8773"/>
    <cellStyle name="Normal 3 3 2 2 4 2" xfId="8774"/>
    <cellStyle name="Normal 3 3 2 2 5" xfId="8775"/>
    <cellStyle name="Normal 3 3 2 2 5 2" xfId="8776"/>
    <cellStyle name="Normal 3 3 2 2 6" xfId="8777"/>
    <cellStyle name="Normal 3 3 2 2 6 2" xfId="8778"/>
    <cellStyle name="Normal 3 3 2 2 6 3" xfId="8779"/>
    <cellStyle name="Normal 3 3 2 2 6 3 2" xfId="19390"/>
    <cellStyle name="Normal 3 3 2 2 6 3 2 2" xfId="29794"/>
    <cellStyle name="Normal 3 3 2 2 6 3 3" xfId="29795"/>
    <cellStyle name="Normal 3 3 2 2 6 4" xfId="19391"/>
    <cellStyle name="Normal 3 3 2 2 6 4 2" xfId="29796"/>
    <cellStyle name="Normal 3 3 2 2 6 5" xfId="29797"/>
    <cellStyle name="Normal 3 3 2 2 7" xfId="8780"/>
    <cellStyle name="Normal 3 3 2 2 8" xfId="8781"/>
    <cellStyle name="Normal 3 3 2 2 8 2" xfId="19392"/>
    <cellStyle name="Normal 3 3 2 2 8 2 2" xfId="29798"/>
    <cellStyle name="Normal 3 3 2 2 8 3" xfId="29799"/>
    <cellStyle name="Normal 3 3 2 2 9" xfId="19393"/>
    <cellStyle name="Normal 3 3 2 2 9 2" xfId="29800"/>
    <cellStyle name="Normal 3 3 2 3" xfId="8782"/>
    <cellStyle name="Normal 3 3 2 3 2" xfId="8783"/>
    <cellStyle name="Normal 3 3 2 3 2 2" xfId="8784"/>
    <cellStyle name="Normal 3 3 2 3 2 3" xfId="8785"/>
    <cellStyle name="Normal 3 3 2 3 2 3 2" xfId="19394"/>
    <cellStyle name="Normal 3 3 2 3 2 3 2 2" xfId="29801"/>
    <cellStyle name="Normal 3 3 2 3 2 3 3" xfId="29802"/>
    <cellStyle name="Normal 3 3 2 3 2 4" xfId="19395"/>
    <cellStyle name="Normal 3 3 2 3 2 4 2" xfId="29803"/>
    <cellStyle name="Normal 3 3 2 3 2 5" xfId="29804"/>
    <cellStyle name="Normal 3 3 2 3 3" xfId="8786"/>
    <cellStyle name="Normal 3 3 2 3 4" xfId="8787"/>
    <cellStyle name="Normal 3 3 2 3 4 2" xfId="19396"/>
    <cellStyle name="Normal 3 3 2 3 4 2 2" xfId="29805"/>
    <cellStyle name="Normal 3 3 2 3 4 3" xfId="29806"/>
    <cellStyle name="Normal 3 3 2 3 5" xfId="19397"/>
    <cellStyle name="Normal 3 3 2 3 5 2" xfId="29807"/>
    <cellStyle name="Normal 3 3 2 3 6" xfId="29808"/>
    <cellStyle name="Normal 3 3 2 4" xfId="8788"/>
    <cellStyle name="Normal 3 3 2 4 2" xfId="8789"/>
    <cellStyle name="Normal 3 3 2 4 2 2" xfId="8790"/>
    <cellStyle name="Normal 3 3 2 4 2 3" xfId="8791"/>
    <cellStyle name="Normal 3 3 2 4 2 3 2" xfId="19398"/>
    <cellStyle name="Normal 3 3 2 4 2 3 2 2" xfId="29809"/>
    <cellStyle name="Normal 3 3 2 4 2 3 3" xfId="29810"/>
    <cellStyle name="Normal 3 3 2 4 2 4" xfId="19399"/>
    <cellStyle name="Normal 3 3 2 4 2 4 2" xfId="29811"/>
    <cellStyle name="Normal 3 3 2 4 2 5" xfId="29812"/>
    <cellStyle name="Normal 3 3 2 4 3" xfId="8792"/>
    <cellStyle name="Normal 3 3 2 4 4" xfId="8793"/>
    <cellStyle name="Normal 3 3 2 4 4 2" xfId="19400"/>
    <cellStyle name="Normal 3 3 2 4 4 2 2" xfId="29813"/>
    <cellStyle name="Normal 3 3 2 4 4 3" xfId="29814"/>
    <cellStyle name="Normal 3 3 2 4 5" xfId="19401"/>
    <cellStyle name="Normal 3 3 2 4 5 2" xfId="29815"/>
    <cellStyle name="Normal 3 3 2 4 6" xfId="29816"/>
    <cellStyle name="Normal 3 3 2 5" xfId="8794"/>
    <cellStyle name="Normal 3 3 2 5 2" xfId="8795"/>
    <cellStyle name="Normal 3 3 2 5 2 2" xfId="8796"/>
    <cellStyle name="Normal 3 3 2 5 2 3" xfId="8797"/>
    <cellStyle name="Normal 3 3 2 5 2 3 2" xfId="19402"/>
    <cellStyle name="Normal 3 3 2 5 2 3 2 2" xfId="29817"/>
    <cellStyle name="Normal 3 3 2 5 2 3 3" xfId="29818"/>
    <cellStyle name="Normal 3 3 2 5 2 4" xfId="19403"/>
    <cellStyle name="Normal 3 3 2 5 2 4 2" xfId="29819"/>
    <cellStyle name="Normal 3 3 2 5 2 5" xfId="29820"/>
    <cellStyle name="Normal 3 3 2 5 3" xfId="8798"/>
    <cellStyle name="Normal 3 3 2 5 4" xfId="8799"/>
    <cellStyle name="Normal 3 3 2 5 4 2" xfId="19404"/>
    <cellStyle name="Normal 3 3 2 5 4 2 2" xfId="29821"/>
    <cellStyle name="Normal 3 3 2 5 4 3" xfId="29822"/>
    <cellStyle name="Normal 3 3 2 5 5" xfId="19405"/>
    <cellStyle name="Normal 3 3 2 5 5 2" xfId="29823"/>
    <cellStyle name="Normal 3 3 2 5 6" xfId="29824"/>
    <cellStyle name="Normal 3 3 2 6" xfId="8800"/>
    <cellStyle name="Normal 3 3 2 6 2" xfId="8801"/>
    <cellStyle name="Normal 3 3 2 7" xfId="8802"/>
    <cellStyle name="Normal 3 3 3" xfId="8803"/>
    <cellStyle name="Normal 3 3 3 2" xfId="8804"/>
    <cellStyle name="Normal 3 3 3 2 2" xfId="8805"/>
    <cellStyle name="Normal 3 3 3 3" xfId="8806"/>
    <cellStyle name="Normal 3 3 3 3 2" xfId="8807"/>
    <cellStyle name="Normal 3 3 3 3 3" xfId="8808"/>
    <cellStyle name="Normal 3 3 3 3 3 2" xfId="19406"/>
    <cellStyle name="Normal 3 3 3 3 3 2 2" xfId="29825"/>
    <cellStyle name="Normal 3 3 3 3 3 3" xfId="29826"/>
    <cellStyle name="Normal 3 3 3 3 4" xfId="19407"/>
    <cellStyle name="Normal 3 3 3 3 4 2" xfId="29827"/>
    <cellStyle name="Normal 3 3 3 3 5" xfId="29828"/>
    <cellStyle name="Normal 3 3 3 4" xfId="8809"/>
    <cellStyle name="Normal 3 3 3 4 2" xfId="8810"/>
    <cellStyle name="Normal 3 3 3 4 3" xfId="8811"/>
    <cellStyle name="Normal 3 3 3 4 3 2" xfId="19408"/>
    <cellStyle name="Normal 3 3 3 4 3 2 2" xfId="29829"/>
    <cellStyle name="Normal 3 3 3 4 3 3" xfId="29830"/>
    <cellStyle name="Normal 3 3 3 4 4" xfId="19409"/>
    <cellStyle name="Normal 3 3 3 4 4 2" xfId="29831"/>
    <cellStyle name="Normal 3 3 3 4 5" xfId="29832"/>
    <cellStyle name="Normal 3 3 3 5" xfId="8812"/>
    <cellStyle name="Normal 3 3 4" xfId="8813"/>
    <cellStyle name="Normal 3 3 4 2" xfId="8814"/>
    <cellStyle name="Normal 3 3 4 2 2" xfId="8815"/>
    <cellStyle name="Normal 3 3 4 3" xfId="8816"/>
    <cellStyle name="Normal 3 3 5" xfId="8817"/>
    <cellStyle name="Normal 3 3 5 2" xfId="8818"/>
    <cellStyle name="Normal 3 3 6" xfId="8819"/>
    <cellStyle name="Normal 3 3 6 2" xfId="8820"/>
    <cellStyle name="Normal 3 3 7" xfId="8821"/>
    <cellStyle name="Normal 3 3 7 2" xfId="8822"/>
    <cellStyle name="Normal 3 3 8" xfId="8823"/>
    <cellStyle name="Normal 3 3 9" xfId="8824"/>
    <cellStyle name="Normal 3 30" xfId="8825"/>
    <cellStyle name="Normal 3 30 2" xfId="19410"/>
    <cellStyle name="Normal 3 31" xfId="8826"/>
    <cellStyle name="Normal 3 31 2" xfId="19411"/>
    <cellStyle name="Normal 3 32" xfId="8827"/>
    <cellStyle name="Normal 3 32 2" xfId="19412"/>
    <cellStyle name="Normal 3 33" xfId="8828"/>
    <cellStyle name="Normal 3 33 2" xfId="19413"/>
    <cellStyle name="Normal 3 34" xfId="8829"/>
    <cellStyle name="Normal 3 34 2" xfId="19414"/>
    <cellStyle name="Normal 3 35" xfId="8830"/>
    <cellStyle name="Normal 3 35 2" xfId="19415"/>
    <cellStyle name="Normal 3 36" xfId="8831"/>
    <cellStyle name="Normal 3 36 2" xfId="19416"/>
    <cellStyle name="Normal 3 37" xfId="8832"/>
    <cellStyle name="Normal 3 37 2" xfId="19417"/>
    <cellStyle name="Normal 3 38" xfId="8833"/>
    <cellStyle name="Normal 3 38 2" xfId="19418"/>
    <cellStyle name="Normal 3 39" xfId="8834"/>
    <cellStyle name="Normal 3 39 2" xfId="19419"/>
    <cellStyle name="Normal 3 4" xfId="8835"/>
    <cellStyle name="Normal 3 4 10" xfId="8836"/>
    <cellStyle name="Normal 3 4 10 2" xfId="19420"/>
    <cellStyle name="Normal 3 4 11" xfId="8837"/>
    <cellStyle name="Normal 3 4 11 2" xfId="19421"/>
    <cellStyle name="Normal 3 4 12" xfId="19422"/>
    <cellStyle name="Normal 3 4 2" xfId="8838"/>
    <cellStyle name="Normal 3 4 2 2" xfId="8839"/>
    <cellStyle name="Normal 3 4 3" xfId="8840"/>
    <cellStyle name="Normal 3 4 3 2" xfId="8841"/>
    <cellStyle name="Normal 3 4 3 2 2" xfId="8842"/>
    <cellStyle name="Normal 3 4 4" xfId="8843"/>
    <cellStyle name="Normal 3 4 4 2" xfId="19423"/>
    <cellStyle name="Normal 3 4 5" xfId="8844"/>
    <cellStyle name="Normal 3 4 5 2" xfId="19424"/>
    <cellStyle name="Normal 3 4 6" xfId="8845"/>
    <cellStyle name="Normal 3 4 6 2" xfId="19425"/>
    <cellStyle name="Normal 3 4 7" xfId="8846"/>
    <cellStyle name="Normal 3 4 7 2" xfId="19426"/>
    <cellStyle name="Normal 3 4 8" xfId="8847"/>
    <cellStyle name="Normal 3 4 8 2" xfId="19427"/>
    <cellStyle name="Normal 3 4 9" xfId="8848"/>
    <cellStyle name="Normal 3 4 9 2" xfId="19428"/>
    <cellStyle name="Normal 3 40" xfId="8849"/>
    <cellStyle name="Normal 3 40 2" xfId="19429"/>
    <cellStyle name="Normal 3 41" xfId="8850"/>
    <cellStyle name="Normal 3 41 2" xfId="19430"/>
    <cellStyle name="Normal 3 42" xfId="8851"/>
    <cellStyle name="Normal 3 42 2" xfId="19431"/>
    <cellStyle name="Normal 3 43" xfId="8852"/>
    <cellStyle name="Normal 3 43 2" xfId="8853"/>
    <cellStyle name="Normal 3 43 2 2" xfId="8854"/>
    <cellStyle name="Normal 3 43 2 3" xfId="8855"/>
    <cellStyle name="Normal 3 43 2 3 2" xfId="19432"/>
    <cellStyle name="Normal 3 43 2 3 2 2" xfId="29833"/>
    <cellStyle name="Normal 3 43 2 3 3" xfId="29834"/>
    <cellStyle name="Normal 3 43 2 4" xfId="19433"/>
    <cellStyle name="Normal 3 43 2 4 2" xfId="29835"/>
    <cellStyle name="Normal 3 43 2 5" xfId="29836"/>
    <cellStyle name="Normal 3 43 3" xfId="8856"/>
    <cellStyle name="Normal 3 43 4" xfId="8857"/>
    <cellStyle name="Normal 3 43 4 2" xfId="19434"/>
    <cellStyle name="Normal 3 43 4 2 2" xfId="29837"/>
    <cellStyle name="Normal 3 43 4 3" xfId="29838"/>
    <cellStyle name="Normal 3 43 5" xfId="19435"/>
    <cellStyle name="Normal 3 43 5 2" xfId="29839"/>
    <cellStyle name="Normal 3 43 6" xfId="29840"/>
    <cellStyle name="Normal 3 44" xfId="8858"/>
    <cellStyle name="Normal 3 44 2" xfId="8859"/>
    <cellStyle name="Normal 3 44 2 2" xfId="8860"/>
    <cellStyle name="Normal 3 44 2 3" xfId="8861"/>
    <cellStyle name="Normal 3 44 2 3 2" xfId="19436"/>
    <cellStyle name="Normal 3 44 2 3 2 2" xfId="29841"/>
    <cellStyle name="Normal 3 44 2 3 3" xfId="29842"/>
    <cellStyle name="Normal 3 44 2 4" xfId="19437"/>
    <cellStyle name="Normal 3 44 2 4 2" xfId="29843"/>
    <cellStyle name="Normal 3 44 2 5" xfId="29844"/>
    <cellStyle name="Normal 3 44 3" xfId="8862"/>
    <cellStyle name="Normal 3 44 4" xfId="8863"/>
    <cellStyle name="Normal 3 44 4 2" xfId="19438"/>
    <cellStyle name="Normal 3 44 4 2 2" xfId="29845"/>
    <cellStyle name="Normal 3 44 4 3" xfId="29846"/>
    <cellStyle name="Normal 3 44 5" xfId="19439"/>
    <cellStyle name="Normal 3 44 5 2" xfId="29847"/>
    <cellStyle name="Normal 3 44 6" xfId="29848"/>
    <cellStyle name="Normal 3 45" xfId="8864"/>
    <cellStyle name="Normal 3 45 2" xfId="19440"/>
    <cellStyle name="Normal 3 46" xfId="8865"/>
    <cellStyle name="Normal 3 46 2" xfId="19441"/>
    <cellStyle name="Normal 3 47" xfId="8866"/>
    <cellStyle name="Normal 3 47 2" xfId="19442"/>
    <cellStyle name="Normal 3 48" xfId="8867"/>
    <cellStyle name="Normal 3 48 2" xfId="19443"/>
    <cellStyle name="Normal 3 49" xfId="8868"/>
    <cellStyle name="Normal 3 49 2" xfId="19444"/>
    <cellStyle name="Normal 3 5" xfId="8869"/>
    <cellStyle name="Normal 3 5 10" xfId="8870"/>
    <cellStyle name="Normal 3 5 10 2" xfId="8871"/>
    <cellStyle name="Normal 3 5 11" xfId="8872"/>
    <cellStyle name="Normal 3 5 11 2" xfId="8873"/>
    <cellStyle name="Normal 3 5 12" xfId="8874"/>
    <cellStyle name="Normal 3 5 12 2" xfId="8875"/>
    <cellStyle name="Normal 3 5 13" xfId="8876"/>
    <cellStyle name="Normal 3 5 13 2" xfId="8877"/>
    <cellStyle name="Normal 3 5 14" xfId="8878"/>
    <cellStyle name="Normal 3 5 14 2" xfId="8879"/>
    <cellStyle name="Normal 3 5 15" xfId="8880"/>
    <cellStyle name="Normal 3 5 15 2" xfId="8881"/>
    <cellStyle name="Normal 3 5 16" xfId="8882"/>
    <cellStyle name="Normal 3 5 16 2" xfId="8883"/>
    <cellStyle name="Normal 3 5 17" xfId="8884"/>
    <cellStyle name="Normal 3 5 17 2" xfId="8885"/>
    <cellStyle name="Normal 3 5 18" xfId="8886"/>
    <cellStyle name="Normal 3 5 2" xfId="8887"/>
    <cellStyle name="Normal 3 5 2 2" xfId="8888"/>
    <cellStyle name="Normal 3 5 2 2 2" xfId="8889"/>
    <cellStyle name="Normal 3 5 2 2 2 2" xfId="8890"/>
    <cellStyle name="Normal 3 5 2 2 2 2 2" xfId="8891"/>
    <cellStyle name="Normal 3 5 2 2 2 3" xfId="8892"/>
    <cellStyle name="Normal 3 5 2 2 3" xfId="8893"/>
    <cellStyle name="Normal 3 5 2 2 3 2" xfId="8894"/>
    <cellStyle name="Normal 3 5 2 2 4" xfId="8895"/>
    <cellStyle name="Normal 3 5 2 2 4 2" xfId="8896"/>
    <cellStyle name="Normal 3 5 2 2 5" xfId="8897"/>
    <cellStyle name="Normal 3 5 2 2 5 2" xfId="8898"/>
    <cellStyle name="Normal 3 5 2 2 6" xfId="8899"/>
    <cellStyle name="Normal 3 5 2 3" xfId="8900"/>
    <cellStyle name="Normal 3 5 2 3 2" xfId="8901"/>
    <cellStyle name="Normal 3 5 2 4" xfId="8902"/>
    <cellStyle name="Normal 3 5 2 4 2" xfId="8903"/>
    <cellStyle name="Normal 3 5 2 5" xfId="8904"/>
    <cellStyle name="Normal 3 5 2 5 2" xfId="8905"/>
    <cellStyle name="Normal 3 5 2 6" xfId="8906"/>
    <cellStyle name="Normal 3 5 3" xfId="8907"/>
    <cellStyle name="Normal 3 5 3 2" xfId="8908"/>
    <cellStyle name="Normal 3 5 3 2 2" xfId="8909"/>
    <cellStyle name="Normal 3 5 3 3" xfId="8910"/>
    <cellStyle name="Normal 3 5 3 3 2" xfId="8911"/>
    <cellStyle name="Normal 3 5 3 4" xfId="8912"/>
    <cellStyle name="Normal 3 5 4" xfId="8913"/>
    <cellStyle name="Normal 3 5 4 2" xfId="8914"/>
    <cellStyle name="Normal 3 5 4 2 2" xfId="8915"/>
    <cellStyle name="Normal 3 5 4 3" xfId="8916"/>
    <cellStyle name="Normal 3 5 5" xfId="8917"/>
    <cellStyle name="Normal 3 5 5 2" xfId="8918"/>
    <cellStyle name="Normal 3 5 6" xfId="8919"/>
    <cellStyle name="Normal 3 5 6 2" xfId="8920"/>
    <cellStyle name="Normal 3 5 7" xfId="8921"/>
    <cellStyle name="Normal 3 5 7 2" xfId="8922"/>
    <cellStyle name="Normal 3 5 8" xfId="8923"/>
    <cellStyle name="Normal 3 5 8 2" xfId="8924"/>
    <cellStyle name="Normal 3 5 9" xfId="8925"/>
    <cellStyle name="Normal 3 5 9 2" xfId="8926"/>
    <cellStyle name="Normal 3 50" xfId="8927"/>
    <cellStyle name="Normal 3 50 2" xfId="8928"/>
    <cellStyle name="Normal 3 51" xfId="8929"/>
    <cellStyle name="Normal 3 51 2" xfId="19445"/>
    <cellStyle name="Normal 3 52" xfId="8930"/>
    <cellStyle name="Normal 3 52 2" xfId="8931"/>
    <cellStyle name="Normal 3 53" xfId="8932"/>
    <cellStyle name="Normal 3 53 2" xfId="8933"/>
    <cellStyle name="Normal 3 54" xfId="8934"/>
    <cellStyle name="Normal 3 54 2" xfId="8935"/>
    <cellStyle name="Normal 3 55" xfId="8936"/>
    <cellStyle name="Normal 3 55 2" xfId="8937"/>
    <cellStyle name="Normal 3 56" xfId="8938"/>
    <cellStyle name="Normal 3 56 2" xfId="8939"/>
    <cellStyle name="Normal 3 57" xfId="8940"/>
    <cellStyle name="Normal 3 57 2" xfId="8941"/>
    <cellStyle name="Normal 3 58" xfId="8942"/>
    <cellStyle name="Normal 3 58 2" xfId="19446"/>
    <cellStyle name="Normal 3 59" xfId="8943"/>
    <cellStyle name="Normal 3 59 2" xfId="19447"/>
    <cellStyle name="Normal 3 6" xfId="8944"/>
    <cellStyle name="Normal 3 6 2" xfId="8945"/>
    <cellStyle name="Normal 3 6 2 2" xfId="8946"/>
    <cellStyle name="Normal 3 6 3" xfId="8947"/>
    <cellStyle name="Normal 3 6 3 2" xfId="8948"/>
    <cellStyle name="Normal 3 6 4" xfId="8949"/>
    <cellStyle name="Normal 3 6 4 2" xfId="8950"/>
    <cellStyle name="Normal 3 6 5" xfId="8951"/>
    <cellStyle name="Normal 3 60" xfId="8952"/>
    <cellStyle name="Normal 3 60 2" xfId="19448"/>
    <cellStyle name="Normal 3 61" xfId="8953"/>
    <cellStyle name="Normal 3 61 2" xfId="19449"/>
    <cellStyle name="Normal 3 62" xfId="8954"/>
    <cellStyle name="Normal 3 62 2" xfId="19450"/>
    <cellStyle name="Normal 3 63" xfId="8955"/>
    <cellStyle name="Normal 3 63 2" xfId="19451"/>
    <cellStyle name="Normal 3 64" xfId="8956"/>
    <cellStyle name="Normal 3 64 2" xfId="19452"/>
    <cellStyle name="Normal 3 65" xfId="8957"/>
    <cellStyle name="Normal 3 65 2" xfId="19453"/>
    <cellStyle name="Normal 3 66" xfId="8958"/>
    <cellStyle name="Normal 3 66 2" xfId="19454"/>
    <cellStyle name="Normal 3 67" xfId="8959"/>
    <cellStyle name="Normal 3 67 2" xfId="19455"/>
    <cellStyle name="Normal 3 68" xfId="8960"/>
    <cellStyle name="Normal 3 68 2" xfId="19456"/>
    <cellStyle name="Normal 3 69" xfId="8961"/>
    <cellStyle name="Normal 3 69 2" xfId="19457"/>
    <cellStyle name="Normal 3 7" xfId="8962"/>
    <cellStyle name="Normal 3 7 2" xfId="8963"/>
    <cellStyle name="Normal 3 70" xfId="8964"/>
    <cellStyle name="Normal 3 70 2" xfId="19458"/>
    <cellStyle name="Normal 3 71" xfId="8965"/>
    <cellStyle name="Normal 3 71 2" xfId="8966"/>
    <cellStyle name="Normal 3 72" xfId="8967"/>
    <cellStyle name="Normal 3 72 2" xfId="8968"/>
    <cellStyle name="Normal 3 73" xfId="8969"/>
    <cellStyle name="Normal 3 73 2" xfId="8970"/>
    <cellStyle name="Normal 3 74" xfId="8971"/>
    <cellStyle name="Normal 3 74 2" xfId="8972"/>
    <cellStyle name="Normal 3 75" xfId="8973"/>
    <cellStyle name="Normal 3 75 2" xfId="19459"/>
    <cellStyle name="Normal 3 76" xfId="8974"/>
    <cellStyle name="Normal 3 76 2" xfId="19460"/>
    <cellStyle name="Normal 3 77" xfId="8975"/>
    <cellStyle name="Normal 3 77 2" xfId="19461"/>
    <cellStyle name="Normal 3 78" xfId="8976"/>
    <cellStyle name="Normal 3 78 2" xfId="19462"/>
    <cellStyle name="Normal 3 79" xfId="8977"/>
    <cellStyle name="Normal 3 79 2" xfId="19463"/>
    <cellStyle name="Normal 3 8" xfId="8978"/>
    <cellStyle name="Normal 3 8 2" xfId="8979"/>
    <cellStyle name="Normal 3 8 2 2" xfId="8980"/>
    <cellStyle name="Normal 3 8 3" xfId="8981"/>
    <cellStyle name="Normal 3 8 3 2" xfId="8982"/>
    <cellStyle name="Normal 3 8 4" xfId="8983"/>
    <cellStyle name="Normal 3 8 4 2" xfId="8984"/>
    <cellStyle name="Normal 3 8 5" xfId="8985"/>
    <cellStyle name="Normal 3 80" xfId="8986"/>
    <cellStyle name="Normal 3 80 2" xfId="19464"/>
    <cellStyle name="Normal 3 81" xfId="8987"/>
    <cellStyle name="Normal 3 81 2" xfId="19465"/>
    <cellStyle name="Normal 3 82" xfId="8988"/>
    <cellStyle name="Normal 3 82 2" xfId="19466"/>
    <cellStyle name="Normal 3 83" xfId="8989"/>
    <cellStyle name="Normal 3 83 2" xfId="19467"/>
    <cellStyle name="Normal 3 84" xfId="8990"/>
    <cellStyle name="Normal 3 84 2" xfId="19468"/>
    <cellStyle name="Normal 3 85" xfId="8991"/>
    <cellStyle name="Normal 3 85 2" xfId="19469"/>
    <cellStyle name="Normal 3 86" xfId="8992"/>
    <cellStyle name="Normal 3 86 2" xfId="19470"/>
    <cellStyle name="Normal 3 87" xfId="8993"/>
    <cellStyle name="Normal 3 87 2" xfId="19471"/>
    <cellStyle name="Normal 3 88" xfId="8994"/>
    <cellStyle name="Normal 3 88 2" xfId="19472"/>
    <cellStyle name="Normal 3 89" xfId="8995"/>
    <cellStyle name="Normal 3 89 2" xfId="19473"/>
    <cellStyle name="Normal 3 9" xfId="8996"/>
    <cellStyle name="Normal 3 9 2" xfId="8997"/>
    <cellStyle name="Normal 3 9 2 2" xfId="8998"/>
    <cellStyle name="Normal 3 9 3" xfId="8999"/>
    <cellStyle name="Normal 3 9 3 2" xfId="9000"/>
    <cellStyle name="Normal 3 9 4" xfId="9001"/>
    <cellStyle name="Normal 3 9 4 2" xfId="9002"/>
    <cellStyle name="Normal 3 9 5" xfId="9003"/>
    <cellStyle name="Normal 3 90" xfId="9004"/>
    <cellStyle name="Normal 3 90 2" xfId="19474"/>
    <cellStyle name="Normal 3 91" xfId="9005"/>
    <cellStyle name="Normal 3 91 2" xfId="19475"/>
    <cellStyle name="Normal 3 92" xfId="9006"/>
    <cellStyle name="Normal 3 92 2" xfId="19476"/>
    <cellStyle name="Normal 3 93" xfId="9007"/>
    <cellStyle name="Normal 3 93 2" xfId="19477"/>
    <cellStyle name="Normal 3 94" xfId="9008"/>
    <cellStyle name="Normal 3 94 2" xfId="19478"/>
    <cellStyle name="Normal 3 95" xfId="9009"/>
    <cellStyle name="Normal 3 95 2" xfId="19479"/>
    <cellStyle name="Normal 3 96" xfId="9010"/>
    <cellStyle name="Normal 3 96 2" xfId="19480"/>
    <cellStyle name="Normal 3 97" xfId="9011"/>
    <cellStyle name="Normal 3 97 2" xfId="9012"/>
    <cellStyle name="Normal 3 98" xfId="9013"/>
    <cellStyle name="Normal 3 98 2" xfId="9014"/>
    <cellStyle name="Normal 3 99" xfId="9015"/>
    <cellStyle name="Normal 3 99 2" xfId="19481"/>
    <cellStyle name="Normal 30" xfId="9016"/>
    <cellStyle name="Normal 30 2" xfId="9017"/>
    <cellStyle name="Normal 30 2 2" xfId="9018"/>
    <cellStyle name="Normal 30 2 2 2" xfId="19482"/>
    <cellStyle name="Normal 30 2 2 2 2" xfId="29849"/>
    <cellStyle name="Normal 30 2 2 3" xfId="29850"/>
    <cellStyle name="Normal 30 2 3" xfId="19483"/>
    <cellStyle name="Normal 30 2 3 2" xfId="29851"/>
    <cellStyle name="Normal 30 2 4" xfId="29852"/>
    <cellStyle name="Normal 30 3" xfId="9019"/>
    <cellStyle name="Normal 30 3 2" xfId="9020"/>
    <cellStyle name="Normal 30 3 2 2" xfId="19484"/>
    <cellStyle name="Normal 30 3 2 2 2" xfId="29853"/>
    <cellStyle name="Normal 30 3 2 3" xfId="29854"/>
    <cellStyle name="Normal 30 3 3" xfId="19485"/>
    <cellStyle name="Normal 30 3 3 2" xfId="29855"/>
    <cellStyle name="Normal 30 3 4" xfId="29856"/>
    <cellStyle name="Normal 30 4" xfId="9021"/>
    <cellStyle name="Normal 30 4 2" xfId="9022"/>
    <cellStyle name="Normal 30 4 2 2" xfId="19486"/>
    <cellStyle name="Normal 30 4 2 2 2" xfId="29857"/>
    <cellStyle name="Normal 30 4 2 3" xfId="29858"/>
    <cellStyle name="Normal 30 4 3" xfId="19487"/>
    <cellStyle name="Normal 30 4 3 2" xfId="29859"/>
    <cellStyle name="Normal 30 4 4" xfId="29860"/>
    <cellStyle name="Normal 30 5" xfId="9023"/>
    <cellStyle name="Normal 30 5 2" xfId="9024"/>
    <cellStyle name="Normal 30 5 2 2" xfId="19488"/>
    <cellStyle name="Normal 30 5 2 2 2" xfId="29861"/>
    <cellStyle name="Normal 30 5 2 3" xfId="29862"/>
    <cellStyle name="Normal 30 5 3" xfId="19489"/>
    <cellStyle name="Normal 30 5 3 2" xfId="29863"/>
    <cellStyle name="Normal 30 5 4" xfId="29864"/>
    <cellStyle name="Normal 30 6" xfId="9025"/>
    <cellStyle name="Normal 30 6 2" xfId="9026"/>
    <cellStyle name="Normal 30 6 2 2" xfId="19490"/>
    <cellStyle name="Normal 30 6 2 2 2" xfId="29865"/>
    <cellStyle name="Normal 30 6 2 3" xfId="29866"/>
    <cellStyle name="Normal 30 6 3" xfId="19491"/>
    <cellStyle name="Normal 30 6 3 2" xfId="29867"/>
    <cellStyle name="Normal 30 6 4" xfId="29868"/>
    <cellStyle name="Normal 30 7" xfId="9027"/>
    <cellStyle name="Normal 30 7 2" xfId="9028"/>
    <cellStyle name="Normal 30 7 2 2" xfId="19492"/>
    <cellStyle name="Normal 30 7 2 2 2" xfId="29869"/>
    <cellStyle name="Normal 30 7 2 3" xfId="29870"/>
    <cellStyle name="Normal 30 7 3" xfId="19493"/>
    <cellStyle name="Normal 30 7 3 2" xfId="29871"/>
    <cellStyle name="Normal 30 7 4" xfId="29872"/>
    <cellStyle name="Normal 31" xfId="9029"/>
    <cellStyle name="Normal 31 2" xfId="9030"/>
    <cellStyle name="Normal 31 2 2" xfId="9031"/>
    <cellStyle name="Normal 31 3" xfId="9032"/>
    <cellStyle name="Normal 31 3 2" xfId="9033"/>
    <cellStyle name="Normal 31 3 3" xfId="9034"/>
    <cellStyle name="Normal 31 3 3 2" xfId="19494"/>
    <cellStyle name="Normal 31 3 3 2 2" xfId="29873"/>
    <cellStyle name="Normal 31 3 3 3" xfId="29874"/>
    <cellStyle name="Normal 31 3 4" xfId="19495"/>
    <cellStyle name="Normal 31 3 4 2" xfId="29875"/>
    <cellStyle name="Normal 31 3 5" xfId="29876"/>
    <cellStyle name="Normal 31 4" xfId="9035"/>
    <cellStyle name="Normal 31 4 2" xfId="9036"/>
    <cellStyle name="Normal 31 4 2 2" xfId="19496"/>
    <cellStyle name="Normal 31 4 2 2 2" xfId="29877"/>
    <cellStyle name="Normal 31 4 2 3" xfId="29878"/>
    <cellStyle name="Normal 31 4 3" xfId="19497"/>
    <cellStyle name="Normal 31 4 3 2" xfId="29879"/>
    <cellStyle name="Normal 31 4 4" xfId="29880"/>
    <cellStyle name="Normal 31 5" xfId="9037"/>
    <cellStyle name="Normal 31 5 2" xfId="9038"/>
    <cellStyle name="Normal 31 5 2 2" xfId="19498"/>
    <cellStyle name="Normal 31 5 2 2 2" xfId="29881"/>
    <cellStyle name="Normal 31 5 2 3" xfId="29882"/>
    <cellStyle name="Normal 31 5 3" xfId="19499"/>
    <cellStyle name="Normal 31 5 3 2" xfId="29883"/>
    <cellStyle name="Normal 31 5 4" xfId="29884"/>
    <cellStyle name="Normal 31 6" xfId="9039"/>
    <cellStyle name="Normal 31 6 2" xfId="9040"/>
    <cellStyle name="Normal 31 6 2 2" xfId="19500"/>
    <cellStyle name="Normal 31 6 2 2 2" xfId="29885"/>
    <cellStyle name="Normal 31 6 2 3" xfId="29886"/>
    <cellStyle name="Normal 31 6 3" xfId="19501"/>
    <cellStyle name="Normal 31 6 3 2" xfId="29887"/>
    <cellStyle name="Normal 31 6 4" xfId="29888"/>
    <cellStyle name="Normal 31 7" xfId="9041"/>
    <cellStyle name="Normal 31 7 2" xfId="9042"/>
    <cellStyle name="Normal 31 7 2 2" xfId="19502"/>
    <cellStyle name="Normal 31 7 2 2 2" xfId="29889"/>
    <cellStyle name="Normal 31 7 2 3" xfId="29890"/>
    <cellStyle name="Normal 31 7 3" xfId="19503"/>
    <cellStyle name="Normal 31 7 3 2" xfId="29891"/>
    <cellStyle name="Normal 31 7 4" xfId="29892"/>
    <cellStyle name="Normal 32" xfId="9043"/>
    <cellStyle name="Normal 32 2" xfId="9044"/>
    <cellStyle name="Normal 32 2 2" xfId="9045"/>
    <cellStyle name="Normal 32 2 3" xfId="9046"/>
    <cellStyle name="Normal 32 2 3 2" xfId="19504"/>
    <cellStyle name="Normal 32 2 3 2 2" xfId="29893"/>
    <cellStyle name="Normal 32 2 3 3" xfId="29894"/>
    <cellStyle name="Normal 32 2 4" xfId="19505"/>
    <cellStyle name="Normal 32 2 4 2" xfId="29895"/>
    <cellStyle name="Normal 32 2 5" xfId="29896"/>
    <cellStyle name="Normal 32 3" xfId="9047"/>
    <cellStyle name="Normal 32 3 2" xfId="9048"/>
    <cellStyle name="Normal 32 3 2 2" xfId="19506"/>
    <cellStyle name="Normal 32 3 2 2 2" xfId="29897"/>
    <cellStyle name="Normal 32 3 2 3" xfId="29898"/>
    <cellStyle name="Normal 32 3 3" xfId="19507"/>
    <cellStyle name="Normal 32 3 3 2" xfId="29899"/>
    <cellStyle name="Normal 32 3 4" xfId="29900"/>
    <cellStyle name="Normal 32 4" xfId="9049"/>
    <cellStyle name="Normal 32 4 2" xfId="9050"/>
    <cellStyle name="Normal 32 4 2 2" xfId="19508"/>
    <cellStyle name="Normal 32 4 2 2 2" xfId="29901"/>
    <cellStyle name="Normal 32 4 2 3" xfId="29902"/>
    <cellStyle name="Normal 32 4 3" xfId="19509"/>
    <cellStyle name="Normal 32 4 3 2" xfId="29903"/>
    <cellStyle name="Normal 32 4 4" xfId="29904"/>
    <cellStyle name="Normal 32 5" xfId="9051"/>
    <cellStyle name="Normal 32 5 2" xfId="9052"/>
    <cellStyle name="Normal 32 5 2 2" xfId="19510"/>
    <cellStyle name="Normal 32 5 2 2 2" xfId="29905"/>
    <cellStyle name="Normal 32 5 2 3" xfId="29906"/>
    <cellStyle name="Normal 32 5 3" xfId="19511"/>
    <cellStyle name="Normal 32 5 3 2" xfId="29907"/>
    <cellStyle name="Normal 32 5 4" xfId="29908"/>
    <cellStyle name="Normal 32 6" xfId="9053"/>
    <cellStyle name="Normal 32 6 2" xfId="9054"/>
    <cellStyle name="Normal 32 6 2 2" xfId="19512"/>
    <cellStyle name="Normal 32 6 2 2 2" xfId="29909"/>
    <cellStyle name="Normal 32 6 2 3" xfId="29910"/>
    <cellStyle name="Normal 32 6 3" xfId="19513"/>
    <cellStyle name="Normal 32 6 3 2" xfId="29911"/>
    <cellStyle name="Normal 32 6 4" xfId="29912"/>
    <cellStyle name="Normal 32 7" xfId="9055"/>
    <cellStyle name="Normal 32 7 2" xfId="9056"/>
    <cellStyle name="Normal 32 7 2 2" xfId="19514"/>
    <cellStyle name="Normal 32 7 2 2 2" xfId="29913"/>
    <cellStyle name="Normal 32 7 2 3" xfId="29914"/>
    <cellStyle name="Normal 32 7 3" xfId="19515"/>
    <cellStyle name="Normal 32 7 3 2" xfId="29915"/>
    <cellStyle name="Normal 32 7 4" xfId="29916"/>
    <cellStyle name="Normal 33" xfId="9057"/>
    <cellStyle name="Normal 33 2" xfId="9058"/>
    <cellStyle name="Normal 33 2 2" xfId="9059"/>
    <cellStyle name="Normal 33 2 2 2" xfId="19516"/>
    <cellStyle name="Normal 33 2 2 2 2" xfId="29917"/>
    <cellStyle name="Normal 33 2 2 3" xfId="29918"/>
    <cellStyle name="Normal 33 2 3" xfId="19517"/>
    <cellStyle name="Normal 33 2 3 2" xfId="29919"/>
    <cellStyle name="Normal 33 2 4" xfId="29920"/>
    <cellStyle name="Normal 33 3" xfId="9060"/>
    <cellStyle name="Normal 33 3 2" xfId="9061"/>
    <cellStyle name="Normal 33 3 2 2" xfId="19518"/>
    <cellStyle name="Normal 33 3 2 2 2" xfId="29921"/>
    <cellStyle name="Normal 33 3 2 3" xfId="29922"/>
    <cellStyle name="Normal 33 3 3" xfId="19519"/>
    <cellStyle name="Normal 33 3 3 2" xfId="29923"/>
    <cellStyle name="Normal 33 3 4" xfId="29924"/>
    <cellStyle name="Normal 33 4" xfId="9062"/>
    <cellStyle name="Normal 33 4 2" xfId="9063"/>
    <cellStyle name="Normal 33 4 2 2" xfId="19520"/>
    <cellStyle name="Normal 33 4 2 2 2" xfId="29925"/>
    <cellStyle name="Normal 33 4 2 3" xfId="29926"/>
    <cellStyle name="Normal 33 4 3" xfId="19521"/>
    <cellStyle name="Normal 33 4 3 2" xfId="29927"/>
    <cellStyle name="Normal 33 4 4" xfId="29928"/>
    <cellStyle name="Normal 33 5" xfId="9064"/>
    <cellStyle name="Normal 33 5 2" xfId="9065"/>
    <cellStyle name="Normal 33 5 2 2" xfId="19522"/>
    <cellStyle name="Normal 33 5 2 2 2" xfId="29929"/>
    <cellStyle name="Normal 33 5 2 3" xfId="29930"/>
    <cellStyle name="Normal 33 5 3" xfId="19523"/>
    <cellStyle name="Normal 33 5 3 2" xfId="29931"/>
    <cellStyle name="Normal 33 5 4" xfId="29932"/>
    <cellStyle name="Normal 33 6" xfId="9066"/>
    <cellStyle name="Normal 33 6 2" xfId="9067"/>
    <cellStyle name="Normal 33 6 2 2" xfId="19524"/>
    <cellStyle name="Normal 33 6 2 2 2" xfId="29933"/>
    <cellStyle name="Normal 33 6 2 3" xfId="29934"/>
    <cellStyle name="Normal 33 6 3" xfId="19525"/>
    <cellStyle name="Normal 33 6 3 2" xfId="29935"/>
    <cellStyle name="Normal 33 6 4" xfId="29936"/>
    <cellStyle name="Normal 33 7" xfId="9068"/>
    <cellStyle name="Normal 33 7 2" xfId="9069"/>
    <cellStyle name="Normal 33 7 2 2" xfId="19526"/>
    <cellStyle name="Normal 33 7 2 2 2" xfId="29937"/>
    <cellStyle name="Normal 33 7 2 3" xfId="29938"/>
    <cellStyle name="Normal 33 7 3" xfId="19527"/>
    <cellStyle name="Normal 33 7 3 2" xfId="29939"/>
    <cellStyle name="Normal 33 7 4" xfId="29940"/>
    <cellStyle name="Normal 34" xfId="9070"/>
    <cellStyle name="Normal 34 2" xfId="9071"/>
    <cellStyle name="Normal 35" xfId="9072"/>
    <cellStyle name="Normal 35 2" xfId="9073"/>
    <cellStyle name="Normal 36" xfId="9074"/>
    <cellStyle name="Normal 36 2" xfId="9075"/>
    <cellStyle name="Normal 36 2 2" xfId="9076"/>
    <cellStyle name="Normal 36 2 2 2" xfId="19528"/>
    <cellStyle name="Normal 36 2 2 2 2" xfId="29941"/>
    <cellStyle name="Normal 36 2 2 3" xfId="29942"/>
    <cellStyle name="Normal 36 2 3" xfId="19529"/>
    <cellStyle name="Normal 36 2 3 2" xfId="29943"/>
    <cellStyle name="Normal 36 2 4" xfId="29944"/>
    <cellStyle name="Normal 36 3" xfId="9077"/>
    <cellStyle name="Normal 36 3 2" xfId="9078"/>
    <cellStyle name="Normal 36 3 2 2" xfId="19530"/>
    <cellStyle name="Normal 36 3 2 2 2" xfId="29945"/>
    <cellStyle name="Normal 36 3 2 3" xfId="29946"/>
    <cellStyle name="Normal 36 3 3" xfId="19531"/>
    <cellStyle name="Normal 36 3 3 2" xfId="29947"/>
    <cellStyle name="Normal 36 3 4" xfId="29948"/>
    <cellStyle name="Normal 36 4" xfId="9079"/>
    <cellStyle name="Normal 36 4 2" xfId="9080"/>
    <cellStyle name="Normal 36 4 2 2" xfId="19532"/>
    <cellStyle name="Normal 36 4 2 2 2" xfId="29949"/>
    <cellStyle name="Normal 36 4 2 3" xfId="29950"/>
    <cellStyle name="Normal 36 4 3" xfId="19533"/>
    <cellStyle name="Normal 36 4 3 2" xfId="29951"/>
    <cellStyle name="Normal 36 4 4" xfId="29952"/>
    <cellStyle name="Normal 36 5" xfId="9081"/>
    <cellStyle name="Normal 36 5 2" xfId="9082"/>
    <cellStyle name="Normal 36 5 2 2" xfId="19534"/>
    <cellStyle name="Normal 36 5 2 2 2" xfId="29953"/>
    <cellStyle name="Normal 36 5 2 3" xfId="29954"/>
    <cellStyle name="Normal 36 5 3" xfId="19535"/>
    <cellStyle name="Normal 36 5 3 2" xfId="29955"/>
    <cellStyle name="Normal 36 5 4" xfId="29956"/>
    <cellStyle name="Normal 36 6" xfId="9083"/>
    <cellStyle name="Normal 36 6 2" xfId="9084"/>
    <cellStyle name="Normal 36 6 2 2" xfId="19536"/>
    <cellStyle name="Normal 36 6 2 2 2" xfId="29957"/>
    <cellStyle name="Normal 36 6 2 3" xfId="29958"/>
    <cellStyle name="Normal 36 6 3" xfId="19537"/>
    <cellStyle name="Normal 36 6 3 2" xfId="29959"/>
    <cellStyle name="Normal 36 6 4" xfId="29960"/>
    <cellStyle name="Normal 36 7" xfId="9085"/>
    <cellStyle name="Normal 36 7 2" xfId="9086"/>
    <cellStyle name="Normal 36 7 2 2" xfId="19538"/>
    <cellStyle name="Normal 36 7 2 2 2" xfId="29961"/>
    <cellStyle name="Normal 36 7 2 3" xfId="29962"/>
    <cellStyle name="Normal 36 7 3" xfId="19539"/>
    <cellStyle name="Normal 36 7 3 2" xfId="29963"/>
    <cellStyle name="Normal 36 7 4" xfId="29964"/>
    <cellStyle name="Normal 37" xfId="9087"/>
    <cellStyle name="Normal 37 2" xfId="9088"/>
    <cellStyle name="Normal 37 2 2" xfId="9089"/>
    <cellStyle name="Normal 37 2 2 2" xfId="19540"/>
    <cellStyle name="Normal 37 2 2 2 2" xfId="29965"/>
    <cellStyle name="Normal 37 2 2 3" xfId="29966"/>
    <cellStyle name="Normal 37 2 3" xfId="19541"/>
    <cellStyle name="Normal 37 2 3 2" xfId="29967"/>
    <cellStyle name="Normal 37 2 4" xfId="29968"/>
    <cellStyle name="Normal 37 3" xfId="9090"/>
    <cellStyle name="Normal 37 3 2" xfId="9091"/>
    <cellStyle name="Normal 37 3 2 2" xfId="19542"/>
    <cellStyle name="Normal 37 3 2 2 2" xfId="29969"/>
    <cellStyle name="Normal 37 3 2 3" xfId="29970"/>
    <cellStyle name="Normal 37 3 3" xfId="19543"/>
    <cellStyle name="Normal 37 3 3 2" xfId="29971"/>
    <cellStyle name="Normal 37 3 4" xfId="29972"/>
    <cellStyle name="Normal 37 4" xfId="9092"/>
    <cellStyle name="Normal 37 4 2" xfId="9093"/>
    <cellStyle name="Normal 37 4 2 2" xfId="19544"/>
    <cellStyle name="Normal 37 4 2 2 2" xfId="29973"/>
    <cellStyle name="Normal 37 4 2 3" xfId="29974"/>
    <cellStyle name="Normal 37 4 3" xfId="19545"/>
    <cellStyle name="Normal 37 4 3 2" xfId="29975"/>
    <cellStyle name="Normal 37 4 4" xfId="29976"/>
    <cellStyle name="Normal 37 5" xfId="9094"/>
    <cellStyle name="Normal 37 5 2" xfId="9095"/>
    <cellStyle name="Normal 37 5 2 2" xfId="19546"/>
    <cellStyle name="Normal 37 5 2 2 2" xfId="29977"/>
    <cellStyle name="Normal 37 5 2 3" xfId="29978"/>
    <cellStyle name="Normal 37 5 3" xfId="19547"/>
    <cellStyle name="Normal 37 5 3 2" xfId="29979"/>
    <cellStyle name="Normal 37 5 4" xfId="29980"/>
    <cellStyle name="Normal 37 6" xfId="9096"/>
    <cellStyle name="Normal 37 6 2" xfId="9097"/>
    <cellStyle name="Normal 37 6 2 2" xfId="19548"/>
    <cellStyle name="Normal 37 6 2 2 2" xfId="29981"/>
    <cellStyle name="Normal 37 6 2 3" xfId="29982"/>
    <cellStyle name="Normal 37 6 3" xfId="19549"/>
    <cellStyle name="Normal 37 6 3 2" xfId="29983"/>
    <cellStyle name="Normal 37 6 4" xfId="29984"/>
    <cellStyle name="Normal 37 7" xfId="9098"/>
    <cellStyle name="Normal 37 7 2" xfId="9099"/>
    <cellStyle name="Normal 37 7 2 2" xfId="19550"/>
    <cellStyle name="Normal 37 7 2 2 2" xfId="29985"/>
    <cellStyle name="Normal 37 7 2 3" xfId="29986"/>
    <cellStyle name="Normal 37 7 3" xfId="19551"/>
    <cellStyle name="Normal 37 7 3 2" xfId="29987"/>
    <cellStyle name="Normal 37 7 4" xfId="29988"/>
    <cellStyle name="Normal 38" xfId="9100"/>
    <cellStyle name="Normal 38 2" xfId="9101"/>
    <cellStyle name="Normal 38 2 2" xfId="9102"/>
    <cellStyle name="Normal 38 2 2 2" xfId="19552"/>
    <cellStyle name="Normal 38 2 2 2 2" xfId="29989"/>
    <cellStyle name="Normal 38 2 2 3" xfId="29990"/>
    <cellStyle name="Normal 38 2 3" xfId="19553"/>
    <cellStyle name="Normal 38 2 3 2" xfId="29991"/>
    <cellStyle name="Normal 38 2 4" xfId="29992"/>
    <cellStyle name="Normal 38 3" xfId="9103"/>
    <cellStyle name="Normal 38 3 2" xfId="9104"/>
    <cellStyle name="Normal 38 3 2 2" xfId="19554"/>
    <cellStyle name="Normal 38 3 2 2 2" xfId="29993"/>
    <cellStyle name="Normal 38 3 2 3" xfId="29994"/>
    <cellStyle name="Normal 38 3 3" xfId="19555"/>
    <cellStyle name="Normal 38 3 3 2" xfId="29995"/>
    <cellStyle name="Normal 38 3 4" xfId="29996"/>
    <cellStyle name="Normal 38 4" xfId="9105"/>
    <cellStyle name="Normal 38 4 2" xfId="9106"/>
    <cellStyle name="Normal 38 4 2 2" xfId="19556"/>
    <cellStyle name="Normal 38 4 2 2 2" xfId="29997"/>
    <cellStyle name="Normal 38 4 2 3" xfId="29998"/>
    <cellStyle name="Normal 38 4 3" xfId="19557"/>
    <cellStyle name="Normal 38 4 3 2" xfId="29999"/>
    <cellStyle name="Normal 38 4 4" xfId="30000"/>
    <cellStyle name="Normal 38 5" xfId="9107"/>
    <cellStyle name="Normal 38 5 2" xfId="9108"/>
    <cellStyle name="Normal 38 5 2 2" xfId="19558"/>
    <cellStyle name="Normal 38 5 2 2 2" xfId="30001"/>
    <cellStyle name="Normal 38 5 2 3" xfId="30002"/>
    <cellStyle name="Normal 38 5 3" xfId="19559"/>
    <cellStyle name="Normal 38 5 3 2" xfId="30003"/>
    <cellStyle name="Normal 38 5 4" xfId="30004"/>
    <cellStyle name="Normal 38 6" xfId="9109"/>
    <cellStyle name="Normal 38 6 2" xfId="9110"/>
    <cellStyle name="Normal 38 6 2 2" xfId="19560"/>
    <cellStyle name="Normal 38 6 2 2 2" xfId="30005"/>
    <cellStyle name="Normal 38 6 2 3" xfId="30006"/>
    <cellStyle name="Normal 38 6 3" xfId="19561"/>
    <cellStyle name="Normal 38 6 3 2" xfId="30007"/>
    <cellStyle name="Normal 38 6 4" xfId="30008"/>
    <cellStyle name="Normal 38 7" xfId="9111"/>
    <cellStyle name="Normal 38 7 2" xfId="9112"/>
    <cellStyle name="Normal 38 7 2 2" xfId="19562"/>
    <cellStyle name="Normal 38 7 2 2 2" xfId="30009"/>
    <cellStyle name="Normal 38 7 2 3" xfId="30010"/>
    <cellStyle name="Normal 38 7 3" xfId="19563"/>
    <cellStyle name="Normal 38 7 3 2" xfId="30011"/>
    <cellStyle name="Normal 38 7 4" xfId="30012"/>
    <cellStyle name="Normal 39" xfId="9113"/>
    <cellStyle name="Normal 39 2" xfId="9114"/>
    <cellStyle name="Normal 39 2 2" xfId="9115"/>
    <cellStyle name="Normal 39 2 2 2" xfId="19564"/>
    <cellStyle name="Normal 39 2 2 2 2" xfId="30013"/>
    <cellStyle name="Normal 39 2 2 3" xfId="30014"/>
    <cellStyle name="Normal 39 2 3" xfId="19565"/>
    <cellStyle name="Normal 39 2 3 2" xfId="30015"/>
    <cellStyle name="Normal 39 2 4" xfId="30016"/>
    <cellStyle name="Normal 39 3" xfId="9116"/>
    <cellStyle name="Normal 39 3 2" xfId="9117"/>
    <cellStyle name="Normal 39 3 2 2" xfId="19566"/>
    <cellStyle name="Normal 39 3 2 2 2" xfId="30017"/>
    <cellStyle name="Normal 39 3 2 3" xfId="30018"/>
    <cellStyle name="Normal 39 3 3" xfId="19567"/>
    <cellStyle name="Normal 39 3 3 2" xfId="30019"/>
    <cellStyle name="Normal 39 3 4" xfId="30020"/>
    <cellStyle name="Normal 39 4" xfId="9118"/>
    <cellStyle name="Normal 39 4 2" xfId="9119"/>
    <cellStyle name="Normal 39 4 2 2" xfId="19568"/>
    <cellStyle name="Normal 39 4 2 2 2" xfId="30021"/>
    <cellStyle name="Normal 39 4 2 3" xfId="30022"/>
    <cellStyle name="Normal 39 4 3" xfId="19569"/>
    <cellStyle name="Normal 39 4 3 2" xfId="30023"/>
    <cellStyle name="Normal 39 4 4" xfId="30024"/>
    <cellStyle name="Normal 39 5" xfId="9120"/>
    <cellStyle name="Normal 39 5 2" xfId="9121"/>
    <cellStyle name="Normal 39 5 2 2" xfId="19570"/>
    <cellStyle name="Normal 39 5 2 2 2" xfId="30025"/>
    <cellStyle name="Normal 39 5 2 3" xfId="30026"/>
    <cellStyle name="Normal 39 5 3" xfId="19571"/>
    <cellStyle name="Normal 39 5 3 2" xfId="30027"/>
    <cellStyle name="Normal 39 5 4" xfId="30028"/>
    <cellStyle name="Normal 39 6" xfId="9122"/>
    <cellStyle name="Normal 39 6 2" xfId="9123"/>
    <cellStyle name="Normal 39 6 2 2" xfId="19572"/>
    <cellStyle name="Normal 39 6 2 2 2" xfId="30029"/>
    <cellStyle name="Normal 39 6 2 3" xfId="30030"/>
    <cellStyle name="Normal 39 6 3" xfId="19573"/>
    <cellStyle name="Normal 39 6 3 2" xfId="30031"/>
    <cellStyle name="Normal 39 6 4" xfId="30032"/>
    <cellStyle name="Normal 39 7" xfId="9124"/>
    <cellStyle name="Normal 39 7 2" xfId="9125"/>
    <cellStyle name="Normal 39 7 2 2" xfId="19574"/>
    <cellStyle name="Normal 39 7 2 2 2" xfId="30033"/>
    <cellStyle name="Normal 39 7 2 3" xfId="30034"/>
    <cellStyle name="Normal 39 7 3" xfId="19575"/>
    <cellStyle name="Normal 39 7 3 2" xfId="30035"/>
    <cellStyle name="Normal 39 7 4" xfId="30036"/>
    <cellStyle name="Normal 4" xfId="57"/>
    <cellStyle name="Normal 4 10" xfId="9126"/>
    <cellStyle name="Normal 4 10 2" xfId="9127"/>
    <cellStyle name="Normal 4 10 2 2" xfId="9128"/>
    <cellStyle name="Normal 4 10 3" xfId="9129"/>
    <cellStyle name="Normal 4 10 3 2" xfId="9130"/>
    <cellStyle name="Normal 4 10 4" xfId="9131"/>
    <cellStyle name="Normal 4 10 5" xfId="19576"/>
    <cellStyle name="Normal 4 100" xfId="9132"/>
    <cellStyle name="Normal 4 100 2" xfId="19577"/>
    <cellStyle name="Normal 4 101" xfId="9133"/>
    <cellStyle name="Normal 4 101 2" xfId="9134"/>
    <cellStyle name="Normal 4 102" xfId="9135"/>
    <cellStyle name="Normal 4 102 2" xfId="9136"/>
    <cellStyle name="Normal 4 103" xfId="9137"/>
    <cellStyle name="Normal 4 103 2" xfId="9138"/>
    <cellStyle name="Normal 4 104" xfId="9139"/>
    <cellStyle name="Normal 4 104 2" xfId="9140"/>
    <cellStyle name="Normal 4 105" xfId="9141"/>
    <cellStyle name="Normal 4 105 2" xfId="9142"/>
    <cellStyle name="Normal 4 106" xfId="9143"/>
    <cellStyle name="Normal 4 106 2" xfId="9144"/>
    <cellStyle name="Normal 4 107" xfId="9145"/>
    <cellStyle name="Normal 4 107 2" xfId="19578"/>
    <cellStyle name="Normal 4 108" xfId="9146"/>
    <cellStyle name="Normal 4 108 2" xfId="19579"/>
    <cellStyle name="Normal 4 109" xfId="9147"/>
    <cellStyle name="Normal 4 109 2" xfId="19580"/>
    <cellStyle name="Normal 4 11" xfId="9148"/>
    <cellStyle name="Normal 4 11 2" xfId="9149"/>
    <cellStyle name="Normal 4 11 2 2" xfId="9150"/>
    <cellStyle name="Normal 4 11 3" xfId="9151"/>
    <cellStyle name="Normal 4 11 3 2" xfId="9152"/>
    <cellStyle name="Normal 4 11 4" xfId="9153"/>
    <cellStyle name="Normal 4 11 5" xfId="19581"/>
    <cellStyle name="Normal 4 110" xfId="9154"/>
    <cellStyle name="Normal 4 110 2" xfId="19582"/>
    <cellStyle name="Normal 4 111" xfId="9155"/>
    <cellStyle name="Normal 4 111 2" xfId="9156"/>
    <cellStyle name="Normal 4 112" xfId="9157"/>
    <cellStyle name="Normal 4 112 2" xfId="19583"/>
    <cellStyle name="Normal 4 113" xfId="9158"/>
    <cellStyle name="Normal 4 113 2" xfId="19584"/>
    <cellStyle name="Normal 4 114" xfId="9159"/>
    <cellStyle name="Normal 4 114 2" xfId="19585"/>
    <cellStyle name="Normal 4 115" xfId="9160"/>
    <cellStyle name="Normal 4 115 2" xfId="19586"/>
    <cellStyle name="Normal 4 116" xfId="9161"/>
    <cellStyle name="Normal 4 116 2" xfId="19587"/>
    <cellStyle name="Normal 4 117" xfId="9162"/>
    <cellStyle name="Normal 4 117 2" xfId="19588"/>
    <cellStyle name="Normal 4 118" xfId="9163"/>
    <cellStyle name="Normal 4 118 2" xfId="19589"/>
    <cellStyle name="Normal 4 119" xfId="9164"/>
    <cellStyle name="Normal 4 119 2" xfId="19590"/>
    <cellStyle name="Normal 4 12" xfId="9165"/>
    <cellStyle name="Normal 4 12 2" xfId="9166"/>
    <cellStyle name="Normal 4 12 3" xfId="19591"/>
    <cellStyle name="Normal 4 120" xfId="9167"/>
    <cellStyle name="Normal 4 120 2" xfId="9168"/>
    <cellStyle name="Normal 4 121" xfId="9169"/>
    <cellStyle name="Normal 4 121 2" xfId="9170"/>
    <cellStyle name="Normal 4 122" xfId="9171"/>
    <cellStyle name="Normal 4 122 2" xfId="9172"/>
    <cellStyle name="Normal 4 123" xfId="9173"/>
    <cellStyle name="Normal 4 123 2" xfId="9174"/>
    <cellStyle name="Normal 4 124" xfId="9175"/>
    <cellStyle name="Normal 4 124 2" xfId="19592"/>
    <cellStyle name="Normal 4 125" xfId="9176"/>
    <cellStyle name="Normal 4 125 2" xfId="19593"/>
    <cellStyle name="Normal 4 126" xfId="9177"/>
    <cellStyle name="Normal 4 126 2" xfId="19594"/>
    <cellStyle name="Normal 4 127" xfId="9178"/>
    <cellStyle name="Normal 4 127 2" xfId="19595"/>
    <cellStyle name="Normal 4 128" xfId="9179"/>
    <cellStyle name="Normal 4 128 2" xfId="19596"/>
    <cellStyle name="Normal 4 129" xfId="9180"/>
    <cellStyle name="Normal 4 129 2" xfId="19597"/>
    <cellStyle name="Normal 4 13" xfId="9181"/>
    <cellStyle name="Normal 4 13 2" xfId="9182"/>
    <cellStyle name="Normal 4 13 3" xfId="19598"/>
    <cellStyle name="Normal 4 130" xfId="9183"/>
    <cellStyle name="Normal 4 130 2" xfId="19599"/>
    <cellStyle name="Normal 4 131" xfId="9184"/>
    <cellStyle name="Normal 4 131 2" xfId="19600"/>
    <cellStyle name="Normal 4 132" xfId="9185"/>
    <cellStyle name="Normal 4 132 2" xfId="19601"/>
    <cellStyle name="Normal 4 133" xfId="9186"/>
    <cellStyle name="Normal 4 133 2" xfId="19602"/>
    <cellStyle name="Normal 4 134" xfId="9187"/>
    <cellStyle name="Normal 4 134 2" xfId="19603"/>
    <cellStyle name="Normal 4 135" xfId="9188"/>
    <cellStyle name="Normal 4 135 2" xfId="19604"/>
    <cellStyle name="Normal 4 136" xfId="9189"/>
    <cellStyle name="Normal 4 136 2" xfId="19605"/>
    <cellStyle name="Normal 4 137" xfId="9190"/>
    <cellStyle name="Normal 4 137 2" xfId="19606"/>
    <cellStyle name="Normal 4 138" xfId="9191"/>
    <cellStyle name="Normal 4 138 2" xfId="19607"/>
    <cellStyle name="Normal 4 139" xfId="9192"/>
    <cellStyle name="Normal 4 139 2" xfId="19608"/>
    <cellStyle name="Normal 4 14" xfId="9193"/>
    <cellStyle name="Normal 4 14 2" xfId="9194"/>
    <cellStyle name="Normal 4 14 3" xfId="19609"/>
    <cellStyle name="Normal 4 140" xfId="9195"/>
    <cellStyle name="Normal 4 140 2" xfId="19610"/>
    <cellStyle name="Normal 4 141" xfId="9196"/>
    <cellStyle name="Normal 4 141 2" xfId="19611"/>
    <cellStyle name="Normal 4 142" xfId="9197"/>
    <cellStyle name="Normal 4 142 2" xfId="19612"/>
    <cellStyle name="Normal 4 143" xfId="9198"/>
    <cellStyle name="Normal 4 143 2" xfId="19613"/>
    <cellStyle name="Normal 4 144" xfId="9199"/>
    <cellStyle name="Normal 4 144 2" xfId="19614"/>
    <cellStyle name="Normal 4 145" xfId="9200"/>
    <cellStyle name="Normal 4 145 2" xfId="19615"/>
    <cellStyle name="Normal 4 146" xfId="9201"/>
    <cellStyle name="Normal 4 146 2" xfId="9202"/>
    <cellStyle name="Normal 4 147" xfId="9203"/>
    <cellStyle name="Normal 4 147 2" xfId="9204"/>
    <cellStyle name="Normal 4 148" xfId="9205"/>
    <cellStyle name="Normal 4 148 2" xfId="19616"/>
    <cellStyle name="Normal 4 149" xfId="9206"/>
    <cellStyle name="Normal 4 149 2" xfId="19617"/>
    <cellStyle name="Normal 4 15" xfId="9207"/>
    <cellStyle name="Normal 4 15 2" xfId="9208"/>
    <cellStyle name="Normal 4 15 3" xfId="19618"/>
    <cellStyle name="Normal 4 150" xfId="9209"/>
    <cellStyle name="Normal 4 150 2" xfId="19619"/>
    <cellStyle name="Normal 4 151" xfId="9210"/>
    <cellStyle name="Normal 4 151 2" xfId="19620"/>
    <cellStyle name="Normal 4 152" xfId="9211"/>
    <cellStyle name="Normal 4 152 2" xfId="19621"/>
    <cellStyle name="Normal 4 153" xfId="9212"/>
    <cellStyle name="Normal 4 153 2" xfId="9213"/>
    <cellStyle name="Normal 4 154" xfId="9214"/>
    <cellStyle name="Normal 4 154 2" xfId="19622"/>
    <cellStyle name="Normal 4 155" xfId="9215"/>
    <cellStyle name="Normal 4 155 2" xfId="9216"/>
    <cellStyle name="Normal 4 156" xfId="9217"/>
    <cellStyle name="Normal 4 156 2" xfId="9218"/>
    <cellStyle name="Normal 4 156 2 2" xfId="9219"/>
    <cellStyle name="Normal 4 156 2 2 2" xfId="19623"/>
    <cellStyle name="Normal 4 156 2 2 2 2" xfId="30037"/>
    <cellStyle name="Normal 4 156 2 2 3" xfId="30038"/>
    <cellStyle name="Normal 4 156 2 3" xfId="19624"/>
    <cellStyle name="Normal 4 156 2 3 2" xfId="30039"/>
    <cellStyle name="Normal 4 156 2 4" xfId="30040"/>
    <cellStyle name="Normal 4 156 3" xfId="9220"/>
    <cellStyle name="Normal 4 156 3 2" xfId="19625"/>
    <cellStyle name="Normal 4 156 3 2 2" xfId="30041"/>
    <cellStyle name="Normal 4 156 3 3" xfId="30042"/>
    <cellStyle name="Normal 4 156 4" xfId="19626"/>
    <cellStyle name="Normal 4 156 4 2" xfId="30043"/>
    <cellStyle name="Normal 4 156 5" xfId="30044"/>
    <cellStyle name="Normal 4 157" xfId="9221"/>
    <cellStyle name="Normal 4 157 2" xfId="9222"/>
    <cellStyle name="Normal 4 157 2 2" xfId="19627"/>
    <cellStyle name="Normal 4 157 2 2 2" xfId="30045"/>
    <cellStyle name="Normal 4 157 2 3" xfId="30046"/>
    <cellStyle name="Normal 4 157 3" xfId="19628"/>
    <cellStyle name="Normal 4 157 3 2" xfId="30047"/>
    <cellStyle name="Normal 4 157 4" xfId="30048"/>
    <cellStyle name="Normal 4 158" xfId="9223"/>
    <cellStyle name="Normal 4 158 2" xfId="19629"/>
    <cellStyle name="Normal 4 158 2 2" xfId="19630"/>
    <cellStyle name="Normal 4 158 2 2 2" xfId="30049"/>
    <cellStyle name="Normal 4 158 2 3" xfId="30050"/>
    <cellStyle name="Normal 4 158 3" xfId="19631"/>
    <cellStyle name="Normal 4 158 3 2" xfId="30051"/>
    <cellStyle name="Normal 4 158 4" xfId="30052"/>
    <cellStyle name="Normal 4 159" xfId="19632"/>
    <cellStyle name="Normal 4 159 2" xfId="30053"/>
    <cellStyle name="Normal 4 16" xfId="9224"/>
    <cellStyle name="Normal 4 16 2" xfId="9225"/>
    <cellStyle name="Normal 4 16 3" xfId="19633"/>
    <cellStyle name="Normal 4 160" xfId="30054"/>
    <cellStyle name="Normal 4 161" xfId="33653"/>
    <cellStyle name="Normal 4 17" xfId="9226"/>
    <cellStyle name="Normal 4 17 2" xfId="9227"/>
    <cellStyle name="Normal 4 17 3" xfId="19634"/>
    <cellStyle name="Normal 4 18" xfId="9228"/>
    <cellStyle name="Normal 4 18 2" xfId="9229"/>
    <cellStyle name="Normal 4 18 3" xfId="19635"/>
    <cellStyle name="Normal 4 19" xfId="9230"/>
    <cellStyle name="Normal 4 19 2" xfId="9231"/>
    <cellStyle name="Normal 4 19 3" xfId="19636"/>
    <cellStyle name="Normal 4 2" xfId="9232"/>
    <cellStyle name="Normal 4 2 10" xfId="9233"/>
    <cellStyle name="Normal 4 2 10 2" xfId="9234"/>
    <cellStyle name="Normal 4 2 11" xfId="9235"/>
    <cellStyle name="Normal 4 2 11 2" xfId="9236"/>
    <cellStyle name="Normal 4 2 12" xfId="9237"/>
    <cellStyle name="Normal 4 2 12 2" xfId="9238"/>
    <cellStyle name="Normal 4 2 13" xfId="9239"/>
    <cellStyle name="Normal 4 2 13 2" xfId="9240"/>
    <cellStyle name="Normal 4 2 14" xfId="9241"/>
    <cellStyle name="Normal 4 2 14 2" xfId="9242"/>
    <cellStyle name="Normal 4 2 15" xfId="9243"/>
    <cellStyle name="Normal 4 2 15 2" xfId="9244"/>
    <cellStyle name="Normal 4 2 16" xfId="9245"/>
    <cellStyle name="Normal 4 2 16 2" xfId="9246"/>
    <cellStyle name="Normal 4 2 17" xfId="9247"/>
    <cellStyle name="Normal 4 2 17 2" xfId="9248"/>
    <cellStyle name="Normal 4 2 18" xfId="9249"/>
    <cellStyle name="Normal 4 2 18 2" xfId="9250"/>
    <cellStyle name="Normal 4 2 19" xfId="9251"/>
    <cellStyle name="Normal 4 2 2" xfId="9252"/>
    <cellStyle name="Normal 4 2 2 10" xfId="9253"/>
    <cellStyle name="Normal 4 2 2 10 2" xfId="9254"/>
    <cellStyle name="Normal 4 2 2 11" xfId="9255"/>
    <cellStyle name="Normal 4 2 2 2" xfId="9256"/>
    <cellStyle name="Normal 4 2 2 2 2" xfId="9257"/>
    <cellStyle name="Normal 4 2 2 2 2 2" xfId="9258"/>
    <cellStyle name="Normal 4 2 2 2 3" xfId="9259"/>
    <cellStyle name="Normal 4 2 2 3" xfId="9260"/>
    <cellStyle name="Normal 4 2 2 3 2" xfId="9261"/>
    <cellStyle name="Normal 4 2 2 4" xfId="9262"/>
    <cellStyle name="Normal 4 2 2 4 2" xfId="9263"/>
    <cellStyle name="Normal 4 2 2 5" xfId="9264"/>
    <cellStyle name="Normal 4 2 2 5 2" xfId="9265"/>
    <cellStyle name="Normal 4 2 2 6" xfId="9266"/>
    <cellStyle name="Normal 4 2 2 6 2" xfId="9267"/>
    <cellStyle name="Normal 4 2 2 7" xfId="9268"/>
    <cellStyle name="Normal 4 2 2 7 2" xfId="9269"/>
    <cellStyle name="Normal 4 2 2 8" xfId="9270"/>
    <cellStyle name="Normal 4 2 2 8 2" xfId="9271"/>
    <cellStyle name="Normal 4 2 2 9" xfId="9272"/>
    <cellStyle name="Normal 4 2 2 9 2" xfId="9273"/>
    <cellStyle name="Normal 4 2 20" xfId="19637"/>
    <cellStyle name="Normal 4 2 20 2" xfId="30055"/>
    <cellStyle name="Normal 4 2 3" xfId="9274"/>
    <cellStyle name="Normal 4 2 3 2" xfId="9275"/>
    <cellStyle name="Normal 4 2 4" xfId="9276"/>
    <cellStyle name="Normal 4 2 4 2" xfId="9277"/>
    <cellStyle name="Normal 4 2 4 2 2" xfId="9278"/>
    <cellStyle name="Normal 4 2 4 3" xfId="9279"/>
    <cellStyle name="Normal 4 2 5" xfId="9280"/>
    <cellStyle name="Normal 4 2 5 2" xfId="9281"/>
    <cellStyle name="Normal 4 2 5 2 2" xfId="9282"/>
    <cellStyle name="Normal 4 2 5 3" xfId="9283"/>
    <cellStyle name="Normal 4 2 6" xfId="9284"/>
    <cellStyle name="Normal 4 2 6 2" xfId="9285"/>
    <cellStyle name="Normal 4 2 6 2 2" xfId="9286"/>
    <cellStyle name="Normal 4 2 6 3" xfId="9287"/>
    <cellStyle name="Normal 4 2 7" xfId="9288"/>
    <cellStyle name="Normal 4 2 7 2" xfId="9289"/>
    <cellStyle name="Normal 4 2 7 2 2" xfId="9290"/>
    <cellStyle name="Normal 4 2 7 3" xfId="9291"/>
    <cellStyle name="Normal 4 2 8" xfId="9292"/>
    <cellStyle name="Normal 4 2 8 2" xfId="9293"/>
    <cellStyle name="Normal 4 2 8 2 2" xfId="9294"/>
    <cellStyle name="Normal 4 2 8 3" xfId="9295"/>
    <cellStyle name="Normal 4 2 9" xfId="9296"/>
    <cellStyle name="Normal 4 2 9 2" xfId="9297"/>
    <cellStyle name="Normal 4 2 9 2 2" xfId="9298"/>
    <cellStyle name="Normal 4 2 9 3" xfId="9299"/>
    <cellStyle name="Normal 4 20" xfId="9300"/>
    <cellStyle name="Normal 4 20 2" xfId="9301"/>
    <cellStyle name="Normal 4 20 3" xfId="19638"/>
    <cellStyle name="Normal 4 21" xfId="9302"/>
    <cellStyle name="Normal 4 21 2" xfId="9303"/>
    <cellStyle name="Normal 4 21 3" xfId="19639"/>
    <cellStyle name="Normal 4 22" xfId="9304"/>
    <cellStyle name="Normal 4 22 2" xfId="9305"/>
    <cellStyle name="Normal 4 22 3" xfId="19640"/>
    <cellStyle name="Normal 4 23" xfId="9306"/>
    <cellStyle name="Normal 4 23 2" xfId="9307"/>
    <cellStyle name="Normal 4 23 3" xfId="19641"/>
    <cellStyle name="Normal 4 24" xfId="9308"/>
    <cellStyle name="Normal 4 24 2" xfId="9309"/>
    <cellStyle name="Normal 4 24 3" xfId="19642"/>
    <cellStyle name="Normal 4 25" xfId="9310"/>
    <cellStyle name="Normal 4 25 2" xfId="9311"/>
    <cellStyle name="Normal 4 25 3" xfId="19643"/>
    <cellStyle name="Normal 4 26" xfId="9312"/>
    <cellStyle name="Normal 4 26 2" xfId="9313"/>
    <cellStyle name="Normal 4 26 3" xfId="19644"/>
    <cellStyle name="Normal 4 27" xfId="9314"/>
    <cellStyle name="Normal 4 27 2" xfId="9315"/>
    <cellStyle name="Normal 4 27 3" xfId="19645"/>
    <cellStyle name="Normal 4 28" xfId="9316"/>
    <cellStyle name="Normal 4 28 2" xfId="9317"/>
    <cellStyle name="Normal 4 28 3" xfId="19646"/>
    <cellStyle name="Normal 4 29" xfId="9318"/>
    <cellStyle name="Normal 4 29 2" xfId="9319"/>
    <cellStyle name="Normal 4 29 3" xfId="19647"/>
    <cellStyle name="Normal 4 3" xfId="9320"/>
    <cellStyle name="Normal 4 3 10" xfId="9321"/>
    <cellStyle name="Normal 4 3 10 2" xfId="19648"/>
    <cellStyle name="Normal 4 3 11" xfId="9322"/>
    <cellStyle name="Normal 4 3 11 2" xfId="19649"/>
    <cellStyle name="Normal 4 3 12" xfId="19650"/>
    <cellStyle name="Normal 4 3 2" xfId="9323"/>
    <cellStyle name="Normal 4 3 2 2" xfId="9324"/>
    <cellStyle name="Normal 4 3 3" xfId="9325"/>
    <cellStyle name="Normal 4 3 3 2" xfId="9326"/>
    <cellStyle name="Normal 4 3 3 2 2" xfId="9327"/>
    <cellStyle name="Normal 4 3 4" xfId="9328"/>
    <cellStyle name="Normal 4 3 4 2" xfId="19651"/>
    <cellStyle name="Normal 4 3 5" xfId="9329"/>
    <cellStyle name="Normal 4 3 5 2" xfId="19652"/>
    <cellStyle name="Normal 4 3 6" xfId="9330"/>
    <cellStyle name="Normal 4 3 6 2" xfId="19653"/>
    <cellStyle name="Normal 4 3 7" xfId="9331"/>
    <cellStyle name="Normal 4 3 7 2" xfId="19654"/>
    <cellStyle name="Normal 4 3 8" xfId="9332"/>
    <cellStyle name="Normal 4 3 8 2" xfId="19655"/>
    <cellStyle name="Normal 4 3 9" xfId="9333"/>
    <cellStyle name="Normal 4 3 9 2" xfId="19656"/>
    <cellStyle name="Normal 4 30" xfId="9334"/>
    <cellStyle name="Normal 4 30 2" xfId="9335"/>
    <cellStyle name="Normal 4 30 3" xfId="19657"/>
    <cellStyle name="Normal 4 31" xfId="9336"/>
    <cellStyle name="Normal 4 31 2" xfId="9337"/>
    <cellStyle name="Normal 4 31 3" xfId="19658"/>
    <cellStyle name="Normal 4 32" xfId="9338"/>
    <cellStyle name="Normal 4 32 2" xfId="9339"/>
    <cellStyle name="Normal 4 32 3" xfId="19659"/>
    <cellStyle name="Normal 4 33" xfId="9340"/>
    <cellStyle name="Normal 4 33 2" xfId="9341"/>
    <cellStyle name="Normal 4 33 3" xfId="19660"/>
    <cellStyle name="Normal 4 34" xfId="9342"/>
    <cellStyle name="Normal 4 34 2" xfId="9343"/>
    <cellStyle name="Normal 4 34 3" xfId="19661"/>
    <cellStyle name="Normal 4 35" xfId="9344"/>
    <cellStyle name="Normal 4 35 2" xfId="9345"/>
    <cellStyle name="Normal 4 35 3" xfId="19662"/>
    <cellStyle name="Normal 4 36" xfId="9346"/>
    <cellStyle name="Normal 4 36 2" xfId="9347"/>
    <cellStyle name="Normal 4 36 3" xfId="19663"/>
    <cellStyle name="Normal 4 37" xfId="9348"/>
    <cellStyle name="Normal 4 37 2" xfId="9349"/>
    <cellStyle name="Normal 4 37 3" xfId="19664"/>
    <cellStyle name="Normal 4 38" xfId="9350"/>
    <cellStyle name="Normal 4 38 2" xfId="9351"/>
    <cellStyle name="Normal 4 38 3" xfId="19665"/>
    <cellStyle name="Normal 4 39" xfId="9352"/>
    <cellStyle name="Normal 4 39 2" xfId="9353"/>
    <cellStyle name="Normal 4 39 3" xfId="19666"/>
    <cellStyle name="Normal 4 4" xfId="9354"/>
    <cellStyle name="Normal 4 4 2" xfId="9355"/>
    <cellStyle name="Normal 4 4 2 2" xfId="9356"/>
    <cellStyle name="Normal 4 4 2 2 2" xfId="9357"/>
    <cellStyle name="Normal 4 4 2 3" xfId="9358"/>
    <cellStyle name="Normal 4 4 2 3 2" xfId="9359"/>
    <cellStyle name="Normal 4 4 2 4" xfId="9360"/>
    <cellStyle name="Normal 4 4 2 4 2" xfId="9361"/>
    <cellStyle name="Normal 4 4 2 5" xfId="9362"/>
    <cellStyle name="Normal 4 4 2 5 2" xfId="9363"/>
    <cellStyle name="Normal 4 4 2 6" xfId="9364"/>
    <cellStyle name="Normal 4 4 3" xfId="9365"/>
    <cellStyle name="Normal 4 4 3 2" xfId="9366"/>
    <cellStyle name="Normal 4 4 4" xfId="9367"/>
    <cellStyle name="Normal 4 4 4 2" xfId="9368"/>
    <cellStyle name="Normal 4 4 4 2 2" xfId="9369"/>
    <cellStyle name="Normal 4 4 4 3" xfId="9370"/>
    <cellStyle name="Normal 4 4 5" xfId="9371"/>
    <cellStyle name="Normal 4 4 5 2" xfId="9372"/>
    <cellStyle name="Normal 4 4 6" xfId="9373"/>
    <cellStyle name="Normal 4 4 6 2" xfId="9374"/>
    <cellStyle name="Normal 4 4 7" xfId="9375"/>
    <cellStyle name="Normal 4 40" xfId="9376"/>
    <cellStyle name="Normal 4 40 2" xfId="9377"/>
    <cellStyle name="Normal 4 40 3" xfId="19667"/>
    <cellStyle name="Normal 4 41" xfId="9378"/>
    <cellStyle name="Normal 4 41 2" xfId="9379"/>
    <cellStyle name="Normal 4 41 3" xfId="19668"/>
    <cellStyle name="Normal 4 42" xfId="9380"/>
    <cellStyle name="Normal 4 42 2" xfId="9381"/>
    <cellStyle name="Normal 4 42 3" xfId="19669"/>
    <cellStyle name="Normal 4 43" xfId="9382"/>
    <cellStyle name="Normal 4 43 2" xfId="9383"/>
    <cellStyle name="Normal 4 43 3" xfId="19670"/>
    <cellStyle name="Normal 4 44" xfId="9384"/>
    <cellStyle name="Normal 4 44 2" xfId="9385"/>
    <cellStyle name="Normal 4 44 3" xfId="19671"/>
    <cellStyle name="Normal 4 45" xfId="9386"/>
    <cellStyle name="Normal 4 45 2" xfId="9387"/>
    <cellStyle name="Normal 4 45 3" xfId="19672"/>
    <cellStyle name="Normal 4 46" xfId="9388"/>
    <cellStyle name="Normal 4 46 2" xfId="9389"/>
    <cellStyle name="Normal 4 46 3" xfId="19673"/>
    <cellStyle name="Normal 4 47" xfId="9390"/>
    <cellStyle name="Normal 4 47 2" xfId="9391"/>
    <cellStyle name="Normal 4 47 3" xfId="19674"/>
    <cellStyle name="Normal 4 48" xfId="9392"/>
    <cellStyle name="Normal 4 48 2" xfId="9393"/>
    <cellStyle name="Normal 4 48 3" xfId="19675"/>
    <cellStyle name="Normal 4 49" xfId="9394"/>
    <cellStyle name="Normal 4 49 2" xfId="9395"/>
    <cellStyle name="Normal 4 49 3" xfId="19676"/>
    <cellStyle name="Normal 4 5" xfId="9396"/>
    <cellStyle name="Normal 4 5 2" xfId="9397"/>
    <cellStyle name="Normal 4 5 2 2" xfId="9398"/>
    <cellStyle name="Normal 4 5 3" xfId="9399"/>
    <cellStyle name="Normal 4 5 3 2" xfId="9400"/>
    <cellStyle name="Normal 4 5 4" xfId="9401"/>
    <cellStyle name="Normal 4 5 4 2" xfId="9402"/>
    <cellStyle name="Normal 4 5 5" xfId="9403"/>
    <cellStyle name="Normal 4 5 6" xfId="19677"/>
    <cellStyle name="Normal 4 50" xfId="9404"/>
    <cellStyle name="Normal 4 50 2" xfId="9405"/>
    <cellStyle name="Normal 4 50 3" xfId="19678"/>
    <cellStyle name="Normal 4 51" xfId="9406"/>
    <cellStyle name="Normal 4 51 2" xfId="9407"/>
    <cellStyle name="Normal 4 51 3" xfId="19679"/>
    <cellStyle name="Normal 4 52" xfId="9408"/>
    <cellStyle name="Normal 4 52 2" xfId="9409"/>
    <cellStyle name="Normal 4 52 3" xfId="19680"/>
    <cellStyle name="Normal 4 53" xfId="9410"/>
    <cellStyle name="Normal 4 53 2" xfId="9411"/>
    <cellStyle name="Normal 4 53 3" xfId="19681"/>
    <cellStyle name="Normal 4 54" xfId="9412"/>
    <cellStyle name="Normal 4 54 2" xfId="9413"/>
    <cellStyle name="Normal 4 54 3" xfId="19682"/>
    <cellStyle name="Normal 4 55" xfId="9414"/>
    <cellStyle name="Normal 4 55 2" xfId="9415"/>
    <cellStyle name="Normal 4 55 3" xfId="19683"/>
    <cellStyle name="Normal 4 56" xfId="9416"/>
    <cellStyle name="Normal 4 56 2" xfId="9417"/>
    <cellStyle name="Normal 4 56 3" xfId="19684"/>
    <cellStyle name="Normal 4 57" xfId="9418"/>
    <cellStyle name="Normal 4 57 2" xfId="9419"/>
    <cellStyle name="Normal 4 57 3" xfId="19685"/>
    <cellStyle name="Normal 4 58" xfId="9420"/>
    <cellStyle name="Normal 4 58 2" xfId="9421"/>
    <cellStyle name="Normal 4 58 3" xfId="19686"/>
    <cellStyle name="Normal 4 59" xfId="9422"/>
    <cellStyle name="Normal 4 59 2" xfId="9423"/>
    <cellStyle name="Normal 4 59 3" xfId="19687"/>
    <cellStyle name="Normal 4 6" xfId="9424"/>
    <cellStyle name="Normal 4 6 2" xfId="9425"/>
    <cellStyle name="Normal 4 6 2 2" xfId="9426"/>
    <cellStyle name="Normal 4 6 3" xfId="9427"/>
    <cellStyle name="Normal 4 6 3 2" xfId="9428"/>
    <cellStyle name="Normal 4 6 4" xfId="9429"/>
    <cellStyle name="Normal 4 6 4 2" xfId="9430"/>
    <cellStyle name="Normal 4 6 5" xfId="9431"/>
    <cellStyle name="Normal 4 6 6" xfId="19688"/>
    <cellStyle name="Normal 4 60" xfId="9432"/>
    <cellStyle name="Normal 4 60 2" xfId="9433"/>
    <cellStyle name="Normal 4 60 3" xfId="19689"/>
    <cellStyle name="Normal 4 61" xfId="9434"/>
    <cellStyle name="Normal 4 61 2" xfId="9435"/>
    <cellStyle name="Normal 4 61 3" xfId="19690"/>
    <cellStyle name="Normal 4 62" xfId="9436"/>
    <cellStyle name="Normal 4 62 2" xfId="19691"/>
    <cellStyle name="Normal 4 63" xfId="9437"/>
    <cellStyle name="Normal 4 63 2" xfId="19692"/>
    <cellStyle name="Normal 4 64" xfId="9438"/>
    <cellStyle name="Normal 4 64 2" xfId="19693"/>
    <cellStyle name="Normal 4 65" xfId="9439"/>
    <cellStyle name="Normal 4 65 2" xfId="19694"/>
    <cellStyle name="Normal 4 66" xfId="9440"/>
    <cellStyle name="Normal 4 66 2" xfId="19695"/>
    <cellStyle name="Normal 4 67" xfId="9441"/>
    <cellStyle name="Normal 4 67 2" xfId="19696"/>
    <cellStyle name="Normal 4 68" xfId="9442"/>
    <cellStyle name="Normal 4 68 2" xfId="19697"/>
    <cellStyle name="Normal 4 69" xfId="9443"/>
    <cellStyle name="Normal 4 69 2" xfId="19698"/>
    <cellStyle name="Normal 4 7" xfId="9444"/>
    <cellStyle name="Normal 4 7 2" xfId="9445"/>
    <cellStyle name="Normal 4 7 2 2" xfId="9446"/>
    <cellStyle name="Normal 4 7 3" xfId="9447"/>
    <cellStyle name="Normal 4 7 3 2" xfId="9448"/>
    <cellStyle name="Normal 4 7 4" xfId="9449"/>
    <cellStyle name="Normal 4 7 4 2" xfId="9450"/>
    <cellStyle name="Normal 4 7 5" xfId="9451"/>
    <cellStyle name="Normal 4 7 6" xfId="19699"/>
    <cellStyle name="Normal 4 70" xfId="9452"/>
    <cellStyle name="Normal 4 70 2" xfId="19700"/>
    <cellStyle name="Normal 4 71" xfId="9453"/>
    <cellStyle name="Normal 4 71 2" xfId="19701"/>
    <cellStyle name="Normal 4 72" xfId="9454"/>
    <cellStyle name="Normal 4 72 2" xfId="19702"/>
    <cellStyle name="Normal 4 73" xfId="9455"/>
    <cellStyle name="Normal 4 73 2" xfId="19703"/>
    <cellStyle name="Normal 4 74" xfId="9456"/>
    <cellStyle name="Normal 4 74 2" xfId="19704"/>
    <cellStyle name="Normal 4 75" xfId="9457"/>
    <cellStyle name="Normal 4 75 2" xfId="19705"/>
    <cellStyle name="Normal 4 76" xfId="9458"/>
    <cellStyle name="Normal 4 76 2" xfId="19706"/>
    <cellStyle name="Normal 4 77" xfId="9459"/>
    <cellStyle name="Normal 4 77 2" xfId="9460"/>
    <cellStyle name="Normal 4 78" xfId="9461"/>
    <cellStyle name="Normal 4 78 2" xfId="19707"/>
    <cellStyle name="Normal 4 79" xfId="9462"/>
    <cellStyle name="Normal 4 79 2" xfId="19708"/>
    <cellStyle name="Normal 4 8" xfId="9463"/>
    <cellStyle name="Normal 4 8 2" xfId="9464"/>
    <cellStyle name="Normal 4 8 2 2" xfId="9465"/>
    <cellStyle name="Normal 4 8 3" xfId="9466"/>
    <cellStyle name="Normal 4 8 3 2" xfId="9467"/>
    <cellStyle name="Normal 4 8 4" xfId="9468"/>
    <cellStyle name="Normal 4 8 4 2" xfId="9469"/>
    <cellStyle name="Normal 4 8 5" xfId="9470"/>
    <cellStyle name="Normal 4 8 6" xfId="19709"/>
    <cellStyle name="Normal 4 80" xfId="9471"/>
    <cellStyle name="Normal 4 80 2" xfId="19710"/>
    <cellStyle name="Normal 4 81" xfId="9472"/>
    <cellStyle name="Normal 4 81 2" xfId="19711"/>
    <cellStyle name="Normal 4 82" xfId="9473"/>
    <cellStyle name="Normal 4 82 2" xfId="19712"/>
    <cellStyle name="Normal 4 83" xfId="9474"/>
    <cellStyle name="Normal 4 83 2" xfId="19713"/>
    <cellStyle name="Normal 4 84" xfId="9475"/>
    <cellStyle name="Normal 4 84 2" xfId="19714"/>
    <cellStyle name="Normal 4 85" xfId="9476"/>
    <cellStyle name="Normal 4 85 2" xfId="19715"/>
    <cellStyle name="Normal 4 86" xfId="9477"/>
    <cellStyle name="Normal 4 86 2" xfId="19716"/>
    <cellStyle name="Normal 4 87" xfId="9478"/>
    <cellStyle name="Normal 4 87 2" xfId="19717"/>
    <cellStyle name="Normal 4 88" xfId="9479"/>
    <cellStyle name="Normal 4 88 2" xfId="19718"/>
    <cellStyle name="Normal 4 89" xfId="9480"/>
    <cellStyle name="Normal 4 89 2" xfId="19719"/>
    <cellStyle name="Normal 4 9" xfId="9481"/>
    <cellStyle name="Normal 4 9 2" xfId="9482"/>
    <cellStyle name="Normal 4 9 2 2" xfId="9483"/>
    <cellStyle name="Normal 4 9 3" xfId="9484"/>
    <cellStyle name="Normal 4 9 3 2" xfId="9485"/>
    <cellStyle name="Normal 4 9 4" xfId="9486"/>
    <cellStyle name="Normal 4 9 5" xfId="19720"/>
    <cellStyle name="Normal 4 90" xfId="9487"/>
    <cellStyle name="Normal 4 90 2" xfId="19721"/>
    <cellStyle name="Normal 4 91" xfId="9488"/>
    <cellStyle name="Normal 4 91 2" xfId="19722"/>
    <cellStyle name="Normal 4 92" xfId="9489"/>
    <cellStyle name="Normal 4 92 2" xfId="9490"/>
    <cellStyle name="Normal 4 93" xfId="9491"/>
    <cellStyle name="Normal 4 93 2" xfId="9492"/>
    <cellStyle name="Normal 4 94" xfId="9493"/>
    <cellStyle name="Normal 4 94 2" xfId="9494"/>
    <cellStyle name="Normal 4 95" xfId="9495"/>
    <cellStyle name="Normal 4 95 2" xfId="9496"/>
    <cellStyle name="Normal 4 96" xfId="9497"/>
    <cellStyle name="Normal 4 96 2" xfId="19723"/>
    <cellStyle name="Normal 4 97" xfId="9498"/>
    <cellStyle name="Normal 4 97 2" xfId="19724"/>
    <cellStyle name="Normal 4 98" xfId="9499"/>
    <cellStyle name="Normal 4 98 2" xfId="19725"/>
    <cellStyle name="Normal 4 99" xfId="9500"/>
    <cellStyle name="Normal 4 99 2" xfId="9501"/>
    <cellStyle name="Normal 40" xfId="9502"/>
    <cellStyle name="Normal 40 2" xfId="9503"/>
    <cellStyle name="Normal 40 2 2" xfId="9504"/>
    <cellStyle name="Normal 40 2 2 2" xfId="19726"/>
    <cellStyle name="Normal 40 2 2 2 2" xfId="30056"/>
    <cellStyle name="Normal 40 2 2 3" xfId="30057"/>
    <cellStyle name="Normal 40 2 3" xfId="19727"/>
    <cellStyle name="Normal 40 2 3 2" xfId="30058"/>
    <cellStyle name="Normal 40 2 4" xfId="30059"/>
    <cellStyle name="Normal 40 3" xfId="9505"/>
    <cellStyle name="Normal 40 3 2" xfId="9506"/>
    <cellStyle name="Normal 40 3 2 2" xfId="19728"/>
    <cellStyle name="Normal 40 3 2 2 2" xfId="30060"/>
    <cellStyle name="Normal 40 3 2 3" xfId="30061"/>
    <cellStyle name="Normal 40 3 3" xfId="19729"/>
    <cellStyle name="Normal 40 3 3 2" xfId="30062"/>
    <cellStyle name="Normal 40 3 4" xfId="30063"/>
    <cellStyle name="Normal 40 4" xfId="9507"/>
    <cellStyle name="Normal 40 4 2" xfId="9508"/>
    <cellStyle name="Normal 40 4 2 2" xfId="19730"/>
    <cellStyle name="Normal 40 4 2 2 2" xfId="30064"/>
    <cellStyle name="Normal 40 4 2 3" xfId="30065"/>
    <cellStyle name="Normal 40 4 3" xfId="19731"/>
    <cellStyle name="Normal 40 4 3 2" xfId="30066"/>
    <cellStyle name="Normal 40 4 4" xfId="30067"/>
    <cellStyle name="Normal 40 5" xfId="9509"/>
    <cellStyle name="Normal 40 5 2" xfId="9510"/>
    <cellStyle name="Normal 40 5 2 2" xfId="19732"/>
    <cellStyle name="Normal 40 5 2 2 2" xfId="30068"/>
    <cellStyle name="Normal 40 5 2 3" xfId="30069"/>
    <cellStyle name="Normal 40 5 3" xfId="19733"/>
    <cellStyle name="Normal 40 5 3 2" xfId="30070"/>
    <cellStyle name="Normal 40 5 4" xfId="30071"/>
    <cellStyle name="Normal 40 6" xfId="9511"/>
    <cellStyle name="Normal 40 6 2" xfId="9512"/>
    <cellStyle name="Normal 40 6 2 2" xfId="19734"/>
    <cellStyle name="Normal 40 6 2 2 2" xfId="30072"/>
    <cellStyle name="Normal 40 6 2 3" xfId="30073"/>
    <cellStyle name="Normal 40 6 3" xfId="19735"/>
    <cellStyle name="Normal 40 6 3 2" xfId="30074"/>
    <cellStyle name="Normal 40 6 4" xfId="30075"/>
    <cellStyle name="Normal 40 7" xfId="9513"/>
    <cellStyle name="Normal 40 7 2" xfId="9514"/>
    <cellStyle name="Normal 40 7 2 2" xfId="19736"/>
    <cellStyle name="Normal 40 7 2 2 2" xfId="30076"/>
    <cellStyle name="Normal 40 7 2 3" xfId="30077"/>
    <cellStyle name="Normal 40 7 3" xfId="19737"/>
    <cellStyle name="Normal 40 7 3 2" xfId="30078"/>
    <cellStyle name="Normal 40 7 4" xfId="30079"/>
    <cellStyle name="Normal 41" xfId="9515"/>
    <cellStyle name="Normal 41 2" xfId="9516"/>
    <cellStyle name="Normal 41 2 2" xfId="9517"/>
    <cellStyle name="Normal 41 2 2 2" xfId="19738"/>
    <cellStyle name="Normal 41 2 2 2 2" xfId="30080"/>
    <cellStyle name="Normal 41 2 2 3" xfId="30081"/>
    <cellStyle name="Normal 41 2 3" xfId="19739"/>
    <cellStyle name="Normal 41 2 3 2" xfId="30082"/>
    <cellStyle name="Normal 41 2 4" xfId="30083"/>
    <cellStyle name="Normal 41 3" xfId="9518"/>
    <cellStyle name="Normal 41 3 2" xfId="9519"/>
    <cellStyle name="Normal 41 3 2 2" xfId="19740"/>
    <cellStyle name="Normal 41 3 2 2 2" xfId="30084"/>
    <cellStyle name="Normal 41 3 2 3" xfId="30085"/>
    <cellStyle name="Normal 41 3 3" xfId="19741"/>
    <cellStyle name="Normal 41 3 3 2" xfId="30086"/>
    <cellStyle name="Normal 41 3 4" xfId="30087"/>
    <cellStyle name="Normal 41 4" xfId="9520"/>
    <cellStyle name="Normal 41 4 2" xfId="9521"/>
    <cellStyle name="Normal 41 4 2 2" xfId="19742"/>
    <cellStyle name="Normal 41 4 2 2 2" xfId="30088"/>
    <cellStyle name="Normal 41 4 2 3" xfId="30089"/>
    <cellStyle name="Normal 41 4 3" xfId="19743"/>
    <cellStyle name="Normal 41 4 3 2" xfId="30090"/>
    <cellStyle name="Normal 41 4 4" xfId="30091"/>
    <cellStyle name="Normal 41 5" xfId="9522"/>
    <cellStyle name="Normal 41 5 2" xfId="9523"/>
    <cellStyle name="Normal 41 5 2 2" xfId="19744"/>
    <cellStyle name="Normal 41 5 2 2 2" xfId="30092"/>
    <cellStyle name="Normal 41 5 2 3" xfId="30093"/>
    <cellStyle name="Normal 41 5 3" xfId="19745"/>
    <cellStyle name="Normal 41 5 3 2" xfId="30094"/>
    <cellStyle name="Normal 41 5 4" xfId="30095"/>
    <cellStyle name="Normal 41 6" xfId="9524"/>
    <cellStyle name="Normal 41 6 2" xfId="9525"/>
    <cellStyle name="Normal 41 6 2 2" xfId="19746"/>
    <cellStyle name="Normal 41 6 2 2 2" xfId="30096"/>
    <cellStyle name="Normal 41 6 2 3" xfId="30097"/>
    <cellStyle name="Normal 41 6 3" xfId="19747"/>
    <cellStyle name="Normal 41 6 3 2" xfId="30098"/>
    <cellStyle name="Normal 41 6 4" xfId="30099"/>
    <cellStyle name="Normal 41 7" xfId="9526"/>
    <cellStyle name="Normal 41 7 2" xfId="9527"/>
    <cellStyle name="Normal 41 7 2 2" xfId="19748"/>
    <cellStyle name="Normal 41 7 2 2 2" xfId="30100"/>
    <cellStyle name="Normal 41 7 2 3" xfId="30101"/>
    <cellStyle name="Normal 41 7 3" xfId="19749"/>
    <cellStyle name="Normal 41 7 3 2" xfId="30102"/>
    <cellStyle name="Normal 41 7 4" xfId="30103"/>
    <cellStyle name="Normal 42" xfId="9528"/>
    <cellStyle name="Normal 42 2" xfId="9529"/>
    <cellStyle name="Normal 42 2 2" xfId="9530"/>
    <cellStyle name="Normal 42 2 3" xfId="9531"/>
    <cellStyle name="Normal 42 2 3 2" xfId="19750"/>
    <cellStyle name="Normal 42 2 3 2 2" xfId="30104"/>
    <cellStyle name="Normal 42 2 3 3" xfId="30105"/>
    <cellStyle name="Normal 42 2 4" xfId="19751"/>
    <cellStyle name="Normal 42 2 4 2" xfId="30106"/>
    <cellStyle name="Normal 42 2 5" xfId="30107"/>
    <cellStyle name="Normal 42 3" xfId="9532"/>
    <cellStyle name="Normal 42 3 2" xfId="9533"/>
    <cellStyle name="Normal 42 3 2 2" xfId="19752"/>
    <cellStyle name="Normal 42 3 2 2 2" xfId="30108"/>
    <cellStyle name="Normal 42 3 2 3" xfId="30109"/>
    <cellStyle name="Normal 42 3 3" xfId="19753"/>
    <cellStyle name="Normal 42 3 3 2" xfId="30110"/>
    <cellStyle name="Normal 42 3 4" xfId="30111"/>
    <cellStyle name="Normal 42 4" xfId="9534"/>
    <cellStyle name="Normal 42 4 2" xfId="9535"/>
    <cellStyle name="Normal 42 4 2 2" xfId="19754"/>
    <cellStyle name="Normal 42 4 2 2 2" xfId="30112"/>
    <cellStyle name="Normal 42 4 2 3" xfId="30113"/>
    <cellStyle name="Normal 42 4 3" xfId="19755"/>
    <cellStyle name="Normal 42 4 3 2" xfId="30114"/>
    <cellStyle name="Normal 42 4 4" xfId="30115"/>
    <cellStyle name="Normal 42 5" xfId="9536"/>
    <cellStyle name="Normal 42 5 2" xfId="9537"/>
    <cellStyle name="Normal 42 5 2 2" xfId="19756"/>
    <cellStyle name="Normal 42 5 2 2 2" xfId="30116"/>
    <cellStyle name="Normal 42 5 2 3" xfId="30117"/>
    <cellStyle name="Normal 42 5 3" xfId="19757"/>
    <cellStyle name="Normal 42 5 3 2" xfId="30118"/>
    <cellStyle name="Normal 42 5 4" xfId="30119"/>
    <cellStyle name="Normal 42 6" xfId="9538"/>
    <cellStyle name="Normal 42 6 2" xfId="9539"/>
    <cellStyle name="Normal 42 6 2 2" xfId="19758"/>
    <cellStyle name="Normal 42 6 2 2 2" xfId="30120"/>
    <cellStyle name="Normal 42 6 2 3" xfId="30121"/>
    <cellStyle name="Normal 42 6 3" xfId="19759"/>
    <cellStyle name="Normal 42 6 3 2" xfId="30122"/>
    <cellStyle name="Normal 42 6 4" xfId="30123"/>
    <cellStyle name="Normal 42 7" xfId="9540"/>
    <cellStyle name="Normal 42 7 2" xfId="9541"/>
    <cellStyle name="Normal 42 7 2 2" xfId="19760"/>
    <cellStyle name="Normal 42 7 2 2 2" xfId="30124"/>
    <cellStyle name="Normal 42 7 2 3" xfId="30125"/>
    <cellStyle name="Normal 42 7 3" xfId="19761"/>
    <cellStyle name="Normal 42 7 3 2" xfId="30126"/>
    <cellStyle name="Normal 42 7 4" xfId="30127"/>
    <cellStyle name="Normal 42 8" xfId="19762"/>
    <cellStyle name="Normal 42 8 2" xfId="30128"/>
    <cellStyle name="Normal 43" xfId="9542"/>
    <cellStyle name="Normal 43 2" xfId="9543"/>
    <cellStyle name="Normal 43 2 2" xfId="9544"/>
    <cellStyle name="Normal 43 2 2 2" xfId="30129"/>
    <cellStyle name="Normal 43 2 3" xfId="9545"/>
    <cellStyle name="Normal 43 2 3 2" xfId="19763"/>
    <cellStyle name="Normal 43 2 3 2 2" xfId="30130"/>
    <cellStyle name="Normal 43 2 3 3" xfId="30131"/>
    <cellStyle name="Normal 43 2 4" xfId="19764"/>
    <cellStyle name="Normal 43 2 4 2" xfId="30132"/>
    <cellStyle name="Normal 43 2 5" xfId="30133"/>
    <cellStyle name="Normal 43 3" xfId="9546"/>
    <cellStyle name="Normal 43 3 2" xfId="9547"/>
    <cellStyle name="Normal 43 3 2 2" xfId="19765"/>
    <cellStyle name="Normal 43 3 2 2 2" xfId="30134"/>
    <cellStyle name="Normal 43 3 2 3" xfId="30135"/>
    <cellStyle name="Normal 43 3 3" xfId="19766"/>
    <cellStyle name="Normal 43 3 3 2" xfId="30136"/>
    <cellStyle name="Normal 43 3 4" xfId="30137"/>
    <cellStyle name="Normal 43 4" xfId="9548"/>
    <cellStyle name="Normal 43 4 2" xfId="9549"/>
    <cellStyle name="Normal 43 4 2 2" xfId="19767"/>
    <cellStyle name="Normal 43 4 2 2 2" xfId="30138"/>
    <cellStyle name="Normal 43 4 2 3" xfId="30139"/>
    <cellStyle name="Normal 43 4 3" xfId="19768"/>
    <cellStyle name="Normal 43 4 3 2" xfId="30140"/>
    <cellStyle name="Normal 43 4 4" xfId="30141"/>
    <cellStyle name="Normal 43 5" xfId="9550"/>
    <cellStyle name="Normal 43 5 2" xfId="9551"/>
    <cellStyle name="Normal 43 5 2 2" xfId="19769"/>
    <cellStyle name="Normal 43 5 2 2 2" xfId="30142"/>
    <cellStyle name="Normal 43 5 2 3" xfId="30143"/>
    <cellStyle name="Normal 43 5 3" xfId="19770"/>
    <cellStyle name="Normal 43 5 3 2" xfId="30144"/>
    <cellStyle name="Normal 43 5 4" xfId="30145"/>
    <cellStyle name="Normal 43 6" xfId="9552"/>
    <cellStyle name="Normal 43 6 2" xfId="9553"/>
    <cellStyle name="Normal 43 6 2 2" xfId="19771"/>
    <cellStyle name="Normal 43 6 2 2 2" xfId="30146"/>
    <cellStyle name="Normal 43 6 2 3" xfId="30147"/>
    <cellStyle name="Normal 43 6 3" xfId="19772"/>
    <cellStyle name="Normal 43 6 3 2" xfId="30148"/>
    <cellStyle name="Normal 43 6 4" xfId="30149"/>
    <cellStyle name="Normal 43 7" xfId="9554"/>
    <cellStyle name="Normal 43 7 2" xfId="9555"/>
    <cellStyle name="Normal 43 7 2 2" xfId="19773"/>
    <cellStyle name="Normal 43 7 2 2 2" xfId="30150"/>
    <cellStyle name="Normal 43 7 2 3" xfId="30151"/>
    <cellStyle name="Normal 43 7 3" xfId="19774"/>
    <cellStyle name="Normal 43 7 3 2" xfId="30152"/>
    <cellStyle name="Normal 43 7 4" xfId="30153"/>
    <cellStyle name="Normal 43 8" xfId="19775"/>
    <cellStyle name="Normal 43 8 2" xfId="19776"/>
    <cellStyle name="Normal 43 8 2 2" xfId="30154"/>
    <cellStyle name="Normal 43 8 3" xfId="30155"/>
    <cellStyle name="Normal 44" xfId="9556"/>
    <cellStyle name="Normal 44 2" xfId="9557"/>
    <cellStyle name="Normal 44 2 2" xfId="9558"/>
    <cellStyle name="Normal 44 2 2 2" xfId="19777"/>
    <cellStyle name="Normal 44 2 2 2 2" xfId="30156"/>
    <cellStyle name="Normal 44 2 2 3" xfId="30157"/>
    <cellStyle name="Normal 44 2 3" xfId="19778"/>
    <cellStyle name="Normal 44 2 3 2" xfId="30158"/>
    <cellStyle name="Normal 44 2 4" xfId="30159"/>
    <cellStyle name="Normal 44 3" xfId="9559"/>
    <cellStyle name="Normal 44 3 2" xfId="9560"/>
    <cellStyle name="Normal 44 3 2 2" xfId="19779"/>
    <cellStyle name="Normal 44 3 2 2 2" xfId="30160"/>
    <cellStyle name="Normal 44 3 2 3" xfId="30161"/>
    <cellStyle name="Normal 44 3 3" xfId="19780"/>
    <cellStyle name="Normal 44 3 3 2" xfId="30162"/>
    <cellStyle name="Normal 44 3 4" xfId="30163"/>
    <cellStyle name="Normal 44 4" xfId="9561"/>
    <cellStyle name="Normal 44 4 2" xfId="9562"/>
    <cellStyle name="Normal 44 4 2 2" xfId="19781"/>
    <cellStyle name="Normal 44 4 2 2 2" xfId="30164"/>
    <cellStyle name="Normal 44 4 2 3" xfId="30165"/>
    <cellStyle name="Normal 44 4 3" xfId="19782"/>
    <cellStyle name="Normal 44 4 3 2" xfId="30166"/>
    <cellStyle name="Normal 44 4 4" xfId="30167"/>
    <cellStyle name="Normal 44 5" xfId="9563"/>
    <cellStyle name="Normal 44 5 2" xfId="9564"/>
    <cellStyle name="Normal 44 5 2 2" xfId="19783"/>
    <cellStyle name="Normal 44 5 2 2 2" xfId="30168"/>
    <cellStyle name="Normal 44 5 2 3" xfId="30169"/>
    <cellStyle name="Normal 44 5 3" xfId="19784"/>
    <cellStyle name="Normal 44 5 3 2" xfId="30170"/>
    <cellStyle name="Normal 44 5 4" xfId="30171"/>
    <cellStyle name="Normal 44 6" xfId="9565"/>
    <cellStyle name="Normal 44 6 2" xfId="9566"/>
    <cellStyle name="Normal 44 6 2 2" xfId="19785"/>
    <cellStyle name="Normal 44 6 2 2 2" xfId="30172"/>
    <cellStyle name="Normal 44 6 2 3" xfId="30173"/>
    <cellStyle name="Normal 44 6 3" xfId="19786"/>
    <cellStyle name="Normal 44 6 3 2" xfId="30174"/>
    <cellStyle name="Normal 44 6 4" xfId="30175"/>
    <cellStyle name="Normal 44 7" xfId="9567"/>
    <cellStyle name="Normal 44 7 2" xfId="9568"/>
    <cellStyle name="Normal 44 7 2 2" xfId="19787"/>
    <cellStyle name="Normal 44 7 2 2 2" xfId="30176"/>
    <cellStyle name="Normal 44 7 2 3" xfId="30177"/>
    <cellStyle name="Normal 44 7 3" xfId="19788"/>
    <cellStyle name="Normal 44 7 3 2" xfId="30178"/>
    <cellStyle name="Normal 44 7 4" xfId="30179"/>
    <cellStyle name="Normal 45" xfId="9569"/>
    <cellStyle name="Normal 45 2" xfId="9570"/>
    <cellStyle name="Normal 45 2 2" xfId="9571"/>
    <cellStyle name="Normal 45 2 2 2" xfId="19789"/>
    <cellStyle name="Normal 45 2 2 2 2" xfId="30180"/>
    <cellStyle name="Normal 45 2 2 3" xfId="30181"/>
    <cellStyle name="Normal 45 2 3" xfId="19790"/>
    <cellStyle name="Normal 45 2 3 2" xfId="30182"/>
    <cellStyle name="Normal 45 2 4" xfId="30183"/>
    <cellStyle name="Normal 45 3" xfId="9572"/>
    <cellStyle name="Normal 45 3 2" xfId="9573"/>
    <cellStyle name="Normal 45 3 2 2" xfId="19791"/>
    <cellStyle name="Normal 45 3 2 2 2" xfId="30184"/>
    <cellStyle name="Normal 45 3 2 3" xfId="30185"/>
    <cellStyle name="Normal 45 3 3" xfId="19792"/>
    <cellStyle name="Normal 45 3 3 2" xfId="30186"/>
    <cellStyle name="Normal 45 3 4" xfId="30187"/>
    <cellStyle name="Normal 45 4" xfId="9574"/>
    <cellStyle name="Normal 45 4 2" xfId="9575"/>
    <cellStyle name="Normal 45 4 2 2" xfId="19793"/>
    <cellStyle name="Normal 45 4 2 2 2" xfId="30188"/>
    <cellStyle name="Normal 45 4 2 3" xfId="30189"/>
    <cellStyle name="Normal 45 4 3" xfId="19794"/>
    <cellStyle name="Normal 45 4 3 2" xfId="30190"/>
    <cellStyle name="Normal 45 4 4" xfId="30191"/>
    <cellStyle name="Normal 45 5" xfId="9576"/>
    <cellStyle name="Normal 45 5 2" xfId="9577"/>
    <cellStyle name="Normal 45 5 2 2" xfId="19795"/>
    <cellStyle name="Normal 45 5 2 2 2" xfId="30192"/>
    <cellStyle name="Normal 45 5 2 3" xfId="30193"/>
    <cellStyle name="Normal 45 5 3" xfId="19796"/>
    <cellStyle name="Normal 45 5 3 2" xfId="30194"/>
    <cellStyle name="Normal 45 5 4" xfId="30195"/>
    <cellStyle name="Normal 45 6" xfId="9578"/>
    <cellStyle name="Normal 45 6 2" xfId="9579"/>
    <cellStyle name="Normal 45 6 2 2" xfId="19797"/>
    <cellStyle name="Normal 45 6 2 2 2" xfId="30196"/>
    <cellStyle name="Normal 45 6 2 3" xfId="30197"/>
    <cellStyle name="Normal 45 6 3" xfId="19798"/>
    <cellStyle name="Normal 45 6 3 2" xfId="30198"/>
    <cellStyle name="Normal 45 6 4" xfId="30199"/>
    <cellStyle name="Normal 45 7" xfId="9580"/>
    <cellStyle name="Normal 45 7 2" xfId="9581"/>
    <cellStyle name="Normal 45 7 2 2" xfId="19799"/>
    <cellStyle name="Normal 45 7 2 2 2" xfId="30200"/>
    <cellStyle name="Normal 45 7 2 3" xfId="30201"/>
    <cellStyle name="Normal 45 7 3" xfId="19800"/>
    <cellStyle name="Normal 45 7 3 2" xfId="30202"/>
    <cellStyle name="Normal 45 7 4" xfId="30203"/>
    <cellStyle name="Normal 46" xfId="9582"/>
    <cellStyle name="Normal 46 2" xfId="9583"/>
    <cellStyle name="Normal 46 2 2" xfId="9584"/>
    <cellStyle name="Normal 46 2 2 2" xfId="19801"/>
    <cellStyle name="Normal 46 2 2 2 2" xfId="30204"/>
    <cellStyle name="Normal 46 2 2 3" xfId="30205"/>
    <cellStyle name="Normal 46 2 3" xfId="19802"/>
    <cellStyle name="Normal 46 2 3 2" xfId="30206"/>
    <cellStyle name="Normal 46 2 4" xfId="30207"/>
    <cellStyle name="Normal 46 3" xfId="9585"/>
    <cellStyle name="Normal 46 3 2" xfId="9586"/>
    <cellStyle name="Normal 46 3 2 2" xfId="19803"/>
    <cellStyle name="Normal 46 3 2 2 2" xfId="30208"/>
    <cellStyle name="Normal 46 3 2 3" xfId="30209"/>
    <cellStyle name="Normal 46 3 3" xfId="19804"/>
    <cellStyle name="Normal 46 3 3 2" xfId="30210"/>
    <cellStyle name="Normal 46 3 4" xfId="30211"/>
    <cellStyle name="Normal 46 4" xfId="9587"/>
    <cellStyle name="Normal 46 4 2" xfId="9588"/>
    <cellStyle name="Normal 46 4 2 2" xfId="19805"/>
    <cellStyle name="Normal 46 4 2 2 2" xfId="30212"/>
    <cellStyle name="Normal 46 4 2 3" xfId="30213"/>
    <cellStyle name="Normal 46 4 3" xfId="19806"/>
    <cellStyle name="Normal 46 4 3 2" xfId="30214"/>
    <cellStyle name="Normal 46 4 4" xfId="30215"/>
    <cellStyle name="Normal 46 5" xfId="9589"/>
    <cellStyle name="Normal 46 5 2" xfId="9590"/>
    <cellStyle name="Normal 46 5 2 2" xfId="19807"/>
    <cellStyle name="Normal 46 5 2 2 2" xfId="30216"/>
    <cellStyle name="Normal 46 5 2 3" xfId="30217"/>
    <cellStyle name="Normal 46 5 3" xfId="19808"/>
    <cellStyle name="Normal 46 5 3 2" xfId="30218"/>
    <cellStyle name="Normal 46 5 4" xfId="30219"/>
    <cellStyle name="Normal 46 6" xfId="9591"/>
    <cellStyle name="Normal 46 6 2" xfId="9592"/>
    <cellStyle name="Normal 46 6 2 2" xfId="19809"/>
    <cellStyle name="Normal 46 6 2 2 2" xfId="30220"/>
    <cellStyle name="Normal 46 6 2 3" xfId="30221"/>
    <cellStyle name="Normal 46 6 3" xfId="19810"/>
    <cellStyle name="Normal 46 6 3 2" xfId="30222"/>
    <cellStyle name="Normal 46 6 4" xfId="30223"/>
    <cellStyle name="Normal 46 7" xfId="9593"/>
    <cellStyle name="Normal 46 7 2" xfId="9594"/>
    <cellStyle name="Normal 46 7 2 2" xfId="19811"/>
    <cellStyle name="Normal 46 7 2 2 2" xfId="30224"/>
    <cellStyle name="Normal 46 7 2 3" xfId="30225"/>
    <cellStyle name="Normal 46 7 3" xfId="19812"/>
    <cellStyle name="Normal 46 7 3 2" xfId="30226"/>
    <cellStyle name="Normal 46 7 4" xfId="30227"/>
    <cellStyle name="Normal 47" xfId="9595"/>
    <cellStyle name="Normal 47 2" xfId="9596"/>
    <cellStyle name="Normal 47 2 2" xfId="9597"/>
    <cellStyle name="Normal 47 2 2 2" xfId="19813"/>
    <cellStyle name="Normal 47 2 2 2 2" xfId="30228"/>
    <cellStyle name="Normal 47 2 2 3" xfId="30229"/>
    <cellStyle name="Normal 47 2 3" xfId="19814"/>
    <cellStyle name="Normal 47 2 3 2" xfId="30230"/>
    <cellStyle name="Normal 47 2 4" xfId="30231"/>
    <cellStyle name="Normal 47 3" xfId="9598"/>
    <cellStyle name="Normal 47 3 2" xfId="9599"/>
    <cellStyle name="Normal 47 3 2 2" xfId="19815"/>
    <cellStyle name="Normal 47 3 2 2 2" xfId="30232"/>
    <cellStyle name="Normal 47 3 2 3" xfId="30233"/>
    <cellStyle name="Normal 47 3 3" xfId="19816"/>
    <cellStyle name="Normal 47 3 3 2" xfId="30234"/>
    <cellStyle name="Normal 47 3 4" xfId="30235"/>
    <cellStyle name="Normal 47 4" xfId="9600"/>
    <cellStyle name="Normal 47 4 2" xfId="9601"/>
    <cellStyle name="Normal 47 4 2 2" xfId="19817"/>
    <cellStyle name="Normal 47 4 2 2 2" xfId="30236"/>
    <cellStyle name="Normal 47 4 2 3" xfId="30237"/>
    <cellStyle name="Normal 47 4 3" xfId="19818"/>
    <cellStyle name="Normal 47 4 3 2" xfId="30238"/>
    <cellStyle name="Normal 47 4 4" xfId="30239"/>
    <cellStyle name="Normal 47 5" xfId="9602"/>
    <cellStyle name="Normal 47 5 2" xfId="9603"/>
    <cellStyle name="Normal 47 5 2 2" xfId="19819"/>
    <cellStyle name="Normal 47 5 2 2 2" xfId="30240"/>
    <cellStyle name="Normal 47 5 2 3" xfId="30241"/>
    <cellStyle name="Normal 47 5 3" xfId="19820"/>
    <cellStyle name="Normal 47 5 3 2" xfId="30242"/>
    <cellStyle name="Normal 47 5 4" xfId="30243"/>
    <cellStyle name="Normal 47 6" xfId="9604"/>
    <cellStyle name="Normal 47 6 2" xfId="9605"/>
    <cellStyle name="Normal 47 6 2 2" xfId="19821"/>
    <cellStyle name="Normal 47 6 2 2 2" xfId="30244"/>
    <cellStyle name="Normal 47 6 2 3" xfId="30245"/>
    <cellStyle name="Normal 47 6 3" xfId="19822"/>
    <cellStyle name="Normal 47 6 3 2" xfId="30246"/>
    <cellStyle name="Normal 47 6 4" xfId="30247"/>
    <cellStyle name="Normal 47 7" xfId="9606"/>
    <cellStyle name="Normal 47 7 2" xfId="9607"/>
    <cellStyle name="Normal 47 7 2 2" xfId="19823"/>
    <cellStyle name="Normal 47 7 2 2 2" xfId="30248"/>
    <cellStyle name="Normal 47 7 2 3" xfId="30249"/>
    <cellStyle name="Normal 47 7 3" xfId="19824"/>
    <cellStyle name="Normal 47 7 3 2" xfId="30250"/>
    <cellStyle name="Normal 47 7 4" xfId="30251"/>
    <cellStyle name="Normal 48" xfId="9608"/>
    <cellStyle name="Normal 48 2" xfId="9609"/>
    <cellStyle name="Normal 48 2 2" xfId="9610"/>
    <cellStyle name="Normal 48 2 2 2" xfId="19825"/>
    <cellStyle name="Normal 48 2 2 2 2" xfId="30252"/>
    <cellStyle name="Normal 48 2 2 3" xfId="30253"/>
    <cellStyle name="Normal 48 2 3" xfId="19826"/>
    <cellStyle name="Normal 48 2 3 2" xfId="30254"/>
    <cellStyle name="Normal 48 2 4" xfId="30255"/>
    <cellStyle name="Normal 48 3" xfId="9611"/>
    <cellStyle name="Normal 48 3 2" xfId="9612"/>
    <cellStyle name="Normal 48 3 2 2" xfId="19827"/>
    <cellStyle name="Normal 48 3 2 2 2" xfId="30256"/>
    <cellStyle name="Normal 48 3 2 3" xfId="30257"/>
    <cellStyle name="Normal 48 3 3" xfId="19828"/>
    <cellStyle name="Normal 48 3 3 2" xfId="30258"/>
    <cellStyle name="Normal 48 3 4" xfId="30259"/>
    <cellStyle name="Normal 48 4" xfId="9613"/>
    <cellStyle name="Normal 48 4 2" xfId="9614"/>
    <cellStyle name="Normal 48 4 2 2" xfId="19829"/>
    <cellStyle name="Normal 48 4 2 2 2" xfId="30260"/>
    <cellStyle name="Normal 48 4 2 3" xfId="30261"/>
    <cellStyle name="Normal 48 4 3" xfId="19830"/>
    <cellStyle name="Normal 48 4 3 2" xfId="30262"/>
    <cellStyle name="Normal 48 4 4" xfId="30263"/>
    <cellStyle name="Normal 48 5" xfId="9615"/>
    <cellStyle name="Normal 48 5 2" xfId="9616"/>
    <cellStyle name="Normal 48 5 2 2" xfId="19831"/>
    <cellStyle name="Normal 48 5 2 2 2" xfId="30264"/>
    <cellStyle name="Normal 48 5 2 3" xfId="30265"/>
    <cellStyle name="Normal 48 5 3" xfId="19832"/>
    <cellStyle name="Normal 48 5 3 2" xfId="30266"/>
    <cellStyle name="Normal 48 5 4" xfId="30267"/>
    <cellStyle name="Normal 48 6" xfId="9617"/>
    <cellStyle name="Normal 48 6 2" xfId="9618"/>
    <cellStyle name="Normal 48 6 2 2" xfId="19833"/>
    <cellStyle name="Normal 48 6 2 2 2" xfId="30268"/>
    <cellStyle name="Normal 48 6 2 3" xfId="30269"/>
    <cellStyle name="Normal 48 6 3" xfId="19834"/>
    <cellStyle name="Normal 48 6 3 2" xfId="30270"/>
    <cellStyle name="Normal 48 6 4" xfId="30271"/>
    <cellStyle name="Normal 48 7" xfId="9619"/>
    <cellStyle name="Normal 48 7 2" xfId="9620"/>
    <cellStyle name="Normal 48 7 2 2" xfId="19835"/>
    <cellStyle name="Normal 48 7 2 2 2" xfId="30272"/>
    <cellStyle name="Normal 48 7 2 3" xfId="30273"/>
    <cellStyle name="Normal 48 7 3" xfId="19836"/>
    <cellStyle name="Normal 48 7 3 2" xfId="30274"/>
    <cellStyle name="Normal 48 7 4" xfId="30275"/>
    <cellStyle name="Normal 49" xfId="9621"/>
    <cellStyle name="Normal 49 2" xfId="9622"/>
    <cellStyle name="Normal 49 2 2" xfId="9623"/>
    <cellStyle name="Normal 49 2 2 2" xfId="19837"/>
    <cellStyle name="Normal 49 2 2 2 2" xfId="30276"/>
    <cellStyle name="Normal 49 2 2 3" xfId="30277"/>
    <cellStyle name="Normal 49 2 3" xfId="19838"/>
    <cellStyle name="Normal 49 2 3 2" xfId="30278"/>
    <cellStyle name="Normal 49 2 4" xfId="30279"/>
    <cellStyle name="Normal 49 3" xfId="9624"/>
    <cellStyle name="Normal 49 3 2" xfId="9625"/>
    <cellStyle name="Normal 49 3 2 2" xfId="19839"/>
    <cellStyle name="Normal 49 3 2 2 2" xfId="30280"/>
    <cellStyle name="Normal 49 3 2 3" xfId="30281"/>
    <cellStyle name="Normal 49 3 3" xfId="19840"/>
    <cellStyle name="Normal 49 3 3 2" xfId="30282"/>
    <cellStyle name="Normal 49 3 4" xfId="30283"/>
    <cellStyle name="Normal 49 4" xfId="9626"/>
    <cellStyle name="Normal 49 4 2" xfId="9627"/>
    <cellStyle name="Normal 49 4 2 2" xfId="19841"/>
    <cellStyle name="Normal 49 4 2 2 2" xfId="30284"/>
    <cellStyle name="Normal 49 4 2 3" xfId="30285"/>
    <cellStyle name="Normal 49 4 3" xfId="19842"/>
    <cellStyle name="Normal 49 4 3 2" xfId="30286"/>
    <cellStyle name="Normal 49 4 4" xfId="30287"/>
    <cellStyle name="Normal 49 5" xfId="9628"/>
    <cellStyle name="Normal 49 5 2" xfId="9629"/>
    <cellStyle name="Normal 49 5 2 2" xfId="19843"/>
    <cellStyle name="Normal 49 5 2 2 2" xfId="30288"/>
    <cellStyle name="Normal 49 5 2 3" xfId="30289"/>
    <cellStyle name="Normal 49 5 3" xfId="19844"/>
    <cellStyle name="Normal 49 5 3 2" xfId="30290"/>
    <cellStyle name="Normal 49 5 4" xfId="30291"/>
    <cellStyle name="Normal 49 6" xfId="9630"/>
    <cellStyle name="Normal 49 6 2" xfId="9631"/>
    <cellStyle name="Normal 49 6 2 2" xfId="19845"/>
    <cellStyle name="Normal 49 6 2 2 2" xfId="30292"/>
    <cellStyle name="Normal 49 6 2 3" xfId="30293"/>
    <cellStyle name="Normal 49 6 3" xfId="19846"/>
    <cellStyle name="Normal 49 6 3 2" xfId="30294"/>
    <cellStyle name="Normal 49 6 4" xfId="30295"/>
    <cellStyle name="Normal 49 7" xfId="9632"/>
    <cellStyle name="Normal 49 7 2" xfId="9633"/>
    <cellStyle name="Normal 49 7 2 2" xfId="19847"/>
    <cellStyle name="Normal 49 7 2 2 2" xfId="30296"/>
    <cellStyle name="Normal 49 7 2 3" xfId="30297"/>
    <cellStyle name="Normal 49 7 3" xfId="19848"/>
    <cellStyle name="Normal 49 7 3 2" xfId="30298"/>
    <cellStyle name="Normal 49 7 4" xfId="30299"/>
    <cellStyle name="Normal 5" xfId="58"/>
    <cellStyle name="Normal 5 10" xfId="9634"/>
    <cellStyle name="Normal 5 10 2" xfId="9635"/>
    <cellStyle name="Normal 5 10 2 2" xfId="9636"/>
    <cellStyle name="Normal 5 10 2 3" xfId="9637"/>
    <cellStyle name="Normal 5 10 2 3 2" xfId="19849"/>
    <cellStyle name="Normal 5 10 2 3 2 2" xfId="30300"/>
    <cellStyle name="Normal 5 10 2 3 3" xfId="30301"/>
    <cellStyle name="Normal 5 10 2 4" xfId="19850"/>
    <cellStyle name="Normal 5 10 2 4 2" xfId="30302"/>
    <cellStyle name="Normal 5 10 2 5" xfId="30303"/>
    <cellStyle name="Normal 5 10 3" xfId="9638"/>
    <cellStyle name="Normal 5 10 3 2" xfId="9639"/>
    <cellStyle name="Normal 5 10 3 3" xfId="9640"/>
    <cellStyle name="Normal 5 10 3 3 2" xfId="19851"/>
    <cellStyle name="Normal 5 10 3 3 2 2" xfId="30304"/>
    <cellStyle name="Normal 5 10 3 3 3" xfId="30305"/>
    <cellStyle name="Normal 5 10 3 4" xfId="19852"/>
    <cellStyle name="Normal 5 10 3 4 2" xfId="30306"/>
    <cellStyle name="Normal 5 10 3 5" xfId="30307"/>
    <cellStyle name="Normal 5 10 4" xfId="9641"/>
    <cellStyle name="Normal 5 10 5" xfId="9642"/>
    <cellStyle name="Normal 5 10 5 2" xfId="19853"/>
    <cellStyle name="Normal 5 10 5 2 2" xfId="30308"/>
    <cellStyle name="Normal 5 10 5 3" xfId="30309"/>
    <cellStyle name="Normal 5 10 6" xfId="19854"/>
    <cellStyle name="Normal 5 10 6 2" xfId="30310"/>
    <cellStyle name="Normal 5 10 7" xfId="30311"/>
    <cellStyle name="Normal 5 100" xfId="9643"/>
    <cellStyle name="Normal 5 100 2" xfId="9644"/>
    <cellStyle name="Normal 5 100 2 2" xfId="9645"/>
    <cellStyle name="Normal 5 100 2 3" xfId="9646"/>
    <cellStyle name="Normal 5 100 2 3 2" xfId="19855"/>
    <cellStyle name="Normal 5 100 2 3 2 2" xfId="30312"/>
    <cellStyle name="Normal 5 100 2 3 3" xfId="30313"/>
    <cellStyle name="Normal 5 100 2 4" xfId="19856"/>
    <cellStyle name="Normal 5 100 2 4 2" xfId="30314"/>
    <cellStyle name="Normal 5 100 2 5" xfId="30315"/>
    <cellStyle name="Normal 5 100 3" xfId="9647"/>
    <cellStyle name="Normal 5 100 4" xfId="9648"/>
    <cellStyle name="Normal 5 100 4 2" xfId="19857"/>
    <cellStyle name="Normal 5 100 4 2 2" xfId="30316"/>
    <cellStyle name="Normal 5 100 4 3" xfId="30317"/>
    <cellStyle name="Normal 5 100 5" xfId="19858"/>
    <cellStyle name="Normal 5 100 5 2" xfId="30318"/>
    <cellStyle name="Normal 5 100 6" xfId="30319"/>
    <cellStyle name="Normal 5 101" xfId="9649"/>
    <cellStyle name="Normal 5 101 2" xfId="19859"/>
    <cellStyle name="Normal 5 102" xfId="9650"/>
    <cellStyle name="Normal 5 102 2" xfId="19860"/>
    <cellStyle name="Normal 5 103" xfId="9651"/>
    <cellStyle name="Normal 5 103 2" xfId="19861"/>
    <cellStyle name="Normal 5 104" xfId="9652"/>
    <cellStyle name="Normal 5 104 2" xfId="19862"/>
    <cellStyle name="Normal 5 105" xfId="9653"/>
    <cellStyle name="Normal 5 105 2" xfId="19863"/>
    <cellStyle name="Normal 5 106" xfId="9654"/>
    <cellStyle name="Normal 5 106 2" xfId="19864"/>
    <cellStyle name="Normal 5 107" xfId="9655"/>
    <cellStyle name="Normal 5 107 2" xfId="9656"/>
    <cellStyle name="Normal 5 107 2 2" xfId="9657"/>
    <cellStyle name="Normal 5 107 2 3" xfId="9658"/>
    <cellStyle name="Normal 5 107 2 3 2" xfId="19865"/>
    <cellStyle name="Normal 5 107 2 3 2 2" xfId="30320"/>
    <cellStyle name="Normal 5 107 2 3 3" xfId="30321"/>
    <cellStyle name="Normal 5 107 2 4" xfId="19866"/>
    <cellStyle name="Normal 5 107 2 4 2" xfId="30322"/>
    <cellStyle name="Normal 5 107 2 5" xfId="30323"/>
    <cellStyle name="Normal 5 107 3" xfId="9659"/>
    <cellStyle name="Normal 5 107 4" xfId="9660"/>
    <cellStyle name="Normal 5 107 4 2" xfId="19867"/>
    <cellStyle name="Normal 5 107 4 2 2" xfId="30324"/>
    <cellStyle name="Normal 5 107 4 3" xfId="30325"/>
    <cellStyle name="Normal 5 107 5" xfId="19868"/>
    <cellStyle name="Normal 5 107 5 2" xfId="30326"/>
    <cellStyle name="Normal 5 107 6" xfId="30327"/>
    <cellStyle name="Normal 5 108" xfId="9661"/>
    <cellStyle name="Normal 5 108 2" xfId="9662"/>
    <cellStyle name="Normal 5 108 2 2" xfId="9663"/>
    <cellStyle name="Normal 5 108 2 3" xfId="9664"/>
    <cellStyle name="Normal 5 108 2 3 2" xfId="19869"/>
    <cellStyle name="Normal 5 108 2 3 2 2" xfId="30328"/>
    <cellStyle name="Normal 5 108 2 3 3" xfId="30329"/>
    <cellStyle name="Normal 5 108 2 4" xfId="19870"/>
    <cellStyle name="Normal 5 108 2 4 2" xfId="30330"/>
    <cellStyle name="Normal 5 108 2 5" xfId="30331"/>
    <cellStyle name="Normal 5 108 3" xfId="9665"/>
    <cellStyle name="Normal 5 108 4" xfId="9666"/>
    <cellStyle name="Normal 5 108 4 2" xfId="19871"/>
    <cellStyle name="Normal 5 108 4 2 2" xfId="30332"/>
    <cellStyle name="Normal 5 108 4 3" xfId="30333"/>
    <cellStyle name="Normal 5 108 5" xfId="19872"/>
    <cellStyle name="Normal 5 108 5 2" xfId="30334"/>
    <cellStyle name="Normal 5 108 6" xfId="30335"/>
    <cellStyle name="Normal 5 109" xfId="9667"/>
    <cellStyle name="Normal 5 109 2" xfId="9668"/>
    <cellStyle name="Normal 5 109 2 2" xfId="9669"/>
    <cellStyle name="Normal 5 109 2 3" xfId="9670"/>
    <cellStyle name="Normal 5 109 2 3 2" xfId="19873"/>
    <cellStyle name="Normal 5 109 2 3 2 2" xfId="30336"/>
    <cellStyle name="Normal 5 109 2 3 3" xfId="30337"/>
    <cellStyle name="Normal 5 109 2 4" xfId="19874"/>
    <cellStyle name="Normal 5 109 2 4 2" xfId="30338"/>
    <cellStyle name="Normal 5 109 2 5" xfId="30339"/>
    <cellStyle name="Normal 5 109 3" xfId="9671"/>
    <cellStyle name="Normal 5 109 4" xfId="9672"/>
    <cellStyle name="Normal 5 109 4 2" xfId="19875"/>
    <cellStyle name="Normal 5 109 4 2 2" xfId="30340"/>
    <cellStyle name="Normal 5 109 4 3" xfId="30341"/>
    <cellStyle name="Normal 5 109 5" xfId="19876"/>
    <cellStyle name="Normal 5 109 5 2" xfId="30342"/>
    <cellStyle name="Normal 5 109 6" xfId="30343"/>
    <cellStyle name="Normal 5 11" xfId="9673"/>
    <cellStyle name="Normal 5 11 2" xfId="9674"/>
    <cellStyle name="Normal 5 11 2 2" xfId="9675"/>
    <cellStyle name="Normal 5 11 2 3" xfId="9676"/>
    <cellStyle name="Normal 5 11 2 3 2" xfId="19877"/>
    <cellStyle name="Normal 5 11 2 3 2 2" xfId="30344"/>
    <cellStyle name="Normal 5 11 2 3 3" xfId="30345"/>
    <cellStyle name="Normal 5 11 2 4" xfId="19878"/>
    <cellStyle name="Normal 5 11 2 4 2" xfId="30346"/>
    <cellStyle name="Normal 5 11 2 5" xfId="30347"/>
    <cellStyle name="Normal 5 11 3" xfId="9677"/>
    <cellStyle name="Normal 5 11 3 2" xfId="9678"/>
    <cellStyle name="Normal 5 11 3 3" xfId="9679"/>
    <cellStyle name="Normal 5 11 3 3 2" xfId="19879"/>
    <cellStyle name="Normal 5 11 3 3 2 2" xfId="30348"/>
    <cellStyle name="Normal 5 11 3 3 3" xfId="30349"/>
    <cellStyle name="Normal 5 11 3 4" xfId="19880"/>
    <cellStyle name="Normal 5 11 3 4 2" xfId="30350"/>
    <cellStyle name="Normal 5 11 3 5" xfId="30351"/>
    <cellStyle name="Normal 5 11 4" xfId="9680"/>
    <cellStyle name="Normal 5 11 4 2" xfId="19881"/>
    <cellStyle name="Normal 5 11 4 2 2" xfId="30352"/>
    <cellStyle name="Normal 5 11 4 3" xfId="30353"/>
    <cellStyle name="Normal 5 11 5" xfId="19882"/>
    <cellStyle name="Normal 5 11 5 2" xfId="30354"/>
    <cellStyle name="Normal 5 11 6" xfId="30355"/>
    <cellStyle name="Normal 5 110" xfId="9681"/>
    <cellStyle name="Normal 5 110 2" xfId="9682"/>
    <cellStyle name="Normal 5 110 2 2" xfId="9683"/>
    <cellStyle name="Normal 5 110 2 3" xfId="9684"/>
    <cellStyle name="Normal 5 110 2 3 2" xfId="19883"/>
    <cellStyle name="Normal 5 110 2 3 2 2" xfId="30356"/>
    <cellStyle name="Normal 5 110 2 3 3" xfId="30357"/>
    <cellStyle name="Normal 5 110 2 4" xfId="19884"/>
    <cellStyle name="Normal 5 110 2 4 2" xfId="30358"/>
    <cellStyle name="Normal 5 110 2 5" xfId="30359"/>
    <cellStyle name="Normal 5 110 3" xfId="9685"/>
    <cellStyle name="Normal 5 110 4" xfId="9686"/>
    <cellStyle name="Normal 5 110 4 2" xfId="19885"/>
    <cellStyle name="Normal 5 110 4 2 2" xfId="30360"/>
    <cellStyle name="Normal 5 110 4 3" xfId="30361"/>
    <cellStyle name="Normal 5 110 5" xfId="19886"/>
    <cellStyle name="Normal 5 110 5 2" xfId="30362"/>
    <cellStyle name="Normal 5 110 6" xfId="30363"/>
    <cellStyle name="Normal 5 111" xfId="9687"/>
    <cellStyle name="Normal 5 111 2" xfId="9688"/>
    <cellStyle name="Normal 5 111 2 2" xfId="9689"/>
    <cellStyle name="Normal 5 111 2 3" xfId="9690"/>
    <cellStyle name="Normal 5 111 2 3 2" xfId="19887"/>
    <cellStyle name="Normal 5 111 2 3 2 2" xfId="30364"/>
    <cellStyle name="Normal 5 111 2 3 3" xfId="30365"/>
    <cellStyle name="Normal 5 111 2 4" xfId="19888"/>
    <cellStyle name="Normal 5 111 2 4 2" xfId="30366"/>
    <cellStyle name="Normal 5 111 2 5" xfId="30367"/>
    <cellStyle name="Normal 5 111 3" xfId="9691"/>
    <cellStyle name="Normal 5 111 4" xfId="9692"/>
    <cellStyle name="Normal 5 111 4 2" xfId="19889"/>
    <cellStyle name="Normal 5 111 4 2 2" xfId="30368"/>
    <cellStyle name="Normal 5 111 4 3" xfId="30369"/>
    <cellStyle name="Normal 5 111 5" xfId="19890"/>
    <cellStyle name="Normal 5 111 5 2" xfId="30370"/>
    <cellStyle name="Normal 5 111 6" xfId="30371"/>
    <cellStyle name="Normal 5 112" xfId="9693"/>
    <cellStyle name="Normal 5 112 2" xfId="9694"/>
    <cellStyle name="Normal 5 112 2 2" xfId="9695"/>
    <cellStyle name="Normal 5 112 2 3" xfId="9696"/>
    <cellStyle name="Normal 5 112 2 3 2" xfId="19891"/>
    <cellStyle name="Normal 5 112 2 3 2 2" xfId="30372"/>
    <cellStyle name="Normal 5 112 2 3 3" xfId="30373"/>
    <cellStyle name="Normal 5 112 2 4" xfId="19892"/>
    <cellStyle name="Normal 5 112 2 4 2" xfId="30374"/>
    <cellStyle name="Normal 5 112 2 5" xfId="30375"/>
    <cellStyle name="Normal 5 112 3" xfId="9697"/>
    <cellStyle name="Normal 5 112 4" xfId="9698"/>
    <cellStyle name="Normal 5 112 4 2" xfId="19893"/>
    <cellStyle name="Normal 5 112 4 2 2" xfId="30376"/>
    <cellStyle name="Normal 5 112 4 3" xfId="30377"/>
    <cellStyle name="Normal 5 112 5" xfId="19894"/>
    <cellStyle name="Normal 5 112 5 2" xfId="30378"/>
    <cellStyle name="Normal 5 112 6" xfId="30379"/>
    <cellStyle name="Normal 5 113" xfId="9699"/>
    <cellStyle name="Normal 5 113 2" xfId="9700"/>
    <cellStyle name="Normal 5 113 2 2" xfId="9701"/>
    <cellStyle name="Normal 5 113 2 3" xfId="9702"/>
    <cellStyle name="Normal 5 113 2 3 2" xfId="19895"/>
    <cellStyle name="Normal 5 113 2 3 2 2" xfId="30380"/>
    <cellStyle name="Normal 5 113 2 3 3" xfId="30381"/>
    <cellStyle name="Normal 5 113 2 4" xfId="19896"/>
    <cellStyle name="Normal 5 113 2 4 2" xfId="30382"/>
    <cellStyle name="Normal 5 113 2 5" xfId="30383"/>
    <cellStyle name="Normal 5 113 3" xfId="9703"/>
    <cellStyle name="Normal 5 113 4" xfId="9704"/>
    <cellStyle name="Normal 5 113 4 2" xfId="19897"/>
    <cellStyle name="Normal 5 113 4 2 2" xfId="30384"/>
    <cellStyle name="Normal 5 113 4 3" xfId="30385"/>
    <cellStyle name="Normal 5 113 5" xfId="19898"/>
    <cellStyle name="Normal 5 113 5 2" xfId="30386"/>
    <cellStyle name="Normal 5 113 6" xfId="30387"/>
    <cellStyle name="Normal 5 114" xfId="9705"/>
    <cellStyle name="Normal 5 114 2" xfId="9706"/>
    <cellStyle name="Normal 5 114 2 2" xfId="9707"/>
    <cellStyle name="Normal 5 114 2 3" xfId="9708"/>
    <cellStyle name="Normal 5 114 2 3 2" xfId="19899"/>
    <cellStyle name="Normal 5 114 2 3 2 2" xfId="30388"/>
    <cellStyle name="Normal 5 114 2 3 3" xfId="30389"/>
    <cellStyle name="Normal 5 114 2 4" xfId="19900"/>
    <cellStyle name="Normal 5 114 2 4 2" xfId="30390"/>
    <cellStyle name="Normal 5 114 2 5" xfId="30391"/>
    <cellStyle name="Normal 5 114 3" xfId="9709"/>
    <cellStyle name="Normal 5 114 4" xfId="9710"/>
    <cellStyle name="Normal 5 114 4 2" xfId="19901"/>
    <cellStyle name="Normal 5 114 4 2 2" xfId="30392"/>
    <cellStyle name="Normal 5 114 4 3" xfId="30393"/>
    <cellStyle name="Normal 5 114 5" xfId="19902"/>
    <cellStyle name="Normal 5 114 5 2" xfId="30394"/>
    <cellStyle name="Normal 5 114 6" xfId="30395"/>
    <cellStyle name="Normal 5 115" xfId="9711"/>
    <cellStyle name="Normal 5 115 2" xfId="9712"/>
    <cellStyle name="Normal 5 115 2 2" xfId="9713"/>
    <cellStyle name="Normal 5 115 2 3" xfId="9714"/>
    <cellStyle name="Normal 5 115 2 3 2" xfId="19903"/>
    <cellStyle name="Normal 5 115 2 3 2 2" xfId="30396"/>
    <cellStyle name="Normal 5 115 2 3 3" xfId="30397"/>
    <cellStyle name="Normal 5 115 2 4" xfId="19904"/>
    <cellStyle name="Normal 5 115 2 4 2" xfId="30398"/>
    <cellStyle name="Normal 5 115 2 5" xfId="30399"/>
    <cellStyle name="Normal 5 115 3" xfId="9715"/>
    <cellStyle name="Normal 5 115 4" xfId="9716"/>
    <cellStyle name="Normal 5 115 4 2" xfId="19905"/>
    <cellStyle name="Normal 5 115 4 2 2" xfId="30400"/>
    <cellStyle name="Normal 5 115 4 3" xfId="30401"/>
    <cellStyle name="Normal 5 115 5" xfId="19906"/>
    <cellStyle name="Normal 5 115 5 2" xfId="30402"/>
    <cellStyle name="Normal 5 115 6" xfId="30403"/>
    <cellStyle name="Normal 5 116" xfId="9717"/>
    <cellStyle name="Normal 5 116 2" xfId="9718"/>
    <cellStyle name="Normal 5 116 2 2" xfId="9719"/>
    <cellStyle name="Normal 5 116 2 3" xfId="9720"/>
    <cellStyle name="Normal 5 116 2 3 2" xfId="19907"/>
    <cellStyle name="Normal 5 116 2 3 2 2" xfId="30404"/>
    <cellStyle name="Normal 5 116 2 3 3" xfId="30405"/>
    <cellStyle name="Normal 5 116 2 4" xfId="19908"/>
    <cellStyle name="Normal 5 116 2 4 2" xfId="30406"/>
    <cellStyle name="Normal 5 116 2 5" xfId="30407"/>
    <cellStyle name="Normal 5 116 3" xfId="9721"/>
    <cellStyle name="Normal 5 116 4" xfId="9722"/>
    <cellStyle name="Normal 5 116 4 2" xfId="19909"/>
    <cellStyle name="Normal 5 116 4 2 2" xfId="30408"/>
    <cellStyle name="Normal 5 116 4 3" xfId="30409"/>
    <cellStyle name="Normal 5 116 5" xfId="19910"/>
    <cellStyle name="Normal 5 116 5 2" xfId="30410"/>
    <cellStyle name="Normal 5 116 6" xfId="30411"/>
    <cellStyle name="Normal 5 117" xfId="9723"/>
    <cellStyle name="Normal 5 117 2" xfId="9724"/>
    <cellStyle name="Normal 5 117 2 2" xfId="9725"/>
    <cellStyle name="Normal 5 117 2 3" xfId="9726"/>
    <cellStyle name="Normal 5 117 2 3 2" xfId="19911"/>
    <cellStyle name="Normal 5 117 2 3 2 2" xfId="30412"/>
    <cellStyle name="Normal 5 117 2 3 3" xfId="30413"/>
    <cellStyle name="Normal 5 117 2 4" xfId="19912"/>
    <cellStyle name="Normal 5 117 2 4 2" xfId="30414"/>
    <cellStyle name="Normal 5 117 2 5" xfId="30415"/>
    <cellStyle name="Normal 5 117 3" xfId="9727"/>
    <cellStyle name="Normal 5 117 4" xfId="9728"/>
    <cellStyle name="Normal 5 117 4 2" xfId="19913"/>
    <cellStyle name="Normal 5 117 4 2 2" xfId="30416"/>
    <cellStyle name="Normal 5 117 4 3" xfId="30417"/>
    <cellStyle name="Normal 5 117 5" xfId="19914"/>
    <cellStyle name="Normal 5 117 5 2" xfId="30418"/>
    <cellStyle name="Normal 5 117 6" xfId="30419"/>
    <cellStyle name="Normal 5 118" xfId="9729"/>
    <cellStyle name="Normal 5 118 2" xfId="9730"/>
    <cellStyle name="Normal 5 118 2 2" xfId="9731"/>
    <cellStyle name="Normal 5 118 2 3" xfId="9732"/>
    <cellStyle name="Normal 5 118 2 3 2" xfId="19915"/>
    <cellStyle name="Normal 5 118 2 3 2 2" xfId="30420"/>
    <cellStyle name="Normal 5 118 2 3 3" xfId="30421"/>
    <cellStyle name="Normal 5 118 2 4" xfId="19916"/>
    <cellStyle name="Normal 5 118 2 4 2" xfId="30422"/>
    <cellStyle name="Normal 5 118 2 5" xfId="30423"/>
    <cellStyle name="Normal 5 118 3" xfId="9733"/>
    <cellStyle name="Normal 5 118 4" xfId="9734"/>
    <cellStyle name="Normal 5 118 4 2" xfId="19917"/>
    <cellStyle name="Normal 5 118 4 2 2" xfId="30424"/>
    <cellStyle name="Normal 5 118 4 3" xfId="30425"/>
    <cellStyle name="Normal 5 118 5" xfId="19918"/>
    <cellStyle name="Normal 5 118 5 2" xfId="30426"/>
    <cellStyle name="Normal 5 118 6" xfId="30427"/>
    <cellStyle name="Normal 5 119" xfId="9735"/>
    <cellStyle name="Normal 5 119 2" xfId="19919"/>
    <cellStyle name="Normal 5 12" xfId="9736"/>
    <cellStyle name="Normal 5 12 2" xfId="9737"/>
    <cellStyle name="Normal 5 12 2 2" xfId="9738"/>
    <cellStyle name="Normal 5 12 2 3" xfId="9739"/>
    <cellStyle name="Normal 5 12 2 3 2" xfId="19920"/>
    <cellStyle name="Normal 5 12 2 3 2 2" xfId="30428"/>
    <cellStyle name="Normal 5 12 2 3 3" xfId="30429"/>
    <cellStyle name="Normal 5 12 2 4" xfId="19921"/>
    <cellStyle name="Normal 5 12 2 4 2" xfId="30430"/>
    <cellStyle name="Normal 5 12 2 5" xfId="30431"/>
    <cellStyle name="Normal 5 12 3" xfId="9740"/>
    <cellStyle name="Normal 5 12 3 2" xfId="9741"/>
    <cellStyle name="Normal 5 12 3 3" xfId="9742"/>
    <cellStyle name="Normal 5 12 3 3 2" xfId="19922"/>
    <cellStyle name="Normal 5 12 3 3 2 2" xfId="30432"/>
    <cellStyle name="Normal 5 12 3 3 3" xfId="30433"/>
    <cellStyle name="Normal 5 12 3 4" xfId="19923"/>
    <cellStyle name="Normal 5 12 3 4 2" xfId="30434"/>
    <cellStyle name="Normal 5 12 3 5" xfId="30435"/>
    <cellStyle name="Normal 5 12 4" xfId="9743"/>
    <cellStyle name="Normal 5 12 5" xfId="9744"/>
    <cellStyle name="Normal 5 12 5 2" xfId="19924"/>
    <cellStyle name="Normal 5 12 5 2 2" xfId="30436"/>
    <cellStyle name="Normal 5 12 5 3" xfId="30437"/>
    <cellStyle name="Normal 5 12 6" xfId="19925"/>
    <cellStyle name="Normal 5 12 6 2" xfId="30438"/>
    <cellStyle name="Normal 5 12 7" xfId="30439"/>
    <cellStyle name="Normal 5 120" xfId="9745"/>
    <cellStyle name="Normal 5 120 2" xfId="19926"/>
    <cellStyle name="Normal 5 121" xfId="9746"/>
    <cellStyle name="Normal 5 121 2" xfId="19927"/>
    <cellStyle name="Normal 5 122" xfId="9747"/>
    <cellStyle name="Normal 5 122 2" xfId="19928"/>
    <cellStyle name="Normal 5 123" xfId="9748"/>
    <cellStyle name="Normal 5 123 2" xfId="9749"/>
    <cellStyle name="Normal 5 123 2 2" xfId="30440"/>
    <cellStyle name="Normal 5 123 3" xfId="9750"/>
    <cellStyle name="Normal 5 123 3 2" xfId="19929"/>
    <cellStyle name="Normal 5 123 3 2 2" xfId="30441"/>
    <cellStyle name="Normal 5 123 3 3" xfId="30442"/>
    <cellStyle name="Normal 5 123 4" xfId="19930"/>
    <cellStyle name="Normal 5 123 4 2" xfId="30443"/>
    <cellStyle name="Normal 5 123 5" xfId="30444"/>
    <cellStyle name="Normal 5 124" xfId="9751"/>
    <cellStyle name="Normal 5 124 2" xfId="9752"/>
    <cellStyle name="Normal 5 124 2 2" xfId="30445"/>
    <cellStyle name="Normal 5 124 3" xfId="9753"/>
    <cellStyle name="Normal 5 124 3 2" xfId="19931"/>
    <cellStyle name="Normal 5 124 3 2 2" xfId="30446"/>
    <cellStyle name="Normal 5 124 3 3" xfId="30447"/>
    <cellStyle name="Normal 5 124 4" xfId="19932"/>
    <cellStyle name="Normal 5 124 4 2" xfId="30448"/>
    <cellStyle name="Normal 5 124 5" xfId="30449"/>
    <cellStyle name="Normal 5 125" xfId="9754"/>
    <cellStyle name="Normal 5 125 2" xfId="9755"/>
    <cellStyle name="Normal 5 125 2 2" xfId="30450"/>
    <cellStyle name="Normal 5 125 3" xfId="9756"/>
    <cellStyle name="Normal 5 125 3 2" xfId="19933"/>
    <cellStyle name="Normal 5 125 3 2 2" xfId="30451"/>
    <cellStyle name="Normal 5 125 3 3" xfId="30452"/>
    <cellStyle name="Normal 5 125 4" xfId="19934"/>
    <cellStyle name="Normal 5 125 4 2" xfId="30453"/>
    <cellStyle name="Normal 5 125 5" xfId="30454"/>
    <cellStyle name="Normal 5 126" xfId="9757"/>
    <cellStyle name="Normal 5 126 2" xfId="9758"/>
    <cellStyle name="Normal 5 126 2 2" xfId="30455"/>
    <cellStyle name="Normal 5 126 3" xfId="9759"/>
    <cellStyle name="Normal 5 126 3 2" xfId="19935"/>
    <cellStyle name="Normal 5 126 3 2 2" xfId="30456"/>
    <cellStyle name="Normal 5 126 3 3" xfId="30457"/>
    <cellStyle name="Normal 5 126 4" xfId="19936"/>
    <cellStyle name="Normal 5 126 4 2" xfId="30458"/>
    <cellStyle name="Normal 5 126 5" xfId="30459"/>
    <cellStyle name="Normal 5 127" xfId="9760"/>
    <cellStyle name="Normal 5 127 2" xfId="9761"/>
    <cellStyle name="Normal 5 127 2 2" xfId="30460"/>
    <cellStyle name="Normal 5 127 3" xfId="9762"/>
    <cellStyle name="Normal 5 127 3 2" xfId="19937"/>
    <cellStyle name="Normal 5 127 3 2 2" xfId="30461"/>
    <cellStyle name="Normal 5 127 3 3" xfId="30462"/>
    <cellStyle name="Normal 5 127 4" xfId="19938"/>
    <cellStyle name="Normal 5 127 4 2" xfId="30463"/>
    <cellStyle name="Normal 5 127 5" xfId="30464"/>
    <cellStyle name="Normal 5 128" xfId="9763"/>
    <cellStyle name="Normal 5 128 2" xfId="9764"/>
    <cellStyle name="Normal 5 128 2 2" xfId="30465"/>
    <cellStyle name="Normal 5 128 3" xfId="9765"/>
    <cellStyle name="Normal 5 128 3 2" xfId="19939"/>
    <cellStyle name="Normal 5 128 3 2 2" xfId="30466"/>
    <cellStyle name="Normal 5 128 3 3" xfId="30467"/>
    <cellStyle name="Normal 5 128 4" xfId="19940"/>
    <cellStyle name="Normal 5 128 4 2" xfId="30468"/>
    <cellStyle name="Normal 5 128 5" xfId="30469"/>
    <cellStyle name="Normal 5 129" xfId="9766"/>
    <cellStyle name="Normal 5 129 2" xfId="9767"/>
    <cellStyle name="Normal 5 129 2 2" xfId="30470"/>
    <cellStyle name="Normal 5 129 3" xfId="9768"/>
    <cellStyle name="Normal 5 129 3 2" xfId="19941"/>
    <cellStyle name="Normal 5 129 3 2 2" xfId="30471"/>
    <cellStyle name="Normal 5 129 3 3" xfId="30472"/>
    <cellStyle name="Normal 5 129 4" xfId="19942"/>
    <cellStyle name="Normal 5 129 4 2" xfId="30473"/>
    <cellStyle name="Normal 5 129 5" xfId="30474"/>
    <cellStyle name="Normal 5 13" xfId="9769"/>
    <cellStyle name="Normal 5 13 2" xfId="9770"/>
    <cellStyle name="Normal 5 13 2 2" xfId="9771"/>
    <cellStyle name="Normal 5 13 2 3" xfId="9772"/>
    <cellStyle name="Normal 5 13 2 3 2" xfId="19943"/>
    <cellStyle name="Normal 5 13 2 3 2 2" xfId="30475"/>
    <cellStyle name="Normal 5 13 2 3 3" xfId="30476"/>
    <cellStyle name="Normal 5 13 2 4" xfId="19944"/>
    <cellStyle name="Normal 5 13 2 4 2" xfId="30477"/>
    <cellStyle name="Normal 5 13 2 5" xfId="30478"/>
    <cellStyle name="Normal 5 13 3" xfId="9773"/>
    <cellStyle name="Normal 5 13 3 2" xfId="9774"/>
    <cellStyle name="Normal 5 13 3 3" xfId="9775"/>
    <cellStyle name="Normal 5 13 3 3 2" xfId="19945"/>
    <cellStyle name="Normal 5 13 3 3 2 2" xfId="30479"/>
    <cellStyle name="Normal 5 13 3 3 3" xfId="30480"/>
    <cellStyle name="Normal 5 13 3 4" xfId="19946"/>
    <cellStyle name="Normal 5 13 3 4 2" xfId="30481"/>
    <cellStyle name="Normal 5 13 3 5" xfId="30482"/>
    <cellStyle name="Normal 5 13 4" xfId="9776"/>
    <cellStyle name="Normal 5 13 5" xfId="9777"/>
    <cellStyle name="Normal 5 13 5 2" xfId="19947"/>
    <cellStyle name="Normal 5 13 5 2 2" xfId="30483"/>
    <cellStyle name="Normal 5 13 5 3" xfId="30484"/>
    <cellStyle name="Normal 5 13 6" xfId="19948"/>
    <cellStyle name="Normal 5 13 6 2" xfId="30485"/>
    <cellStyle name="Normal 5 13 7" xfId="30486"/>
    <cellStyle name="Normal 5 130" xfId="9778"/>
    <cellStyle name="Normal 5 130 2" xfId="9779"/>
    <cellStyle name="Normal 5 130 2 2" xfId="30487"/>
    <cellStyle name="Normal 5 130 3" xfId="9780"/>
    <cellStyle name="Normal 5 130 3 2" xfId="19949"/>
    <cellStyle name="Normal 5 130 3 2 2" xfId="30488"/>
    <cellStyle name="Normal 5 130 3 3" xfId="30489"/>
    <cellStyle name="Normal 5 130 4" xfId="19950"/>
    <cellStyle name="Normal 5 130 4 2" xfId="30490"/>
    <cellStyle name="Normal 5 130 5" xfId="30491"/>
    <cellStyle name="Normal 5 131" xfId="9781"/>
    <cellStyle name="Normal 5 131 2" xfId="9782"/>
    <cellStyle name="Normal 5 131 2 2" xfId="30492"/>
    <cellStyle name="Normal 5 131 3" xfId="9783"/>
    <cellStyle name="Normal 5 131 3 2" xfId="19951"/>
    <cellStyle name="Normal 5 131 3 2 2" xfId="30493"/>
    <cellStyle name="Normal 5 131 3 3" xfId="30494"/>
    <cellStyle name="Normal 5 131 4" xfId="19952"/>
    <cellStyle name="Normal 5 131 4 2" xfId="30495"/>
    <cellStyle name="Normal 5 131 5" xfId="30496"/>
    <cellStyle name="Normal 5 132" xfId="9784"/>
    <cellStyle name="Normal 5 132 2" xfId="9785"/>
    <cellStyle name="Normal 5 132 2 2" xfId="30497"/>
    <cellStyle name="Normal 5 132 3" xfId="9786"/>
    <cellStyle name="Normal 5 132 3 2" xfId="19953"/>
    <cellStyle name="Normal 5 132 3 2 2" xfId="30498"/>
    <cellStyle name="Normal 5 132 3 3" xfId="30499"/>
    <cellStyle name="Normal 5 132 4" xfId="19954"/>
    <cellStyle name="Normal 5 132 4 2" xfId="30500"/>
    <cellStyle name="Normal 5 132 5" xfId="30501"/>
    <cellStyle name="Normal 5 133" xfId="9787"/>
    <cellStyle name="Normal 5 133 2" xfId="9788"/>
    <cellStyle name="Normal 5 133 2 2" xfId="30502"/>
    <cellStyle name="Normal 5 133 3" xfId="9789"/>
    <cellStyle name="Normal 5 133 3 2" xfId="19955"/>
    <cellStyle name="Normal 5 133 3 2 2" xfId="30503"/>
    <cellStyle name="Normal 5 133 3 3" xfId="30504"/>
    <cellStyle name="Normal 5 133 4" xfId="19956"/>
    <cellStyle name="Normal 5 133 4 2" xfId="30505"/>
    <cellStyle name="Normal 5 133 5" xfId="30506"/>
    <cellStyle name="Normal 5 134" xfId="9790"/>
    <cellStyle name="Normal 5 134 2" xfId="9791"/>
    <cellStyle name="Normal 5 134 2 2" xfId="30507"/>
    <cellStyle name="Normal 5 134 3" xfId="9792"/>
    <cellStyle name="Normal 5 134 3 2" xfId="19957"/>
    <cellStyle name="Normal 5 134 3 2 2" xfId="30508"/>
    <cellStyle name="Normal 5 134 3 3" xfId="30509"/>
    <cellStyle name="Normal 5 134 4" xfId="19958"/>
    <cellStyle name="Normal 5 134 4 2" xfId="30510"/>
    <cellStyle name="Normal 5 134 5" xfId="30511"/>
    <cellStyle name="Normal 5 135" xfId="9793"/>
    <cellStyle name="Normal 5 135 2" xfId="9794"/>
    <cellStyle name="Normal 5 135 2 2" xfId="30512"/>
    <cellStyle name="Normal 5 135 3" xfId="9795"/>
    <cellStyle name="Normal 5 135 3 2" xfId="19959"/>
    <cellStyle name="Normal 5 135 3 2 2" xfId="30513"/>
    <cellStyle name="Normal 5 135 3 3" xfId="30514"/>
    <cellStyle name="Normal 5 135 4" xfId="19960"/>
    <cellStyle name="Normal 5 135 4 2" xfId="30515"/>
    <cellStyle name="Normal 5 135 5" xfId="30516"/>
    <cellStyle name="Normal 5 136" xfId="9796"/>
    <cellStyle name="Normal 5 136 2" xfId="9797"/>
    <cellStyle name="Normal 5 136 2 2" xfId="30517"/>
    <cellStyle name="Normal 5 136 3" xfId="9798"/>
    <cellStyle name="Normal 5 136 3 2" xfId="19961"/>
    <cellStyle name="Normal 5 136 3 2 2" xfId="30518"/>
    <cellStyle name="Normal 5 136 3 3" xfId="30519"/>
    <cellStyle name="Normal 5 136 4" xfId="19962"/>
    <cellStyle name="Normal 5 136 4 2" xfId="30520"/>
    <cellStyle name="Normal 5 136 5" xfId="30521"/>
    <cellStyle name="Normal 5 137" xfId="9799"/>
    <cellStyle name="Normal 5 137 2" xfId="9800"/>
    <cellStyle name="Normal 5 137 2 2" xfId="30522"/>
    <cellStyle name="Normal 5 137 3" xfId="9801"/>
    <cellStyle name="Normal 5 137 3 2" xfId="19963"/>
    <cellStyle name="Normal 5 137 3 2 2" xfId="30523"/>
    <cellStyle name="Normal 5 137 3 3" xfId="30524"/>
    <cellStyle name="Normal 5 137 4" xfId="19964"/>
    <cellStyle name="Normal 5 137 4 2" xfId="30525"/>
    <cellStyle name="Normal 5 137 5" xfId="30526"/>
    <cellStyle name="Normal 5 138" xfId="9802"/>
    <cellStyle name="Normal 5 138 2" xfId="9803"/>
    <cellStyle name="Normal 5 138 2 2" xfId="30527"/>
    <cellStyle name="Normal 5 138 3" xfId="9804"/>
    <cellStyle name="Normal 5 138 3 2" xfId="19965"/>
    <cellStyle name="Normal 5 138 3 2 2" xfId="30528"/>
    <cellStyle name="Normal 5 138 3 3" xfId="30529"/>
    <cellStyle name="Normal 5 138 4" xfId="19966"/>
    <cellStyle name="Normal 5 138 4 2" xfId="30530"/>
    <cellStyle name="Normal 5 138 5" xfId="30531"/>
    <cellStyle name="Normal 5 139" xfId="9805"/>
    <cellStyle name="Normal 5 139 2" xfId="9806"/>
    <cellStyle name="Normal 5 139 2 2" xfId="30532"/>
    <cellStyle name="Normal 5 139 3" xfId="9807"/>
    <cellStyle name="Normal 5 139 3 2" xfId="19967"/>
    <cellStyle name="Normal 5 139 3 2 2" xfId="30533"/>
    <cellStyle name="Normal 5 139 3 3" xfId="30534"/>
    <cellStyle name="Normal 5 139 4" xfId="19968"/>
    <cellStyle name="Normal 5 139 4 2" xfId="30535"/>
    <cellStyle name="Normal 5 139 5" xfId="30536"/>
    <cellStyle name="Normal 5 14" xfId="9808"/>
    <cellStyle name="Normal 5 14 2" xfId="9809"/>
    <cellStyle name="Normal 5 14 2 2" xfId="9810"/>
    <cellStyle name="Normal 5 14 2 3" xfId="9811"/>
    <cellStyle name="Normal 5 14 2 3 2" xfId="19969"/>
    <cellStyle name="Normal 5 14 2 3 2 2" xfId="30537"/>
    <cellStyle name="Normal 5 14 2 3 3" xfId="30538"/>
    <cellStyle name="Normal 5 14 2 4" xfId="19970"/>
    <cellStyle name="Normal 5 14 2 4 2" xfId="30539"/>
    <cellStyle name="Normal 5 14 2 5" xfId="30540"/>
    <cellStyle name="Normal 5 14 3" xfId="9812"/>
    <cellStyle name="Normal 5 14 3 2" xfId="9813"/>
    <cellStyle name="Normal 5 14 3 3" xfId="9814"/>
    <cellStyle name="Normal 5 14 3 3 2" xfId="19971"/>
    <cellStyle name="Normal 5 14 3 3 2 2" xfId="30541"/>
    <cellStyle name="Normal 5 14 3 3 3" xfId="30542"/>
    <cellStyle name="Normal 5 14 3 4" xfId="19972"/>
    <cellStyle name="Normal 5 14 3 4 2" xfId="30543"/>
    <cellStyle name="Normal 5 14 3 5" xfId="30544"/>
    <cellStyle name="Normal 5 14 4" xfId="9815"/>
    <cellStyle name="Normal 5 14 5" xfId="9816"/>
    <cellStyle name="Normal 5 14 5 2" xfId="19973"/>
    <cellStyle name="Normal 5 14 5 2 2" xfId="30545"/>
    <cellStyle name="Normal 5 14 5 3" xfId="30546"/>
    <cellStyle name="Normal 5 14 6" xfId="19974"/>
    <cellStyle name="Normal 5 14 6 2" xfId="30547"/>
    <cellStyle name="Normal 5 14 7" xfId="30548"/>
    <cellStyle name="Normal 5 140" xfId="9817"/>
    <cellStyle name="Normal 5 140 2" xfId="9818"/>
    <cellStyle name="Normal 5 140 2 2" xfId="30549"/>
    <cellStyle name="Normal 5 140 3" xfId="9819"/>
    <cellStyle name="Normal 5 140 3 2" xfId="19975"/>
    <cellStyle name="Normal 5 140 3 2 2" xfId="30550"/>
    <cellStyle name="Normal 5 140 3 3" xfId="30551"/>
    <cellStyle name="Normal 5 140 4" xfId="19976"/>
    <cellStyle name="Normal 5 140 4 2" xfId="30552"/>
    <cellStyle name="Normal 5 140 5" xfId="30553"/>
    <cellStyle name="Normal 5 141" xfId="9820"/>
    <cellStyle name="Normal 5 141 2" xfId="9821"/>
    <cellStyle name="Normal 5 141 2 2" xfId="30554"/>
    <cellStyle name="Normal 5 141 3" xfId="9822"/>
    <cellStyle name="Normal 5 141 3 2" xfId="19977"/>
    <cellStyle name="Normal 5 141 3 2 2" xfId="30555"/>
    <cellStyle name="Normal 5 141 3 3" xfId="30556"/>
    <cellStyle name="Normal 5 141 4" xfId="19978"/>
    <cellStyle name="Normal 5 141 4 2" xfId="30557"/>
    <cellStyle name="Normal 5 141 5" xfId="30558"/>
    <cellStyle name="Normal 5 142" xfId="9823"/>
    <cellStyle name="Normal 5 142 2" xfId="9824"/>
    <cellStyle name="Normal 5 142 2 2" xfId="30559"/>
    <cellStyle name="Normal 5 142 3" xfId="9825"/>
    <cellStyle name="Normal 5 142 3 2" xfId="19979"/>
    <cellStyle name="Normal 5 142 3 2 2" xfId="30560"/>
    <cellStyle name="Normal 5 142 3 3" xfId="30561"/>
    <cellStyle name="Normal 5 142 4" xfId="19980"/>
    <cellStyle name="Normal 5 142 4 2" xfId="30562"/>
    <cellStyle name="Normal 5 142 5" xfId="30563"/>
    <cellStyle name="Normal 5 143" xfId="9826"/>
    <cellStyle name="Normal 5 143 2" xfId="9827"/>
    <cellStyle name="Normal 5 143 2 2" xfId="30564"/>
    <cellStyle name="Normal 5 143 3" xfId="9828"/>
    <cellStyle name="Normal 5 143 3 2" xfId="19981"/>
    <cellStyle name="Normal 5 143 3 2 2" xfId="30565"/>
    <cellStyle name="Normal 5 143 3 3" xfId="30566"/>
    <cellStyle name="Normal 5 143 4" xfId="19982"/>
    <cellStyle name="Normal 5 143 4 2" xfId="30567"/>
    <cellStyle name="Normal 5 143 5" xfId="30568"/>
    <cellStyle name="Normal 5 144" xfId="9829"/>
    <cellStyle name="Normal 5 144 2" xfId="9830"/>
    <cellStyle name="Normal 5 144 2 2" xfId="30569"/>
    <cellStyle name="Normal 5 144 3" xfId="9831"/>
    <cellStyle name="Normal 5 144 3 2" xfId="19983"/>
    <cellStyle name="Normal 5 144 3 2 2" xfId="30570"/>
    <cellStyle name="Normal 5 144 3 3" xfId="30571"/>
    <cellStyle name="Normal 5 144 4" xfId="19984"/>
    <cellStyle name="Normal 5 144 4 2" xfId="30572"/>
    <cellStyle name="Normal 5 144 5" xfId="30573"/>
    <cellStyle name="Normal 5 145" xfId="9832"/>
    <cellStyle name="Normal 5 145 2" xfId="19985"/>
    <cellStyle name="Normal 5 146" xfId="9833"/>
    <cellStyle name="Normal 5 146 2" xfId="19986"/>
    <cellStyle name="Normal 5 147" xfId="9834"/>
    <cellStyle name="Normal 5 147 2" xfId="9835"/>
    <cellStyle name="Normal 5 147 2 2" xfId="30574"/>
    <cellStyle name="Normal 5 147 3" xfId="9836"/>
    <cellStyle name="Normal 5 147 3 2" xfId="19987"/>
    <cellStyle name="Normal 5 147 3 2 2" xfId="30575"/>
    <cellStyle name="Normal 5 147 3 3" xfId="30576"/>
    <cellStyle name="Normal 5 147 4" xfId="19988"/>
    <cellStyle name="Normal 5 147 4 2" xfId="30577"/>
    <cellStyle name="Normal 5 147 5" xfId="30578"/>
    <cellStyle name="Normal 5 148" xfId="9837"/>
    <cellStyle name="Normal 5 148 2" xfId="9838"/>
    <cellStyle name="Normal 5 148 2 2" xfId="30579"/>
    <cellStyle name="Normal 5 148 3" xfId="9839"/>
    <cellStyle name="Normal 5 148 3 2" xfId="19989"/>
    <cellStyle name="Normal 5 148 3 2 2" xfId="30580"/>
    <cellStyle name="Normal 5 148 3 3" xfId="30581"/>
    <cellStyle name="Normal 5 148 4" xfId="19990"/>
    <cellStyle name="Normal 5 148 4 2" xfId="30582"/>
    <cellStyle name="Normal 5 148 5" xfId="30583"/>
    <cellStyle name="Normal 5 149" xfId="9840"/>
    <cellStyle name="Normal 5 149 2" xfId="9841"/>
    <cellStyle name="Normal 5 149 2 2" xfId="30584"/>
    <cellStyle name="Normal 5 149 3" xfId="9842"/>
    <cellStyle name="Normal 5 149 3 2" xfId="19991"/>
    <cellStyle name="Normal 5 149 3 2 2" xfId="30585"/>
    <cellStyle name="Normal 5 149 3 3" xfId="30586"/>
    <cellStyle name="Normal 5 149 4" xfId="19992"/>
    <cellStyle name="Normal 5 149 4 2" xfId="30587"/>
    <cellStyle name="Normal 5 149 5" xfId="30588"/>
    <cellStyle name="Normal 5 15" xfId="9843"/>
    <cellStyle name="Normal 5 15 2" xfId="9844"/>
    <cellStyle name="Normal 5 15 2 2" xfId="9845"/>
    <cellStyle name="Normal 5 15 2 3" xfId="9846"/>
    <cellStyle name="Normal 5 15 2 3 2" xfId="19993"/>
    <cellStyle name="Normal 5 15 2 3 2 2" xfId="30589"/>
    <cellStyle name="Normal 5 15 2 3 3" xfId="30590"/>
    <cellStyle name="Normal 5 15 2 4" xfId="19994"/>
    <cellStyle name="Normal 5 15 2 4 2" xfId="30591"/>
    <cellStyle name="Normal 5 15 2 5" xfId="30592"/>
    <cellStyle name="Normal 5 15 3" xfId="9847"/>
    <cellStyle name="Normal 5 15 3 2" xfId="9848"/>
    <cellStyle name="Normal 5 15 3 3" xfId="9849"/>
    <cellStyle name="Normal 5 15 3 3 2" xfId="19995"/>
    <cellStyle name="Normal 5 15 3 3 2 2" xfId="30593"/>
    <cellStyle name="Normal 5 15 3 3 3" xfId="30594"/>
    <cellStyle name="Normal 5 15 3 4" xfId="19996"/>
    <cellStyle name="Normal 5 15 3 4 2" xfId="30595"/>
    <cellStyle name="Normal 5 15 3 5" xfId="30596"/>
    <cellStyle name="Normal 5 15 4" xfId="9850"/>
    <cellStyle name="Normal 5 15 5" xfId="9851"/>
    <cellStyle name="Normal 5 15 5 2" xfId="19997"/>
    <cellStyle name="Normal 5 15 5 2 2" xfId="30597"/>
    <cellStyle name="Normal 5 15 5 3" xfId="30598"/>
    <cellStyle name="Normal 5 15 6" xfId="19998"/>
    <cellStyle name="Normal 5 15 6 2" xfId="30599"/>
    <cellStyle name="Normal 5 15 7" xfId="30600"/>
    <cellStyle name="Normal 5 150" xfId="9852"/>
    <cellStyle name="Normal 5 150 2" xfId="9853"/>
    <cellStyle name="Normal 5 150 2 2" xfId="30601"/>
    <cellStyle name="Normal 5 150 3" xfId="9854"/>
    <cellStyle name="Normal 5 150 3 2" xfId="19999"/>
    <cellStyle name="Normal 5 150 3 2 2" xfId="30602"/>
    <cellStyle name="Normal 5 150 3 3" xfId="30603"/>
    <cellStyle name="Normal 5 150 4" xfId="20000"/>
    <cellStyle name="Normal 5 150 4 2" xfId="30604"/>
    <cellStyle name="Normal 5 150 5" xfId="30605"/>
    <cellStyle name="Normal 5 151" xfId="9855"/>
    <cellStyle name="Normal 5 151 2" xfId="9856"/>
    <cellStyle name="Normal 5 151 2 2" xfId="30606"/>
    <cellStyle name="Normal 5 151 3" xfId="9857"/>
    <cellStyle name="Normal 5 151 3 2" xfId="20001"/>
    <cellStyle name="Normal 5 151 3 2 2" xfId="30607"/>
    <cellStyle name="Normal 5 151 3 3" xfId="30608"/>
    <cellStyle name="Normal 5 151 4" xfId="20002"/>
    <cellStyle name="Normal 5 151 4 2" xfId="30609"/>
    <cellStyle name="Normal 5 151 5" xfId="30610"/>
    <cellStyle name="Normal 5 152" xfId="9858"/>
    <cellStyle name="Normal 5 152 2" xfId="9859"/>
    <cellStyle name="Normal 5 152 2 2" xfId="30611"/>
    <cellStyle name="Normal 5 152 3" xfId="9860"/>
    <cellStyle name="Normal 5 152 3 2" xfId="20003"/>
    <cellStyle name="Normal 5 152 3 2 2" xfId="30612"/>
    <cellStyle name="Normal 5 152 3 3" xfId="30613"/>
    <cellStyle name="Normal 5 152 4" xfId="20004"/>
    <cellStyle name="Normal 5 152 4 2" xfId="30614"/>
    <cellStyle name="Normal 5 152 5" xfId="30615"/>
    <cellStyle name="Normal 5 153" xfId="9861"/>
    <cellStyle name="Normal 5 153 2" xfId="20005"/>
    <cellStyle name="Normal 5 154" xfId="9862"/>
    <cellStyle name="Normal 5 154 2" xfId="9863"/>
    <cellStyle name="Normal 5 154 2 2" xfId="9864"/>
    <cellStyle name="Normal 5 154 2 2 2" xfId="20006"/>
    <cellStyle name="Normal 5 154 2 2 2 2" xfId="30616"/>
    <cellStyle name="Normal 5 154 2 2 3" xfId="30617"/>
    <cellStyle name="Normal 5 154 2 3" xfId="20007"/>
    <cellStyle name="Normal 5 154 2 3 2" xfId="30618"/>
    <cellStyle name="Normal 5 154 2 4" xfId="30619"/>
    <cellStyle name="Normal 5 154 3" xfId="9865"/>
    <cellStyle name="Normal 5 154 3 2" xfId="20008"/>
    <cellStyle name="Normal 5 154 3 2 2" xfId="30620"/>
    <cellStyle name="Normal 5 154 3 3" xfId="30621"/>
    <cellStyle name="Normal 5 154 4" xfId="20009"/>
    <cellStyle name="Normal 5 154 4 2" xfId="30622"/>
    <cellStyle name="Normal 5 154 5" xfId="30623"/>
    <cellStyle name="Normal 5 155" xfId="9866"/>
    <cellStyle name="Normal 5 155 2" xfId="9867"/>
    <cellStyle name="Normal 5 155 2 2" xfId="9868"/>
    <cellStyle name="Normal 5 155 2 2 2" xfId="20010"/>
    <cellStyle name="Normal 5 155 2 2 2 2" xfId="30624"/>
    <cellStyle name="Normal 5 155 2 2 3" xfId="30625"/>
    <cellStyle name="Normal 5 155 2 3" xfId="20011"/>
    <cellStyle name="Normal 5 155 2 3 2" xfId="30626"/>
    <cellStyle name="Normal 5 155 2 4" xfId="30627"/>
    <cellStyle name="Normal 5 155 3" xfId="9869"/>
    <cellStyle name="Normal 5 155 3 2" xfId="20012"/>
    <cellStyle name="Normal 5 155 3 2 2" xfId="30628"/>
    <cellStyle name="Normal 5 155 3 3" xfId="30629"/>
    <cellStyle name="Normal 5 155 4" xfId="30630"/>
    <cellStyle name="Normal 5 156" xfId="9870"/>
    <cellStyle name="Normal 5 157" xfId="30631"/>
    <cellStyle name="Normal 5 157 2" xfId="30632"/>
    <cellStyle name="Normal 5 16" xfId="9871"/>
    <cellStyle name="Normal 5 16 2" xfId="9872"/>
    <cellStyle name="Normal 5 16 2 2" xfId="9873"/>
    <cellStyle name="Normal 5 16 2 3" xfId="9874"/>
    <cellStyle name="Normal 5 16 2 3 2" xfId="20013"/>
    <cellStyle name="Normal 5 16 2 3 2 2" xfId="30633"/>
    <cellStyle name="Normal 5 16 2 3 3" xfId="30634"/>
    <cellStyle name="Normal 5 16 2 4" xfId="20014"/>
    <cellStyle name="Normal 5 16 2 4 2" xfId="30635"/>
    <cellStyle name="Normal 5 16 2 5" xfId="30636"/>
    <cellStyle name="Normal 5 16 3" xfId="9875"/>
    <cellStyle name="Normal 5 16 3 2" xfId="9876"/>
    <cellStyle name="Normal 5 16 3 3" xfId="9877"/>
    <cellStyle name="Normal 5 16 3 3 2" xfId="20015"/>
    <cellStyle name="Normal 5 16 3 3 2 2" xfId="30637"/>
    <cellStyle name="Normal 5 16 3 3 3" xfId="30638"/>
    <cellStyle name="Normal 5 16 3 4" xfId="20016"/>
    <cellStyle name="Normal 5 16 3 4 2" xfId="30639"/>
    <cellStyle name="Normal 5 16 3 5" xfId="30640"/>
    <cellStyle name="Normal 5 16 4" xfId="9878"/>
    <cellStyle name="Normal 5 16 5" xfId="9879"/>
    <cellStyle name="Normal 5 16 5 2" xfId="20017"/>
    <cellStyle name="Normal 5 16 5 2 2" xfId="30641"/>
    <cellStyle name="Normal 5 16 5 3" xfId="30642"/>
    <cellStyle name="Normal 5 16 6" xfId="20018"/>
    <cellStyle name="Normal 5 16 6 2" xfId="30643"/>
    <cellStyle name="Normal 5 16 7" xfId="30644"/>
    <cellStyle name="Normal 5 17" xfId="9880"/>
    <cellStyle name="Normal 5 17 2" xfId="9881"/>
    <cellStyle name="Normal 5 17 2 2" xfId="9882"/>
    <cellStyle name="Normal 5 17 2 3" xfId="9883"/>
    <cellStyle name="Normal 5 17 2 3 2" xfId="20019"/>
    <cellStyle name="Normal 5 17 2 3 2 2" xfId="30645"/>
    <cellStyle name="Normal 5 17 2 3 3" xfId="30646"/>
    <cellStyle name="Normal 5 17 2 4" xfId="20020"/>
    <cellStyle name="Normal 5 17 2 4 2" xfId="30647"/>
    <cellStyle name="Normal 5 17 2 5" xfId="30648"/>
    <cellStyle name="Normal 5 17 3" xfId="9884"/>
    <cellStyle name="Normal 5 17 3 2" xfId="9885"/>
    <cellStyle name="Normal 5 17 3 3" xfId="9886"/>
    <cellStyle name="Normal 5 17 3 3 2" xfId="20021"/>
    <cellStyle name="Normal 5 17 3 3 2 2" xfId="30649"/>
    <cellStyle name="Normal 5 17 3 3 3" xfId="30650"/>
    <cellStyle name="Normal 5 17 3 4" xfId="20022"/>
    <cellStyle name="Normal 5 17 3 4 2" xfId="30651"/>
    <cellStyle name="Normal 5 17 3 5" xfId="30652"/>
    <cellStyle name="Normal 5 17 4" xfId="9887"/>
    <cellStyle name="Normal 5 17 5" xfId="9888"/>
    <cellStyle name="Normal 5 17 5 2" xfId="20023"/>
    <cellStyle name="Normal 5 17 5 2 2" xfId="30653"/>
    <cellStyle name="Normal 5 17 5 3" xfId="30654"/>
    <cellStyle name="Normal 5 17 6" xfId="20024"/>
    <cellStyle name="Normal 5 17 6 2" xfId="30655"/>
    <cellStyle name="Normal 5 17 7" xfId="30656"/>
    <cellStyle name="Normal 5 18" xfId="9889"/>
    <cellStyle name="Normal 5 18 2" xfId="9890"/>
    <cellStyle name="Normal 5 18 2 2" xfId="9891"/>
    <cellStyle name="Normal 5 18 2 3" xfId="9892"/>
    <cellStyle name="Normal 5 18 2 3 2" xfId="20025"/>
    <cellStyle name="Normal 5 18 2 3 2 2" xfId="30657"/>
    <cellStyle name="Normal 5 18 2 3 3" xfId="30658"/>
    <cellStyle name="Normal 5 18 2 4" xfId="20026"/>
    <cellStyle name="Normal 5 18 2 4 2" xfId="30659"/>
    <cellStyle name="Normal 5 18 2 5" xfId="30660"/>
    <cellStyle name="Normal 5 18 3" xfId="9893"/>
    <cellStyle name="Normal 5 18 3 2" xfId="9894"/>
    <cellStyle name="Normal 5 18 3 3" xfId="9895"/>
    <cellStyle name="Normal 5 18 3 3 2" xfId="20027"/>
    <cellStyle name="Normal 5 18 3 3 2 2" xfId="30661"/>
    <cellStyle name="Normal 5 18 3 3 3" xfId="30662"/>
    <cellStyle name="Normal 5 18 3 4" xfId="20028"/>
    <cellStyle name="Normal 5 18 3 4 2" xfId="30663"/>
    <cellStyle name="Normal 5 18 3 5" xfId="30664"/>
    <cellStyle name="Normal 5 18 4" xfId="9896"/>
    <cellStyle name="Normal 5 18 5" xfId="9897"/>
    <cellStyle name="Normal 5 18 5 2" xfId="20029"/>
    <cellStyle name="Normal 5 18 5 2 2" xfId="30665"/>
    <cellStyle name="Normal 5 18 5 3" xfId="30666"/>
    <cellStyle name="Normal 5 18 6" xfId="20030"/>
    <cellStyle name="Normal 5 18 6 2" xfId="30667"/>
    <cellStyle name="Normal 5 18 7" xfId="30668"/>
    <cellStyle name="Normal 5 19" xfId="9898"/>
    <cellStyle name="Normal 5 19 2" xfId="9899"/>
    <cellStyle name="Normal 5 19 2 2" xfId="9900"/>
    <cellStyle name="Normal 5 19 2 3" xfId="9901"/>
    <cellStyle name="Normal 5 19 2 3 2" xfId="20031"/>
    <cellStyle name="Normal 5 19 2 3 2 2" xfId="30669"/>
    <cellStyle name="Normal 5 19 2 3 3" xfId="30670"/>
    <cellStyle name="Normal 5 19 2 4" xfId="20032"/>
    <cellStyle name="Normal 5 19 2 4 2" xfId="30671"/>
    <cellStyle name="Normal 5 19 2 5" xfId="30672"/>
    <cellStyle name="Normal 5 19 3" xfId="9902"/>
    <cellStyle name="Normal 5 19 3 2" xfId="9903"/>
    <cellStyle name="Normal 5 19 3 3" xfId="9904"/>
    <cellStyle name="Normal 5 19 3 3 2" xfId="20033"/>
    <cellStyle name="Normal 5 19 3 3 2 2" xfId="30673"/>
    <cellStyle name="Normal 5 19 3 3 3" xfId="30674"/>
    <cellStyle name="Normal 5 19 3 4" xfId="20034"/>
    <cellStyle name="Normal 5 19 3 4 2" xfId="30675"/>
    <cellStyle name="Normal 5 19 3 5" xfId="30676"/>
    <cellStyle name="Normal 5 19 4" xfId="9905"/>
    <cellStyle name="Normal 5 19 5" xfId="9906"/>
    <cellStyle name="Normal 5 19 5 2" xfId="20035"/>
    <cellStyle name="Normal 5 19 5 2 2" xfId="30677"/>
    <cellStyle name="Normal 5 19 5 3" xfId="30678"/>
    <cellStyle name="Normal 5 19 6" xfId="20036"/>
    <cellStyle name="Normal 5 19 6 2" xfId="30679"/>
    <cellStyle name="Normal 5 19 7" xfId="30680"/>
    <cellStyle name="Normal 5 2" xfId="59"/>
    <cellStyle name="Normal 5 2 2" xfId="9907"/>
    <cellStyle name="Normal 5 2 2 2" xfId="9908"/>
    <cellStyle name="Normal 5 2 2 2 2" xfId="9909"/>
    <cellStyle name="Normal 5 2 2 2 3" xfId="9910"/>
    <cellStyle name="Normal 5 2 2 2 3 2" xfId="20037"/>
    <cellStyle name="Normal 5 2 2 2 3 2 2" xfId="30681"/>
    <cellStyle name="Normal 5 2 2 2 3 3" xfId="30682"/>
    <cellStyle name="Normal 5 2 2 2 4" xfId="20038"/>
    <cellStyle name="Normal 5 2 2 2 4 2" xfId="30683"/>
    <cellStyle name="Normal 5 2 2 2 5" xfId="30684"/>
    <cellStyle name="Normal 5 2 2 3" xfId="9911"/>
    <cellStyle name="Normal 5 2 2 4" xfId="9912"/>
    <cellStyle name="Normal 5 2 2 4 2" xfId="20039"/>
    <cellStyle name="Normal 5 2 2 4 2 2" xfId="30685"/>
    <cellStyle name="Normal 5 2 2 4 3" xfId="30686"/>
    <cellStyle name="Normal 5 2 2 5" xfId="20040"/>
    <cellStyle name="Normal 5 2 2 5 2" xfId="30687"/>
    <cellStyle name="Normal 5 2 2 6" xfId="30688"/>
    <cellStyle name="Normal 5 2 3" xfId="9913"/>
    <cellStyle name="Normal 5 2 3 2" xfId="9914"/>
    <cellStyle name="Normal 5 2 3 2 2" xfId="30689"/>
    <cellStyle name="Normal 5 2 3 3" xfId="9915"/>
    <cellStyle name="Normal 5 2 3 3 2" xfId="20041"/>
    <cellStyle name="Normal 5 2 3 3 2 2" xfId="30690"/>
    <cellStyle name="Normal 5 2 3 3 3" xfId="30691"/>
    <cellStyle name="Normal 5 2 3 4" xfId="20042"/>
    <cellStyle name="Normal 5 2 3 4 2" xfId="30692"/>
    <cellStyle name="Normal 5 2 3 5" xfId="30693"/>
    <cellStyle name="Normal 5 2 4" xfId="9916"/>
    <cellStyle name="Normal 5 2 4 2" xfId="9917"/>
    <cellStyle name="Normal 5 2 4 3" xfId="9918"/>
    <cellStyle name="Normal 5 2 4 3 2" xfId="20043"/>
    <cellStyle name="Normal 5 2 4 3 2 2" xfId="30694"/>
    <cellStyle name="Normal 5 2 4 3 3" xfId="30695"/>
    <cellStyle name="Normal 5 2 4 4" xfId="20044"/>
    <cellStyle name="Normal 5 2 4 4 2" xfId="30696"/>
    <cellStyle name="Normal 5 2 4 5" xfId="30697"/>
    <cellStyle name="Normal 5 2 5" xfId="9919"/>
    <cellStyle name="Normal 5 2 5 2" xfId="30698"/>
    <cellStyle name="Normal 5 2 6" xfId="9920"/>
    <cellStyle name="Normal 5 2 6 2" xfId="20045"/>
    <cellStyle name="Normal 5 2 6 2 2" xfId="30699"/>
    <cellStyle name="Normal 5 2 6 3" xfId="30700"/>
    <cellStyle name="Normal 5 2 7" xfId="20046"/>
    <cellStyle name="Normal 5 2 7 2" xfId="30701"/>
    <cellStyle name="Normal 5 2 8" xfId="30702"/>
    <cellStyle name="Normal 5 20" xfId="9921"/>
    <cellStyle name="Normal 5 20 2" xfId="9922"/>
    <cellStyle name="Normal 5 20 2 2" xfId="9923"/>
    <cellStyle name="Normal 5 20 2 3" xfId="9924"/>
    <cellStyle name="Normal 5 20 2 3 2" xfId="20047"/>
    <cellStyle name="Normal 5 20 2 3 2 2" xfId="30703"/>
    <cellStyle name="Normal 5 20 2 3 3" xfId="30704"/>
    <cellStyle name="Normal 5 20 2 4" xfId="20048"/>
    <cellStyle name="Normal 5 20 2 4 2" xfId="30705"/>
    <cellStyle name="Normal 5 20 2 5" xfId="30706"/>
    <cellStyle name="Normal 5 20 3" xfId="9925"/>
    <cellStyle name="Normal 5 20 3 2" xfId="9926"/>
    <cellStyle name="Normal 5 20 3 3" xfId="9927"/>
    <cellStyle name="Normal 5 20 3 3 2" xfId="20049"/>
    <cellStyle name="Normal 5 20 3 3 2 2" xfId="30707"/>
    <cellStyle name="Normal 5 20 3 3 3" xfId="30708"/>
    <cellStyle name="Normal 5 20 3 4" xfId="20050"/>
    <cellStyle name="Normal 5 20 3 4 2" xfId="30709"/>
    <cellStyle name="Normal 5 20 3 5" xfId="30710"/>
    <cellStyle name="Normal 5 20 4" xfId="9928"/>
    <cellStyle name="Normal 5 20 5" xfId="9929"/>
    <cellStyle name="Normal 5 20 5 2" xfId="20051"/>
    <cellStyle name="Normal 5 20 5 2 2" xfId="30711"/>
    <cellStyle name="Normal 5 20 5 3" xfId="30712"/>
    <cellStyle name="Normal 5 20 6" xfId="20052"/>
    <cellStyle name="Normal 5 20 6 2" xfId="30713"/>
    <cellStyle name="Normal 5 20 7" xfId="30714"/>
    <cellStyle name="Normal 5 21" xfId="9930"/>
    <cellStyle name="Normal 5 21 2" xfId="9931"/>
    <cellStyle name="Normal 5 21 2 2" xfId="9932"/>
    <cellStyle name="Normal 5 21 2 3" xfId="9933"/>
    <cellStyle name="Normal 5 21 2 3 2" xfId="20053"/>
    <cellStyle name="Normal 5 21 2 3 2 2" xfId="30715"/>
    <cellStyle name="Normal 5 21 2 3 3" xfId="30716"/>
    <cellStyle name="Normal 5 21 2 4" xfId="20054"/>
    <cellStyle name="Normal 5 21 2 4 2" xfId="30717"/>
    <cellStyle name="Normal 5 21 2 5" xfId="30718"/>
    <cellStyle name="Normal 5 21 3" xfId="9934"/>
    <cellStyle name="Normal 5 21 3 2" xfId="9935"/>
    <cellStyle name="Normal 5 21 3 3" xfId="9936"/>
    <cellStyle name="Normal 5 21 3 3 2" xfId="20055"/>
    <cellStyle name="Normal 5 21 3 3 2 2" xfId="30719"/>
    <cellStyle name="Normal 5 21 3 3 3" xfId="30720"/>
    <cellStyle name="Normal 5 21 3 4" xfId="20056"/>
    <cellStyle name="Normal 5 21 3 4 2" xfId="30721"/>
    <cellStyle name="Normal 5 21 3 5" xfId="30722"/>
    <cellStyle name="Normal 5 21 4" xfId="9937"/>
    <cellStyle name="Normal 5 21 5" xfId="9938"/>
    <cellStyle name="Normal 5 21 5 2" xfId="20057"/>
    <cellStyle name="Normal 5 21 5 2 2" xfId="30723"/>
    <cellStyle name="Normal 5 21 5 3" xfId="30724"/>
    <cellStyle name="Normal 5 21 6" xfId="20058"/>
    <cellStyle name="Normal 5 21 6 2" xfId="30725"/>
    <cellStyle name="Normal 5 21 7" xfId="30726"/>
    <cellStyle name="Normal 5 22" xfId="9939"/>
    <cellStyle name="Normal 5 22 2" xfId="9940"/>
    <cellStyle name="Normal 5 22 2 2" xfId="9941"/>
    <cellStyle name="Normal 5 22 2 3" xfId="9942"/>
    <cellStyle name="Normal 5 22 2 3 2" xfId="20059"/>
    <cellStyle name="Normal 5 22 2 3 2 2" xfId="30727"/>
    <cellStyle name="Normal 5 22 2 3 3" xfId="30728"/>
    <cellStyle name="Normal 5 22 2 4" xfId="20060"/>
    <cellStyle name="Normal 5 22 2 4 2" xfId="30729"/>
    <cellStyle name="Normal 5 22 2 5" xfId="30730"/>
    <cellStyle name="Normal 5 22 3" xfId="9943"/>
    <cellStyle name="Normal 5 22 3 2" xfId="9944"/>
    <cellStyle name="Normal 5 22 3 3" xfId="9945"/>
    <cellStyle name="Normal 5 22 3 3 2" xfId="20061"/>
    <cellStyle name="Normal 5 22 3 3 2 2" xfId="30731"/>
    <cellStyle name="Normal 5 22 3 3 3" xfId="30732"/>
    <cellStyle name="Normal 5 22 3 4" xfId="20062"/>
    <cellStyle name="Normal 5 22 3 4 2" xfId="30733"/>
    <cellStyle name="Normal 5 22 3 5" xfId="30734"/>
    <cellStyle name="Normal 5 22 4" xfId="9946"/>
    <cellStyle name="Normal 5 22 5" xfId="9947"/>
    <cellStyle name="Normal 5 22 5 2" xfId="20063"/>
    <cellStyle name="Normal 5 22 5 2 2" xfId="30735"/>
    <cellStyle name="Normal 5 22 5 3" xfId="30736"/>
    <cellStyle name="Normal 5 22 6" xfId="20064"/>
    <cellStyle name="Normal 5 22 6 2" xfId="30737"/>
    <cellStyle name="Normal 5 22 7" xfId="30738"/>
    <cellStyle name="Normal 5 23" xfId="9948"/>
    <cellStyle name="Normal 5 23 2" xfId="9949"/>
    <cellStyle name="Normal 5 23 2 2" xfId="9950"/>
    <cellStyle name="Normal 5 23 2 3" xfId="9951"/>
    <cellStyle name="Normal 5 23 2 3 2" xfId="20065"/>
    <cellStyle name="Normal 5 23 2 3 2 2" xfId="30739"/>
    <cellStyle name="Normal 5 23 2 3 3" xfId="30740"/>
    <cellStyle name="Normal 5 23 2 4" xfId="20066"/>
    <cellStyle name="Normal 5 23 2 4 2" xfId="30741"/>
    <cellStyle name="Normal 5 23 2 5" xfId="30742"/>
    <cellStyle name="Normal 5 23 3" xfId="9952"/>
    <cellStyle name="Normal 5 23 3 2" xfId="9953"/>
    <cellStyle name="Normal 5 23 3 3" xfId="9954"/>
    <cellStyle name="Normal 5 23 3 3 2" xfId="20067"/>
    <cellStyle name="Normal 5 23 3 3 2 2" xfId="30743"/>
    <cellStyle name="Normal 5 23 3 3 3" xfId="30744"/>
    <cellStyle name="Normal 5 23 3 4" xfId="20068"/>
    <cellStyle name="Normal 5 23 3 4 2" xfId="30745"/>
    <cellStyle name="Normal 5 23 3 5" xfId="30746"/>
    <cellStyle name="Normal 5 23 4" xfId="9955"/>
    <cellStyle name="Normal 5 23 5" xfId="9956"/>
    <cellStyle name="Normal 5 23 5 2" xfId="20069"/>
    <cellStyle name="Normal 5 23 5 2 2" xfId="30747"/>
    <cellStyle name="Normal 5 23 5 3" xfId="30748"/>
    <cellStyle name="Normal 5 23 6" xfId="20070"/>
    <cellStyle name="Normal 5 23 6 2" xfId="30749"/>
    <cellStyle name="Normal 5 23 7" xfId="30750"/>
    <cellStyle name="Normal 5 24" xfId="9957"/>
    <cellStyle name="Normal 5 24 2" xfId="9958"/>
    <cellStyle name="Normal 5 24 2 2" xfId="9959"/>
    <cellStyle name="Normal 5 24 2 3" xfId="9960"/>
    <cellStyle name="Normal 5 24 2 3 2" xfId="20071"/>
    <cellStyle name="Normal 5 24 2 3 2 2" xfId="30751"/>
    <cellStyle name="Normal 5 24 2 3 3" xfId="30752"/>
    <cellStyle name="Normal 5 24 2 4" xfId="20072"/>
    <cellStyle name="Normal 5 24 2 4 2" xfId="30753"/>
    <cellStyle name="Normal 5 24 2 5" xfId="30754"/>
    <cellStyle name="Normal 5 24 3" xfId="9961"/>
    <cellStyle name="Normal 5 24 3 2" xfId="9962"/>
    <cellStyle name="Normal 5 24 3 3" xfId="9963"/>
    <cellStyle name="Normal 5 24 3 3 2" xfId="20073"/>
    <cellStyle name="Normal 5 24 3 3 2 2" xfId="30755"/>
    <cellStyle name="Normal 5 24 3 3 3" xfId="30756"/>
    <cellStyle name="Normal 5 24 3 4" xfId="20074"/>
    <cellStyle name="Normal 5 24 3 4 2" xfId="30757"/>
    <cellStyle name="Normal 5 24 3 5" xfId="30758"/>
    <cellStyle name="Normal 5 24 4" xfId="9964"/>
    <cellStyle name="Normal 5 24 5" xfId="9965"/>
    <cellStyle name="Normal 5 24 5 2" xfId="20075"/>
    <cellStyle name="Normal 5 24 5 2 2" xfId="30759"/>
    <cellStyle name="Normal 5 24 5 3" xfId="30760"/>
    <cellStyle name="Normal 5 24 6" xfId="20076"/>
    <cellStyle name="Normal 5 24 6 2" xfId="30761"/>
    <cellStyle name="Normal 5 24 7" xfId="30762"/>
    <cellStyle name="Normal 5 25" xfId="9966"/>
    <cellStyle name="Normal 5 25 2" xfId="9967"/>
    <cellStyle name="Normal 5 25 2 2" xfId="9968"/>
    <cellStyle name="Normal 5 25 2 3" xfId="9969"/>
    <cellStyle name="Normal 5 25 2 3 2" xfId="20077"/>
    <cellStyle name="Normal 5 25 2 3 2 2" xfId="30763"/>
    <cellStyle name="Normal 5 25 2 3 3" xfId="30764"/>
    <cellStyle name="Normal 5 25 2 4" xfId="20078"/>
    <cellStyle name="Normal 5 25 2 4 2" xfId="30765"/>
    <cellStyle name="Normal 5 25 2 5" xfId="30766"/>
    <cellStyle name="Normal 5 25 3" xfId="9970"/>
    <cellStyle name="Normal 5 25 3 2" xfId="9971"/>
    <cellStyle name="Normal 5 25 3 3" xfId="9972"/>
    <cellStyle name="Normal 5 25 3 3 2" xfId="20079"/>
    <cellStyle name="Normal 5 25 3 3 2 2" xfId="30767"/>
    <cellStyle name="Normal 5 25 3 3 3" xfId="30768"/>
    <cellStyle name="Normal 5 25 3 4" xfId="20080"/>
    <cellStyle name="Normal 5 25 3 4 2" xfId="30769"/>
    <cellStyle name="Normal 5 25 3 5" xfId="30770"/>
    <cellStyle name="Normal 5 25 4" xfId="9973"/>
    <cellStyle name="Normal 5 25 5" xfId="9974"/>
    <cellStyle name="Normal 5 25 5 2" xfId="20081"/>
    <cellStyle name="Normal 5 25 5 2 2" xfId="30771"/>
    <cellStyle name="Normal 5 25 5 3" xfId="30772"/>
    <cellStyle name="Normal 5 25 6" xfId="20082"/>
    <cellStyle name="Normal 5 25 6 2" xfId="30773"/>
    <cellStyle name="Normal 5 25 7" xfId="30774"/>
    <cellStyle name="Normal 5 26" xfId="9975"/>
    <cellStyle name="Normal 5 26 2" xfId="9976"/>
    <cellStyle name="Normal 5 26 2 2" xfId="9977"/>
    <cellStyle name="Normal 5 26 2 3" xfId="9978"/>
    <cellStyle name="Normal 5 26 2 3 2" xfId="20083"/>
    <cellStyle name="Normal 5 26 2 3 2 2" xfId="30775"/>
    <cellStyle name="Normal 5 26 2 3 3" xfId="30776"/>
    <cellStyle name="Normal 5 26 2 4" xfId="20084"/>
    <cellStyle name="Normal 5 26 2 4 2" xfId="30777"/>
    <cellStyle name="Normal 5 26 2 5" xfId="30778"/>
    <cellStyle name="Normal 5 26 3" xfId="9979"/>
    <cellStyle name="Normal 5 26 3 2" xfId="9980"/>
    <cellStyle name="Normal 5 26 3 3" xfId="9981"/>
    <cellStyle name="Normal 5 26 3 3 2" xfId="20085"/>
    <cellStyle name="Normal 5 26 3 3 2 2" xfId="30779"/>
    <cellStyle name="Normal 5 26 3 3 3" xfId="30780"/>
    <cellStyle name="Normal 5 26 3 4" xfId="20086"/>
    <cellStyle name="Normal 5 26 3 4 2" xfId="30781"/>
    <cellStyle name="Normal 5 26 3 5" xfId="30782"/>
    <cellStyle name="Normal 5 26 4" xfId="9982"/>
    <cellStyle name="Normal 5 26 5" xfId="9983"/>
    <cellStyle name="Normal 5 26 5 2" xfId="20087"/>
    <cellStyle name="Normal 5 26 5 2 2" xfId="30783"/>
    <cellStyle name="Normal 5 26 5 3" xfId="30784"/>
    <cellStyle name="Normal 5 26 6" xfId="20088"/>
    <cellStyle name="Normal 5 26 6 2" xfId="30785"/>
    <cellStyle name="Normal 5 26 7" xfId="30786"/>
    <cellStyle name="Normal 5 27" xfId="9984"/>
    <cellStyle name="Normal 5 27 2" xfId="9985"/>
    <cellStyle name="Normal 5 27 2 2" xfId="9986"/>
    <cellStyle name="Normal 5 27 2 3" xfId="9987"/>
    <cellStyle name="Normal 5 27 2 3 2" xfId="20089"/>
    <cellStyle name="Normal 5 27 2 3 2 2" xfId="30787"/>
    <cellStyle name="Normal 5 27 2 3 3" xfId="30788"/>
    <cellStyle name="Normal 5 27 2 4" xfId="20090"/>
    <cellStyle name="Normal 5 27 2 4 2" xfId="30789"/>
    <cellStyle name="Normal 5 27 2 5" xfId="30790"/>
    <cellStyle name="Normal 5 27 3" xfId="9988"/>
    <cellStyle name="Normal 5 27 3 2" xfId="9989"/>
    <cellStyle name="Normal 5 27 3 3" xfId="9990"/>
    <cellStyle name="Normal 5 27 3 3 2" xfId="20091"/>
    <cellStyle name="Normal 5 27 3 3 2 2" xfId="30791"/>
    <cellStyle name="Normal 5 27 3 3 3" xfId="30792"/>
    <cellStyle name="Normal 5 27 3 4" xfId="20092"/>
    <cellStyle name="Normal 5 27 3 4 2" xfId="30793"/>
    <cellStyle name="Normal 5 27 3 5" xfId="30794"/>
    <cellStyle name="Normal 5 27 4" xfId="9991"/>
    <cellStyle name="Normal 5 27 5" xfId="9992"/>
    <cellStyle name="Normal 5 27 5 2" xfId="20093"/>
    <cellStyle name="Normal 5 27 5 2 2" xfId="30795"/>
    <cellStyle name="Normal 5 27 5 3" xfId="30796"/>
    <cellStyle name="Normal 5 27 6" xfId="20094"/>
    <cellStyle name="Normal 5 27 6 2" xfId="30797"/>
    <cellStyle name="Normal 5 27 7" xfId="30798"/>
    <cellStyle name="Normal 5 28" xfId="9993"/>
    <cellStyle name="Normal 5 28 2" xfId="9994"/>
    <cellStyle name="Normal 5 28 2 2" xfId="9995"/>
    <cellStyle name="Normal 5 28 2 3" xfId="9996"/>
    <cellStyle name="Normal 5 28 2 3 2" xfId="20095"/>
    <cellStyle name="Normal 5 28 2 3 2 2" xfId="30799"/>
    <cellStyle name="Normal 5 28 2 3 3" xfId="30800"/>
    <cellStyle name="Normal 5 28 2 4" xfId="20096"/>
    <cellStyle name="Normal 5 28 2 4 2" xfId="30801"/>
    <cellStyle name="Normal 5 28 2 5" xfId="30802"/>
    <cellStyle name="Normal 5 28 3" xfId="9997"/>
    <cellStyle name="Normal 5 28 3 2" xfId="9998"/>
    <cellStyle name="Normal 5 28 3 3" xfId="9999"/>
    <cellStyle name="Normal 5 28 3 3 2" xfId="20097"/>
    <cellStyle name="Normal 5 28 3 3 2 2" xfId="30803"/>
    <cellStyle name="Normal 5 28 3 3 3" xfId="30804"/>
    <cellStyle name="Normal 5 28 3 4" xfId="20098"/>
    <cellStyle name="Normal 5 28 3 4 2" xfId="30805"/>
    <cellStyle name="Normal 5 28 3 5" xfId="30806"/>
    <cellStyle name="Normal 5 28 4" xfId="10000"/>
    <cellStyle name="Normal 5 28 5" xfId="10001"/>
    <cellStyle name="Normal 5 28 5 2" xfId="20099"/>
    <cellStyle name="Normal 5 28 5 2 2" xfId="30807"/>
    <cellStyle name="Normal 5 28 5 3" xfId="30808"/>
    <cellStyle name="Normal 5 28 6" xfId="20100"/>
    <cellStyle name="Normal 5 28 6 2" xfId="30809"/>
    <cellStyle name="Normal 5 28 7" xfId="30810"/>
    <cellStyle name="Normal 5 29" xfId="10002"/>
    <cellStyle name="Normal 5 29 2" xfId="10003"/>
    <cellStyle name="Normal 5 29 2 2" xfId="10004"/>
    <cellStyle name="Normal 5 29 2 3" xfId="10005"/>
    <cellStyle name="Normal 5 29 2 3 2" xfId="20101"/>
    <cellStyle name="Normal 5 29 2 3 2 2" xfId="30811"/>
    <cellStyle name="Normal 5 29 2 3 3" xfId="30812"/>
    <cellStyle name="Normal 5 29 2 4" xfId="20102"/>
    <cellStyle name="Normal 5 29 2 4 2" xfId="30813"/>
    <cellStyle name="Normal 5 29 2 5" xfId="30814"/>
    <cellStyle name="Normal 5 29 3" xfId="10006"/>
    <cellStyle name="Normal 5 29 3 2" xfId="10007"/>
    <cellStyle name="Normal 5 29 3 3" xfId="10008"/>
    <cellStyle name="Normal 5 29 3 3 2" xfId="20103"/>
    <cellStyle name="Normal 5 29 3 3 2 2" xfId="30815"/>
    <cellStyle name="Normal 5 29 3 3 3" xfId="30816"/>
    <cellStyle name="Normal 5 29 3 4" xfId="20104"/>
    <cellStyle name="Normal 5 29 3 4 2" xfId="30817"/>
    <cellStyle name="Normal 5 29 3 5" xfId="30818"/>
    <cellStyle name="Normal 5 29 4" xfId="10009"/>
    <cellStyle name="Normal 5 29 5" xfId="10010"/>
    <cellStyle name="Normal 5 29 5 2" xfId="20105"/>
    <cellStyle name="Normal 5 29 5 2 2" xfId="30819"/>
    <cellStyle name="Normal 5 29 5 3" xfId="30820"/>
    <cellStyle name="Normal 5 29 6" xfId="20106"/>
    <cellStyle name="Normal 5 29 6 2" xfId="30821"/>
    <cellStyle name="Normal 5 29 7" xfId="30822"/>
    <cellStyle name="Normal 5 3" xfId="10011"/>
    <cellStyle name="Normal 5 3 10" xfId="10012"/>
    <cellStyle name="Normal 5 3 10 2" xfId="10013"/>
    <cellStyle name="Normal 5 3 10 3" xfId="10014"/>
    <cellStyle name="Normal 5 3 10 3 2" xfId="20107"/>
    <cellStyle name="Normal 5 3 10 3 2 2" xfId="30823"/>
    <cellStyle name="Normal 5 3 10 3 3" xfId="30824"/>
    <cellStyle name="Normal 5 3 10 4" xfId="20108"/>
    <cellStyle name="Normal 5 3 10 4 2" xfId="30825"/>
    <cellStyle name="Normal 5 3 10 5" xfId="30826"/>
    <cellStyle name="Normal 5 3 11" xfId="20109"/>
    <cellStyle name="Normal 5 3 11 2" xfId="30827"/>
    <cellStyle name="Normal 5 3 2" xfId="10015"/>
    <cellStyle name="Normal 5 3 2 10" xfId="30828"/>
    <cellStyle name="Normal 5 3 2 2" xfId="10016"/>
    <cellStyle name="Normal 5 3 2 2 2" xfId="10017"/>
    <cellStyle name="Normal 5 3 2 2 2 2" xfId="10018"/>
    <cellStyle name="Normal 5 3 2 2 2 3" xfId="20110"/>
    <cellStyle name="Normal 5 3 2 2 3" xfId="10019"/>
    <cellStyle name="Normal 5 3 2 2 3 2" xfId="10020"/>
    <cellStyle name="Normal 5 3 2 2 4" xfId="20111"/>
    <cellStyle name="Normal 5 3 2 2 5" xfId="20112"/>
    <cellStyle name="Normal 5 3 2 3" xfId="10021"/>
    <cellStyle name="Normal 5 3 2 3 2" xfId="10022"/>
    <cellStyle name="Normal 5 3 2 3 2 2" xfId="10023"/>
    <cellStyle name="Normal 5 3 2 3 3" xfId="10024"/>
    <cellStyle name="Normal 5 3 2 3 4" xfId="20113"/>
    <cellStyle name="Normal 5 3 2 3 5" xfId="20114"/>
    <cellStyle name="Normal 5 3 2 4" xfId="10025"/>
    <cellStyle name="Normal 5 3 2 4 2" xfId="10026"/>
    <cellStyle name="Normal 5 3 2 4 2 2" xfId="10027"/>
    <cellStyle name="Normal 5 3 2 4 3" xfId="10028"/>
    <cellStyle name="Normal 5 3 2 4 4" xfId="20115"/>
    <cellStyle name="Normal 5 3 2 4 5" xfId="20116"/>
    <cellStyle name="Normal 5 3 2 5" xfId="10029"/>
    <cellStyle name="Normal 5 3 2 5 2" xfId="10030"/>
    <cellStyle name="Normal 5 3 2 5 2 2" xfId="10031"/>
    <cellStyle name="Normal 5 3 2 5 3" xfId="10032"/>
    <cellStyle name="Normal 5 3 2 5 4" xfId="20117"/>
    <cellStyle name="Normal 5 3 2 5 5" xfId="20118"/>
    <cellStyle name="Normal 5 3 2 6" xfId="10033"/>
    <cellStyle name="Normal 5 3 2 6 2" xfId="10034"/>
    <cellStyle name="Normal 5 3 2 6 3" xfId="10035"/>
    <cellStyle name="Normal 5 3 2 6 3 2" xfId="20119"/>
    <cellStyle name="Normal 5 3 2 6 3 2 2" xfId="30829"/>
    <cellStyle name="Normal 5 3 2 6 3 3" xfId="30830"/>
    <cellStyle name="Normal 5 3 2 6 4" xfId="20120"/>
    <cellStyle name="Normal 5 3 2 6 4 2" xfId="30831"/>
    <cellStyle name="Normal 5 3 2 6 5" xfId="30832"/>
    <cellStyle name="Normal 5 3 2 7" xfId="10036"/>
    <cellStyle name="Normal 5 3 2 7 2" xfId="10037"/>
    <cellStyle name="Normal 5 3 2 8" xfId="10038"/>
    <cellStyle name="Normal 5 3 2 8 2" xfId="20121"/>
    <cellStyle name="Normal 5 3 2 8 2 2" xfId="30833"/>
    <cellStyle name="Normal 5 3 2 8 3" xfId="30834"/>
    <cellStyle name="Normal 5 3 2 9" xfId="20122"/>
    <cellStyle name="Normal 5 3 2 9 2" xfId="30835"/>
    <cellStyle name="Normal 5 3 3" xfId="10039"/>
    <cellStyle name="Normal 5 3 3 2" xfId="10040"/>
    <cellStyle name="Normal 5 3 3 2 2" xfId="10041"/>
    <cellStyle name="Normal 5 3 3 2 3" xfId="10042"/>
    <cellStyle name="Normal 5 3 3 2 3 2" xfId="20123"/>
    <cellStyle name="Normal 5 3 3 2 3 2 2" xfId="30836"/>
    <cellStyle name="Normal 5 3 3 2 3 3" xfId="30837"/>
    <cellStyle name="Normal 5 3 3 2 4" xfId="20124"/>
    <cellStyle name="Normal 5 3 3 2 4 2" xfId="30838"/>
    <cellStyle name="Normal 5 3 3 2 5" xfId="30839"/>
    <cellStyle name="Normal 5 3 3 3" xfId="10043"/>
    <cellStyle name="Normal 5 3 3 3 2" xfId="10044"/>
    <cellStyle name="Normal 5 3 3 4" xfId="10045"/>
    <cellStyle name="Normal 5 3 3 5" xfId="10046"/>
    <cellStyle name="Normal 5 3 3 5 2" xfId="20125"/>
    <cellStyle name="Normal 5 3 3 5 2 2" xfId="30840"/>
    <cellStyle name="Normal 5 3 3 5 3" xfId="30841"/>
    <cellStyle name="Normal 5 3 3 6" xfId="20126"/>
    <cellStyle name="Normal 5 3 3 6 2" xfId="30842"/>
    <cellStyle name="Normal 5 3 3 7" xfId="30843"/>
    <cellStyle name="Normal 5 3 4" xfId="10047"/>
    <cellStyle name="Normal 5 3 4 2" xfId="10048"/>
    <cellStyle name="Normal 5 3 4 2 2" xfId="10049"/>
    <cellStyle name="Normal 5 3 4 2 3" xfId="10050"/>
    <cellStyle name="Normal 5 3 4 2 3 2" xfId="20127"/>
    <cellStyle name="Normal 5 3 4 2 3 2 2" xfId="30844"/>
    <cellStyle name="Normal 5 3 4 2 3 3" xfId="30845"/>
    <cellStyle name="Normal 5 3 4 2 4" xfId="20128"/>
    <cellStyle name="Normal 5 3 4 2 4 2" xfId="30846"/>
    <cellStyle name="Normal 5 3 4 2 5" xfId="30847"/>
    <cellStyle name="Normal 5 3 4 3" xfId="10051"/>
    <cellStyle name="Normal 5 3 4 3 2" xfId="10052"/>
    <cellStyle name="Normal 5 3 4 4" xfId="10053"/>
    <cellStyle name="Normal 5 3 4 5" xfId="10054"/>
    <cellStyle name="Normal 5 3 4 5 2" xfId="20129"/>
    <cellStyle name="Normal 5 3 4 5 2 2" xfId="30848"/>
    <cellStyle name="Normal 5 3 4 5 3" xfId="30849"/>
    <cellStyle name="Normal 5 3 4 6" xfId="20130"/>
    <cellStyle name="Normal 5 3 4 6 2" xfId="30850"/>
    <cellStyle name="Normal 5 3 4 7" xfId="30851"/>
    <cellStyle name="Normal 5 3 5" xfId="10055"/>
    <cellStyle name="Normal 5 3 5 2" xfId="10056"/>
    <cellStyle name="Normal 5 3 5 2 2" xfId="10057"/>
    <cellStyle name="Normal 5 3 5 2 3" xfId="10058"/>
    <cellStyle name="Normal 5 3 5 2 3 2" xfId="20131"/>
    <cellStyle name="Normal 5 3 5 2 3 2 2" xfId="30852"/>
    <cellStyle name="Normal 5 3 5 2 3 3" xfId="30853"/>
    <cellStyle name="Normal 5 3 5 2 4" xfId="20132"/>
    <cellStyle name="Normal 5 3 5 2 4 2" xfId="30854"/>
    <cellStyle name="Normal 5 3 5 2 5" xfId="30855"/>
    <cellStyle name="Normal 5 3 5 3" xfId="10059"/>
    <cellStyle name="Normal 5 3 5 3 2" xfId="10060"/>
    <cellStyle name="Normal 5 3 5 4" xfId="10061"/>
    <cellStyle name="Normal 5 3 5 5" xfId="10062"/>
    <cellStyle name="Normal 5 3 5 5 2" xfId="20133"/>
    <cellStyle name="Normal 5 3 5 5 2 2" xfId="30856"/>
    <cellStyle name="Normal 5 3 5 5 3" xfId="30857"/>
    <cellStyle name="Normal 5 3 5 6" xfId="20134"/>
    <cellStyle name="Normal 5 3 5 6 2" xfId="30858"/>
    <cellStyle name="Normal 5 3 5 7" xfId="30859"/>
    <cellStyle name="Normal 5 3 6" xfId="10063"/>
    <cellStyle name="Normal 5 3 6 2" xfId="10064"/>
    <cellStyle name="Normal 5 3 6 2 2" xfId="10065"/>
    <cellStyle name="Normal 5 3 6 3" xfId="10066"/>
    <cellStyle name="Normal 5 3 6 3 2" xfId="20135"/>
    <cellStyle name="Normal 5 3 6 3 2 2" xfId="30860"/>
    <cellStyle name="Normal 5 3 6 3 3" xfId="30861"/>
    <cellStyle name="Normal 5 3 7" xfId="10067"/>
    <cellStyle name="Normal 5 3 7 2" xfId="10068"/>
    <cellStyle name="Normal 5 3 8" xfId="10069"/>
    <cellStyle name="Normal 5 3 8 2" xfId="10070"/>
    <cellStyle name="Normal 5 3 9" xfId="10071"/>
    <cellStyle name="Normal 5 3 9 2" xfId="10072"/>
    <cellStyle name="Normal 5 30" xfId="10073"/>
    <cellStyle name="Normal 5 30 2" xfId="10074"/>
    <cellStyle name="Normal 5 30 2 2" xfId="10075"/>
    <cellStyle name="Normal 5 30 2 3" xfId="10076"/>
    <cellStyle name="Normal 5 30 2 3 2" xfId="20136"/>
    <cellStyle name="Normal 5 30 2 3 2 2" xfId="30862"/>
    <cellStyle name="Normal 5 30 2 3 3" xfId="30863"/>
    <cellStyle name="Normal 5 30 2 4" xfId="20137"/>
    <cellStyle name="Normal 5 30 2 4 2" xfId="30864"/>
    <cellStyle name="Normal 5 30 2 5" xfId="30865"/>
    <cellStyle name="Normal 5 30 3" xfId="10077"/>
    <cellStyle name="Normal 5 30 3 2" xfId="10078"/>
    <cellStyle name="Normal 5 30 3 3" xfId="10079"/>
    <cellStyle name="Normal 5 30 3 3 2" xfId="20138"/>
    <cellStyle name="Normal 5 30 3 3 2 2" xfId="30866"/>
    <cellStyle name="Normal 5 30 3 3 3" xfId="30867"/>
    <cellStyle name="Normal 5 30 3 4" xfId="20139"/>
    <cellStyle name="Normal 5 30 3 4 2" xfId="30868"/>
    <cellStyle name="Normal 5 30 3 5" xfId="30869"/>
    <cellStyle name="Normal 5 30 4" xfId="10080"/>
    <cellStyle name="Normal 5 30 5" xfId="10081"/>
    <cellStyle name="Normal 5 30 5 2" xfId="20140"/>
    <cellStyle name="Normal 5 30 5 2 2" xfId="30870"/>
    <cellStyle name="Normal 5 30 5 3" xfId="30871"/>
    <cellStyle name="Normal 5 30 6" xfId="20141"/>
    <cellStyle name="Normal 5 30 6 2" xfId="30872"/>
    <cellStyle name="Normal 5 30 7" xfId="30873"/>
    <cellStyle name="Normal 5 31" xfId="10082"/>
    <cellStyle name="Normal 5 31 2" xfId="10083"/>
    <cellStyle name="Normal 5 31 2 2" xfId="10084"/>
    <cellStyle name="Normal 5 31 2 3" xfId="10085"/>
    <cellStyle name="Normal 5 31 2 3 2" xfId="20142"/>
    <cellStyle name="Normal 5 31 2 3 2 2" xfId="30874"/>
    <cellStyle name="Normal 5 31 2 3 3" xfId="30875"/>
    <cellStyle name="Normal 5 31 2 4" xfId="20143"/>
    <cellStyle name="Normal 5 31 2 4 2" xfId="30876"/>
    <cellStyle name="Normal 5 31 2 5" xfId="30877"/>
    <cellStyle name="Normal 5 31 3" xfId="10086"/>
    <cellStyle name="Normal 5 31 3 2" xfId="10087"/>
    <cellStyle name="Normal 5 31 3 3" xfId="10088"/>
    <cellStyle name="Normal 5 31 3 3 2" xfId="20144"/>
    <cellStyle name="Normal 5 31 3 3 2 2" xfId="30878"/>
    <cellStyle name="Normal 5 31 3 3 3" xfId="30879"/>
    <cellStyle name="Normal 5 31 3 4" xfId="20145"/>
    <cellStyle name="Normal 5 31 3 4 2" xfId="30880"/>
    <cellStyle name="Normal 5 31 3 5" xfId="30881"/>
    <cellStyle name="Normal 5 31 4" xfId="10089"/>
    <cellStyle name="Normal 5 31 5" xfId="10090"/>
    <cellStyle name="Normal 5 31 5 2" xfId="20146"/>
    <cellStyle name="Normal 5 31 5 2 2" xfId="30882"/>
    <cellStyle name="Normal 5 31 5 3" xfId="30883"/>
    <cellStyle name="Normal 5 31 6" xfId="20147"/>
    <cellStyle name="Normal 5 31 6 2" xfId="30884"/>
    <cellStyle name="Normal 5 31 7" xfId="30885"/>
    <cellStyle name="Normal 5 32" xfId="10091"/>
    <cellStyle name="Normal 5 32 2" xfId="10092"/>
    <cellStyle name="Normal 5 32 2 2" xfId="10093"/>
    <cellStyle name="Normal 5 32 2 3" xfId="10094"/>
    <cellStyle name="Normal 5 32 2 3 2" xfId="20148"/>
    <cellStyle name="Normal 5 32 2 3 2 2" xfId="30886"/>
    <cellStyle name="Normal 5 32 2 3 3" xfId="30887"/>
    <cellStyle name="Normal 5 32 2 4" xfId="20149"/>
    <cellStyle name="Normal 5 32 2 4 2" xfId="30888"/>
    <cellStyle name="Normal 5 32 2 5" xfId="30889"/>
    <cellStyle name="Normal 5 32 3" xfId="10095"/>
    <cellStyle name="Normal 5 32 3 2" xfId="10096"/>
    <cellStyle name="Normal 5 32 3 3" xfId="10097"/>
    <cellStyle name="Normal 5 32 3 3 2" xfId="20150"/>
    <cellStyle name="Normal 5 32 3 3 2 2" xfId="30890"/>
    <cellStyle name="Normal 5 32 3 3 3" xfId="30891"/>
    <cellStyle name="Normal 5 32 3 4" xfId="20151"/>
    <cellStyle name="Normal 5 32 3 4 2" xfId="30892"/>
    <cellStyle name="Normal 5 32 3 5" xfId="30893"/>
    <cellStyle name="Normal 5 32 4" xfId="10098"/>
    <cellStyle name="Normal 5 32 5" xfId="10099"/>
    <cellStyle name="Normal 5 32 5 2" xfId="20152"/>
    <cellStyle name="Normal 5 32 5 2 2" xfId="30894"/>
    <cellStyle name="Normal 5 32 5 3" xfId="30895"/>
    <cellStyle name="Normal 5 32 6" xfId="20153"/>
    <cellStyle name="Normal 5 32 6 2" xfId="30896"/>
    <cellStyle name="Normal 5 32 7" xfId="30897"/>
    <cellStyle name="Normal 5 33" xfId="10100"/>
    <cellStyle name="Normal 5 33 2" xfId="10101"/>
    <cellStyle name="Normal 5 33 2 2" xfId="10102"/>
    <cellStyle name="Normal 5 33 2 3" xfId="10103"/>
    <cellStyle name="Normal 5 33 2 3 2" xfId="20154"/>
    <cellStyle name="Normal 5 33 2 3 2 2" xfId="30898"/>
    <cellStyle name="Normal 5 33 2 3 3" xfId="30899"/>
    <cellStyle name="Normal 5 33 2 4" xfId="20155"/>
    <cellStyle name="Normal 5 33 2 4 2" xfId="30900"/>
    <cellStyle name="Normal 5 33 2 5" xfId="30901"/>
    <cellStyle name="Normal 5 33 3" xfId="10104"/>
    <cellStyle name="Normal 5 33 3 2" xfId="10105"/>
    <cellStyle name="Normal 5 33 3 3" xfId="10106"/>
    <cellStyle name="Normal 5 33 3 3 2" xfId="20156"/>
    <cellStyle name="Normal 5 33 3 3 2 2" xfId="30902"/>
    <cellStyle name="Normal 5 33 3 3 3" xfId="30903"/>
    <cellStyle name="Normal 5 33 3 4" xfId="20157"/>
    <cellStyle name="Normal 5 33 3 4 2" xfId="30904"/>
    <cellStyle name="Normal 5 33 3 5" xfId="30905"/>
    <cellStyle name="Normal 5 33 4" xfId="10107"/>
    <cellStyle name="Normal 5 33 5" xfId="10108"/>
    <cellStyle name="Normal 5 33 5 2" xfId="20158"/>
    <cellStyle name="Normal 5 33 5 2 2" xfId="30906"/>
    <cellStyle name="Normal 5 33 5 3" xfId="30907"/>
    <cellStyle name="Normal 5 33 6" xfId="20159"/>
    <cellStyle name="Normal 5 33 6 2" xfId="30908"/>
    <cellStyle name="Normal 5 33 7" xfId="30909"/>
    <cellStyle name="Normal 5 34" xfId="10109"/>
    <cellStyle name="Normal 5 34 2" xfId="10110"/>
    <cellStyle name="Normal 5 34 2 2" xfId="10111"/>
    <cellStyle name="Normal 5 34 2 3" xfId="10112"/>
    <cellStyle name="Normal 5 34 2 3 2" xfId="20160"/>
    <cellStyle name="Normal 5 34 2 3 2 2" xfId="30910"/>
    <cellStyle name="Normal 5 34 2 3 3" xfId="30911"/>
    <cellStyle name="Normal 5 34 2 4" xfId="20161"/>
    <cellStyle name="Normal 5 34 2 4 2" xfId="30912"/>
    <cellStyle name="Normal 5 34 2 5" xfId="30913"/>
    <cellStyle name="Normal 5 34 3" xfId="10113"/>
    <cellStyle name="Normal 5 34 3 2" xfId="10114"/>
    <cellStyle name="Normal 5 34 3 3" xfId="10115"/>
    <cellStyle name="Normal 5 34 3 3 2" xfId="20162"/>
    <cellStyle name="Normal 5 34 3 3 2 2" xfId="30914"/>
    <cellStyle name="Normal 5 34 3 3 3" xfId="30915"/>
    <cellStyle name="Normal 5 34 3 4" xfId="20163"/>
    <cellStyle name="Normal 5 34 3 4 2" xfId="30916"/>
    <cellStyle name="Normal 5 34 3 5" xfId="30917"/>
    <cellStyle name="Normal 5 34 4" xfId="10116"/>
    <cellStyle name="Normal 5 34 5" xfId="10117"/>
    <cellStyle name="Normal 5 34 5 2" xfId="20164"/>
    <cellStyle name="Normal 5 34 5 2 2" xfId="30918"/>
    <cellStyle name="Normal 5 34 5 3" xfId="30919"/>
    <cellStyle name="Normal 5 34 6" xfId="20165"/>
    <cellStyle name="Normal 5 34 6 2" xfId="30920"/>
    <cellStyle name="Normal 5 34 7" xfId="30921"/>
    <cellStyle name="Normal 5 35" xfId="10118"/>
    <cellStyle name="Normal 5 35 2" xfId="10119"/>
    <cellStyle name="Normal 5 35 2 2" xfId="10120"/>
    <cellStyle name="Normal 5 35 2 3" xfId="10121"/>
    <cellStyle name="Normal 5 35 2 3 2" xfId="20166"/>
    <cellStyle name="Normal 5 35 2 3 2 2" xfId="30922"/>
    <cellStyle name="Normal 5 35 2 3 3" xfId="30923"/>
    <cellStyle name="Normal 5 35 2 4" xfId="20167"/>
    <cellStyle name="Normal 5 35 2 4 2" xfId="30924"/>
    <cellStyle name="Normal 5 35 2 5" xfId="30925"/>
    <cellStyle name="Normal 5 35 3" xfId="10122"/>
    <cellStyle name="Normal 5 35 3 2" xfId="10123"/>
    <cellStyle name="Normal 5 35 3 3" xfId="10124"/>
    <cellStyle name="Normal 5 35 3 3 2" xfId="20168"/>
    <cellStyle name="Normal 5 35 3 3 2 2" xfId="30926"/>
    <cellStyle name="Normal 5 35 3 3 3" xfId="30927"/>
    <cellStyle name="Normal 5 35 3 4" xfId="20169"/>
    <cellStyle name="Normal 5 35 3 4 2" xfId="30928"/>
    <cellStyle name="Normal 5 35 3 5" xfId="30929"/>
    <cellStyle name="Normal 5 35 4" xfId="10125"/>
    <cellStyle name="Normal 5 35 5" xfId="10126"/>
    <cellStyle name="Normal 5 35 5 2" xfId="20170"/>
    <cellStyle name="Normal 5 35 5 2 2" xfId="30930"/>
    <cellStyle name="Normal 5 35 5 3" xfId="30931"/>
    <cellStyle name="Normal 5 35 6" xfId="20171"/>
    <cellStyle name="Normal 5 35 6 2" xfId="30932"/>
    <cellStyle name="Normal 5 35 7" xfId="30933"/>
    <cellStyle name="Normal 5 36" xfId="10127"/>
    <cellStyle name="Normal 5 36 2" xfId="10128"/>
    <cellStyle name="Normal 5 36 2 2" xfId="10129"/>
    <cellStyle name="Normal 5 36 2 3" xfId="10130"/>
    <cellStyle name="Normal 5 36 2 3 2" xfId="20172"/>
    <cellStyle name="Normal 5 36 2 3 2 2" xfId="30934"/>
    <cellStyle name="Normal 5 36 2 3 3" xfId="30935"/>
    <cellStyle name="Normal 5 36 2 4" xfId="20173"/>
    <cellStyle name="Normal 5 36 2 4 2" xfId="30936"/>
    <cellStyle name="Normal 5 36 2 5" xfId="30937"/>
    <cellStyle name="Normal 5 36 3" xfId="10131"/>
    <cellStyle name="Normal 5 36 3 2" xfId="10132"/>
    <cellStyle name="Normal 5 36 3 3" xfId="10133"/>
    <cellStyle name="Normal 5 36 3 3 2" xfId="20174"/>
    <cellStyle name="Normal 5 36 3 3 2 2" xfId="30938"/>
    <cellStyle name="Normal 5 36 3 3 3" xfId="30939"/>
    <cellStyle name="Normal 5 36 3 4" xfId="20175"/>
    <cellStyle name="Normal 5 36 3 4 2" xfId="30940"/>
    <cellStyle name="Normal 5 36 3 5" xfId="30941"/>
    <cellStyle name="Normal 5 36 4" xfId="10134"/>
    <cellStyle name="Normal 5 36 5" xfId="10135"/>
    <cellStyle name="Normal 5 36 5 2" xfId="20176"/>
    <cellStyle name="Normal 5 36 5 2 2" xfId="30942"/>
    <cellStyle name="Normal 5 36 5 3" xfId="30943"/>
    <cellStyle name="Normal 5 36 6" xfId="20177"/>
    <cellStyle name="Normal 5 36 6 2" xfId="30944"/>
    <cellStyle name="Normal 5 36 7" xfId="30945"/>
    <cellStyle name="Normal 5 37" xfId="10136"/>
    <cellStyle name="Normal 5 37 2" xfId="10137"/>
    <cellStyle name="Normal 5 37 2 2" xfId="10138"/>
    <cellStyle name="Normal 5 37 2 3" xfId="10139"/>
    <cellStyle name="Normal 5 37 2 3 2" xfId="20178"/>
    <cellStyle name="Normal 5 37 2 3 2 2" xfId="30946"/>
    <cellStyle name="Normal 5 37 2 3 3" xfId="30947"/>
    <cellStyle name="Normal 5 37 2 4" xfId="20179"/>
    <cellStyle name="Normal 5 37 2 4 2" xfId="30948"/>
    <cellStyle name="Normal 5 37 2 5" xfId="30949"/>
    <cellStyle name="Normal 5 37 3" xfId="10140"/>
    <cellStyle name="Normal 5 37 3 2" xfId="10141"/>
    <cellStyle name="Normal 5 37 3 3" xfId="10142"/>
    <cellStyle name="Normal 5 37 3 3 2" xfId="20180"/>
    <cellStyle name="Normal 5 37 3 3 2 2" xfId="30950"/>
    <cellStyle name="Normal 5 37 3 3 3" xfId="30951"/>
    <cellStyle name="Normal 5 37 3 4" xfId="20181"/>
    <cellStyle name="Normal 5 37 3 4 2" xfId="30952"/>
    <cellStyle name="Normal 5 37 3 5" xfId="30953"/>
    <cellStyle name="Normal 5 37 4" xfId="10143"/>
    <cellStyle name="Normal 5 37 5" xfId="10144"/>
    <cellStyle name="Normal 5 37 5 2" xfId="20182"/>
    <cellStyle name="Normal 5 37 5 2 2" xfId="30954"/>
    <cellStyle name="Normal 5 37 5 3" xfId="30955"/>
    <cellStyle name="Normal 5 37 6" xfId="20183"/>
    <cellStyle name="Normal 5 37 6 2" xfId="30956"/>
    <cellStyle name="Normal 5 37 7" xfId="30957"/>
    <cellStyle name="Normal 5 38" xfId="10145"/>
    <cellStyle name="Normal 5 38 2" xfId="10146"/>
    <cellStyle name="Normal 5 38 2 2" xfId="10147"/>
    <cellStyle name="Normal 5 38 2 3" xfId="10148"/>
    <cellStyle name="Normal 5 38 2 3 2" xfId="20184"/>
    <cellStyle name="Normal 5 38 2 3 2 2" xfId="30958"/>
    <cellStyle name="Normal 5 38 2 3 3" xfId="30959"/>
    <cellStyle name="Normal 5 38 2 4" xfId="20185"/>
    <cellStyle name="Normal 5 38 2 4 2" xfId="30960"/>
    <cellStyle name="Normal 5 38 2 5" xfId="30961"/>
    <cellStyle name="Normal 5 38 3" xfId="10149"/>
    <cellStyle name="Normal 5 38 3 2" xfId="10150"/>
    <cellStyle name="Normal 5 38 3 3" xfId="10151"/>
    <cellStyle name="Normal 5 38 3 3 2" xfId="20186"/>
    <cellStyle name="Normal 5 38 3 3 2 2" xfId="30962"/>
    <cellStyle name="Normal 5 38 3 3 3" xfId="30963"/>
    <cellStyle name="Normal 5 38 3 4" xfId="20187"/>
    <cellStyle name="Normal 5 38 3 4 2" xfId="30964"/>
    <cellStyle name="Normal 5 38 3 5" xfId="30965"/>
    <cellStyle name="Normal 5 38 4" xfId="10152"/>
    <cellStyle name="Normal 5 38 5" xfId="10153"/>
    <cellStyle name="Normal 5 38 5 2" xfId="20188"/>
    <cellStyle name="Normal 5 38 5 2 2" xfId="30966"/>
    <cellStyle name="Normal 5 38 5 3" xfId="30967"/>
    <cellStyle name="Normal 5 38 6" xfId="20189"/>
    <cellStyle name="Normal 5 38 6 2" xfId="30968"/>
    <cellStyle name="Normal 5 38 7" xfId="30969"/>
    <cellStyle name="Normal 5 39" xfId="10154"/>
    <cellStyle name="Normal 5 39 2" xfId="10155"/>
    <cellStyle name="Normal 5 39 2 2" xfId="10156"/>
    <cellStyle name="Normal 5 39 2 3" xfId="10157"/>
    <cellStyle name="Normal 5 39 2 3 2" xfId="20190"/>
    <cellStyle name="Normal 5 39 2 3 2 2" xfId="30970"/>
    <cellStyle name="Normal 5 39 2 3 3" xfId="30971"/>
    <cellStyle name="Normal 5 39 2 4" xfId="20191"/>
    <cellStyle name="Normal 5 39 2 4 2" xfId="30972"/>
    <cellStyle name="Normal 5 39 2 5" xfId="30973"/>
    <cellStyle name="Normal 5 39 3" xfId="10158"/>
    <cellStyle name="Normal 5 39 3 2" xfId="10159"/>
    <cellStyle name="Normal 5 39 3 3" xfId="10160"/>
    <cellStyle name="Normal 5 39 3 3 2" xfId="20192"/>
    <cellStyle name="Normal 5 39 3 3 2 2" xfId="30974"/>
    <cellStyle name="Normal 5 39 3 3 3" xfId="30975"/>
    <cellStyle name="Normal 5 39 3 4" xfId="20193"/>
    <cellStyle name="Normal 5 39 3 4 2" xfId="30976"/>
    <cellStyle name="Normal 5 39 3 5" xfId="30977"/>
    <cellStyle name="Normal 5 39 4" xfId="10161"/>
    <cellStyle name="Normal 5 39 5" xfId="10162"/>
    <cellStyle name="Normal 5 39 5 2" xfId="20194"/>
    <cellStyle name="Normal 5 39 5 2 2" xfId="30978"/>
    <cellStyle name="Normal 5 39 5 3" xfId="30979"/>
    <cellStyle name="Normal 5 39 6" xfId="20195"/>
    <cellStyle name="Normal 5 39 6 2" xfId="30980"/>
    <cellStyle name="Normal 5 39 7" xfId="30981"/>
    <cellStyle name="Normal 5 4" xfId="10163"/>
    <cellStyle name="Normal 5 4 2" xfId="10164"/>
    <cellStyle name="Normal 5 4 2 2" xfId="10165"/>
    <cellStyle name="Normal 5 4 2 3" xfId="20196"/>
    <cellStyle name="Normal 5 4 3" xfId="10166"/>
    <cellStyle name="Normal 5 4 3 2" xfId="10167"/>
    <cellStyle name="Normal 5 4 3 3" xfId="10168"/>
    <cellStyle name="Normal 5 4 3 3 2" xfId="20197"/>
    <cellStyle name="Normal 5 4 3 3 2 2" xfId="30982"/>
    <cellStyle name="Normal 5 4 3 3 3" xfId="30983"/>
    <cellStyle name="Normal 5 4 3 4" xfId="20198"/>
    <cellStyle name="Normal 5 4 3 4 2" xfId="30984"/>
    <cellStyle name="Normal 5 4 3 5" xfId="30985"/>
    <cellStyle name="Normal 5 4 4" xfId="10169"/>
    <cellStyle name="Normal 5 4 4 2" xfId="10170"/>
    <cellStyle name="Normal 5 4 4 3" xfId="10171"/>
    <cellStyle name="Normal 5 4 4 3 2" xfId="20199"/>
    <cellStyle name="Normal 5 4 4 3 2 2" xfId="30986"/>
    <cellStyle name="Normal 5 4 4 3 3" xfId="30987"/>
    <cellStyle name="Normal 5 4 4 4" xfId="20200"/>
    <cellStyle name="Normal 5 4 4 4 2" xfId="30988"/>
    <cellStyle name="Normal 5 4 4 5" xfId="30989"/>
    <cellStyle name="Normal 5 40" xfId="10172"/>
    <cellStyle name="Normal 5 40 2" xfId="10173"/>
    <cellStyle name="Normal 5 40 2 2" xfId="10174"/>
    <cellStyle name="Normal 5 40 2 3" xfId="10175"/>
    <cellStyle name="Normal 5 40 2 3 2" xfId="20201"/>
    <cellStyle name="Normal 5 40 2 3 2 2" xfId="30990"/>
    <cellStyle name="Normal 5 40 2 3 3" xfId="30991"/>
    <cellStyle name="Normal 5 40 2 4" xfId="20202"/>
    <cellStyle name="Normal 5 40 2 4 2" xfId="30992"/>
    <cellStyle name="Normal 5 40 2 5" xfId="30993"/>
    <cellStyle name="Normal 5 40 3" xfId="10176"/>
    <cellStyle name="Normal 5 40 3 2" xfId="10177"/>
    <cellStyle name="Normal 5 40 3 3" xfId="10178"/>
    <cellStyle name="Normal 5 40 3 3 2" xfId="20203"/>
    <cellStyle name="Normal 5 40 3 3 2 2" xfId="30994"/>
    <cellStyle name="Normal 5 40 3 3 3" xfId="30995"/>
    <cellStyle name="Normal 5 40 3 4" xfId="20204"/>
    <cellStyle name="Normal 5 40 3 4 2" xfId="30996"/>
    <cellStyle name="Normal 5 40 3 5" xfId="30997"/>
    <cellStyle name="Normal 5 40 4" xfId="10179"/>
    <cellStyle name="Normal 5 40 5" xfId="10180"/>
    <cellStyle name="Normal 5 40 5 2" xfId="20205"/>
    <cellStyle name="Normal 5 40 5 2 2" xfId="30998"/>
    <cellStyle name="Normal 5 40 5 3" xfId="30999"/>
    <cellStyle name="Normal 5 40 6" xfId="20206"/>
    <cellStyle name="Normal 5 40 6 2" xfId="31000"/>
    <cellStyle name="Normal 5 40 7" xfId="31001"/>
    <cellStyle name="Normal 5 41" xfId="10181"/>
    <cellStyle name="Normal 5 41 2" xfId="10182"/>
    <cellStyle name="Normal 5 41 2 2" xfId="10183"/>
    <cellStyle name="Normal 5 41 2 3" xfId="10184"/>
    <cellStyle name="Normal 5 41 2 3 2" xfId="20207"/>
    <cellStyle name="Normal 5 41 2 3 2 2" xfId="31002"/>
    <cellStyle name="Normal 5 41 2 3 3" xfId="31003"/>
    <cellStyle name="Normal 5 41 2 4" xfId="20208"/>
    <cellStyle name="Normal 5 41 2 4 2" xfId="31004"/>
    <cellStyle name="Normal 5 41 2 5" xfId="31005"/>
    <cellStyle name="Normal 5 41 3" xfId="10185"/>
    <cellStyle name="Normal 5 41 3 2" xfId="10186"/>
    <cellStyle name="Normal 5 41 3 3" xfId="10187"/>
    <cellStyle name="Normal 5 41 3 3 2" xfId="20209"/>
    <cellStyle name="Normal 5 41 3 3 2 2" xfId="31006"/>
    <cellStyle name="Normal 5 41 3 3 3" xfId="31007"/>
    <cellStyle name="Normal 5 41 3 4" xfId="20210"/>
    <cellStyle name="Normal 5 41 3 4 2" xfId="31008"/>
    <cellStyle name="Normal 5 41 3 5" xfId="31009"/>
    <cellStyle name="Normal 5 41 4" xfId="10188"/>
    <cellStyle name="Normal 5 41 5" xfId="10189"/>
    <cellStyle name="Normal 5 41 5 2" xfId="20211"/>
    <cellStyle name="Normal 5 41 5 2 2" xfId="31010"/>
    <cellStyle name="Normal 5 41 5 3" xfId="31011"/>
    <cellStyle name="Normal 5 41 6" xfId="20212"/>
    <cellStyle name="Normal 5 41 6 2" xfId="31012"/>
    <cellStyle name="Normal 5 41 7" xfId="31013"/>
    <cellStyle name="Normal 5 42" xfId="10190"/>
    <cellStyle name="Normal 5 42 2" xfId="10191"/>
    <cellStyle name="Normal 5 42 2 2" xfId="10192"/>
    <cellStyle name="Normal 5 42 2 3" xfId="10193"/>
    <cellStyle name="Normal 5 42 2 3 2" xfId="20213"/>
    <cellStyle name="Normal 5 42 2 3 2 2" xfId="31014"/>
    <cellStyle name="Normal 5 42 2 3 3" xfId="31015"/>
    <cellStyle name="Normal 5 42 2 4" xfId="20214"/>
    <cellStyle name="Normal 5 42 2 4 2" xfId="31016"/>
    <cellStyle name="Normal 5 42 2 5" xfId="31017"/>
    <cellStyle name="Normal 5 42 3" xfId="10194"/>
    <cellStyle name="Normal 5 42 3 2" xfId="10195"/>
    <cellStyle name="Normal 5 42 3 3" xfId="10196"/>
    <cellStyle name="Normal 5 42 3 3 2" xfId="20215"/>
    <cellStyle name="Normal 5 42 3 3 2 2" xfId="31018"/>
    <cellStyle name="Normal 5 42 3 3 3" xfId="31019"/>
    <cellStyle name="Normal 5 42 3 4" xfId="20216"/>
    <cellStyle name="Normal 5 42 3 4 2" xfId="31020"/>
    <cellStyle name="Normal 5 42 3 5" xfId="31021"/>
    <cellStyle name="Normal 5 42 4" xfId="10197"/>
    <cellStyle name="Normal 5 42 5" xfId="10198"/>
    <cellStyle name="Normal 5 42 5 2" xfId="20217"/>
    <cellStyle name="Normal 5 42 5 2 2" xfId="31022"/>
    <cellStyle name="Normal 5 42 5 3" xfId="31023"/>
    <cellStyle name="Normal 5 42 6" xfId="20218"/>
    <cellStyle name="Normal 5 42 6 2" xfId="31024"/>
    <cellStyle name="Normal 5 42 7" xfId="31025"/>
    <cellStyle name="Normal 5 43" xfId="10199"/>
    <cellStyle name="Normal 5 43 2" xfId="10200"/>
    <cellStyle name="Normal 5 43 2 2" xfId="10201"/>
    <cellStyle name="Normal 5 43 2 3" xfId="10202"/>
    <cellStyle name="Normal 5 43 2 3 2" xfId="20219"/>
    <cellStyle name="Normal 5 43 2 3 2 2" xfId="31026"/>
    <cellStyle name="Normal 5 43 2 3 3" xfId="31027"/>
    <cellStyle name="Normal 5 43 2 4" xfId="20220"/>
    <cellStyle name="Normal 5 43 2 4 2" xfId="31028"/>
    <cellStyle name="Normal 5 43 2 5" xfId="31029"/>
    <cellStyle name="Normal 5 43 3" xfId="10203"/>
    <cellStyle name="Normal 5 43 3 2" xfId="10204"/>
    <cellStyle name="Normal 5 43 3 3" xfId="10205"/>
    <cellStyle name="Normal 5 43 3 3 2" xfId="20221"/>
    <cellStyle name="Normal 5 43 3 3 2 2" xfId="31030"/>
    <cellStyle name="Normal 5 43 3 3 3" xfId="31031"/>
    <cellStyle name="Normal 5 43 3 4" xfId="20222"/>
    <cellStyle name="Normal 5 43 3 4 2" xfId="31032"/>
    <cellStyle name="Normal 5 43 3 5" xfId="31033"/>
    <cellStyle name="Normal 5 43 4" xfId="10206"/>
    <cellStyle name="Normal 5 43 5" xfId="10207"/>
    <cellStyle name="Normal 5 43 5 2" xfId="20223"/>
    <cellStyle name="Normal 5 43 5 2 2" xfId="31034"/>
    <cellStyle name="Normal 5 43 5 3" xfId="31035"/>
    <cellStyle name="Normal 5 43 6" xfId="20224"/>
    <cellStyle name="Normal 5 43 6 2" xfId="31036"/>
    <cellStyle name="Normal 5 43 7" xfId="31037"/>
    <cellStyle name="Normal 5 44" xfId="10208"/>
    <cellStyle name="Normal 5 44 2" xfId="10209"/>
    <cellStyle name="Normal 5 44 2 2" xfId="10210"/>
    <cellStyle name="Normal 5 44 2 3" xfId="10211"/>
    <cellStyle name="Normal 5 44 2 3 2" xfId="20225"/>
    <cellStyle name="Normal 5 44 2 3 2 2" xfId="31038"/>
    <cellStyle name="Normal 5 44 2 3 3" xfId="31039"/>
    <cellStyle name="Normal 5 44 2 4" xfId="20226"/>
    <cellStyle name="Normal 5 44 2 4 2" xfId="31040"/>
    <cellStyle name="Normal 5 44 2 5" xfId="31041"/>
    <cellStyle name="Normal 5 44 3" xfId="10212"/>
    <cellStyle name="Normal 5 44 3 2" xfId="10213"/>
    <cellStyle name="Normal 5 44 3 3" xfId="10214"/>
    <cellStyle name="Normal 5 44 3 3 2" xfId="20227"/>
    <cellStyle name="Normal 5 44 3 3 2 2" xfId="31042"/>
    <cellStyle name="Normal 5 44 3 3 3" xfId="31043"/>
    <cellStyle name="Normal 5 44 3 4" xfId="20228"/>
    <cellStyle name="Normal 5 44 3 4 2" xfId="31044"/>
    <cellStyle name="Normal 5 44 3 5" xfId="31045"/>
    <cellStyle name="Normal 5 44 4" xfId="10215"/>
    <cellStyle name="Normal 5 44 5" xfId="10216"/>
    <cellStyle name="Normal 5 44 5 2" xfId="20229"/>
    <cellStyle name="Normal 5 44 5 2 2" xfId="31046"/>
    <cellStyle name="Normal 5 44 5 3" xfId="31047"/>
    <cellStyle name="Normal 5 44 6" xfId="20230"/>
    <cellStyle name="Normal 5 44 6 2" xfId="31048"/>
    <cellStyle name="Normal 5 44 7" xfId="31049"/>
    <cellStyle name="Normal 5 45" xfId="10217"/>
    <cellStyle name="Normal 5 45 2" xfId="10218"/>
    <cellStyle name="Normal 5 45 2 2" xfId="10219"/>
    <cellStyle name="Normal 5 45 2 3" xfId="10220"/>
    <cellStyle name="Normal 5 45 2 3 2" xfId="20231"/>
    <cellStyle name="Normal 5 45 2 3 2 2" xfId="31050"/>
    <cellStyle name="Normal 5 45 2 3 3" xfId="31051"/>
    <cellStyle name="Normal 5 45 2 4" xfId="20232"/>
    <cellStyle name="Normal 5 45 2 4 2" xfId="31052"/>
    <cellStyle name="Normal 5 45 2 5" xfId="31053"/>
    <cellStyle name="Normal 5 45 3" xfId="10221"/>
    <cellStyle name="Normal 5 45 3 2" xfId="10222"/>
    <cellStyle name="Normal 5 45 3 3" xfId="10223"/>
    <cellStyle name="Normal 5 45 3 3 2" xfId="20233"/>
    <cellStyle name="Normal 5 45 3 3 2 2" xfId="31054"/>
    <cellStyle name="Normal 5 45 3 3 3" xfId="31055"/>
    <cellStyle name="Normal 5 45 3 4" xfId="20234"/>
    <cellStyle name="Normal 5 45 3 4 2" xfId="31056"/>
    <cellStyle name="Normal 5 45 3 5" xfId="31057"/>
    <cellStyle name="Normal 5 45 4" xfId="10224"/>
    <cellStyle name="Normal 5 45 5" xfId="10225"/>
    <cellStyle name="Normal 5 45 5 2" xfId="20235"/>
    <cellStyle name="Normal 5 45 5 2 2" xfId="31058"/>
    <cellStyle name="Normal 5 45 5 3" xfId="31059"/>
    <cellStyle name="Normal 5 45 6" xfId="20236"/>
    <cellStyle name="Normal 5 45 6 2" xfId="31060"/>
    <cellStyle name="Normal 5 45 7" xfId="31061"/>
    <cellStyle name="Normal 5 46" xfId="10226"/>
    <cellStyle name="Normal 5 46 2" xfId="10227"/>
    <cellStyle name="Normal 5 46 2 2" xfId="10228"/>
    <cellStyle name="Normal 5 46 2 3" xfId="10229"/>
    <cellStyle name="Normal 5 46 2 3 2" xfId="20237"/>
    <cellStyle name="Normal 5 46 2 3 2 2" xfId="31062"/>
    <cellStyle name="Normal 5 46 2 3 3" xfId="31063"/>
    <cellStyle name="Normal 5 46 2 4" xfId="20238"/>
    <cellStyle name="Normal 5 46 2 4 2" xfId="31064"/>
    <cellStyle name="Normal 5 46 2 5" xfId="31065"/>
    <cellStyle name="Normal 5 46 3" xfId="10230"/>
    <cellStyle name="Normal 5 46 3 2" xfId="10231"/>
    <cellStyle name="Normal 5 46 3 3" xfId="10232"/>
    <cellStyle name="Normal 5 46 3 3 2" xfId="20239"/>
    <cellStyle name="Normal 5 46 3 3 2 2" xfId="31066"/>
    <cellStyle name="Normal 5 46 3 3 3" xfId="31067"/>
    <cellStyle name="Normal 5 46 3 4" xfId="20240"/>
    <cellStyle name="Normal 5 46 3 4 2" xfId="31068"/>
    <cellStyle name="Normal 5 46 3 5" xfId="31069"/>
    <cellStyle name="Normal 5 46 4" xfId="10233"/>
    <cellStyle name="Normal 5 46 5" xfId="10234"/>
    <cellStyle name="Normal 5 46 5 2" xfId="20241"/>
    <cellStyle name="Normal 5 46 5 2 2" xfId="31070"/>
    <cellStyle name="Normal 5 46 5 3" xfId="31071"/>
    <cellStyle name="Normal 5 46 6" xfId="20242"/>
    <cellStyle name="Normal 5 46 6 2" xfId="31072"/>
    <cellStyle name="Normal 5 46 7" xfId="31073"/>
    <cellStyle name="Normal 5 47" xfId="10235"/>
    <cellStyle name="Normal 5 47 2" xfId="10236"/>
    <cellStyle name="Normal 5 47 2 2" xfId="10237"/>
    <cellStyle name="Normal 5 47 2 3" xfId="10238"/>
    <cellStyle name="Normal 5 47 2 3 2" xfId="20243"/>
    <cellStyle name="Normal 5 47 2 3 2 2" xfId="31074"/>
    <cellStyle name="Normal 5 47 2 3 3" xfId="31075"/>
    <cellStyle name="Normal 5 47 2 4" xfId="20244"/>
    <cellStyle name="Normal 5 47 2 4 2" xfId="31076"/>
    <cellStyle name="Normal 5 47 2 5" xfId="31077"/>
    <cellStyle name="Normal 5 47 3" xfId="10239"/>
    <cellStyle name="Normal 5 47 3 2" xfId="10240"/>
    <cellStyle name="Normal 5 47 3 3" xfId="10241"/>
    <cellStyle name="Normal 5 47 3 3 2" xfId="20245"/>
    <cellStyle name="Normal 5 47 3 3 2 2" xfId="31078"/>
    <cellStyle name="Normal 5 47 3 3 3" xfId="31079"/>
    <cellStyle name="Normal 5 47 3 4" xfId="20246"/>
    <cellStyle name="Normal 5 47 3 4 2" xfId="31080"/>
    <cellStyle name="Normal 5 47 3 5" xfId="31081"/>
    <cellStyle name="Normal 5 47 4" xfId="10242"/>
    <cellStyle name="Normal 5 47 5" xfId="10243"/>
    <cellStyle name="Normal 5 47 5 2" xfId="20247"/>
    <cellStyle name="Normal 5 47 5 2 2" xfId="31082"/>
    <cellStyle name="Normal 5 47 5 3" xfId="31083"/>
    <cellStyle name="Normal 5 47 6" xfId="20248"/>
    <cellStyle name="Normal 5 47 6 2" xfId="31084"/>
    <cellStyle name="Normal 5 47 7" xfId="31085"/>
    <cellStyle name="Normal 5 48" xfId="10244"/>
    <cellStyle name="Normal 5 48 2" xfId="10245"/>
    <cellStyle name="Normal 5 48 2 2" xfId="10246"/>
    <cellStyle name="Normal 5 48 2 3" xfId="10247"/>
    <cellStyle name="Normal 5 48 2 3 2" xfId="20249"/>
    <cellStyle name="Normal 5 48 2 3 2 2" xfId="31086"/>
    <cellStyle name="Normal 5 48 2 3 3" xfId="31087"/>
    <cellStyle name="Normal 5 48 2 4" xfId="20250"/>
    <cellStyle name="Normal 5 48 2 4 2" xfId="31088"/>
    <cellStyle name="Normal 5 48 2 5" xfId="31089"/>
    <cellStyle name="Normal 5 48 3" xfId="10248"/>
    <cellStyle name="Normal 5 48 3 2" xfId="10249"/>
    <cellStyle name="Normal 5 48 3 3" xfId="10250"/>
    <cellStyle name="Normal 5 48 3 3 2" xfId="20251"/>
    <cellStyle name="Normal 5 48 3 3 2 2" xfId="31090"/>
    <cellStyle name="Normal 5 48 3 3 3" xfId="31091"/>
    <cellStyle name="Normal 5 48 3 4" xfId="20252"/>
    <cellStyle name="Normal 5 48 3 4 2" xfId="31092"/>
    <cellStyle name="Normal 5 48 3 5" xfId="31093"/>
    <cellStyle name="Normal 5 48 4" xfId="10251"/>
    <cellStyle name="Normal 5 48 5" xfId="10252"/>
    <cellStyle name="Normal 5 48 5 2" xfId="20253"/>
    <cellStyle name="Normal 5 48 5 2 2" xfId="31094"/>
    <cellStyle name="Normal 5 48 5 3" xfId="31095"/>
    <cellStyle name="Normal 5 48 6" xfId="20254"/>
    <cellStyle name="Normal 5 48 6 2" xfId="31096"/>
    <cellStyle name="Normal 5 48 7" xfId="31097"/>
    <cellStyle name="Normal 5 49" xfId="10253"/>
    <cellStyle name="Normal 5 49 2" xfId="10254"/>
    <cellStyle name="Normal 5 49 2 2" xfId="10255"/>
    <cellStyle name="Normal 5 49 2 3" xfId="10256"/>
    <cellStyle name="Normal 5 49 2 3 2" xfId="20255"/>
    <cellStyle name="Normal 5 49 2 3 2 2" xfId="31098"/>
    <cellStyle name="Normal 5 49 2 3 3" xfId="31099"/>
    <cellStyle name="Normal 5 49 2 4" xfId="20256"/>
    <cellStyle name="Normal 5 49 2 4 2" xfId="31100"/>
    <cellStyle name="Normal 5 49 2 5" xfId="31101"/>
    <cellStyle name="Normal 5 49 3" xfId="10257"/>
    <cellStyle name="Normal 5 49 3 2" xfId="10258"/>
    <cellStyle name="Normal 5 49 3 3" xfId="10259"/>
    <cellStyle name="Normal 5 49 3 3 2" xfId="20257"/>
    <cellStyle name="Normal 5 49 3 3 2 2" xfId="31102"/>
    <cellStyle name="Normal 5 49 3 3 3" xfId="31103"/>
    <cellStyle name="Normal 5 49 3 4" xfId="20258"/>
    <cellStyle name="Normal 5 49 3 4 2" xfId="31104"/>
    <cellStyle name="Normal 5 49 3 5" xfId="31105"/>
    <cellStyle name="Normal 5 49 4" xfId="10260"/>
    <cellStyle name="Normal 5 49 5" xfId="10261"/>
    <cellStyle name="Normal 5 49 5 2" xfId="20259"/>
    <cellStyle name="Normal 5 49 5 2 2" xfId="31106"/>
    <cellStyle name="Normal 5 49 5 3" xfId="31107"/>
    <cellStyle name="Normal 5 49 6" xfId="20260"/>
    <cellStyle name="Normal 5 49 6 2" xfId="31108"/>
    <cellStyle name="Normal 5 49 7" xfId="31109"/>
    <cellStyle name="Normal 5 5" xfId="10262"/>
    <cellStyle name="Normal 5 5 2" xfId="10263"/>
    <cellStyle name="Normal 5 5 2 2" xfId="10264"/>
    <cellStyle name="Normal 5 5 2 3" xfId="20261"/>
    <cellStyle name="Normal 5 5 3" xfId="10265"/>
    <cellStyle name="Normal 5 5 3 2" xfId="10266"/>
    <cellStyle name="Normal 5 5 3 3" xfId="10267"/>
    <cellStyle name="Normal 5 5 3 3 2" xfId="20262"/>
    <cellStyle name="Normal 5 5 3 3 2 2" xfId="31110"/>
    <cellStyle name="Normal 5 5 3 3 3" xfId="31111"/>
    <cellStyle name="Normal 5 5 3 4" xfId="20263"/>
    <cellStyle name="Normal 5 5 3 4 2" xfId="31112"/>
    <cellStyle name="Normal 5 5 3 5" xfId="31113"/>
    <cellStyle name="Normal 5 5 4" xfId="10268"/>
    <cellStyle name="Normal 5 5 4 2" xfId="10269"/>
    <cellStyle name="Normal 5 5 4 3" xfId="10270"/>
    <cellStyle name="Normal 5 5 4 3 2" xfId="20264"/>
    <cellStyle name="Normal 5 5 4 3 2 2" xfId="31114"/>
    <cellStyle name="Normal 5 5 4 3 3" xfId="31115"/>
    <cellStyle name="Normal 5 5 4 4" xfId="20265"/>
    <cellStyle name="Normal 5 5 4 4 2" xfId="31116"/>
    <cellStyle name="Normal 5 5 4 5" xfId="31117"/>
    <cellStyle name="Normal 5 50" xfId="10271"/>
    <cellStyle name="Normal 5 50 2" xfId="10272"/>
    <cellStyle name="Normal 5 50 2 2" xfId="10273"/>
    <cellStyle name="Normal 5 50 2 3" xfId="10274"/>
    <cellStyle name="Normal 5 50 2 3 2" xfId="20266"/>
    <cellStyle name="Normal 5 50 2 3 2 2" xfId="31118"/>
    <cellStyle name="Normal 5 50 2 3 3" xfId="31119"/>
    <cellStyle name="Normal 5 50 2 4" xfId="20267"/>
    <cellStyle name="Normal 5 50 2 4 2" xfId="31120"/>
    <cellStyle name="Normal 5 50 2 5" xfId="31121"/>
    <cellStyle name="Normal 5 50 3" xfId="10275"/>
    <cellStyle name="Normal 5 50 3 2" xfId="10276"/>
    <cellStyle name="Normal 5 50 3 3" xfId="10277"/>
    <cellStyle name="Normal 5 50 3 3 2" xfId="20268"/>
    <cellStyle name="Normal 5 50 3 3 2 2" xfId="31122"/>
    <cellStyle name="Normal 5 50 3 3 3" xfId="31123"/>
    <cellStyle name="Normal 5 50 3 4" xfId="20269"/>
    <cellStyle name="Normal 5 50 3 4 2" xfId="31124"/>
    <cellStyle name="Normal 5 50 3 5" xfId="31125"/>
    <cellStyle name="Normal 5 50 4" xfId="10278"/>
    <cellStyle name="Normal 5 50 5" xfId="10279"/>
    <cellStyle name="Normal 5 50 5 2" xfId="20270"/>
    <cellStyle name="Normal 5 50 5 2 2" xfId="31126"/>
    <cellStyle name="Normal 5 50 5 3" xfId="31127"/>
    <cellStyle name="Normal 5 50 6" xfId="20271"/>
    <cellStyle name="Normal 5 50 6 2" xfId="31128"/>
    <cellStyle name="Normal 5 50 7" xfId="31129"/>
    <cellStyle name="Normal 5 51" xfId="10280"/>
    <cellStyle name="Normal 5 51 2" xfId="10281"/>
    <cellStyle name="Normal 5 51 2 2" xfId="10282"/>
    <cellStyle name="Normal 5 51 2 3" xfId="10283"/>
    <cellStyle name="Normal 5 51 2 3 2" xfId="20272"/>
    <cellStyle name="Normal 5 51 2 3 2 2" xfId="31130"/>
    <cellStyle name="Normal 5 51 2 3 3" xfId="31131"/>
    <cellStyle name="Normal 5 51 2 4" xfId="20273"/>
    <cellStyle name="Normal 5 51 2 4 2" xfId="31132"/>
    <cellStyle name="Normal 5 51 2 5" xfId="31133"/>
    <cellStyle name="Normal 5 51 3" xfId="10284"/>
    <cellStyle name="Normal 5 51 3 2" xfId="10285"/>
    <cellStyle name="Normal 5 51 3 3" xfId="10286"/>
    <cellStyle name="Normal 5 51 3 3 2" xfId="20274"/>
    <cellStyle name="Normal 5 51 3 3 2 2" xfId="31134"/>
    <cellStyle name="Normal 5 51 3 3 3" xfId="31135"/>
    <cellStyle name="Normal 5 51 3 4" xfId="20275"/>
    <cellStyle name="Normal 5 51 3 4 2" xfId="31136"/>
    <cellStyle name="Normal 5 51 3 5" xfId="31137"/>
    <cellStyle name="Normal 5 51 4" xfId="10287"/>
    <cellStyle name="Normal 5 51 5" xfId="10288"/>
    <cellStyle name="Normal 5 51 5 2" xfId="20276"/>
    <cellStyle name="Normal 5 51 5 2 2" xfId="31138"/>
    <cellStyle name="Normal 5 51 5 3" xfId="31139"/>
    <cellStyle name="Normal 5 51 6" xfId="20277"/>
    <cellStyle name="Normal 5 51 6 2" xfId="31140"/>
    <cellStyle name="Normal 5 51 7" xfId="31141"/>
    <cellStyle name="Normal 5 52" xfId="10289"/>
    <cellStyle name="Normal 5 52 2" xfId="10290"/>
    <cellStyle name="Normal 5 52 2 2" xfId="10291"/>
    <cellStyle name="Normal 5 52 2 3" xfId="10292"/>
    <cellStyle name="Normal 5 52 2 3 2" xfId="20278"/>
    <cellStyle name="Normal 5 52 2 3 2 2" xfId="31142"/>
    <cellStyle name="Normal 5 52 2 3 3" xfId="31143"/>
    <cellStyle name="Normal 5 52 2 4" xfId="20279"/>
    <cellStyle name="Normal 5 52 2 4 2" xfId="31144"/>
    <cellStyle name="Normal 5 52 2 5" xfId="31145"/>
    <cellStyle name="Normal 5 52 3" xfId="10293"/>
    <cellStyle name="Normal 5 52 3 2" xfId="10294"/>
    <cellStyle name="Normal 5 52 3 3" xfId="10295"/>
    <cellStyle name="Normal 5 52 3 3 2" xfId="20280"/>
    <cellStyle name="Normal 5 52 3 3 2 2" xfId="31146"/>
    <cellStyle name="Normal 5 52 3 3 3" xfId="31147"/>
    <cellStyle name="Normal 5 52 3 4" xfId="20281"/>
    <cellStyle name="Normal 5 52 3 4 2" xfId="31148"/>
    <cellStyle name="Normal 5 52 3 5" xfId="31149"/>
    <cellStyle name="Normal 5 52 4" xfId="10296"/>
    <cellStyle name="Normal 5 52 5" xfId="10297"/>
    <cellStyle name="Normal 5 52 5 2" xfId="20282"/>
    <cellStyle name="Normal 5 52 5 2 2" xfId="31150"/>
    <cellStyle name="Normal 5 52 5 3" xfId="31151"/>
    <cellStyle name="Normal 5 52 6" xfId="20283"/>
    <cellStyle name="Normal 5 52 6 2" xfId="31152"/>
    <cellStyle name="Normal 5 52 7" xfId="31153"/>
    <cellStyle name="Normal 5 53" xfId="10298"/>
    <cellStyle name="Normal 5 53 2" xfId="10299"/>
    <cellStyle name="Normal 5 53 2 2" xfId="10300"/>
    <cellStyle name="Normal 5 53 2 3" xfId="10301"/>
    <cellStyle name="Normal 5 53 2 3 2" xfId="20284"/>
    <cellStyle name="Normal 5 53 2 3 2 2" xfId="31154"/>
    <cellStyle name="Normal 5 53 2 3 3" xfId="31155"/>
    <cellStyle name="Normal 5 53 2 4" xfId="20285"/>
    <cellStyle name="Normal 5 53 2 4 2" xfId="31156"/>
    <cellStyle name="Normal 5 53 2 5" xfId="31157"/>
    <cellStyle name="Normal 5 53 3" xfId="10302"/>
    <cellStyle name="Normal 5 53 3 2" xfId="10303"/>
    <cellStyle name="Normal 5 53 3 3" xfId="10304"/>
    <cellStyle name="Normal 5 53 3 3 2" xfId="20286"/>
    <cellStyle name="Normal 5 53 3 3 2 2" xfId="31158"/>
    <cellStyle name="Normal 5 53 3 3 3" xfId="31159"/>
    <cellStyle name="Normal 5 53 3 4" xfId="20287"/>
    <cellStyle name="Normal 5 53 3 4 2" xfId="31160"/>
    <cellStyle name="Normal 5 53 3 5" xfId="31161"/>
    <cellStyle name="Normal 5 53 4" xfId="10305"/>
    <cellStyle name="Normal 5 53 5" xfId="10306"/>
    <cellStyle name="Normal 5 53 5 2" xfId="20288"/>
    <cellStyle name="Normal 5 53 5 2 2" xfId="31162"/>
    <cellStyle name="Normal 5 53 5 3" xfId="31163"/>
    <cellStyle name="Normal 5 53 6" xfId="20289"/>
    <cellStyle name="Normal 5 53 6 2" xfId="31164"/>
    <cellStyle name="Normal 5 53 7" xfId="31165"/>
    <cellStyle name="Normal 5 54" xfId="10307"/>
    <cellStyle name="Normal 5 54 2" xfId="10308"/>
    <cellStyle name="Normal 5 54 2 2" xfId="10309"/>
    <cellStyle name="Normal 5 54 2 3" xfId="10310"/>
    <cellStyle name="Normal 5 54 2 3 2" xfId="20290"/>
    <cellStyle name="Normal 5 54 2 3 2 2" xfId="31166"/>
    <cellStyle name="Normal 5 54 2 3 3" xfId="31167"/>
    <cellStyle name="Normal 5 54 2 4" xfId="20291"/>
    <cellStyle name="Normal 5 54 2 4 2" xfId="31168"/>
    <cellStyle name="Normal 5 54 2 5" xfId="31169"/>
    <cellStyle name="Normal 5 54 3" xfId="10311"/>
    <cellStyle name="Normal 5 54 3 2" xfId="10312"/>
    <cellStyle name="Normal 5 54 3 3" xfId="10313"/>
    <cellStyle name="Normal 5 54 3 3 2" xfId="20292"/>
    <cellStyle name="Normal 5 54 3 3 2 2" xfId="31170"/>
    <cellStyle name="Normal 5 54 3 3 3" xfId="31171"/>
    <cellStyle name="Normal 5 54 3 4" xfId="20293"/>
    <cellStyle name="Normal 5 54 3 4 2" xfId="31172"/>
    <cellStyle name="Normal 5 54 3 5" xfId="31173"/>
    <cellStyle name="Normal 5 54 4" xfId="10314"/>
    <cellStyle name="Normal 5 54 5" xfId="10315"/>
    <cellStyle name="Normal 5 54 5 2" xfId="20294"/>
    <cellStyle name="Normal 5 54 5 2 2" xfId="31174"/>
    <cellStyle name="Normal 5 54 5 3" xfId="31175"/>
    <cellStyle name="Normal 5 54 6" xfId="20295"/>
    <cellStyle name="Normal 5 54 6 2" xfId="31176"/>
    <cellStyle name="Normal 5 54 7" xfId="31177"/>
    <cellStyle name="Normal 5 55" xfId="10316"/>
    <cellStyle name="Normal 5 55 2" xfId="10317"/>
    <cellStyle name="Normal 5 55 2 2" xfId="10318"/>
    <cellStyle name="Normal 5 55 2 3" xfId="10319"/>
    <cellStyle name="Normal 5 55 2 3 2" xfId="20296"/>
    <cellStyle name="Normal 5 55 2 3 2 2" xfId="31178"/>
    <cellStyle name="Normal 5 55 2 3 3" xfId="31179"/>
    <cellStyle name="Normal 5 55 2 4" xfId="20297"/>
    <cellStyle name="Normal 5 55 2 4 2" xfId="31180"/>
    <cellStyle name="Normal 5 55 2 5" xfId="31181"/>
    <cellStyle name="Normal 5 55 3" xfId="10320"/>
    <cellStyle name="Normal 5 55 3 2" xfId="10321"/>
    <cellStyle name="Normal 5 55 3 3" xfId="10322"/>
    <cellStyle name="Normal 5 55 3 3 2" xfId="20298"/>
    <cellStyle name="Normal 5 55 3 3 2 2" xfId="31182"/>
    <cellStyle name="Normal 5 55 3 3 3" xfId="31183"/>
    <cellStyle name="Normal 5 55 3 4" xfId="20299"/>
    <cellStyle name="Normal 5 55 3 4 2" xfId="31184"/>
    <cellStyle name="Normal 5 55 3 5" xfId="31185"/>
    <cellStyle name="Normal 5 55 4" xfId="10323"/>
    <cellStyle name="Normal 5 55 5" xfId="10324"/>
    <cellStyle name="Normal 5 55 5 2" xfId="20300"/>
    <cellStyle name="Normal 5 55 5 2 2" xfId="31186"/>
    <cellStyle name="Normal 5 55 5 3" xfId="31187"/>
    <cellStyle name="Normal 5 55 6" xfId="20301"/>
    <cellStyle name="Normal 5 55 6 2" xfId="31188"/>
    <cellStyle name="Normal 5 55 7" xfId="31189"/>
    <cellStyle name="Normal 5 56" xfId="10325"/>
    <cellStyle name="Normal 5 56 2" xfId="10326"/>
    <cellStyle name="Normal 5 56 2 2" xfId="10327"/>
    <cellStyle name="Normal 5 56 2 3" xfId="10328"/>
    <cellStyle name="Normal 5 56 2 3 2" xfId="20302"/>
    <cellStyle name="Normal 5 56 2 3 2 2" xfId="31190"/>
    <cellStyle name="Normal 5 56 2 3 3" xfId="31191"/>
    <cellStyle name="Normal 5 56 2 4" xfId="20303"/>
    <cellStyle name="Normal 5 56 2 4 2" xfId="31192"/>
    <cellStyle name="Normal 5 56 2 5" xfId="31193"/>
    <cellStyle name="Normal 5 56 3" xfId="10329"/>
    <cellStyle name="Normal 5 56 3 2" xfId="10330"/>
    <cellStyle name="Normal 5 56 3 3" xfId="10331"/>
    <cellStyle name="Normal 5 56 3 3 2" xfId="20304"/>
    <cellStyle name="Normal 5 56 3 3 2 2" xfId="31194"/>
    <cellStyle name="Normal 5 56 3 3 3" xfId="31195"/>
    <cellStyle name="Normal 5 56 3 4" xfId="20305"/>
    <cellStyle name="Normal 5 56 3 4 2" xfId="31196"/>
    <cellStyle name="Normal 5 56 3 5" xfId="31197"/>
    <cellStyle name="Normal 5 56 4" xfId="10332"/>
    <cellStyle name="Normal 5 56 5" xfId="10333"/>
    <cellStyle name="Normal 5 56 5 2" xfId="20306"/>
    <cellStyle name="Normal 5 56 5 2 2" xfId="31198"/>
    <cellStyle name="Normal 5 56 5 3" xfId="31199"/>
    <cellStyle name="Normal 5 56 6" xfId="20307"/>
    <cellStyle name="Normal 5 56 6 2" xfId="31200"/>
    <cellStyle name="Normal 5 56 7" xfId="31201"/>
    <cellStyle name="Normal 5 57" xfId="10334"/>
    <cellStyle name="Normal 5 57 2" xfId="10335"/>
    <cellStyle name="Normal 5 57 2 2" xfId="10336"/>
    <cellStyle name="Normal 5 57 2 3" xfId="10337"/>
    <cellStyle name="Normal 5 57 2 3 2" xfId="20308"/>
    <cellStyle name="Normal 5 57 2 3 2 2" xfId="31202"/>
    <cellStyle name="Normal 5 57 2 3 3" xfId="31203"/>
    <cellStyle name="Normal 5 57 2 4" xfId="20309"/>
    <cellStyle name="Normal 5 57 2 4 2" xfId="31204"/>
    <cellStyle name="Normal 5 57 2 5" xfId="31205"/>
    <cellStyle name="Normal 5 57 3" xfId="10338"/>
    <cellStyle name="Normal 5 57 3 2" xfId="10339"/>
    <cellStyle name="Normal 5 57 3 3" xfId="10340"/>
    <cellStyle name="Normal 5 57 3 3 2" xfId="20310"/>
    <cellStyle name="Normal 5 57 3 3 2 2" xfId="31206"/>
    <cellStyle name="Normal 5 57 3 3 3" xfId="31207"/>
    <cellStyle name="Normal 5 57 3 4" xfId="20311"/>
    <cellStyle name="Normal 5 57 3 4 2" xfId="31208"/>
    <cellStyle name="Normal 5 57 3 5" xfId="31209"/>
    <cellStyle name="Normal 5 57 4" xfId="10341"/>
    <cellStyle name="Normal 5 57 5" xfId="10342"/>
    <cellStyle name="Normal 5 57 5 2" xfId="20312"/>
    <cellStyle name="Normal 5 57 5 2 2" xfId="31210"/>
    <cellStyle name="Normal 5 57 5 3" xfId="31211"/>
    <cellStyle name="Normal 5 57 6" xfId="20313"/>
    <cellStyle name="Normal 5 57 6 2" xfId="31212"/>
    <cellStyle name="Normal 5 57 7" xfId="31213"/>
    <cellStyle name="Normal 5 58" xfId="10343"/>
    <cellStyle name="Normal 5 58 2" xfId="10344"/>
    <cellStyle name="Normal 5 58 2 2" xfId="10345"/>
    <cellStyle name="Normal 5 58 2 3" xfId="10346"/>
    <cellStyle name="Normal 5 58 2 3 2" xfId="20314"/>
    <cellStyle name="Normal 5 58 2 3 2 2" xfId="31214"/>
    <cellStyle name="Normal 5 58 2 3 3" xfId="31215"/>
    <cellStyle name="Normal 5 58 2 4" xfId="20315"/>
    <cellStyle name="Normal 5 58 2 4 2" xfId="31216"/>
    <cellStyle name="Normal 5 58 2 5" xfId="31217"/>
    <cellStyle name="Normal 5 58 3" xfId="10347"/>
    <cellStyle name="Normal 5 58 3 2" xfId="10348"/>
    <cellStyle name="Normal 5 58 3 3" xfId="10349"/>
    <cellStyle name="Normal 5 58 3 3 2" xfId="20316"/>
    <cellStyle name="Normal 5 58 3 3 2 2" xfId="31218"/>
    <cellStyle name="Normal 5 58 3 3 3" xfId="31219"/>
    <cellStyle name="Normal 5 58 3 4" xfId="20317"/>
    <cellStyle name="Normal 5 58 3 4 2" xfId="31220"/>
    <cellStyle name="Normal 5 58 3 5" xfId="31221"/>
    <cellStyle name="Normal 5 58 4" xfId="10350"/>
    <cellStyle name="Normal 5 58 5" xfId="10351"/>
    <cellStyle name="Normal 5 58 5 2" xfId="20318"/>
    <cellStyle name="Normal 5 58 5 2 2" xfId="31222"/>
    <cellStyle name="Normal 5 58 5 3" xfId="31223"/>
    <cellStyle name="Normal 5 58 6" xfId="20319"/>
    <cellStyle name="Normal 5 58 6 2" xfId="31224"/>
    <cellStyle name="Normal 5 58 7" xfId="31225"/>
    <cellStyle name="Normal 5 59" xfId="10352"/>
    <cellStyle name="Normal 5 59 2" xfId="10353"/>
    <cellStyle name="Normal 5 59 2 2" xfId="10354"/>
    <cellStyle name="Normal 5 59 2 3" xfId="10355"/>
    <cellStyle name="Normal 5 59 2 3 2" xfId="20320"/>
    <cellStyle name="Normal 5 59 2 3 2 2" xfId="31226"/>
    <cellStyle name="Normal 5 59 2 3 3" xfId="31227"/>
    <cellStyle name="Normal 5 59 2 4" xfId="20321"/>
    <cellStyle name="Normal 5 59 2 4 2" xfId="31228"/>
    <cellStyle name="Normal 5 59 2 5" xfId="31229"/>
    <cellStyle name="Normal 5 59 3" xfId="10356"/>
    <cellStyle name="Normal 5 59 3 2" xfId="10357"/>
    <cellStyle name="Normal 5 59 3 3" xfId="10358"/>
    <cellStyle name="Normal 5 59 3 3 2" xfId="20322"/>
    <cellStyle name="Normal 5 59 3 3 2 2" xfId="31230"/>
    <cellStyle name="Normal 5 59 3 3 3" xfId="31231"/>
    <cellStyle name="Normal 5 59 3 4" xfId="20323"/>
    <cellStyle name="Normal 5 59 3 4 2" xfId="31232"/>
    <cellStyle name="Normal 5 59 3 5" xfId="31233"/>
    <cellStyle name="Normal 5 59 4" xfId="10359"/>
    <cellStyle name="Normal 5 59 5" xfId="10360"/>
    <cellStyle name="Normal 5 59 5 2" xfId="20324"/>
    <cellStyle name="Normal 5 59 5 2 2" xfId="31234"/>
    <cellStyle name="Normal 5 59 5 3" xfId="31235"/>
    <cellStyle name="Normal 5 59 6" xfId="20325"/>
    <cellStyle name="Normal 5 59 6 2" xfId="31236"/>
    <cellStyle name="Normal 5 59 7" xfId="31237"/>
    <cellStyle name="Normal 5 6" xfId="10361"/>
    <cellStyle name="Normal 5 6 2" xfId="10362"/>
    <cellStyle name="Normal 5 6 2 2" xfId="10363"/>
    <cellStyle name="Normal 5 6 2 3" xfId="20326"/>
    <cellStyle name="Normal 5 6 3" xfId="10364"/>
    <cellStyle name="Normal 5 6 3 2" xfId="10365"/>
    <cellStyle name="Normal 5 6 3 3" xfId="10366"/>
    <cellStyle name="Normal 5 6 3 3 2" xfId="20327"/>
    <cellStyle name="Normal 5 6 3 3 2 2" xfId="31238"/>
    <cellStyle name="Normal 5 6 3 3 3" xfId="31239"/>
    <cellStyle name="Normal 5 6 3 4" xfId="20328"/>
    <cellStyle name="Normal 5 6 3 4 2" xfId="31240"/>
    <cellStyle name="Normal 5 6 3 5" xfId="31241"/>
    <cellStyle name="Normal 5 6 4" xfId="10367"/>
    <cellStyle name="Normal 5 6 4 2" xfId="10368"/>
    <cellStyle name="Normal 5 6 4 3" xfId="10369"/>
    <cellStyle name="Normal 5 6 4 3 2" xfId="20329"/>
    <cellStyle name="Normal 5 6 4 3 2 2" xfId="31242"/>
    <cellStyle name="Normal 5 6 4 3 3" xfId="31243"/>
    <cellStyle name="Normal 5 6 4 4" xfId="20330"/>
    <cellStyle name="Normal 5 6 4 4 2" xfId="31244"/>
    <cellStyle name="Normal 5 6 4 5" xfId="31245"/>
    <cellStyle name="Normal 5 60" xfId="10370"/>
    <cellStyle name="Normal 5 60 2" xfId="10371"/>
    <cellStyle name="Normal 5 60 2 2" xfId="10372"/>
    <cellStyle name="Normal 5 60 2 3" xfId="10373"/>
    <cellStyle name="Normal 5 60 2 3 2" xfId="20331"/>
    <cellStyle name="Normal 5 60 2 3 2 2" xfId="31246"/>
    <cellStyle name="Normal 5 60 2 3 3" xfId="31247"/>
    <cellStyle name="Normal 5 60 2 4" xfId="20332"/>
    <cellStyle name="Normal 5 60 2 4 2" xfId="31248"/>
    <cellStyle name="Normal 5 60 2 5" xfId="31249"/>
    <cellStyle name="Normal 5 60 3" xfId="10374"/>
    <cellStyle name="Normal 5 60 3 2" xfId="10375"/>
    <cellStyle name="Normal 5 60 3 3" xfId="10376"/>
    <cellStyle name="Normal 5 60 3 3 2" xfId="20333"/>
    <cellStyle name="Normal 5 60 3 3 2 2" xfId="31250"/>
    <cellStyle name="Normal 5 60 3 3 3" xfId="31251"/>
    <cellStyle name="Normal 5 60 3 4" xfId="20334"/>
    <cellStyle name="Normal 5 60 3 4 2" xfId="31252"/>
    <cellStyle name="Normal 5 60 3 5" xfId="31253"/>
    <cellStyle name="Normal 5 60 4" xfId="10377"/>
    <cellStyle name="Normal 5 60 5" xfId="10378"/>
    <cellStyle name="Normal 5 60 5 2" xfId="20335"/>
    <cellStyle name="Normal 5 60 5 2 2" xfId="31254"/>
    <cellStyle name="Normal 5 60 5 3" xfId="31255"/>
    <cellStyle name="Normal 5 60 6" xfId="20336"/>
    <cellStyle name="Normal 5 60 6 2" xfId="31256"/>
    <cellStyle name="Normal 5 60 7" xfId="31257"/>
    <cellStyle name="Normal 5 61" xfId="10379"/>
    <cellStyle name="Normal 5 61 2" xfId="10380"/>
    <cellStyle name="Normal 5 61 2 2" xfId="10381"/>
    <cellStyle name="Normal 5 61 2 3" xfId="10382"/>
    <cellStyle name="Normal 5 61 2 3 2" xfId="20337"/>
    <cellStyle name="Normal 5 61 2 3 2 2" xfId="31258"/>
    <cellStyle name="Normal 5 61 2 3 3" xfId="31259"/>
    <cellStyle name="Normal 5 61 2 4" xfId="20338"/>
    <cellStyle name="Normal 5 61 2 4 2" xfId="31260"/>
    <cellStyle name="Normal 5 61 2 5" xfId="31261"/>
    <cellStyle name="Normal 5 61 3" xfId="10383"/>
    <cellStyle name="Normal 5 61 3 2" xfId="10384"/>
    <cellStyle name="Normal 5 61 3 3" xfId="10385"/>
    <cellStyle name="Normal 5 61 3 3 2" xfId="20339"/>
    <cellStyle name="Normal 5 61 3 3 2 2" xfId="31262"/>
    <cellStyle name="Normal 5 61 3 3 3" xfId="31263"/>
    <cellStyle name="Normal 5 61 3 4" xfId="20340"/>
    <cellStyle name="Normal 5 61 3 4 2" xfId="31264"/>
    <cellStyle name="Normal 5 61 3 5" xfId="31265"/>
    <cellStyle name="Normal 5 61 4" xfId="10386"/>
    <cellStyle name="Normal 5 61 5" xfId="10387"/>
    <cellStyle name="Normal 5 61 5 2" xfId="20341"/>
    <cellStyle name="Normal 5 61 5 2 2" xfId="31266"/>
    <cellStyle name="Normal 5 61 5 3" xfId="31267"/>
    <cellStyle name="Normal 5 61 6" xfId="20342"/>
    <cellStyle name="Normal 5 61 6 2" xfId="31268"/>
    <cellStyle name="Normal 5 61 7" xfId="31269"/>
    <cellStyle name="Normal 5 62" xfId="10388"/>
    <cellStyle name="Normal 5 62 2" xfId="10389"/>
    <cellStyle name="Normal 5 62 2 2" xfId="10390"/>
    <cellStyle name="Normal 5 62 2 3" xfId="10391"/>
    <cellStyle name="Normal 5 62 2 3 2" xfId="20343"/>
    <cellStyle name="Normal 5 62 2 3 2 2" xfId="31270"/>
    <cellStyle name="Normal 5 62 2 3 3" xfId="31271"/>
    <cellStyle name="Normal 5 62 2 4" xfId="20344"/>
    <cellStyle name="Normal 5 62 2 4 2" xfId="31272"/>
    <cellStyle name="Normal 5 62 2 5" xfId="31273"/>
    <cellStyle name="Normal 5 62 3" xfId="10392"/>
    <cellStyle name="Normal 5 62 4" xfId="10393"/>
    <cellStyle name="Normal 5 62 4 2" xfId="20345"/>
    <cellStyle name="Normal 5 62 4 2 2" xfId="31274"/>
    <cellStyle name="Normal 5 62 4 3" xfId="31275"/>
    <cellStyle name="Normal 5 62 5" xfId="20346"/>
    <cellStyle name="Normal 5 62 5 2" xfId="31276"/>
    <cellStyle name="Normal 5 62 6" xfId="31277"/>
    <cellStyle name="Normal 5 63" xfId="10394"/>
    <cellStyle name="Normal 5 63 2" xfId="10395"/>
    <cellStyle name="Normal 5 63 2 2" xfId="10396"/>
    <cellStyle name="Normal 5 63 2 3" xfId="10397"/>
    <cellStyle name="Normal 5 63 2 3 2" xfId="20347"/>
    <cellStyle name="Normal 5 63 2 3 2 2" xfId="31278"/>
    <cellStyle name="Normal 5 63 2 3 3" xfId="31279"/>
    <cellStyle name="Normal 5 63 2 4" xfId="20348"/>
    <cellStyle name="Normal 5 63 2 4 2" xfId="31280"/>
    <cellStyle name="Normal 5 63 2 5" xfId="31281"/>
    <cellStyle name="Normal 5 63 3" xfId="10398"/>
    <cellStyle name="Normal 5 63 4" xfId="10399"/>
    <cellStyle name="Normal 5 63 4 2" xfId="20349"/>
    <cellStyle name="Normal 5 63 4 2 2" xfId="31282"/>
    <cellStyle name="Normal 5 63 4 3" xfId="31283"/>
    <cellStyle name="Normal 5 63 5" xfId="20350"/>
    <cellStyle name="Normal 5 63 5 2" xfId="31284"/>
    <cellStyle name="Normal 5 63 6" xfId="31285"/>
    <cellStyle name="Normal 5 64" xfId="10400"/>
    <cellStyle name="Normal 5 64 2" xfId="10401"/>
    <cellStyle name="Normal 5 64 2 2" xfId="10402"/>
    <cellStyle name="Normal 5 64 2 3" xfId="10403"/>
    <cellStyle name="Normal 5 64 2 3 2" xfId="20351"/>
    <cellStyle name="Normal 5 64 2 3 2 2" xfId="31286"/>
    <cellStyle name="Normal 5 64 2 3 3" xfId="31287"/>
    <cellStyle name="Normal 5 64 2 4" xfId="20352"/>
    <cellStyle name="Normal 5 64 2 4 2" xfId="31288"/>
    <cellStyle name="Normal 5 64 2 5" xfId="31289"/>
    <cellStyle name="Normal 5 64 3" xfId="10404"/>
    <cellStyle name="Normal 5 64 4" xfId="10405"/>
    <cellStyle name="Normal 5 64 4 2" xfId="20353"/>
    <cellStyle name="Normal 5 64 4 2 2" xfId="31290"/>
    <cellStyle name="Normal 5 64 4 3" xfId="31291"/>
    <cellStyle name="Normal 5 64 5" xfId="20354"/>
    <cellStyle name="Normal 5 64 5 2" xfId="31292"/>
    <cellStyle name="Normal 5 64 6" xfId="31293"/>
    <cellStyle name="Normal 5 65" xfId="10406"/>
    <cellStyle name="Normal 5 65 2" xfId="10407"/>
    <cellStyle name="Normal 5 65 2 2" xfId="10408"/>
    <cellStyle name="Normal 5 65 2 3" xfId="10409"/>
    <cellStyle name="Normal 5 65 2 3 2" xfId="20355"/>
    <cellStyle name="Normal 5 65 2 3 2 2" xfId="31294"/>
    <cellStyle name="Normal 5 65 2 3 3" xfId="31295"/>
    <cellStyle name="Normal 5 65 2 4" xfId="20356"/>
    <cellStyle name="Normal 5 65 2 4 2" xfId="31296"/>
    <cellStyle name="Normal 5 65 2 5" xfId="31297"/>
    <cellStyle name="Normal 5 65 3" xfId="10410"/>
    <cellStyle name="Normal 5 65 4" xfId="10411"/>
    <cellStyle name="Normal 5 65 4 2" xfId="20357"/>
    <cellStyle name="Normal 5 65 4 2 2" xfId="31298"/>
    <cellStyle name="Normal 5 65 4 3" xfId="31299"/>
    <cellStyle name="Normal 5 65 5" xfId="20358"/>
    <cellStyle name="Normal 5 65 5 2" xfId="31300"/>
    <cellStyle name="Normal 5 65 6" xfId="31301"/>
    <cellStyle name="Normal 5 66" xfId="10412"/>
    <cellStyle name="Normal 5 66 2" xfId="10413"/>
    <cellStyle name="Normal 5 66 2 2" xfId="10414"/>
    <cellStyle name="Normal 5 66 2 3" xfId="10415"/>
    <cellStyle name="Normal 5 66 2 3 2" xfId="20359"/>
    <cellStyle name="Normal 5 66 2 3 2 2" xfId="31302"/>
    <cellStyle name="Normal 5 66 2 3 3" xfId="31303"/>
    <cellStyle name="Normal 5 66 2 4" xfId="20360"/>
    <cellStyle name="Normal 5 66 2 4 2" xfId="31304"/>
    <cellStyle name="Normal 5 66 2 5" xfId="31305"/>
    <cellStyle name="Normal 5 66 3" xfId="10416"/>
    <cellStyle name="Normal 5 66 4" xfId="10417"/>
    <cellStyle name="Normal 5 66 4 2" xfId="20361"/>
    <cellStyle name="Normal 5 66 4 2 2" xfId="31306"/>
    <cellStyle name="Normal 5 66 4 3" xfId="31307"/>
    <cellStyle name="Normal 5 66 5" xfId="20362"/>
    <cellStyle name="Normal 5 66 5 2" xfId="31308"/>
    <cellStyle name="Normal 5 66 6" xfId="31309"/>
    <cellStyle name="Normal 5 67" xfId="10418"/>
    <cellStyle name="Normal 5 67 2" xfId="10419"/>
    <cellStyle name="Normal 5 67 2 2" xfId="10420"/>
    <cellStyle name="Normal 5 67 2 3" xfId="10421"/>
    <cellStyle name="Normal 5 67 2 3 2" xfId="20363"/>
    <cellStyle name="Normal 5 67 2 3 2 2" xfId="31310"/>
    <cellStyle name="Normal 5 67 2 3 3" xfId="31311"/>
    <cellStyle name="Normal 5 67 2 4" xfId="20364"/>
    <cellStyle name="Normal 5 67 2 4 2" xfId="31312"/>
    <cellStyle name="Normal 5 67 2 5" xfId="31313"/>
    <cellStyle name="Normal 5 67 3" xfId="10422"/>
    <cellStyle name="Normal 5 67 4" xfId="10423"/>
    <cellStyle name="Normal 5 67 4 2" xfId="20365"/>
    <cellStyle name="Normal 5 67 4 2 2" xfId="31314"/>
    <cellStyle name="Normal 5 67 4 3" xfId="31315"/>
    <cellStyle name="Normal 5 67 5" xfId="20366"/>
    <cellStyle name="Normal 5 67 5 2" xfId="31316"/>
    <cellStyle name="Normal 5 67 6" xfId="31317"/>
    <cellStyle name="Normal 5 68" xfId="10424"/>
    <cellStyle name="Normal 5 68 2" xfId="10425"/>
    <cellStyle name="Normal 5 68 2 2" xfId="10426"/>
    <cellStyle name="Normal 5 68 2 3" xfId="10427"/>
    <cellStyle name="Normal 5 68 2 3 2" xfId="20367"/>
    <cellStyle name="Normal 5 68 2 3 2 2" xfId="31318"/>
    <cellStyle name="Normal 5 68 2 3 3" xfId="31319"/>
    <cellStyle name="Normal 5 68 2 4" xfId="20368"/>
    <cellStyle name="Normal 5 68 2 4 2" xfId="31320"/>
    <cellStyle name="Normal 5 68 2 5" xfId="31321"/>
    <cellStyle name="Normal 5 68 3" xfId="10428"/>
    <cellStyle name="Normal 5 68 4" xfId="10429"/>
    <cellStyle name="Normal 5 68 4 2" xfId="20369"/>
    <cellStyle name="Normal 5 68 4 2 2" xfId="31322"/>
    <cellStyle name="Normal 5 68 4 3" xfId="31323"/>
    <cellStyle name="Normal 5 68 5" xfId="20370"/>
    <cellStyle name="Normal 5 68 5 2" xfId="31324"/>
    <cellStyle name="Normal 5 68 6" xfId="31325"/>
    <cellStyle name="Normal 5 69" xfId="10430"/>
    <cellStyle name="Normal 5 69 2" xfId="10431"/>
    <cellStyle name="Normal 5 69 2 2" xfId="10432"/>
    <cellStyle name="Normal 5 69 2 3" xfId="10433"/>
    <cellStyle name="Normal 5 69 2 3 2" xfId="20371"/>
    <cellStyle name="Normal 5 69 2 3 2 2" xfId="31326"/>
    <cellStyle name="Normal 5 69 2 3 3" xfId="31327"/>
    <cellStyle name="Normal 5 69 2 4" xfId="20372"/>
    <cellStyle name="Normal 5 69 2 4 2" xfId="31328"/>
    <cellStyle name="Normal 5 69 2 5" xfId="31329"/>
    <cellStyle name="Normal 5 69 3" xfId="10434"/>
    <cellStyle name="Normal 5 69 4" xfId="10435"/>
    <cellStyle name="Normal 5 69 4 2" xfId="20373"/>
    <cellStyle name="Normal 5 69 4 2 2" xfId="31330"/>
    <cellStyle name="Normal 5 69 4 3" xfId="31331"/>
    <cellStyle name="Normal 5 69 5" xfId="20374"/>
    <cellStyle name="Normal 5 69 5 2" xfId="31332"/>
    <cellStyle name="Normal 5 69 6" xfId="31333"/>
    <cellStyle name="Normal 5 7" xfId="10436"/>
    <cellStyle name="Normal 5 7 2" xfId="10437"/>
    <cellStyle name="Normal 5 7 2 2" xfId="10438"/>
    <cellStyle name="Normal 5 7 2 3" xfId="20375"/>
    <cellStyle name="Normal 5 7 3" xfId="10439"/>
    <cellStyle name="Normal 5 7 3 2" xfId="10440"/>
    <cellStyle name="Normal 5 7 3 3" xfId="10441"/>
    <cellStyle name="Normal 5 7 3 3 2" xfId="20376"/>
    <cellStyle name="Normal 5 7 3 3 2 2" xfId="31334"/>
    <cellStyle name="Normal 5 7 3 3 3" xfId="31335"/>
    <cellStyle name="Normal 5 7 3 4" xfId="20377"/>
    <cellStyle name="Normal 5 7 3 4 2" xfId="31336"/>
    <cellStyle name="Normal 5 7 3 5" xfId="31337"/>
    <cellStyle name="Normal 5 7 4" xfId="10442"/>
    <cellStyle name="Normal 5 7 4 2" xfId="10443"/>
    <cellStyle name="Normal 5 7 4 3" xfId="10444"/>
    <cellStyle name="Normal 5 7 4 3 2" xfId="20378"/>
    <cellStyle name="Normal 5 7 4 3 2 2" xfId="31338"/>
    <cellStyle name="Normal 5 7 4 3 3" xfId="31339"/>
    <cellStyle name="Normal 5 7 4 4" xfId="20379"/>
    <cellStyle name="Normal 5 7 4 4 2" xfId="31340"/>
    <cellStyle name="Normal 5 7 4 5" xfId="31341"/>
    <cellStyle name="Normal 5 70" xfId="10445"/>
    <cellStyle name="Normal 5 70 2" xfId="10446"/>
    <cellStyle name="Normal 5 70 2 2" xfId="10447"/>
    <cellStyle name="Normal 5 70 2 3" xfId="10448"/>
    <cellStyle name="Normal 5 70 2 3 2" xfId="20380"/>
    <cellStyle name="Normal 5 70 2 3 2 2" xfId="31342"/>
    <cellStyle name="Normal 5 70 2 3 3" xfId="31343"/>
    <cellStyle name="Normal 5 70 2 4" xfId="20381"/>
    <cellStyle name="Normal 5 70 2 4 2" xfId="31344"/>
    <cellStyle name="Normal 5 70 2 5" xfId="31345"/>
    <cellStyle name="Normal 5 70 3" xfId="10449"/>
    <cellStyle name="Normal 5 70 4" xfId="10450"/>
    <cellStyle name="Normal 5 70 4 2" xfId="20382"/>
    <cellStyle name="Normal 5 70 4 2 2" xfId="31346"/>
    <cellStyle name="Normal 5 70 4 3" xfId="31347"/>
    <cellStyle name="Normal 5 70 5" xfId="20383"/>
    <cellStyle name="Normal 5 70 5 2" xfId="31348"/>
    <cellStyle name="Normal 5 70 6" xfId="31349"/>
    <cellStyle name="Normal 5 71" xfId="10451"/>
    <cellStyle name="Normal 5 71 2" xfId="10452"/>
    <cellStyle name="Normal 5 71 2 2" xfId="10453"/>
    <cellStyle name="Normal 5 71 2 3" xfId="10454"/>
    <cellStyle name="Normal 5 71 2 3 2" xfId="20384"/>
    <cellStyle name="Normal 5 71 2 3 2 2" xfId="31350"/>
    <cellStyle name="Normal 5 71 2 3 3" xfId="31351"/>
    <cellStyle name="Normal 5 71 2 4" xfId="20385"/>
    <cellStyle name="Normal 5 71 2 4 2" xfId="31352"/>
    <cellStyle name="Normal 5 71 2 5" xfId="31353"/>
    <cellStyle name="Normal 5 71 3" xfId="10455"/>
    <cellStyle name="Normal 5 71 4" xfId="10456"/>
    <cellStyle name="Normal 5 71 4 2" xfId="20386"/>
    <cellStyle name="Normal 5 71 4 2 2" xfId="31354"/>
    <cellStyle name="Normal 5 71 4 3" xfId="31355"/>
    <cellStyle name="Normal 5 71 5" xfId="20387"/>
    <cellStyle name="Normal 5 71 5 2" xfId="31356"/>
    <cellStyle name="Normal 5 71 6" xfId="31357"/>
    <cellStyle name="Normal 5 72" xfId="10457"/>
    <cellStyle name="Normal 5 72 2" xfId="10458"/>
    <cellStyle name="Normal 5 72 2 2" xfId="10459"/>
    <cellStyle name="Normal 5 72 2 3" xfId="10460"/>
    <cellStyle name="Normal 5 72 2 3 2" xfId="20388"/>
    <cellStyle name="Normal 5 72 2 3 2 2" xfId="31358"/>
    <cellStyle name="Normal 5 72 2 3 3" xfId="31359"/>
    <cellStyle name="Normal 5 72 2 4" xfId="20389"/>
    <cellStyle name="Normal 5 72 2 4 2" xfId="31360"/>
    <cellStyle name="Normal 5 72 2 5" xfId="31361"/>
    <cellStyle name="Normal 5 72 3" xfId="10461"/>
    <cellStyle name="Normal 5 72 4" xfId="10462"/>
    <cellStyle name="Normal 5 72 4 2" xfId="20390"/>
    <cellStyle name="Normal 5 72 4 2 2" xfId="31362"/>
    <cellStyle name="Normal 5 72 4 3" xfId="31363"/>
    <cellStyle name="Normal 5 72 5" xfId="20391"/>
    <cellStyle name="Normal 5 72 5 2" xfId="31364"/>
    <cellStyle name="Normal 5 72 6" xfId="31365"/>
    <cellStyle name="Normal 5 73" xfId="10463"/>
    <cellStyle name="Normal 5 73 2" xfId="10464"/>
    <cellStyle name="Normal 5 73 2 2" xfId="10465"/>
    <cellStyle name="Normal 5 73 2 3" xfId="10466"/>
    <cellStyle name="Normal 5 73 2 3 2" xfId="20392"/>
    <cellStyle name="Normal 5 73 2 3 2 2" xfId="31366"/>
    <cellStyle name="Normal 5 73 2 3 3" xfId="31367"/>
    <cellStyle name="Normal 5 73 2 4" xfId="20393"/>
    <cellStyle name="Normal 5 73 2 4 2" xfId="31368"/>
    <cellStyle name="Normal 5 73 2 5" xfId="31369"/>
    <cellStyle name="Normal 5 73 3" xfId="10467"/>
    <cellStyle name="Normal 5 73 4" xfId="10468"/>
    <cellStyle name="Normal 5 73 4 2" xfId="20394"/>
    <cellStyle name="Normal 5 73 4 2 2" xfId="31370"/>
    <cellStyle name="Normal 5 73 4 3" xfId="31371"/>
    <cellStyle name="Normal 5 73 5" xfId="20395"/>
    <cellStyle name="Normal 5 73 5 2" xfId="31372"/>
    <cellStyle name="Normal 5 73 6" xfId="31373"/>
    <cellStyle name="Normal 5 74" xfId="10469"/>
    <cellStyle name="Normal 5 74 2" xfId="10470"/>
    <cellStyle name="Normal 5 74 2 2" xfId="10471"/>
    <cellStyle name="Normal 5 74 2 3" xfId="10472"/>
    <cellStyle name="Normal 5 74 2 3 2" xfId="20396"/>
    <cellStyle name="Normal 5 74 2 3 2 2" xfId="31374"/>
    <cellStyle name="Normal 5 74 2 3 3" xfId="31375"/>
    <cellStyle name="Normal 5 74 2 4" xfId="20397"/>
    <cellStyle name="Normal 5 74 2 4 2" xfId="31376"/>
    <cellStyle name="Normal 5 74 2 5" xfId="31377"/>
    <cellStyle name="Normal 5 74 3" xfId="10473"/>
    <cellStyle name="Normal 5 74 4" xfId="10474"/>
    <cellStyle name="Normal 5 74 4 2" xfId="20398"/>
    <cellStyle name="Normal 5 74 4 2 2" xfId="31378"/>
    <cellStyle name="Normal 5 74 4 3" xfId="31379"/>
    <cellStyle name="Normal 5 74 5" xfId="20399"/>
    <cellStyle name="Normal 5 74 5 2" xfId="31380"/>
    <cellStyle name="Normal 5 74 6" xfId="31381"/>
    <cellStyle name="Normal 5 75" xfId="10475"/>
    <cellStyle name="Normal 5 75 2" xfId="10476"/>
    <cellStyle name="Normal 5 75 2 2" xfId="10477"/>
    <cellStyle name="Normal 5 75 2 3" xfId="10478"/>
    <cellStyle name="Normal 5 75 2 3 2" xfId="20400"/>
    <cellStyle name="Normal 5 75 2 3 2 2" xfId="31382"/>
    <cellStyle name="Normal 5 75 2 3 3" xfId="31383"/>
    <cellStyle name="Normal 5 75 2 4" xfId="20401"/>
    <cellStyle name="Normal 5 75 2 4 2" xfId="31384"/>
    <cellStyle name="Normal 5 75 2 5" xfId="31385"/>
    <cellStyle name="Normal 5 75 3" xfId="10479"/>
    <cellStyle name="Normal 5 75 4" xfId="10480"/>
    <cellStyle name="Normal 5 75 4 2" xfId="20402"/>
    <cellStyle name="Normal 5 75 4 2 2" xfId="31386"/>
    <cellStyle name="Normal 5 75 4 3" xfId="31387"/>
    <cellStyle name="Normal 5 75 5" xfId="20403"/>
    <cellStyle name="Normal 5 75 5 2" xfId="31388"/>
    <cellStyle name="Normal 5 75 6" xfId="31389"/>
    <cellStyle name="Normal 5 76" xfId="10481"/>
    <cellStyle name="Normal 5 76 2" xfId="10482"/>
    <cellStyle name="Normal 5 76 2 2" xfId="10483"/>
    <cellStyle name="Normal 5 76 2 3" xfId="10484"/>
    <cellStyle name="Normal 5 76 2 3 2" xfId="20404"/>
    <cellStyle name="Normal 5 76 2 3 2 2" xfId="31390"/>
    <cellStyle name="Normal 5 76 2 3 3" xfId="31391"/>
    <cellStyle name="Normal 5 76 2 4" xfId="20405"/>
    <cellStyle name="Normal 5 76 2 4 2" xfId="31392"/>
    <cellStyle name="Normal 5 76 2 5" xfId="31393"/>
    <cellStyle name="Normal 5 76 3" xfId="10485"/>
    <cellStyle name="Normal 5 76 4" xfId="10486"/>
    <cellStyle name="Normal 5 76 4 2" xfId="20406"/>
    <cellStyle name="Normal 5 76 4 2 2" xfId="31394"/>
    <cellStyle name="Normal 5 76 4 3" xfId="31395"/>
    <cellStyle name="Normal 5 76 5" xfId="20407"/>
    <cellStyle name="Normal 5 76 5 2" xfId="31396"/>
    <cellStyle name="Normal 5 76 6" xfId="31397"/>
    <cellStyle name="Normal 5 77" xfId="10487"/>
    <cellStyle name="Normal 5 77 2" xfId="10488"/>
    <cellStyle name="Normal 5 77 2 2" xfId="10489"/>
    <cellStyle name="Normal 5 77 2 3" xfId="10490"/>
    <cellStyle name="Normal 5 77 2 3 2" xfId="20408"/>
    <cellStyle name="Normal 5 77 2 3 2 2" xfId="31398"/>
    <cellStyle name="Normal 5 77 2 3 3" xfId="31399"/>
    <cellStyle name="Normal 5 77 2 4" xfId="20409"/>
    <cellStyle name="Normal 5 77 2 4 2" xfId="31400"/>
    <cellStyle name="Normal 5 77 2 5" xfId="31401"/>
    <cellStyle name="Normal 5 77 3" xfId="10491"/>
    <cellStyle name="Normal 5 77 4" xfId="10492"/>
    <cellStyle name="Normal 5 77 4 2" xfId="20410"/>
    <cellStyle name="Normal 5 77 4 2 2" xfId="31402"/>
    <cellStyle name="Normal 5 77 4 3" xfId="31403"/>
    <cellStyle name="Normal 5 77 5" xfId="20411"/>
    <cellStyle name="Normal 5 77 5 2" xfId="31404"/>
    <cellStyle name="Normal 5 77 6" xfId="31405"/>
    <cellStyle name="Normal 5 78" xfId="10493"/>
    <cellStyle name="Normal 5 78 2" xfId="10494"/>
    <cellStyle name="Normal 5 78 2 2" xfId="10495"/>
    <cellStyle name="Normal 5 78 2 3" xfId="10496"/>
    <cellStyle name="Normal 5 78 2 3 2" xfId="20412"/>
    <cellStyle name="Normal 5 78 2 3 2 2" xfId="31406"/>
    <cellStyle name="Normal 5 78 2 3 3" xfId="31407"/>
    <cellStyle name="Normal 5 78 2 4" xfId="20413"/>
    <cellStyle name="Normal 5 78 2 4 2" xfId="31408"/>
    <cellStyle name="Normal 5 78 2 5" xfId="31409"/>
    <cellStyle name="Normal 5 78 3" xfId="10497"/>
    <cellStyle name="Normal 5 78 4" xfId="10498"/>
    <cellStyle name="Normal 5 78 4 2" xfId="20414"/>
    <cellStyle name="Normal 5 78 4 2 2" xfId="31410"/>
    <cellStyle name="Normal 5 78 4 3" xfId="31411"/>
    <cellStyle name="Normal 5 78 5" xfId="20415"/>
    <cellStyle name="Normal 5 78 5 2" xfId="31412"/>
    <cellStyle name="Normal 5 78 6" xfId="31413"/>
    <cellStyle name="Normal 5 79" xfId="10499"/>
    <cellStyle name="Normal 5 79 2" xfId="10500"/>
    <cellStyle name="Normal 5 79 2 2" xfId="10501"/>
    <cellStyle name="Normal 5 79 2 3" xfId="10502"/>
    <cellStyle name="Normal 5 79 2 3 2" xfId="20416"/>
    <cellStyle name="Normal 5 79 2 3 2 2" xfId="31414"/>
    <cellStyle name="Normal 5 79 2 3 3" xfId="31415"/>
    <cellStyle name="Normal 5 79 2 4" xfId="20417"/>
    <cellStyle name="Normal 5 79 2 4 2" xfId="31416"/>
    <cellStyle name="Normal 5 79 2 5" xfId="31417"/>
    <cellStyle name="Normal 5 79 3" xfId="10503"/>
    <cellStyle name="Normal 5 79 4" xfId="10504"/>
    <cellStyle name="Normal 5 79 4 2" xfId="20418"/>
    <cellStyle name="Normal 5 79 4 2 2" xfId="31418"/>
    <cellStyle name="Normal 5 79 4 3" xfId="31419"/>
    <cellStyle name="Normal 5 79 5" xfId="20419"/>
    <cellStyle name="Normal 5 79 5 2" xfId="31420"/>
    <cellStyle name="Normal 5 79 6" xfId="31421"/>
    <cellStyle name="Normal 5 8" xfId="10505"/>
    <cellStyle name="Normal 5 8 2" xfId="10506"/>
    <cellStyle name="Normal 5 8 2 2" xfId="10507"/>
    <cellStyle name="Normal 5 8 2 3" xfId="10508"/>
    <cellStyle name="Normal 5 8 2 3 2" xfId="20420"/>
    <cellStyle name="Normal 5 8 2 3 2 2" xfId="31422"/>
    <cellStyle name="Normal 5 8 2 3 3" xfId="31423"/>
    <cellStyle name="Normal 5 8 2 4" xfId="20421"/>
    <cellStyle name="Normal 5 8 2 4 2" xfId="31424"/>
    <cellStyle name="Normal 5 8 2 5" xfId="31425"/>
    <cellStyle name="Normal 5 8 3" xfId="10509"/>
    <cellStyle name="Normal 5 8 3 2" xfId="10510"/>
    <cellStyle name="Normal 5 8 3 3" xfId="10511"/>
    <cellStyle name="Normal 5 8 3 3 2" xfId="20422"/>
    <cellStyle name="Normal 5 8 3 3 2 2" xfId="31426"/>
    <cellStyle name="Normal 5 8 3 3 3" xfId="31427"/>
    <cellStyle name="Normal 5 8 3 4" xfId="20423"/>
    <cellStyle name="Normal 5 8 3 4 2" xfId="31428"/>
    <cellStyle name="Normal 5 8 3 5" xfId="31429"/>
    <cellStyle name="Normal 5 8 4" xfId="10512"/>
    <cellStyle name="Normal 5 8 5" xfId="20424"/>
    <cellStyle name="Normal 5 8 5 2" xfId="31430"/>
    <cellStyle name="Normal 5 80" xfId="10513"/>
    <cellStyle name="Normal 5 80 2" xfId="10514"/>
    <cellStyle name="Normal 5 80 2 2" xfId="10515"/>
    <cellStyle name="Normal 5 80 2 3" xfId="10516"/>
    <cellStyle name="Normal 5 80 2 3 2" xfId="20425"/>
    <cellStyle name="Normal 5 80 2 3 2 2" xfId="31431"/>
    <cellStyle name="Normal 5 80 2 3 3" xfId="31432"/>
    <cellStyle name="Normal 5 80 2 4" xfId="20426"/>
    <cellStyle name="Normal 5 80 2 4 2" xfId="31433"/>
    <cellStyle name="Normal 5 80 2 5" xfId="31434"/>
    <cellStyle name="Normal 5 80 3" xfId="10517"/>
    <cellStyle name="Normal 5 80 4" xfId="10518"/>
    <cellStyle name="Normal 5 80 4 2" xfId="20427"/>
    <cellStyle name="Normal 5 80 4 2 2" xfId="31435"/>
    <cellStyle name="Normal 5 80 4 3" xfId="31436"/>
    <cellStyle name="Normal 5 80 5" xfId="20428"/>
    <cellStyle name="Normal 5 80 5 2" xfId="31437"/>
    <cellStyle name="Normal 5 80 6" xfId="31438"/>
    <cellStyle name="Normal 5 81" xfId="10519"/>
    <cellStyle name="Normal 5 81 2" xfId="10520"/>
    <cellStyle name="Normal 5 81 2 2" xfId="10521"/>
    <cellStyle name="Normal 5 81 2 3" xfId="10522"/>
    <cellStyle name="Normal 5 81 2 3 2" xfId="20429"/>
    <cellStyle name="Normal 5 81 2 3 2 2" xfId="31439"/>
    <cellStyle name="Normal 5 81 2 3 3" xfId="31440"/>
    <cellStyle name="Normal 5 81 2 4" xfId="20430"/>
    <cellStyle name="Normal 5 81 2 4 2" xfId="31441"/>
    <cellStyle name="Normal 5 81 2 5" xfId="31442"/>
    <cellStyle name="Normal 5 81 3" xfId="10523"/>
    <cellStyle name="Normal 5 81 4" xfId="10524"/>
    <cellStyle name="Normal 5 81 4 2" xfId="20431"/>
    <cellStyle name="Normal 5 81 4 2 2" xfId="31443"/>
    <cellStyle name="Normal 5 81 4 3" xfId="31444"/>
    <cellStyle name="Normal 5 81 5" xfId="20432"/>
    <cellStyle name="Normal 5 81 5 2" xfId="31445"/>
    <cellStyle name="Normal 5 81 6" xfId="31446"/>
    <cellStyle name="Normal 5 82" xfId="10525"/>
    <cellStyle name="Normal 5 82 2" xfId="10526"/>
    <cellStyle name="Normal 5 82 2 2" xfId="10527"/>
    <cellStyle name="Normal 5 82 2 3" xfId="10528"/>
    <cellStyle name="Normal 5 82 2 3 2" xfId="20433"/>
    <cellStyle name="Normal 5 82 2 3 2 2" xfId="31447"/>
    <cellStyle name="Normal 5 82 2 3 3" xfId="31448"/>
    <cellStyle name="Normal 5 82 2 4" xfId="20434"/>
    <cellStyle name="Normal 5 82 2 4 2" xfId="31449"/>
    <cellStyle name="Normal 5 82 2 5" xfId="31450"/>
    <cellStyle name="Normal 5 82 3" xfId="10529"/>
    <cellStyle name="Normal 5 82 4" xfId="10530"/>
    <cellStyle name="Normal 5 82 4 2" xfId="20435"/>
    <cellStyle name="Normal 5 82 4 2 2" xfId="31451"/>
    <cellStyle name="Normal 5 82 4 3" xfId="31452"/>
    <cellStyle name="Normal 5 82 5" xfId="20436"/>
    <cellStyle name="Normal 5 82 5 2" xfId="31453"/>
    <cellStyle name="Normal 5 82 6" xfId="31454"/>
    <cellStyle name="Normal 5 83" xfId="10531"/>
    <cellStyle name="Normal 5 83 2" xfId="10532"/>
    <cellStyle name="Normal 5 83 2 2" xfId="10533"/>
    <cellStyle name="Normal 5 83 2 3" xfId="10534"/>
    <cellStyle name="Normal 5 83 2 3 2" xfId="20437"/>
    <cellStyle name="Normal 5 83 2 3 2 2" xfId="31455"/>
    <cellStyle name="Normal 5 83 2 3 3" xfId="31456"/>
    <cellStyle name="Normal 5 83 2 4" xfId="20438"/>
    <cellStyle name="Normal 5 83 2 4 2" xfId="31457"/>
    <cellStyle name="Normal 5 83 2 5" xfId="31458"/>
    <cellStyle name="Normal 5 83 3" xfId="10535"/>
    <cellStyle name="Normal 5 83 4" xfId="10536"/>
    <cellStyle name="Normal 5 83 4 2" xfId="20439"/>
    <cellStyle name="Normal 5 83 4 2 2" xfId="31459"/>
    <cellStyle name="Normal 5 83 4 3" xfId="31460"/>
    <cellStyle name="Normal 5 83 5" xfId="20440"/>
    <cellStyle name="Normal 5 83 5 2" xfId="31461"/>
    <cellStyle name="Normal 5 83 6" xfId="31462"/>
    <cellStyle name="Normal 5 84" xfId="10537"/>
    <cellStyle name="Normal 5 84 2" xfId="10538"/>
    <cellStyle name="Normal 5 84 2 2" xfId="10539"/>
    <cellStyle name="Normal 5 84 2 3" xfId="10540"/>
    <cellStyle name="Normal 5 84 2 3 2" xfId="20441"/>
    <cellStyle name="Normal 5 84 2 3 2 2" xfId="31463"/>
    <cellStyle name="Normal 5 84 2 3 3" xfId="31464"/>
    <cellStyle name="Normal 5 84 2 4" xfId="20442"/>
    <cellStyle name="Normal 5 84 2 4 2" xfId="31465"/>
    <cellStyle name="Normal 5 84 2 5" xfId="31466"/>
    <cellStyle name="Normal 5 84 3" xfId="10541"/>
    <cellStyle name="Normal 5 84 4" xfId="10542"/>
    <cellStyle name="Normal 5 84 4 2" xfId="20443"/>
    <cellStyle name="Normal 5 84 4 2 2" xfId="31467"/>
    <cellStyle name="Normal 5 84 4 3" xfId="31468"/>
    <cellStyle name="Normal 5 84 5" xfId="20444"/>
    <cellStyle name="Normal 5 84 5 2" xfId="31469"/>
    <cellStyle name="Normal 5 84 6" xfId="31470"/>
    <cellStyle name="Normal 5 85" xfId="10543"/>
    <cellStyle name="Normal 5 85 2" xfId="10544"/>
    <cellStyle name="Normal 5 85 2 2" xfId="10545"/>
    <cellStyle name="Normal 5 85 2 3" xfId="10546"/>
    <cellStyle name="Normal 5 85 2 3 2" xfId="20445"/>
    <cellStyle name="Normal 5 85 2 3 2 2" xfId="31471"/>
    <cellStyle name="Normal 5 85 2 3 3" xfId="31472"/>
    <cellStyle name="Normal 5 85 2 4" xfId="20446"/>
    <cellStyle name="Normal 5 85 2 4 2" xfId="31473"/>
    <cellStyle name="Normal 5 85 2 5" xfId="31474"/>
    <cellStyle name="Normal 5 85 3" xfId="10547"/>
    <cellStyle name="Normal 5 85 4" xfId="10548"/>
    <cellStyle name="Normal 5 85 4 2" xfId="20447"/>
    <cellStyle name="Normal 5 85 4 2 2" xfId="31475"/>
    <cellStyle name="Normal 5 85 4 3" xfId="31476"/>
    <cellStyle name="Normal 5 85 5" xfId="20448"/>
    <cellStyle name="Normal 5 85 5 2" xfId="31477"/>
    <cellStyle name="Normal 5 85 6" xfId="31478"/>
    <cellStyle name="Normal 5 86" xfId="10549"/>
    <cellStyle name="Normal 5 86 2" xfId="10550"/>
    <cellStyle name="Normal 5 86 2 2" xfId="10551"/>
    <cellStyle name="Normal 5 86 2 3" xfId="10552"/>
    <cellStyle name="Normal 5 86 2 3 2" xfId="20449"/>
    <cellStyle name="Normal 5 86 2 3 2 2" xfId="31479"/>
    <cellStyle name="Normal 5 86 2 3 3" xfId="31480"/>
    <cellStyle name="Normal 5 86 2 4" xfId="20450"/>
    <cellStyle name="Normal 5 86 2 4 2" xfId="31481"/>
    <cellStyle name="Normal 5 86 2 5" xfId="31482"/>
    <cellStyle name="Normal 5 86 3" xfId="10553"/>
    <cellStyle name="Normal 5 86 4" xfId="10554"/>
    <cellStyle name="Normal 5 86 4 2" xfId="20451"/>
    <cellStyle name="Normal 5 86 4 2 2" xfId="31483"/>
    <cellStyle name="Normal 5 86 4 3" xfId="31484"/>
    <cellStyle name="Normal 5 86 5" xfId="20452"/>
    <cellStyle name="Normal 5 86 5 2" xfId="31485"/>
    <cellStyle name="Normal 5 86 6" xfId="31486"/>
    <cellStyle name="Normal 5 87" xfId="10555"/>
    <cellStyle name="Normal 5 87 2" xfId="10556"/>
    <cellStyle name="Normal 5 87 2 2" xfId="10557"/>
    <cellStyle name="Normal 5 87 2 3" xfId="10558"/>
    <cellStyle name="Normal 5 87 2 3 2" xfId="20453"/>
    <cellStyle name="Normal 5 87 2 3 2 2" xfId="31487"/>
    <cellStyle name="Normal 5 87 2 3 3" xfId="31488"/>
    <cellStyle name="Normal 5 87 2 4" xfId="20454"/>
    <cellStyle name="Normal 5 87 2 4 2" xfId="31489"/>
    <cellStyle name="Normal 5 87 2 5" xfId="31490"/>
    <cellStyle name="Normal 5 87 3" xfId="10559"/>
    <cellStyle name="Normal 5 87 4" xfId="10560"/>
    <cellStyle name="Normal 5 87 4 2" xfId="20455"/>
    <cellStyle name="Normal 5 87 4 2 2" xfId="31491"/>
    <cellStyle name="Normal 5 87 4 3" xfId="31492"/>
    <cellStyle name="Normal 5 87 5" xfId="20456"/>
    <cellStyle name="Normal 5 87 5 2" xfId="31493"/>
    <cellStyle name="Normal 5 87 6" xfId="31494"/>
    <cellStyle name="Normal 5 88" xfId="10561"/>
    <cellStyle name="Normal 5 88 2" xfId="10562"/>
    <cellStyle name="Normal 5 88 2 2" xfId="10563"/>
    <cellStyle name="Normal 5 88 2 3" xfId="10564"/>
    <cellStyle name="Normal 5 88 2 3 2" xfId="20457"/>
    <cellStyle name="Normal 5 88 2 3 2 2" xfId="31495"/>
    <cellStyle name="Normal 5 88 2 3 3" xfId="31496"/>
    <cellStyle name="Normal 5 88 2 4" xfId="20458"/>
    <cellStyle name="Normal 5 88 2 4 2" xfId="31497"/>
    <cellStyle name="Normal 5 88 2 5" xfId="31498"/>
    <cellStyle name="Normal 5 88 3" xfId="10565"/>
    <cellStyle name="Normal 5 88 4" xfId="10566"/>
    <cellStyle name="Normal 5 88 4 2" xfId="20459"/>
    <cellStyle name="Normal 5 88 4 2 2" xfId="31499"/>
    <cellStyle name="Normal 5 88 4 3" xfId="31500"/>
    <cellStyle name="Normal 5 88 5" xfId="20460"/>
    <cellStyle name="Normal 5 88 5 2" xfId="31501"/>
    <cellStyle name="Normal 5 88 6" xfId="31502"/>
    <cellStyle name="Normal 5 89" xfId="10567"/>
    <cellStyle name="Normal 5 89 2" xfId="10568"/>
    <cellStyle name="Normal 5 89 2 2" xfId="10569"/>
    <cellStyle name="Normal 5 89 2 3" xfId="10570"/>
    <cellStyle name="Normal 5 89 2 3 2" xfId="20461"/>
    <cellStyle name="Normal 5 89 2 3 2 2" xfId="31503"/>
    <cellStyle name="Normal 5 89 2 3 3" xfId="31504"/>
    <cellStyle name="Normal 5 89 2 4" xfId="20462"/>
    <cellStyle name="Normal 5 89 2 4 2" xfId="31505"/>
    <cellStyle name="Normal 5 89 2 5" xfId="31506"/>
    <cellStyle name="Normal 5 89 3" xfId="10571"/>
    <cellStyle name="Normal 5 89 4" xfId="10572"/>
    <cellStyle name="Normal 5 89 4 2" xfId="20463"/>
    <cellStyle name="Normal 5 89 4 2 2" xfId="31507"/>
    <cellStyle name="Normal 5 89 4 3" xfId="31508"/>
    <cellStyle name="Normal 5 89 5" xfId="20464"/>
    <cellStyle name="Normal 5 89 5 2" xfId="31509"/>
    <cellStyle name="Normal 5 89 6" xfId="31510"/>
    <cellStyle name="Normal 5 9" xfId="10573"/>
    <cellStyle name="Normal 5 9 2" xfId="10574"/>
    <cellStyle name="Normal 5 9 2 2" xfId="10575"/>
    <cellStyle name="Normal 5 9 2 3" xfId="10576"/>
    <cellStyle name="Normal 5 9 2 3 2" xfId="20465"/>
    <cellStyle name="Normal 5 9 2 3 2 2" xfId="31511"/>
    <cellStyle name="Normal 5 9 2 3 3" xfId="31512"/>
    <cellStyle name="Normal 5 9 2 4" xfId="20466"/>
    <cellStyle name="Normal 5 9 2 4 2" xfId="31513"/>
    <cellStyle name="Normal 5 9 2 5" xfId="31514"/>
    <cellStyle name="Normal 5 9 3" xfId="10577"/>
    <cellStyle name="Normal 5 9 3 2" xfId="10578"/>
    <cellStyle name="Normal 5 9 3 3" xfId="10579"/>
    <cellStyle name="Normal 5 9 3 3 2" xfId="20467"/>
    <cellStyle name="Normal 5 9 3 3 2 2" xfId="31515"/>
    <cellStyle name="Normal 5 9 3 3 3" xfId="31516"/>
    <cellStyle name="Normal 5 9 3 4" xfId="20468"/>
    <cellStyle name="Normal 5 9 3 4 2" xfId="31517"/>
    <cellStyle name="Normal 5 9 3 5" xfId="31518"/>
    <cellStyle name="Normal 5 9 4" xfId="10580"/>
    <cellStyle name="Normal 5 9 5" xfId="10581"/>
    <cellStyle name="Normal 5 9 5 2" xfId="20469"/>
    <cellStyle name="Normal 5 9 5 2 2" xfId="31519"/>
    <cellStyle name="Normal 5 9 5 3" xfId="31520"/>
    <cellStyle name="Normal 5 9 6" xfId="20470"/>
    <cellStyle name="Normal 5 9 6 2" xfId="31521"/>
    <cellStyle name="Normal 5 9 7" xfId="31522"/>
    <cellStyle name="Normal 5 90" xfId="10582"/>
    <cellStyle name="Normal 5 90 2" xfId="10583"/>
    <cellStyle name="Normal 5 90 2 2" xfId="10584"/>
    <cellStyle name="Normal 5 90 2 3" xfId="10585"/>
    <cellStyle name="Normal 5 90 2 3 2" xfId="20471"/>
    <cellStyle name="Normal 5 90 2 3 2 2" xfId="31523"/>
    <cellStyle name="Normal 5 90 2 3 3" xfId="31524"/>
    <cellStyle name="Normal 5 90 2 4" xfId="20472"/>
    <cellStyle name="Normal 5 90 2 4 2" xfId="31525"/>
    <cellStyle name="Normal 5 90 2 5" xfId="31526"/>
    <cellStyle name="Normal 5 90 3" xfId="10586"/>
    <cellStyle name="Normal 5 90 4" xfId="10587"/>
    <cellStyle name="Normal 5 90 4 2" xfId="20473"/>
    <cellStyle name="Normal 5 90 4 2 2" xfId="31527"/>
    <cellStyle name="Normal 5 90 4 3" xfId="31528"/>
    <cellStyle name="Normal 5 90 5" xfId="20474"/>
    <cellStyle name="Normal 5 90 5 2" xfId="31529"/>
    <cellStyle name="Normal 5 90 6" xfId="31530"/>
    <cellStyle name="Normal 5 91" xfId="10588"/>
    <cellStyle name="Normal 5 91 2" xfId="10589"/>
    <cellStyle name="Normal 5 91 2 2" xfId="10590"/>
    <cellStyle name="Normal 5 91 2 3" xfId="10591"/>
    <cellStyle name="Normal 5 91 2 3 2" xfId="20475"/>
    <cellStyle name="Normal 5 91 2 3 2 2" xfId="31531"/>
    <cellStyle name="Normal 5 91 2 3 3" xfId="31532"/>
    <cellStyle name="Normal 5 91 2 4" xfId="20476"/>
    <cellStyle name="Normal 5 91 2 4 2" xfId="31533"/>
    <cellStyle name="Normal 5 91 2 5" xfId="31534"/>
    <cellStyle name="Normal 5 91 3" xfId="10592"/>
    <cellStyle name="Normal 5 91 4" xfId="10593"/>
    <cellStyle name="Normal 5 91 4 2" xfId="20477"/>
    <cellStyle name="Normal 5 91 4 2 2" xfId="31535"/>
    <cellStyle name="Normal 5 91 4 3" xfId="31536"/>
    <cellStyle name="Normal 5 91 5" xfId="20478"/>
    <cellStyle name="Normal 5 91 5 2" xfId="31537"/>
    <cellStyle name="Normal 5 91 6" xfId="31538"/>
    <cellStyle name="Normal 5 92" xfId="10594"/>
    <cellStyle name="Normal 5 92 2" xfId="10595"/>
    <cellStyle name="Normal 5 92 2 2" xfId="10596"/>
    <cellStyle name="Normal 5 92 2 3" xfId="10597"/>
    <cellStyle name="Normal 5 92 2 3 2" xfId="20479"/>
    <cellStyle name="Normal 5 92 2 3 2 2" xfId="31539"/>
    <cellStyle name="Normal 5 92 2 3 3" xfId="31540"/>
    <cellStyle name="Normal 5 92 2 4" xfId="20480"/>
    <cellStyle name="Normal 5 92 2 4 2" xfId="31541"/>
    <cellStyle name="Normal 5 92 2 5" xfId="31542"/>
    <cellStyle name="Normal 5 92 3" xfId="10598"/>
    <cellStyle name="Normal 5 92 4" xfId="10599"/>
    <cellStyle name="Normal 5 92 4 2" xfId="20481"/>
    <cellStyle name="Normal 5 92 4 2 2" xfId="31543"/>
    <cellStyle name="Normal 5 92 4 3" xfId="31544"/>
    <cellStyle name="Normal 5 92 5" xfId="20482"/>
    <cellStyle name="Normal 5 92 5 2" xfId="31545"/>
    <cellStyle name="Normal 5 92 6" xfId="31546"/>
    <cellStyle name="Normal 5 93" xfId="10600"/>
    <cellStyle name="Normal 5 93 2" xfId="10601"/>
    <cellStyle name="Normal 5 93 2 2" xfId="10602"/>
    <cellStyle name="Normal 5 93 2 3" xfId="10603"/>
    <cellStyle name="Normal 5 93 2 3 2" xfId="20483"/>
    <cellStyle name="Normal 5 93 2 3 2 2" xfId="31547"/>
    <cellStyle name="Normal 5 93 2 3 3" xfId="31548"/>
    <cellStyle name="Normal 5 93 2 4" xfId="20484"/>
    <cellStyle name="Normal 5 93 2 4 2" xfId="31549"/>
    <cellStyle name="Normal 5 93 2 5" xfId="31550"/>
    <cellStyle name="Normal 5 93 3" xfId="10604"/>
    <cellStyle name="Normal 5 93 4" xfId="10605"/>
    <cellStyle name="Normal 5 93 4 2" xfId="20485"/>
    <cellStyle name="Normal 5 93 4 2 2" xfId="31551"/>
    <cellStyle name="Normal 5 93 4 3" xfId="31552"/>
    <cellStyle name="Normal 5 93 5" xfId="20486"/>
    <cellStyle name="Normal 5 93 5 2" xfId="31553"/>
    <cellStyle name="Normal 5 93 6" xfId="31554"/>
    <cellStyle name="Normal 5 94" xfId="10606"/>
    <cellStyle name="Normal 5 94 2" xfId="10607"/>
    <cellStyle name="Normal 5 95" xfId="10608"/>
    <cellStyle name="Normal 5 95 2" xfId="10609"/>
    <cellStyle name="Normal 5 95 2 2" xfId="10610"/>
    <cellStyle name="Normal 5 95 2 3" xfId="10611"/>
    <cellStyle name="Normal 5 95 2 3 2" xfId="20487"/>
    <cellStyle name="Normal 5 95 2 3 2 2" xfId="31555"/>
    <cellStyle name="Normal 5 95 2 3 3" xfId="31556"/>
    <cellStyle name="Normal 5 95 2 4" xfId="20488"/>
    <cellStyle name="Normal 5 95 2 4 2" xfId="31557"/>
    <cellStyle name="Normal 5 95 2 5" xfId="31558"/>
    <cellStyle name="Normal 5 95 3" xfId="10612"/>
    <cellStyle name="Normal 5 95 4" xfId="10613"/>
    <cellStyle name="Normal 5 95 4 2" xfId="20489"/>
    <cellStyle name="Normal 5 95 4 2 2" xfId="31559"/>
    <cellStyle name="Normal 5 95 4 3" xfId="31560"/>
    <cellStyle name="Normal 5 95 5" xfId="20490"/>
    <cellStyle name="Normal 5 95 5 2" xfId="31561"/>
    <cellStyle name="Normal 5 95 6" xfId="31562"/>
    <cellStyle name="Normal 5 96" xfId="10614"/>
    <cellStyle name="Normal 5 96 2" xfId="10615"/>
    <cellStyle name="Normal 5 96 2 2" xfId="10616"/>
    <cellStyle name="Normal 5 96 2 3" xfId="10617"/>
    <cellStyle name="Normal 5 96 2 3 2" xfId="20491"/>
    <cellStyle name="Normal 5 96 2 3 2 2" xfId="31563"/>
    <cellStyle name="Normal 5 96 2 3 3" xfId="31564"/>
    <cellStyle name="Normal 5 96 2 4" xfId="20492"/>
    <cellStyle name="Normal 5 96 2 4 2" xfId="31565"/>
    <cellStyle name="Normal 5 96 2 5" xfId="31566"/>
    <cellStyle name="Normal 5 96 3" xfId="10618"/>
    <cellStyle name="Normal 5 96 4" xfId="10619"/>
    <cellStyle name="Normal 5 96 4 2" xfId="20493"/>
    <cellStyle name="Normal 5 96 4 2 2" xfId="31567"/>
    <cellStyle name="Normal 5 96 4 3" xfId="31568"/>
    <cellStyle name="Normal 5 96 5" xfId="20494"/>
    <cellStyle name="Normal 5 96 5 2" xfId="31569"/>
    <cellStyle name="Normal 5 96 6" xfId="31570"/>
    <cellStyle name="Normal 5 97" xfId="10620"/>
    <cellStyle name="Normal 5 97 2" xfId="10621"/>
    <cellStyle name="Normal 5 97 2 2" xfId="10622"/>
    <cellStyle name="Normal 5 97 2 3" xfId="10623"/>
    <cellStyle name="Normal 5 97 2 3 2" xfId="20495"/>
    <cellStyle name="Normal 5 97 2 3 2 2" xfId="31571"/>
    <cellStyle name="Normal 5 97 2 3 3" xfId="31572"/>
    <cellStyle name="Normal 5 97 2 4" xfId="20496"/>
    <cellStyle name="Normal 5 97 2 4 2" xfId="31573"/>
    <cellStyle name="Normal 5 97 2 5" xfId="31574"/>
    <cellStyle name="Normal 5 97 3" xfId="10624"/>
    <cellStyle name="Normal 5 97 4" xfId="10625"/>
    <cellStyle name="Normal 5 97 4 2" xfId="20497"/>
    <cellStyle name="Normal 5 97 4 2 2" xfId="31575"/>
    <cellStyle name="Normal 5 97 4 3" xfId="31576"/>
    <cellStyle name="Normal 5 97 5" xfId="20498"/>
    <cellStyle name="Normal 5 97 5 2" xfId="31577"/>
    <cellStyle name="Normal 5 97 6" xfId="31578"/>
    <cellStyle name="Normal 5 98" xfId="10626"/>
    <cellStyle name="Normal 5 98 2" xfId="10627"/>
    <cellStyle name="Normal 5 98 2 2" xfId="10628"/>
    <cellStyle name="Normal 5 98 2 3" xfId="10629"/>
    <cellStyle name="Normal 5 98 2 3 2" xfId="20499"/>
    <cellStyle name="Normal 5 98 2 3 2 2" xfId="31579"/>
    <cellStyle name="Normal 5 98 2 3 3" xfId="31580"/>
    <cellStyle name="Normal 5 98 2 4" xfId="20500"/>
    <cellStyle name="Normal 5 98 2 4 2" xfId="31581"/>
    <cellStyle name="Normal 5 98 2 5" xfId="31582"/>
    <cellStyle name="Normal 5 98 3" xfId="10630"/>
    <cellStyle name="Normal 5 98 4" xfId="10631"/>
    <cellStyle name="Normal 5 98 4 2" xfId="20501"/>
    <cellStyle name="Normal 5 98 4 2 2" xfId="31583"/>
    <cellStyle name="Normal 5 98 4 3" xfId="31584"/>
    <cellStyle name="Normal 5 98 5" xfId="20502"/>
    <cellStyle name="Normal 5 98 5 2" xfId="31585"/>
    <cellStyle name="Normal 5 98 6" xfId="31586"/>
    <cellStyle name="Normal 5 99" xfId="10632"/>
    <cellStyle name="Normal 5 99 2" xfId="20503"/>
    <cellStyle name="Normal 50" xfId="10633"/>
    <cellStyle name="Normal 50 2" xfId="10634"/>
    <cellStyle name="Normal 50 2 2" xfId="10635"/>
    <cellStyle name="Normal 50 2 2 2" xfId="20504"/>
    <cellStyle name="Normal 50 2 2 2 2" xfId="31587"/>
    <cellStyle name="Normal 50 2 2 3" xfId="31588"/>
    <cellStyle name="Normal 50 2 3" xfId="20505"/>
    <cellStyle name="Normal 50 2 3 2" xfId="31589"/>
    <cellStyle name="Normal 50 2 4" xfId="31590"/>
    <cellStyle name="Normal 50 3" xfId="10636"/>
    <cellStyle name="Normal 50 3 2" xfId="10637"/>
    <cellStyle name="Normal 50 3 2 2" xfId="20506"/>
    <cellStyle name="Normal 50 3 2 2 2" xfId="31591"/>
    <cellStyle name="Normal 50 3 2 3" xfId="31592"/>
    <cellStyle name="Normal 50 3 3" xfId="20507"/>
    <cellStyle name="Normal 50 3 3 2" xfId="31593"/>
    <cellStyle name="Normal 50 3 4" xfId="31594"/>
    <cellStyle name="Normal 50 4" xfId="10638"/>
    <cellStyle name="Normal 50 4 2" xfId="10639"/>
    <cellStyle name="Normal 50 4 2 2" xfId="20508"/>
    <cellStyle name="Normal 50 4 2 2 2" xfId="31595"/>
    <cellStyle name="Normal 50 4 2 3" xfId="31596"/>
    <cellStyle name="Normal 50 4 3" xfId="20509"/>
    <cellStyle name="Normal 50 4 3 2" xfId="31597"/>
    <cellStyle name="Normal 50 4 4" xfId="31598"/>
    <cellStyle name="Normal 50 5" xfId="10640"/>
    <cellStyle name="Normal 50 5 2" xfId="10641"/>
    <cellStyle name="Normal 50 5 2 2" xfId="20510"/>
    <cellStyle name="Normal 50 5 2 2 2" xfId="31599"/>
    <cellStyle name="Normal 50 5 2 3" xfId="31600"/>
    <cellStyle name="Normal 50 5 3" xfId="20511"/>
    <cellStyle name="Normal 50 5 3 2" xfId="31601"/>
    <cellStyle name="Normal 50 5 4" xfId="31602"/>
    <cellStyle name="Normal 50 6" xfId="10642"/>
    <cellStyle name="Normal 50 6 2" xfId="10643"/>
    <cellStyle name="Normal 50 6 2 2" xfId="20512"/>
    <cellStyle name="Normal 50 6 2 2 2" xfId="31603"/>
    <cellStyle name="Normal 50 6 2 3" xfId="31604"/>
    <cellStyle name="Normal 50 6 3" xfId="20513"/>
    <cellStyle name="Normal 50 6 3 2" xfId="31605"/>
    <cellStyle name="Normal 50 6 4" xfId="31606"/>
    <cellStyle name="Normal 50 7" xfId="10644"/>
    <cellStyle name="Normal 50 7 2" xfId="10645"/>
    <cellStyle name="Normal 50 7 2 2" xfId="20514"/>
    <cellStyle name="Normal 50 7 2 2 2" xfId="31607"/>
    <cellStyle name="Normal 50 7 2 3" xfId="31608"/>
    <cellStyle name="Normal 50 7 3" xfId="20515"/>
    <cellStyle name="Normal 50 7 3 2" xfId="31609"/>
    <cellStyle name="Normal 50 7 4" xfId="31610"/>
    <cellStyle name="Normal 51" xfId="10646"/>
    <cellStyle name="Normal 51 2" xfId="10647"/>
    <cellStyle name="Normal 51 2 2" xfId="10648"/>
    <cellStyle name="Normal 51 2 2 2" xfId="20516"/>
    <cellStyle name="Normal 51 2 2 2 2" xfId="31611"/>
    <cellStyle name="Normal 51 2 2 3" xfId="31612"/>
    <cellStyle name="Normal 51 2 3" xfId="20517"/>
    <cellStyle name="Normal 51 2 3 2" xfId="31613"/>
    <cellStyle name="Normal 51 2 4" xfId="31614"/>
    <cellStyle name="Normal 51 3" xfId="10649"/>
    <cellStyle name="Normal 51 3 2" xfId="10650"/>
    <cellStyle name="Normal 51 3 2 2" xfId="20518"/>
    <cellStyle name="Normal 51 3 2 2 2" xfId="31615"/>
    <cellStyle name="Normal 51 3 2 3" xfId="31616"/>
    <cellStyle name="Normal 51 3 3" xfId="20519"/>
    <cellStyle name="Normal 51 3 3 2" xfId="31617"/>
    <cellStyle name="Normal 51 3 4" xfId="31618"/>
    <cellStyle name="Normal 51 4" xfId="10651"/>
    <cellStyle name="Normal 51 4 2" xfId="10652"/>
    <cellStyle name="Normal 51 4 2 2" xfId="20520"/>
    <cellStyle name="Normal 51 4 2 2 2" xfId="31619"/>
    <cellStyle name="Normal 51 4 2 3" xfId="31620"/>
    <cellStyle name="Normal 51 4 3" xfId="20521"/>
    <cellStyle name="Normal 51 4 3 2" xfId="31621"/>
    <cellStyle name="Normal 51 4 4" xfId="31622"/>
    <cellStyle name="Normal 51 5" xfId="10653"/>
    <cellStyle name="Normal 51 5 2" xfId="10654"/>
    <cellStyle name="Normal 51 5 2 2" xfId="20522"/>
    <cellStyle name="Normal 51 5 2 2 2" xfId="31623"/>
    <cellStyle name="Normal 51 5 2 3" xfId="31624"/>
    <cellStyle name="Normal 51 5 3" xfId="20523"/>
    <cellStyle name="Normal 51 5 3 2" xfId="31625"/>
    <cellStyle name="Normal 51 5 4" xfId="31626"/>
    <cellStyle name="Normal 51 6" xfId="10655"/>
    <cellStyle name="Normal 51 6 2" xfId="10656"/>
    <cellStyle name="Normal 51 6 2 2" xfId="20524"/>
    <cellStyle name="Normal 51 6 2 2 2" xfId="31627"/>
    <cellStyle name="Normal 51 6 2 3" xfId="31628"/>
    <cellStyle name="Normal 51 6 3" xfId="20525"/>
    <cellStyle name="Normal 51 6 3 2" xfId="31629"/>
    <cellStyle name="Normal 51 6 4" xfId="31630"/>
    <cellStyle name="Normal 51 7" xfId="10657"/>
    <cellStyle name="Normal 51 7 2" xfId="10658"/>
    <cellStyle name="Normal 51 7 2 2" xfId="20526"/>
    <cellStyle name="Normal 51 7 2 2 2" xfId="31631"/>
    <cellStyle name="Normal 51 7 2 3" xfId="31632"/>
    <cellStyle name="Normal 51 7 3" xfId="20527"/>
    <cellStyle name="Normal 51 7 3 2" xfId="31633"/>
    <cellStyle name="Normal 51 7 4" xfId="31634"/>
    <cellStyle name="Normal 52" xfId="10659"/>
    <cellStyle name="Normal 52 2" xfId="10660"/>
    <cellStyle name="Normal 52 2 2" xfId="10661"/>
    <cellStyle name="Normal 52 2 2 2" xfId="20528"/>
    <cellStyle name="Normal 52 2 2 2 2" xfId="31635"/>
    <cellStyle name="Normal 52 2 2 3" xfId="31636"/>
    <cellStyle name="Normal 52 2 3" xfId="20529"/>
    <cellStyle name="Normal 52 2 3 2" xfId="31637"/>
    <cellStyle name="Normal 52 2 4" xfId="31638"/>
    <cellStyle name="Normal 52 3" xfId="10662"/>
    <cellStyle name="Normal 52 3 2" xfId="10663"/>
    <cellStyle name="Normal 52 3 2 2" xfId="20530"/>
    <cellStyle name="Normal 52 3 2 2 2" xfId="31639"/>
    <cellStyle name="Normal 52 3 2 3" xfId="31640"/>
    <cellStyle name="Normal 52 3 3" xfId="20531"/>
    <cellStyle name="Normal 52 3 3 2" xfId="31641"/>
    <cellStyle name="Normal 52 3 4" xfId="31642"/>
    <cellStyle name="Normal 52 4" xfId="10664"/>
    <cellStyle name="Normal 52 4 2" xfId="10665"/>
    <cellStyle name="Normal 52 4 2 2" xfId="20532"/>
    <cellStyle name="Normal 52 4 2 2 2" xfId="31643"/>
    <cellStyle name="Normal 52 4 2 3" xfId="31644"/>
    <cellStyle name="Normal 52 4 3" xfId="20533"/>
    <cellStyle name="Normal 52 4 3 2" xfId="31645"/>
    <cellStyle name="Normal 52 4 4" xfId="31646"/>
    <cellStyle name="Normal 52 5" xfId="10666"/>
    <cellStyle name="Normal 52 5 2" xfId="10667"/>
    <cellStyle name="Normal 52 5 2 2" xfId="20534"/>
    <cellStyle name="Normal 52 5 2 2 2" xfId="31647"/>
    <cellStyle name="Normal 52 5 2 3" xfId="31648"/>
    <cellStyle name="Normal 52 5 3" xfId="20535"/>
    <cellStyle name="Normal 52 5 3 2" xfId="31649"/>
    <cellStyle name="Normal 52 5 4" xfId="31650"/>
    <cellStyle name="Normal 52 6" xfId="10668"/>
    <cellStyle name="Normal 52 6 2" xfId="10669"/>
    <cellStyle name="Normal 52 6 2 2" xfId="20536"/>
    <cellStyle name="Normal 52 6 2 2 2" xfId="31651"/>
    <cellStyle name="Normal 52 6 2 3" xfId="31652"/>
    <cellStyle name="Normal 52 6 3" xfId="20537"/>
    <cellStyle name="Normal 52 6 3 2" xfId="31653"/>
    <cellStyle name="Normal 52 6 4" xfId="31654"/>
    <cellStyle name="Normal 52 7" xfId="10670"/>
    <cellStyle name="Normal 52 7 2" xfId="10671"/>
    <cellStyle name="Normal 52 7 2 2" xfId="20538"/>
    <cellStyle name="Normal 52 7 2 2 2" xfId="31655"/>
    <cellStyle name="Normal 52 7 2 3" xfId="31656"/>
    <cellStyle name="Normal 52 7 3" xfId="20539"/>
    <cellStyle name="Normal 52 7 3 2" xfId="31657"/>
    <cellStyle name="Normal 52 7 4" xfId="31658"/>
    <cellStyle name="Normal 53" xfId="10672"/>
    <cellStyle name="Normal 53 2" xfId="10673"/>
    <cellStyle name="Normal 53 2 2" xfId="10674"/>
    <cellStyle name="Normal 53 2 2 2" xfId="20540"/>
    <cellStyle name="Normal 53 2 2 2 2" xfId="31659"/>
    <cellStyle name="Normal 53 2 2 3" xfId="31660"/>
    <cellStyle name="Normal 53 2 3" xfId="20541"/>
    <cellStyle name="Normal 53 2 3 2" xfId="31661"/>
    <cellStyle name="Normal 53 2 4" xfId="31662"/>
    <cellStyle name="Normal 53 3" xfId="10675"/>
    <cellStyle name="Normal 53 3 2" xfId="10676"/>
    <cellStyle name="Normal 53 3 2 2" xfId="20542"/>
    <cellStyle name="Normal 53 3 2 2 2" xfId="31663"/>
    <cellStyle name="Normal 53 3 2 3" xfId="31664"/>
    <cellStyle name="Normal 53 3 3" xfId="20543"/>
    <cellStyle name="Normal 53 3 3 2" xfId="31665"/>
    <cellStyle name="Normal 53 3 4" xfId="31666"/>
    <cellStyle name="Normal 53 4" xfId="10677"/>
    <cellStyle name="Normal 53 4 2" xfId="10678"/>
    <cellStyle name="Normal 53 4 2 2" xfId="20544"/>
    <cellStyle name="Normal 53 4 2 2 2" xfId="31667"/>
    <cellStyle name="Normal 53 4 2 3" xfId="31668"/>
    <cellStyle name="Normal 53 4 3" xfId="20545"/>
    <cellStyle name="Normal 53 4 3 2" xfId="31669"/>
    <cellStyle name="Normal 53 4 4" xfId="31670"/>
    <cellStyle name="Normal 53 5" xfId="10679"/>
    <cellStyle name="Normal 53 5 2" xfId="10680"/>
    <cellStyle name="Normal 53 5 2 2" xfId="20546"/>
    <cellStyle name="Normal 53 5 2 2 2" xfId="31671"/>
    <cellStyle name="Normal 53 5 2 3" xfId="31672"/>
    <cellStyle name="Normal 53 5 3" xfId="20547"/>
    <cellStyle name="Normal 53 5 3 2" xfId="31673"/>
    <cellStyle name="Normal 53 5 4" xfId="31674"/>
    <cellStyle name="Normal 53 6" xfId="10681"/>
    <cellStyle name="Normal 53 6 2" xfId="10682"/>
    <cellStyle name="Normal 53 6 2 2" xfId="20548"/>
    <cellStyle name="Normal 53 6 2 2 2" xfId="31675"/>
    <cellStyle name="Normal 53 6 2 3" xfId="31676"/>
    <cellStyle name="Normal 53 6 3" xfId="20549"/>
    <cellStyle name="Normal 53 6 3 2" xfId="31677"/>
    <cellStyle name="Normal 53 6 4" xfId="31678"/>
    <cellStyle name="Normal 53 7" xfId="10683"/>
    <cellStyle name="Normal 53 7 2" xfId="10684"/>
    <cellStyle name="Normal 53 7 2 2" xfId="20550"/>
    <cellStyle name="Normal 53 7 2 2 2" xfId="31679"/>
    <cellStyle name="Normal 53 7 2 3" xfId="31680"/>
    <cellStyle name="Normal 53 7 3" xfId="20551"/>
    <cellStyle name="Normal 53 7 3 2" xfId="31681"/>
    <cellStyle name="Normal 53 7 4" xfId="31682"/>
    <cellStyle name="Normal 54" xfId="10685"/>
    <cellStyle name="Normal 54 2" xfId="10686"/>
    <cellStyle name="Normal 54 2 2" xfId="10687"/>
    <cellStyle name="Normal 54 2 2 2" xfId="20552"/>
    <cellStyle name="Normal 54 2 2 2 2" xfId="31683"/>
    <cellStyle name="Normal 54 2 2 3" xfId="31684"/>
    <cellStyle name="Normal 54 2 3" xfId="20553"/>
    <cellStyle name="Normal 54 2 3 2" xfId="31685"/>
    <cellStyle name="Normal 54 2 4" xfId="31686"/>
    <cellStyle name="Normal 54 3" xfId="10688"/>
    <cellStyle name="Normal 54 3 2" xfId="10689"/>
    <cellStyle name="Normal 54 3 2 2" xfId="20554"/>
    <cellStyle name="Normal 54 3 2 2 2" xfId="31687"/>
    <cellStyle name="Normal 54 3 2 3" xfId="31688"/>
    <cellStyle name="Normal 54 3 3" xfId="20555"/>
    <cellStyle name="Normal 54 3 3 2" xfId="31689"/>
    <cellStyle name="Normal 54 3 4" xfId="31690"/>
    <cellStyle name="Normal 54 4" xfId="10690"/>
    <cellStyle name="Normal 54 4 2" xfId="10691"/>
    <cellStyle name="Normal 54 4 2 2" xfId="20556"/>
    <cellStyle name="Normal 54 4 2 2 2" xfId="31691"/>
    <cellStyle name="Normal 54 4 2 3" xfId="31692"/>
    <cellStyle name="Normal 54 4 3" xfId="20557"/>
    <cellStyle name="Normal 54 4 3 2" xfId="31693"/>
    <cellStyle name="Normal 54 4 4" xfId="31694"/>
    <cellStyle name="Normal 54 5" xfId="10692"/>
    <cellStyle name="Normal 54 5 2" xfId="10693"/>
    <cellStyle name="Normal 54 5 2 2" xfId="20558"/>
    <cellStyle name="Normal 54 5 2 2 2" xfId="31695"/>
    <cellStyle name="Normal 54 5 2 3" xfId="31696"/>
    <cellStyle name="Normal 54 5 3" xfId="20559"/>
    <cellStyle name="Normal 54 5 3 2" xfId="31697"/>
    <cellStyle name="Normal 54 5 4" xfId="31698"/>
    <cellStyle name="Normal 54 6" xfId="10694"/>
    <cellStyle name="Normal 54 6 2" xfId="10695"/>
    <cellStyle name="Normal 54 6 2 2" xfId="20560"/>
    <cellStyle name="Normal 54 6 2 2 2" xfId="31699"/>
    <cellStyle name="Normal 54 6 2 3" xfId="31700"/>
    <cellStyle name="Normal 54 6 3" xfId="20561"/>
    <cellStyle name="Normal 54 6 3 2" xfId="31701"/>
    <cellStyle name="Normal 54 6 4" xfId="31702"/>
    <cellStyle name="Normal 54 7" xfId="10696"/>
    <cellStyle name="Normal 54 7 2" xfId="10697"/>
    <cellStyle name="Normal 54 7 2 2" xfId="20562"/>
    <cellStyle name="Normal 54 7 2 2 2" xfId="31703"/>
    <cellStyle name="Normal 54 7 2 3" xfId="31704"/>
    <cellStyle name="Normal 54 7 3" xfId="20563"/>
    <cellStyle name="Normal 54 7 3 2" xfId="31705"/>
    <cellStyle name="Normal 54 7 4" xfId="31706"/>
    <cellStyle name="Normal 55" xfId="10698"/>
    <cellStyle name="Normal 55 2" xfId="10699"/>
    <cellStyle name="Normal 55 2 2" xfId="10700"/>
    <cellStyle name="Normal 55 2 2 2" xfId="20564"/>
    <cellStyle name="Normal 55 2 2 2 2" xfId="31707"/>
    <cellStyle name="Normal 55 2 2 3" xfId="31708"/>
    <cellStyle name="Normal 55 2 3" xfId="20565"/>
    <cellStyle name="Normal 55 2 3 2" xfId="31709"/>
    <cellStyle name="Normal 55 2 4" xfId="31710"/>
    <cellStyle name="Normal 55 3" xfId="10701"/>
    <cellStyle name="Normal 55 3 2" xfId="10702"/>
    <cellStyle name="Normal 55 3 2 2" xfId="20566"/>
    <cellStyle name="Normal 55 3 2 2 2" xfId="31711"/>
    <cellStyle name="Normal 55 3 2 3" xfId="31712"/>
    <cellStyle name="Normal 55 3 3" xfId="20567"/>
    <cellStyle name="Normal 55 3 3 2" xfId="31713"/>
    <cellStyle name="Normal 55 3 4" xfId="31714"/>
    <cellStyle name="Normal 55 4" xfId="10703"/>
    <cellStyle name="Normal 55 4 2" xfId="10704"/>
    <cellStyle name="Normal 55 4 2 2" xfId="20568"/>
    <cellStyle name="Normal 55 4 2 2 2" xfId="31715"/>
    <cellStyle name="Normal 55 4 2 3" xfId="31716"/>
    <cellStyle name="Normal 55 4 3" xfId="20569"/>
    <cellStyle name="Normal 55 4 3 2" xfId="31717"/>
    <cellStyle name="Normal 55 4 4" xfId="31718"/>
    <cellStyle name="Normal 55 5" xfId="10705"/>
    <cellStyle name="Normal 55 5 2" xfId="10706"/>
    <cellStyle name="Normal 55 5 2 2" xfId="20570"/>
    <cellStyle name="Normal 55 5 2 2 2" xfId="31719"/>
    <cellStyle name="Normal 55 5 2 3" xfId="31720"/>
    <cellStyle name="Normal 55 5 3" xfId="20571"/>
    <cellStyle name="Normal 55 5 3 2" xfId="31721"/>
    <cellStyle name="Normal 55 5 4" xfId="31722"/>
    <cellStyle name="Normal 55 6" xfId="10707"/>
    <cellStyle name="Normal 55 6 2" xfId="10708"/>
    <cellStyle name="Normal 55 6 2 2" xfId="20572"/>
    <cellStyle name="Normal 55 6 2 2 2" xfId="31723"/>
    <cellStyle name="Normal 55 6 2 3" xfId="31724"/>
    <cellStyle name="Normal 55 6 3" xfId="20573"/>
    <cellStyle name="Normal 55 6 3 2" xfId="31725"/>
    <cellStyle name="Normal 55 6 4" xfId="31726"/>
    <cellStyle name="Normal 55 7" xfId="10709"/>
    <cellStyle name="Normal 55 7 2" xfId="10710"/>
    <cellStyle name="Normal 55 7 2 2" xfId="20574"/>
    <cellStyle name="Normal 55 7 2 2 2" xfId="31727"/>
    <cellStyle name="Normal 55 7 2 3" xfId="31728"/>
    <cellStyle name="Normal 55 7 3" xfId="20575"/>
    <cellStyle name="Normal 55 7 3 2" xfId="31729"/>
    <cellStyle name="Normal 55 7 4" xfId="31730"/>
    <cellStyle name="Normal 56" xfId="10711"/>
    <cellStyle name="Normal 56 2" xfId="10712"/>
    <cellStyle name="Normal 56 2 2" xfId="10713"/>
    <cellStyle name="Normal 56 2 2 2" xfId="20576"/>
    <cellStyle name="Normal 56 2 2 2 2" xfId="31731"/>
    <cellStyle name="Normal 56 2 2 3" xfId="31732"/>
    <cellStyle name="Normal 56 2 3" xfId="20577"/>
    <cellStyle name="Normal 56 2 3 2" xfId="31733"/>
    <cellStyle name="Normal 56 2 4" xfId="31734"/>
    <cellStyle name="Normal 56 3" xfId="10714"/>
    <cellStyle name="Normal 56 3 2" xfId="10715"/>
    <cellStyle name="Normal 56 3 2 2" xfId="20578"/>
    <cellStyle name="Normal 56 3 2 2 2" xfId="31735"/>
    <cellStyle name="Normal 56 3 2 3" xfId="31736"/>
    <cellStyle name="Normal 56 3 3" xfId="20579"/>
    <cellStyle name="Normal 56 3 3 2" xfId="31737"/>
    <cellStyle name="Normal 56 3 4" xfId="31738"/>
    <cellStyle name="Normal 56 4" xfId="10716"/>
    <cellStyle name="Normal 56 4 2" xfId="10717"/>
    <cellStyle name="Normal 56 4 2 2" xfId="20580"/>
    <cellStyle name="Normal 56 4 2 2 2" xfId="31739"/>
    <cellStyle name="Normal 56 4 2 3" xfId="31740"/>
    <cellStyle name="Normal 56 4 3" xfId="20581"/>
    <cellStyle name="Normal 56 4 3 2" xfId="31741"/>
    <cellStyle name="Normal 56 4 4" xfId="31742"/>
    <cellStyle name="Normal 56 5" xfId="10718"/>
    <cellStyle name="Normal 56 5 2" xfId="10719"/>
    <cellStyle name="Normal 56 5 2 2" xfId="20582"/>
    <cellStyle name="Normal 56 5 2 2 2" xfId="31743"/>
    <cellStyle name="Normal 56 5 2 3" xfId="31744"/>
    <cellStyle name="Normal 56 5 3" xfId="20583"/>
    <cellStyle name="Normal 56 5 3 2" xfId="31745"/>
    <cellStyle name="Normal 56 5 4" xfId="31746"/>
    <cellStyle name="Normal 56 6" xfId="10720"/>
    <cellStyle name="Normal 56 6 2" xfId="10721"/>
    <cellStyle name="Normal 56 6 2 2" xfId="20584"/>
    <cellStyle name="Normal 56 6 2 2 2" xfId="31747"/>
    <cellStyle name="Normal 56 6 2 3" xfId="31748"/>
    <cellStyle name="Normal 56 6 3" xfId="20585"/>
    <cellStyle name="Normal 56 6 3 2" xfId="31749"/>
    <cellStyle name="Normal 56 6 4" xfId="31750"/>
    <cellStyle name="Normal 56 7" xfId="10722"/>
    <cellStyle name="Normal 56 7 2" xfId="10723"/>
    <cellStyle name="Normal 56 7 2 2" xfId="20586"/>
    <cellStyle name="Normal 56 7 2 2 2" xfId="31751"/>
    <cellStyle name="Normal 56 7 2 3" xfId="31752"/>
    <cellStyle name="Normal 56 7 3" xfId="20587"/>
    <cellStyle name="Normal 56 7 3 2" xfId="31753"/>
    <cellStyle name="Normal 56 7 4" xfId="31754"/>
    <cellStyle name="Normal 57" xfId="10724"/>
    <cellStyle name="Normal 57 2" xfId="10725"/>
    <cellStyle name="Normal 57 2 2" xfId="10726"/>
    <cellStyle name="Normal 57 2 2 2" xfId="20588"/>
    <cellStyle name="Normal 57 2 2 2 2" xfId="31755"/>
    <cellStyle name="Normal 57 2 2 3" xfId="31756"/>
    <cellStyle name="Normal 57 2 3" xfId="20589"/>
    <cellStyle name="Normal 57 2 3 2" xfId="31757"/>
    <cellStyle name="Normal 57 2 4" xfId="31758"/>
    <cellStyle name="Normal 57 3" xfId="10727"/>
    <cellStyle name="Normal 57 3 2" xfId="10728"/>
    <cellStyle name="Normal 57 3 2 2" xfId="20590"/>
    <cellStyle name="Normal 57 3 2 2 2" xfId="31759"/>
    <cellStyle name="Normal 57 3 2 3" xfId="31760"/>
    <cellStyle name="Normal 57 3 3" xfId="20591"/>
    <cellStyle name="Normal 57 3 3 2" xfId="31761"/>
    <cellStyle name="Normal 57 3 4" xfId="31762"/>
    <cellStyle name="Normal 57 4" xfId="10729"/>
    <cellStyle name="Normal 57 4 2" xfId="10730"/>
    <cellStyle name="Normal 57 4 2 2" xfId="20592"/>
    <cellStyle name="Normal 57 4 2 2 2" xfId="31763"/>
    <cellStyle name="Normal 57 4 2 3" xfId="31764"/>
    <cellStyle name="Normal 57 4 3" xfId="20593"/>
    <cellStyle name="Normal 57 4 3 2" xfId="31765"/>
    <cellStyle name="Normal 57 4 4" xfId="31766"/>
    <cellStyle name="Normal 57 5" xfId="10731"/>
    <cellStyle name="Normal 57 5 2" xfId="10732"/>
    <cellStyle name="Normal 57 5 2 2" xfId="20594"/>
    <cellStyle name="Normal 57 5 2 2 2" xfId="31767"/>
    <cellStyle name="Normal 57 5 2 3" xfId="31768"/>
    <cellStyle name="Normal 57 5 3" xfId="20595"/>
    <cellStyle name="Normal 57 5 3 2" xfId="31769"/>
    <cellStyle name="Normal 57 5 4" xfId="31770"/>
    <cellStyle name="Normal 57 6" xfId="10733"/>
    <cellStyle name="Normal 57 6 2" xfId="10734"/>
    <cellStyle name="Normal 57 6 2 2" xfId="20596"/>
    <cellStyle name="Normal 57 6 2 2 2" xfId="31771"/>
    <cellStyle name="Normal 57 6 2 3" xfId="31772"/>
    <cellStyle name="Normal 57 6 3" xfId="20597"/>
    <cellStyle name="Normal 57 6 3 2" xfId="31773"/>
    <cellStyle name="Normal 57 6 4" xfId="31774"/>
    <cellStyle name="Normal 57 7" xfId="10735"/>
    <cellStyle name="Normal 57 7 2" xfId="10736"/>
    <cellStyle name="Normal 57 7 2 2" xfId="20598"/>
    <cellStyle name="Normal 57 7 2 2 2" xfId="31775"/>
    <cellStyle name="Normal 57 7 2 3" xfId="31776"/>
    <cellStyle name="Normal 57 7 3" xfId="20599"/>
    <cellStyle name="Normal 57 7 3 2" xfId="31777"/>
    <cellStyle name="Normal 57 7 4" xfId="31778"/>
    <cellStyle name="Normal 58" xfId="10737"/>
    <cellStyle name="Normal 58 2" xfId="10738"/>
    <cellStyle name="Normal 58 2 2" xfId="10739"/>
    <cellStyle name="Normal 58 2 2 2" xfId="20600"/>
    <cellStyle name="Normal 58 2 2 2 2" xfId="31779"/>
    <cellStyle name="Normal 58 2 2 3" xfId="31780"/>
    <cellStyle name="Normal 58 2 3" xfId="20601"/>
    <cellStyle name="Normal 58 2 3 2" xfId="31781"/>
    <cellStyle name="Normal 58 2 4" xfId="31782"/>
    <cellStyle name="Normal 58 3" xfId="10740"/>
    <cellStyle name="Normal 58 3 2" xfId="10741"/>
    <cellStyle name="Normal 58 3 2 2" xfId="20602"/>
    <cellStyle name="Normal 58 3 2 2 2" xfId="31783"/>
    <cellStyle name="Normal 58 3 2 3" xfId="31784"/>
    <cellStyle name="Normal 58 3 3" xfId="20603"/>
    <cellStyle name="Normal 58 3 3 2" xfId="31785"/>
    <cellStyle name="Normal 58 3 4" xfId="31786"/>
    <cellStyle name="Normal 58 4" xfId="10742"/>
    <cellStyle name="Normal 58 4 2" xfId="10743"/>
    <cellStyle name="Normal 58 4 2 2" xfId="20604"/>
    <cellStyle name="Normal 58 4 2 2 2" xfId="31787"/>
    <cellStyle name="Normal 58 4 2 3" xfId="31788"/>
    <cellStyle name="Normal 58 4 3" xfId="20605"/>
    <cellStyle name="Normal 58 4 3 2" xfId="31789"/>
    <cellStyle name="Normal 58 4 4" xfId="31790"/>
    <cellStyle name="Normal 58 5" xfId="10744"/>
    <cellStyle name="Normal 58 5 2" xfId="10745"/>
    <cellStyle name="Normal 58 5 2 2" xfId="20606"/>
    <cellStyle name="Normal 58 5 2 2 2" xfId="31791"/>
    <cellStyle name="Normal 58 5 2 3" xfId="31792"/>
    <cellStyle name="Normal 58 5 3" xfId="20607"/>
    <cellStyle name="Normal 58 5 3 2" xfId="31793"/>
    <cellStyle name="Normal 58 5 4" xfId="31794"/>
    <cellStyle name="Normal 58 6" xfId="10746"/>
    <cellStyle name="Normal 58 6 2" xfId="10747"/>
    <cellStyle name="Normal 58 6 2 2" xfId="20608"/>
    <cellStyle name="Normal 58 6 2 2 2" xfId="31795"/>
    <cellStyle name="Normal 58 6 2 3" xfId="31796"/>
    <cellStyle name="Normal 58 6 3" xfId="20609"/>
    <cellStyle name="Normal 58 6 3 2" xfId="31797"/>
    <cellStyle name="Normal 58 6 4" xfId="31798"/>
    <cellStyle name="Normal 58 7" xfId="10748"/>
    <cellStyle name="Normal 58 7 2" xfId="10749"/>
    <cellStyle name="Normal 58 7 2 2" xfId="20610"/>
    <cellStyle name="Normal 58 7 2 2 2" xfId="31799"/>
    <cellStyle name="Normal 58 7 2 3" xfId="31800"/>
    <cellStyle name="Normal 58 7 3" xfId="20611"/>
    <cellStyle name="Normal 58 7 3 2" xfId="31801"/>
    <cellStyle name="Normal 58 7 4" xfId="31802"/>
    <cellStyle name="Normal 59" xfId="10750"/>
    <cellStyle name="Normal 59 2" xfId="10751"/>
    <cellStyle name="Normal 59 2 2" xfId="10752"/>
    <cellStyle name="Normal 59 2 2 2" xfId="20612"/>
    <cellStyle name="Normal 59 2 2 2 2" xfId="31803"/>
    <cellStyle name="Normal 59 2 2 3" xfId="31804"/>
    <cellStyle name="Normal 59 2 3" xfId="20613"/>
    <cellStyle name="Normal 59 2 3 2" xfId="31805"/>
    <cellStyle name="Normal 59 2 4" xfId="31806"/>
    <cellStyle name="Normal 59 3" xfId="10753"/>
    <cellStyle name="Normal 59 3 2" xfId="10754"/>
    <cellStyle name="Normal 59 3 2 2" xfId="20614"/>
    <cellStyle name="Normal 59 3 2 2 2" xfId="31807"/>
    <cellStyle name="Normal 59 3 2 3" xfId="31808"/>
    <cellStyle name="Normal 59 3 3" xfId="20615"/>
    <cellStyle name="Normal 59 3 3 2" xfId="31809"/>
    <cellStyle name="Normal 59 3 4" xfId="31810"/>
    <cellStyle name="Normal 59 4" xfId="10755"/>
    <cellStyle name="Normal 59 4 2" xfId="10756"/>
    <cellStyle name="Normal 59 4 2 2" xfId="20616"/>
    <cellStyle name="Normal 59 4 2 2 2" xfId="31811"/>
    <cellStyle name="Normal 59 4 2 3" xfId="31812"/>
    <cellStyle name="Normal 59 4 3" xfId="20617"/>
    <cellStyle name="Normal 59 4 3 2" xfId="31813"/>
    <cellStyle name="Normal 59 4 4" xfId="31814"/>
    <cellStyle name="Normal 59 5" xfId="10757"/>
    <cellStyle name="Normal 59 5 2" xfId="10758"/>
    <cellStyle name="Normal 59 5 2 2" xfId="20618"/>
    <cellStyle name="Normal 59 5 2 2 2" xfId="31815"/>
    <cellStyle name="Normal 59 5 2 3" xfId="31816"/>
    <cellStyle name="Normal 59 5 3" xfId="20619"/>
    <cellStyle name="Normal 59 5 3 2" xfId="31817"/>
    <cellStyle name="Normal 59 5 4" xfId="31818"/>
    <cellStyle name="Normal 59 6" xfId="10759"/>
    <cellStyle name="Normal 59 6 2" xfId="10760"/>
    <cellStyle name="Normal 59 6 2 2" xfId="20620"/>
    <cellStyle name="Normal 59 6 2 2 2" xfId="31819"/>
    <cellStyle name="Normal 59 6 2 3" xfId="31820"/>
    <cellStyle name="Normal 59 6 3" xfId="20621"/>
    <cellStyle name="Normal 59 6 3 2" xfId="31821"/>
    <cellStyle name="Normal 59 6 4" xfId="31822"/>
    <cellStyle name="Normal 59 7" xfId="10761"/>
    <cellStyle name="Normal 59 7 2" xfId="10762"/>
    <cellStyle name="Normal 59 7 2 2" xfId="20622"/>
    <cellStyle name="Normal 59 7 2 2 2" xfId="31823"/>
    <cellStyle name="Normal 59 7 2 3" xfId="31824"/>
    <cellStyle name="Normal 59 7 3" xfId="20623"/>
    <cellStyle name="Normal 59 7 3 2" xfId="31825"/>
    <cellStyle name="Normal 59 7 4" xfId="31826"/>
    <cellStyle name="Normal 6" xfId="60"/>
    <cellStyle name="Normal 6 10" xfId="10763"/>
    <cellStyle name="Normal 6 10 2" xfId="10764"/>
    <cellStyle name="Normal 6 11" xfId="10765"/>
    <cellStyle name="Normal 6 11 2" xfId="10766"/>
    <cellStyle name="Normal 6 12" xfId="10767"/>
    <cellStyle name="Normal 6 12 2" xfId="10768"/>
    <cellStyle name="Normal 6 12 2 2" xfId="31827"/>
    <cellStyle name="Normal 6 12 3" xfId="10769"/>
    <cellStyle name="Normal 6 12 3 2" xfId="20624"/>
    <cellStyle name="Normal 6 12 3 2 2" xfId="31828"/>
    <cellStyle name="Normal 6 12 3 3" xfId="31829"/>
    <cellStyle name="Normal 6 12 4" xfId="20625"/>
    <cellStyle name="Normal 6 12 4 2" xfId="31830"/>
    <cellStyle name="Normal 6 12 5" xfId="31831"/>
    <cellStyle name="Normal 6 13" xfId="10770"/>
    <cellStyle name="Normal 6 13 2" xfId="10771"/>
    <cellStyle name="Normal 6 13 3" xfId="10772"/>
    <cellStyle name="Normal 6 13 3 2" xfId="20626"/>
    <cellStyle name="Normal 6 13 3 2 2" xfId="31832"/>
    <cellStyle name="Normal 6 13 3 3" xfId="31833"/>
    <cellStyle name="Normal 6 13 4" xfId="20627"/>
    <cellStyle name="Normal 6 13 4 2" xfId="31834"/>
    <cellStyle name="Normal 6 13 5" xfId="31835"/>
    <cellStyle name="Normal 6 14" xfId="20628"/>
    <cellStyle name="Normal 6 14 2" xfId="31836"/>
    <cellStyle name="Normal 6 2" xfId="10773"/>
    <cellStyle name="Normal 6 2 10" xfId="10774"/>
    <cellStyle name="Normal 6 2 10 2" xfId="10775"/>
    <cellStyle name="Normal 6 2 10 3" xfId="10776"/>
    <cellStyle name="Normal 6 2 10 3 2" xfId="20629"/>
    <cellStyle name="Normal 6 2 10 3 2 2" xfId="31837"/>
    <cellStyle name="Normal 6 2 10 3 3" xfId="31838"/>
    <cellStyle name="Normal 6 2 10 4" xfId="20630"/>
    <cellStyle name="Normal 6 2 10 4 2" xfId="31839"/>
    <cellStyle name="Normal 6 2 10 5" xfId="31840"/>
    <cellStyle name="Normal 6 2 11" xfId="10777"/>
    <cellStyle name="Normal 6 2 11 2" xfId="20631"/>
    <cellStyle name="Normal 6 2 11 2 2" xfId="31841"/>
    <cellStyle name="Normal 6 2 11 3" xfId="31842"/>
    <cellStyle name="Normal 6 2 12" xfId="20632"/>
    <cellStyle name="Normal 6 2 12 2" xfId="31843"/>
    <cellStyle name="Normal 6 2 13" xfId="31844"/>
    <cellStyle name="Normal 6 2 2" xfId="10778"/>
    <cellStyle name="Normal 6 2 2 10" xfId="10779"/>
    <cellStyle name="Normal 6 2 2 2" xfId="10780"/>
    <cellStyle name="Normal 6 2 2 2 2" xfId="10781"/>
    <cellStyle name="Normal 6 2 2 2 2 2" xfId="10782"/>
    <cellStyle name="Normal 6 2 2 2 2 2 2" xfId="10783"/>
    <cellStyle name="Normal 6 2 2 2 2 2 3" xfId="10784"/>
    <cellStyle name="Normal 6 2 2 2 2 2 3 2" xfId="20633"/>
    <cellStyle name="Normal 6 2 2 2 2 2 3 2 2" xfId="31845"/>
    <cellStyle name="Normal 6 2 2 2 2 2 3 3" xfId="31846"/>
    <cellStyle name="Normal 6 2 2 2 2 2 4" xfId="20634"/>
    <cellStyle name="Normal 6 2 2 2 2 2 4 2" xfId="31847"/>
    <cellStyle name="Normal 6 2 2 2 2 2 5" xfId="31848"/>
    <cellStyle name="Normal 6 2 2 2 2 3" xfId="10785"/>
    <cellStyle name="Normal 6 2 2 2 2 4" xfId="10786"/>
    <cellStyle name="Normal 6 2 2 2 2 4 2" xfId="20635"/>
    <cellStyle name="Normal 6 2 2 2 2 4 2 2" xfId="31849"/>
    <cellStyle name="Normal 6 2 2 2 2 4 3" xfId="31850"/>
    <cellStyle name="Normal 6 2 2 2 2 5" xfId="20636"/>
    <cellStyle name="Normal 6 2 2 2 2 5 2" xfId="31851"/>
    <cellStyle name="Normal 6 2 2 2 2 6" xfId="31852"/>
    <cellStyle name="Normal 6 2 2 2 3" xfId="10787"/>
    <cellStyle name="Normal 6 2 2 2 3 2" xfId="10788"/>
    <cellStyle name="Normal 6 2 2 2 3 3" xfId="10789"/>
    <cellStyle name="Normal 6 2 2 2 3 3 2" xfId="20637"/>
    <cellStyle name="Normal 6 2 2 2 3 3 2 2" xfId="31853"/>
    <cellStyle name="Normal 6 2 2 2 3 3 3" xfId="31854"/>
    <cellStyle name="Normal 6 2 2 2 3 4" xfId="20638"/>
    <cellStyle name="Normal 6 2 2 2 3 4 2" xfId="31855"/>
    <cellStyle name="Normal 6 2 2 2 3 5" xfId="31856"/>
    <cellStyle name="Normal 6 2 2 2 4" xfId="10790"/>
    <cellStyle name="Normal 6 2 2 2 5" xfId="10791"/>
    <cellStyle name="Normal 6 2 2 2 5 2" xfId="20639"/>
    <cellStyle name="Normal 6 2 2 2 5 2 2" xfId="31857"/>
    <cellStyle name="Normal 6 2 2 2 5 3" xfId="31858"/>
    <cellStyle name="Normal 6 2 2 2 6" xfId="20640"/>
    <cellStyle name="Normal 6 2 2 2 6 2" xfId="31859"/>
    <cellStyle name="Normal 6 2 2 2 7" xfId="31860"/>
    <cellStyle name="Normal 6 2 2 3" xfId="10792"/>
    <cellStyle name="Normal 6 2 2 3 2" xfId="10793"/>
    <cellStyle name="Normal 6 2 2 3 2 2" xfId="10794"/>
    <cellStyle name="Normal 6 2 2 3 2 3" xfId="10795"/>
    <cellStyle name="Normal 6 2 2 3 2 3 2" xfId="20641"/>
    <cellStyle name="Normal 6 2 2 3 2 3 2 2" xfId="31861"/>
    <cellStyle name="Normal 6 2 2 3 2 3 3" xfId="31862"/>
    <cellStyle name="Normal 6 2 2 3 2 4" xfId="20642"/>
    <cellStyle name="Normal 6 2 2 3 2 4 2" xfId="31863"/>
    <cellStyle name="Normal 6 2 2 3 2 5" xfId="31864"/>
    <cellStyle name="Normal 6 2 2 3 3" xfId="10796"/>
    <cellStyle name="Normal 6 2 2 3 4" xfId="10797"/>
    <cellStyle name="Normal 6 2 2 3 4 2" xfId="20643"/>
    <cellStyle name="Normal 6 2 2 3 4 2 2" xfId="31865"/>
    <cellStyle name="Normal 6 2 2 3 4 3" xfId="31866"/>
    <cellStyle name="Normal 6 2 2 3 5" xfId="20644"/>
    <cellStyle name="Normal 6 2 2 3 5 2" xfId="31867"/>
    <cellStyle name="Normal 6 2 2 3 6" xfId="31868"/>
    <cellStyle name="Normal 6 2 2 4" xfId="10798"/>
    <cellStyle name="Normal 6 2 2 4 2" xfId="10799"/>
    <cellStyle name="Normal 6 2 2 4 2 2" xfId="10800"/>
    <cellStyle name="Normal 6 2 2 4 2 3" xfId="10801"/>
    <cellStyle name="Normal 6 2 2 4 2 3 2" xfId="20645"/>
    <cellStyle name="Normal 6 2 2 4 2 3 2 2" xfId="31869"/>
    <cellStyle name="Normal 6 2 2 4 2 3 3" xfId="31870"/>
    <cellStyle name="Normal 6 2 2 4 2 4" xfId="20646"/>
    <cellStyle name="Normal 6 2 2 4 2 4 2" xfId="31871"/>
    <cellStyle name="Normal 6 2 2 4 2 5" xfId="31872"/>
    <cellStyle name="Normal 6 2 2 4 3" xfId="10802"/>
    <cellStyle name="Normal 6 2 2 4 4" xfId="10803"/>
    <cellStyle name="Normal 6 2 2 4 4 2" xfId="20647"/>
    <cellStyle name="Normal 6 2 2 4 4 2 2" xfId="31873"/>
    <cellStyle name="Normal 6 2 2 4 4 3" xfId="31874"/>
    <cellStyle name="Normal 6 2 2 4 5" xfId="20648"/>
    <cellStyle name="Normal 6 2 2 4 5 2" xfId="31875"/>
    <cellStyle name="Normal 6 2 2 4 6" xfId="31876"/>
    <cellStyle name="Normal 6 2 2 5" xfId="10804"/>
    <cellStyle name="Normal 6 2 2 5 2" xfId="10805"/>
    <cellStyle name="Normal 6 2 2 5 2 2" xfId="10806"/>
    <cellStyle name="Normal 6 2 2 5 2 3" xfId="10807"/>
    <cellStyle name="Normal 6 2 2 5 2 3 2" xfId="20649"/>
    <cellStyle name="Normal 6 2 2 5 2 3 2 2" xfId="31877"/>
    <cellStyle name="Normal 6 2 2 5 2 3 3" xfId="31878"/>
    <cellStyle name="Normal 6 2 2 5 2 4" xfId="20650"/>
    <cellStyle name="Normal 6 2 2 5 2 4 2" xfId="31879"/>
    <cellStyle name="Normal 6 2 2 5 2 5" xfId="31880"/>
    <cellStyle name="Normal 6 2 2 5 3" xfId="10808"/>
    <cellStyle name="Normal 6 2 2 5 4" xfId="10809"/>
    <cellStyle name="Normal 6 2 2 5 4 2" xfId="20651"/>
    <cellStyle name="Normal 6 2 2 5 4 2 2" xfId="31881"/>
    <cellStyle name="Normal 6 2 2 5 4 3" xfId="31882"/>
    <cellStyle name="Normal 6 2 2 5 5" xfId="20652"/>
    <cellStyle name="Normal 6 2 2 5 5 2" xfId="31883"/>
    <cellStyle name="Normal 6 2 2 5 6" xfId="31884"/>
    <cellStyle name="Normal 6 2 2 6" xfId="10810"/>
    <cellStyle name="Normal 6 2 2 6 2" xfId="10811"/>
    <cellStyle name="Normal 6 2 2 6 2 2" xfId="10812"/>
    <cellStyle name="Normal 6 2 2 6 2 3" xfId="10813"/>
    <cellStyle name="Normal 6 2 2 6 2 3 2" xfId="20653"/>
    <cellStyle name="Normal 6 2 2 6 2 3 2 2" xfId="31885"/>
    <cellStyle name="Normal 6 2 2 6 2 3 3" xfId="31886"/>
    <cellStyle name="Normal 6 2 2 6 2 4" xfId="20654"/>
    <cellStyle name="Normal 6 2 2 6 2 4 2" xfId="31887"/>
    <cellStyle name="Normal 6 2 2 6 2 5" xfId="31888"/>
    <cellStyle name="Normal 6 2 2 6 3" xfId="10814"/>
    <cellStyle name="Normal 6 2 2 6 4" xfId="10815"/>
    <cellStyle name="Normal 6 2 2 6 4 2" xfId="20655"/>
    <cellStyle name="Normal 6 2 2 6 4 2 2" xfId="31889"/>
    <cellStyle name="Normal 6 2 2 6 4 3" xfId="31890"/>
    <cellStyle name="Normal 6 2 2 6 5" xfId="20656"/>
    <cellStyle name="Normal 6 2 2 6 5 2" xfId="31891"/>
    <cellStyle name="Normal 6 2 2 6 6" xfId="31892"/>
    <cellStyle name="Normal 6 2 2 7" xfId="10816"/>
    <cellStyle name="Normal 6 2 2 7 2" xfId="10817"/>
    <cellStyle name="Normal 6 2 2 7 2 2" xfId="10818"/>
    <cellStyle name="Normal 6 2 2 7 2 3" xfId="10819"/>
    <cellStyle name="Normal 6 2 2 7 2 3 2" xfId="20657"/>
    <cellStyle name="Normal 6 2 2 7 2 3 2 2" xfId="31893"/>
    <cellStyle name="Normal 6 2 2 7 2 3 3" xfId="31894"/>
    <cellStyle name="Normal 6 2 2 7 2 4" xfId="20658"/>
    <cellStyle name="Normal 6 2 2 7 2 4 2" xfId="31895"/>
    <cellStyle name="Normal 6 2 2 7 2 5" xfId="31896"/>
    <cellStyle name="Normal 6 2 2 7 3" xfId="10820"/>
    <cellStyle name="Normal 6 2 2 7 4" xfId="10821"/>
    <cellStyle name="Normal 6 2 2 7 4 2" xfId="20659"/>
    <cellStyle name="Normal 6 2 2 7 4 2 2" xfId="31897"/>
    <cellStyle name="Normal 6 2 2 7 4 3" xfId="31898"/>
    <cellStyle name="Normal 6 2 2 7 5" xfId="20660"/>
    <cellStyle name="Normal 6 2 2 7 5 2" xfId="31899"/>
    <cellStyle name="Normal 6 2 2 7 6" xfId="31900"/>
    <cellStyle name="Normal 6 2 2 8" xfId="10822"/>
    <cellStyle name="Normal 6 2 2 8 2" xfId="10823"/>
    <cellStyle name="Normal 6 2 2 8 2 2" xfId="10824"/>
    <cellStyle name="Normal 6 2 2 8 2 3" xfId="10825"/>
    <cellStyle name="Normal 6 2 2 8 2 3 2" xfId="20661"/>
    <cellStyle name="Normal 6 2 2 8 2 3 2 2" xfId="31901"/>
    <cellStyle name="Normal 6 2 2 8 2 3 3" xfId="31902"/>
    <cellStyle name="Normal 6 2 2 8 2 4" xfId="20662"/>
    <cellStyle name="Normal 6 2 2 8 2 4 2" xfId="31903"/>
    <cellStyle name="Normal 6 2 2 8 2 5" xfId="31904"/>
    <cellStyle name="Normal 6 2 2 8 3" xfId="10826"/>
    <cellStyle name="Normal 6 2 2 8 4" xfId="10827"/>
    <cellStyle name="Normal 6 2 2 8 4 2" xfId="20663"/>
    <cellStyle name="Normal 6 2 2 8 4 2 2" xfId="31905"/>
    <cellStyle name="Normal 6 2 2 8 4 3" xfId="31906"/>
    <cellStyle name="Normal 6 2 2 8 5" xfId="20664"/>
    <cellStyle name="Normal 6 2 2 8 5 2" xfId="31907"/>
    <cellStyle name="Normal 6 2 2 8 6" xfId="31908"/>
    <cellStyle name="Normal 6 2 2 9" xfId="10828"/>
    <cellStyle name="Normal 6 2 2 9 2" xfId="10829"/>
    <cellStyle name="Normal 6 2 2 9 2 2" xfId="10830"/>
    <cellStyle name="Normal 6 2 2 9 2 3" xfId="10831"/>
    <cellStyle name="Normal 6 2 2 9 2 3 2" xfId="20665"/>
    <cellStyle name="Normal 6 2 2 9 2 3 2 2" xfId="31909"/>
    <cellStyle name="Normal 6 2 2 9 2 3 3" xfId="31910"/>
    <cellStyle name="Normal 6 2 2 9 2 4" xfId="20666"/>
    <cellStyle name="Normal 6 2 2 9 2 4 2" xfId="31911"/>
    <cellStyle name="Normal 6 2 2 9 2 5" xfId="31912"/>
    <cellStyle name="Normal 6 2 2 9 3" xfId="10832"/>
    <cellStyle name="Normal 6 2 2 9 4" xfId="10833"/>
    <cellStyle name="Normal 6 2 2 9 4 2" xfId="20667"/>
    <cellStyle name="Normal 6 2 2 9 4 2 2" xfId="31913"/>
    <cellStyle name="Normal 6 2 2 9 4 3" xfId="31914"/>
    <cellStyle name="Normal 6 2 2 9 5" xfId="20668"/>
    <cellStyle name="Normal 6 2 2 9 5 2" xfId="31915"/>
    <cellStyle name="Normal 6 2 2 9 6" xfId="31916"/>
    <cellStyle name="Normal 6 2 3" xfId="10834"/>
    <cellStyle name="Normal 6 2 3 2" xfId="10835"/>
    <cellStyle name="Normal 6 2 4" xfId="10836"/>
    <cellStyle name="Normal 6 2 4 2" xfId="10837"/>
    <cellStyle name="Normal 6 2 4 3" xfId="10838"/>
    <cellStyle name="Normal 6 2 4 3 2" xfId="20669"/>
    <cellStyle name="Normal 6 2 4 3 2 2" xfId="31917"/>
    <cellStyle name="Normal 6 2 4 3 3" xfId="31918"/>
    <cellStyle name="Normal 6 2 4 4" xfId="20670"/>
    <cellStyle name="Normal 6 2 4 4 2" xfId="31919"/>
    <cellStyle name="Normal 6 2 4 5" xfId="31920"/>
    <cellStyle name="Normal 6 2 5" xfId="10839"/>
    <cellStyle name="Normal 6 2 6" xfId="10840"/>
    <cellStyle name="Normal 6 2 7" xfId="10841"/>
    <cellStyle name="Normal 6 2 8" xfId="10842"/>
    <cellStyle name="Normal 6 2 9" xfId="10843"/>
    <cellStyle name="Normal 6 3" xfId="10844"/>
    <cellStyle name="Normal 6 3 2" xfId="10845"/>
    <cellStyle name="Normal 6 3 2 2" xfId="10846"/>
    <cellStyle name="Normal 6 3 2 2 2" xfId="10847"/>
    <cellStyle name="Normal 6 3 2 2 3" xfId="31921"/>
    <cellStyle name="Normal 6 3 2 3" xfId="10848"/>
    <cellStyle name="Normal 6 3 2 4" xfId="10849"/>
    <cellStyle name="Normal 6 3 2 4 2" xfId="20671"/>
    <cellStyle name="Normal 6 3 2 4 2 2" xfId="31922"/>
    <cellStyle name="Normal 6 3 2 4 3" xfId="31923"/>
    <cellStyle name="Normal 6 3 2 5" xfId="20672"/>
    <cellStyle name="Normal 6 3 2 5 2" xfId="31924"/>
    <cellStyle name="Normal 6 3 2 6" xfId="31925"/>
    <cellStyle name="Normal 6 3 3" xfId="10850"/>
    <cellStyle name="Normal 6 3 3 2" xfId="10851"/>
    <cellStyle name="Normal 6 3 4" xfId="10852"/>
    <cellStyle name="Normal 6 3 5" xfId="20673"/>
    <cellStyle name="Normal 6 3 5 2" xfId="31926"/>
    <cellStyle name="Normal 6 4" xfId="10853"/>
    <cellStyle name="Normal 6 4 2" xfId="10854"/>
    <cellStyle name="Normal 6 4 3" xfId="20674"/>
    <cellStyle name="Normal 6 4 3 2" xfId="31927"/>
    <cellStyle name="Normal 6 5" xfId="10855"/>
    <cellStyle name="Normal 6 5 2" xfId="10856"/>
    <cellStyle name="Normal 6 5 3" xfId="20675"/>
    <cellStyle name="Normal 6 5 3 2" xfId="31928"/>
    <cellStyle name="Normal 6 6" xfId="10857"/>
    <cellStyle name="Normal 6 6 2" xfId="10858"/>
    <cellStyle name="Normal 6 7" xfId="10859"/>
    <cellStyle name="Normal 6 7 2" xfId="10860"/>
    <cellStyle name="Normal 6 8" xfId="10861"/>
    <cellStyle name="Normal 6 8 2" xfId="10862"/>
    <cellStyle name="Normal 6 9" xfId="10863"/>
    <cellStyle name="Normal 6 9 2" xfId="10864"/>
    <cellStyle name="Normal 60" xfId="10865"/>
    <cellStyle name="Normal 60 2" xfId="10866"/>
    <cellStyle name="Normal 60 2 2" xfId="10867"/>
    <cellStyle name="Normal 60 2 2 2" xfId="20676"/>
    <cellStyle name="Normal 60 2 2 2 2" xfId="31929"/>
    <cellStyle name="Normal 60 2 2 3" xfId="31930"/>
    <cellStyle name="Normal 60 2 3" xfId="20677"/>
    <cellStyle name="Normal 60 2 3 2" xfId="31931"/>
    <cellStyle name="Normal 60 2 4" xfId="31932"/>
    <cellStyle name="Normal 60 3" xfId="10868"/>
    <cellStyle name="Normal 60 3 2" xfId="10869"/>
    <cellStyle name="Normal 60 3 2 2" xfId="20678"/>
    <cellStyle name="Normal 60 3 2 2 2" xfId="31933"/>
    <cellStyle name="Normal 60 3 2 3" xfId="31934"/>
    <cellStyle name="Normal 60 3 3" xfId="20679"/>
    <cellStyle name="Normal 60 3 3 2" xfId="31935"/>
    <cellStyle name="Normal 60 3 4" xfId="31936"/>
    <cellStyle name="Normal 60 4" xfId="10870"/>
    <cellStyle name="Normal 60 4 2" xfId="10871"/>
    <cellStyle name="Normal 60 4 2 2" xfId="20680"/>
    <cellStyle name="Normal 60 4 2 2 2" xfId="31937"/>
    <cellStyle name="Normal 60 4 2 3" xfId="31938"/>
    <cellStyle name="Normal 60 4 3" xfId="20681"/>
    <cellStyle name="Normal 60 4 3 2" xfId="31939"/>
    <cellStyle name="Normal 60 4 4" xfId="31940"/>
    <cellStyle name="Normal 60 5" xfId="10872"/>
    <cellStyle name="Normal 60 5 2" xfId="10873"/>
    <cellStyle name="Normal 60 5 2 2" xfId="20682"/>
    <cellStyle name="Normal 60 5 2 2 2" xfId="31941"/>
    <cellStyle name="Normal 60 5 2 3" xfId="31942"/>
    <cellStyle name="Normal 60 5 3" xfId="20683"/>
    <cellStyle name="Normal 60 5 3 2" xfId="31943"/>
    <cellStyle name="Normal 60 5 4" xfId="31944"/>
    <cellStyle name="Normal 60 6" xfId="10874"/>
    <cellStyle name="Normal 60 6 2" xfId="10875"/>
    <cellStyle name="Normal 60 6 2 2" xfId="20684"/>
    <cellStyle name="Normal 60 6 2 2 2" xfId="31945"/>
    <cellStyle name="Normal 60 6 2 3" xfId="31946"/>
    <cellStyle name="Normal 60 6 3" xfId="20685"/>
    <cellStyle name="Normal 60 6 3 2" xfId="31947"/>
    <cellStyle name="Normal 60 6 4" xfId="31948"/>
    <cellStyle name="Normal 60 7" xfId="10876"/>
    <cellStyle name="Normal 60 7 2" xfId="10877"/>
    <cellStyle name="Normal 60 7 2 2" xfId="20686"/>
    <cellStyle name="Normal 60 7 2 2 2" xfId="31949"/>
    <cellStyle name="Normal 60 7 2 3" xfId="31950"/>
    <cellStyle name="Normal 60 7 3" xfId="20687"/>
    <cellStyle name="Normal 60 7 3 2" xfId="31951"/>
    <cellStyle name="Normal 60 7 4" xfId="31952"/>
    <cellStyle name="Normal 61" xfId="10878"/>
    <cellStyle name="Normal 61 2" xfId="10879"/>
    <cellStyle name="Normal 61 2 2" xfId="10880"/>
    <cellStyle name="Normal 61 2 2 2" xfId="20688"/>
    <cellStyle name="Normal 61 2 2 2 2" xfId="31953"/>
    <cellStyle name="Normal 61 2 2 3" xfId="31954"/>
    <cellStyle name="Normal 61 2 3" xfId="20689"/>
    <cellStyle name="Normal 61 2 3 2" xfId="31955"/>
    <cellStyle name="Normal 61 2 4" xfId="31956"/>
    <cellStyle name="Normal 61 3" xfId="10881"/>
    <cellStyle name="Normal 61 3 2" xfId="10882"/>
    <cellStyle name="Normal 61 3 2 2" xfId="20690"/>
    <cellStyle name="Normal 61 3 2 2 2" xfId="31957"/>
    <cellStyle name="Normal 61 3 2 3" xfId="31958"/>
    <cellStyle name="Normal 61 3 3" xfId="20691"/>
    <cellStyle name="Normal 61 3 3 2" xfId="31959"/>
    <cellStyle name="Normal 61 3 4" xfId="31960"/>
    <cellStyle name="Normal 61 4" xfId="10883"/>
    <cellStyle name="Normal 61 4 2" xfId="10884"/>
    <cellStyle name="Normal 61 4 2 2" xfId="20692"/>
    <cellStyle name="Normal 61 4 2 2 2" xfId="31961"/>
    <cellStyle name="Normal 61 4 2 3" xfId="31962"/>
    <cellStyle name="Normal 61 4 3" xfId="20693"/>
    <cellStyle name="Normal 61 4 3 2" xfId="31963"/>
    <cellStyle name="Normal 61 4 4" xfId="31964"/>
    <cellStyle name="Normal 61 5" xfId="10885"/>
    <cellStyle name="Normal 61 5 2" xfId="10886"/>
    <cellStyle name="Normal 61 5 2 2" xfId="20694"/>
    <cellStyle name="Normal 61 5 2 2 2" xfId="31965"/>
    <cellStyle name="Normal 61 5 2 3" xfId="31966"/>
    <cellStyle name="Normal 61 5 3" xfId="20695"/>
    <cellStyle name="Normal 61 5 3 2" xfId="31967"/>
    <cellStyle name="Normal 61 5 4" xfId="31968"/>
    <cellStyle name="Normal 61 6" xfId="10887"/>
    <cellStyle name="Normal 61 6 2" xfId="10888"/>
    <cellStyle name="Normal 61 6 2 2" xfId="20696"/>
    <cellStyle name="Normal 61 6 2 2 2" xfId="31969"/>
    <cellStyle name="Normal 61 6 2 3" xfId="31970"/>
    <cellStyle name="Normal 61 6 3" xfId="20697"/>
    <cellStyle name="Normal 61 6 3 2" xfId="31971"/>
    <cellStyle name="Normal 61 6 4" xfId="31972"/>
    <cellStyle name="Normal 61 7" xfId="10889"/>
    <cellStyle name="Normal 61 7 2" xfId="10890"/>
    <cellStyle name="Normal 61 7 2 2" xfId="20698"/>
    <cellStyle name="Normal 61 7 2 2 2" xfId="31973"/>
    <cellStyle name="Normal 61 7 2 3" xfId="31974"/>
    <cellStyle name="Normal 61 7 3" xfId="20699"/>
    <cellStyle name="Normal 61 7 3 2" xfId="31975"/>
    <cellStyle name="Normal 61 7 4" xfId="31976"/>
    <cellStyle name="Normal 62" xfId="10891"/>
    <cellStyle name="Normal 62 2" xfId="10892"/>
    <cellStyle name="Normal 62 2 2" xfId="10893"/>
    <cellStyle name="Normal 62 2 2 2" xfId="20700"/>
    <cellStyle name="Normal 62 2 2 2 2" xfId="31977"/>
    <cellStyle name="Normal 62 2 2 3" xfId="31978"/>
    <cellStyle name="Normal 62 2 3" xfId="20701"/>
    <cellStyle name="Normal 62 2 3 2" xfId="31979"/>
    <cellStyle name="Normal 62 2 4" xfId="31980"/>
    <cellStyle name="Normal 62 3" xfId="10894"/>
    <cellStyle name="Normal 62 3 2" xfId="10895"/>
    <cellStyle name="Normal 62 3 2 2" xfId="20702"/>
    <cellStyle name="Normal 62 3 2 2 2" xfId="31981"/>
    <cellStyle name="Normal 62 3 2 3" xfId="31982"/>
    <cellStyle name="Normal 62 3 3" xfId="20703"/>
    <cellStyle name="Normal 62 3 3 2" xfId="31983"/>
    <cellStyle name="Normal 62 3 4" xfId="31984"/>
    <cellStyle name="Normal 62 4" xfId="10896"/>
    <cellStyle name="Normal 62 4 2" xfId="10897"/>
    <cellStyle name="Normal 62 4 2 2" xfId="20704"/>
    <cellStyle name="Normal 62 4 2 2 2" xfId="31985"/>
    <cellStyle name="Normal 62 4 2 3" xfId="31986"/>
    <cellStyle name="Normal 62 4 3" xfId="20705"/>
    <cellStyle name="Normal 62 4 3 2" xfId="31987"/>
    <cellStyle name="Normal 62 4 4" xfId="31988"/>
    <cellStyle name="Normal 62 5" xfId="10898"/>
    <cellStyle name="Normal 62 5 2" xfId="10899"/>
    <cellStyle name="Normal 62 5 2 2" xfId="20706"/>
    <cellStyle name="Normal 62 5 2 2 2" xfId="31989"/>
    <cellStyle name="Normal 62 5 2 3" xfId="31990"/>
    <cellStyle name="Normal 62 5 3" xfId="20707"/>
    <cellStyle name="Normal 62 5 3 2" xfId="31991"/>
    <cellStyle name="Normal 62 5 4" xfId="31992"/>
    <cellStyle name="Normal 62 6" xfId="10900"/>
    <cellStyle name="Normal 62 6 2" xfId="10901"/>
    <cellStyle name="Normal 62 6 2 2" xfId="20708"/>
    <cellStyle name="Normal 62 6 2 2 2" xfId="31993"/>
    <cellStyle name="Normal 62 6 2 3" xfId="31994"/>
    <cellStyle name="Normal 62 6 3" xfId="20709"/>
    <cellStyle name="Normal 62 6 3 2" xfId="31995"/>
    <cellStyle name="Normal 62 6 4" xfId="31996"/>
    <cellStyle name="Normal 62 7" xfId="10902"/>
    <cellStyle name="Normal 62 7 2" xfId="10903"/>
    <cellStyle name="Normal 62 7 2 2" xfId="20710"/>
    <cellStyle name="Normal 62 7 2 2 2" xfId="31997"/>
    <cellStyle name="Normal 62 7 2 3" xfId="31998"/>
    <cellStyle name="Normal 62 7 3" xfId="20711"/>
    <cellStyle name="Normal 62 7 3 2" xfId="31999"/>
    <cellStyle name="Normal 62 7 4" xfId="32000"/>
    <cellStyle name="Normal 63" xfId="10904"/>
    <cellStyle name="Normal 63 2" xfId="10905"/>
    <cellStyle name="Normal 64" xfId="10906"/>
    <cellStyle name="Normal 64 2" xfId="10907"/>
    <cellStyle name="Normal 65" xfId="10908"/>
    <cellStyle name="Normal 65 2" xfId="10909"/>
    <cellStyle name="Normal 65 2 2" xfId="10910"/>
    <cellStyle name="Normal 65 2 2 2" xfId="20712"/>
    <cellStyle name="Normal 65 2 2 2 2" xfId="32001"/>
    <cellStyle name="Normal 65 2 2 3" xfId="32002"/>
    <cellStyle name="Normal 65 2 3" xfId="20713"/>
    <cellStyle name="Normal 65 2 3 2" xfId="32003"/>
    <cellStyle name="Normal 65 2 4" xfId="32004"/>
    <cellStyle name="Normal 65 3" xfId="10911"/>
    <cellStyle name="Normal 65 3 2" xfId="10912"/>
    <cellStyle name="Normal 65 3 2 2" xfId="20714"/>
    <cellStyle name="Normal 65 3 2 2 2" xfId="32005"/>
    <cellStyle name="Normal 65 3 2 3" xfId="32006"/>
    <cellStyle name="Normal 65 3 3" xfId="20715"/>
    <cellStyle name="Normal 65 3 3 2" xfId="32007"/>
    <cellStyle name="Normal 65 3 4" xfId="32008"/>
    <cellStyle name="Normal 65 4" xfId="10913"/>
    <cellStyle name="Normal 65 4 2" xfId="10914"/>
    <cellStyle name="Normal 65 4 2 2" xfId="20716"/>
    <cellStyle name="Normal 65 4 2 2 2" xfId="32009"/>
    <cellStyle name="Normal 65 4 2 3" xfId="32010"/>
    <cellStyle name="Normal 65 4 3" xfId="20717"/>
    <cellStyle name="Normal 65 4 3 2" xfId="32011"/>
    <cellStyle name="Normal 65 4 4" xfId="32012"/>
    <cellStyle name="Normal 66" xfId="10915"/>
    <cellStyle name="Normal 66 2" xfId="10916"/>
    <cellStyle name="Normal 66 2 2" xfId="10917"/>
    <cellStyle name="Normal 66 2 3" xfId="10918"/>
    <cellStyle name="Normal 66 2 3 2" xfId="20718"/>
    <cellStyle name="Normal 66 2 3 2 2" xfId="32013"/>
    <cellStyle name="Normal 66 2 3 3" xfId="32014"/>
    <cellStyle name="Normal 66 2 4" xfId="20719"/>
    <cellStyle name="Normal 66 2 4 2" xfId="32015"/>
    <cellStyle name="Normal 66 2 5" xfId="32016"/>
    <cellStyle name="Normal 66 3" xfId="10919"/>
    <cellStyle name="Normal 66 3 2" xfId="10920"/>
    <cellStyle name="Normal 66 3 2 2" xfId="20720"/>
    <cellStyle name="Normal 66 3 2 2 2" xfId="32017"/>
    <cellStyle name="Normal 66 3 2 3" xfId="32018"/>
    <cellStyle name="Normal 66 3 3" xfId="20721"/>
    <cellStyle name="Normal 66 3 3 2" xfId="32019"/>
    <cellStyle name="Normal 66 3 4" xfId="32020"/>
    <cellStyle name="Normal 66 4" xfId="10921"/>
    <cellStyle name="Normal 66 4 2" xfId="10922"/>
    <cellStyle name="Normal 66 4 2 2" xfId="20722"/>
    <cellStyle name="Normal 66 4 2 2 2" xfId="32021"/>
    <cellStyle name="Normal 66 4 2 3" xfId="32022"/>
    <cellStyle name="Normal 66 4 3" xfId="20723"/>
    <cellStyle name="Normal 66 4 3 2" xfId="32023"/>
    <cellStyle name="Normal 66 4 4" xfId="32024"/>
    <cellStyle name="Normal 67" xfId="10923"/>
    <cellStyle name="Normal 67 2" xfId="10924"/>
    <cellStyle name="Normal 67 2 2" xfId="10925"/>
    <cellStyle name="Normal 67 2 3" xfId="10926"/>
    <cellStyle name="Normal 67 2 3 2" xfId="20724"/>
    <cellStyle name="Normal 67 2 3 2 2" xfId="32025"/>
    <cellStyle name="Normal 67 2 3 3" xfId="32026"/>
    <cellStyle name="Normal 67 2 4" xfId="20725"/>
    <cellStyle name="Normal 67 2 4 2" xfId="32027"/>
    <cellStyle name="Normal 67 2 5" xfId="32028"/>
    <cellStyle name="Normal 67 3" xfId="10927"/>
    <cellStyle name="Normal 67 3 2" xfId="10928"/>
    <cellStyle name="Normal 67 3 2 2" xfId="20726"/>
    <cellStyle name="Normal 67 3 2 2 2" xfId="32029"/>
    <cellStyle name="Normal 67 3 2 3" xfId="32030"/>
    <cellStyle name="Normal 67 3 3" xfId="20727"/>
    <cellStyle name="Normal 67 3 3 2" xfId="32031"/>
    <cellStyle name="Normal 67 3 4" xfId="32032"/>
    <cellStyle name="Normal 67 4" xfId="10929"/>
    <cellStyle name="Normal 67 4 2" xfId="10930"/>
    <cellStyle name="Normal 67 4 2 2" xfId="20728"/>
    <cellStyle name="Normal 67 4 2 2 2" xfId="32033"/>
    <cellStyle name="Normal 67 4 2 3" xfId="32034"/>
    <cellStyle name="Normal 67 4 3" xfId="20729"/>
    <cellStyle name="Normal 67 4 3 2" xfId="32035"/>
    <cellStyle name="Normal 67 4 4" xfId="32036"/>
    <cellStyle name="Normal 68" xfId="10931"/>
    <cellStyle name="Normal 68 2" xfId="10932"/>
    <cellStyle name="Normal 68 2 2" xfId="10933"/>
    <cellStyle name="Normal 68 2 2 2" xfId="20730"/>
    <cellStyle name="Normal 68 2 2 2 2" xfId="32037"/>
    <cellStyle name="Normal 68 2 2 3" xfId="32038"/>
    <cellStyle name="Normal 68 2 3" xfId="20731"/>
    <cellStyle name="Normal 68 2 3 2" xfId="32039"/>
    <cellStyle name="Normal 68 2 4" xfId="32040"/>
    <cellStyle name="Normal 68 3" xfId="10934"/>
    <cellStyle name="Normal 68 3 2" xfId="10935"/>
    <cellStyle name="Normal 68 3 2 2" xfId="20732"/>
    <cellStyle name="Normal 68 3 2 2 2" xfId="32041"/>
    <cellStyle name="Normal 68 3 2 3" xfId="32042"/>
    <cellStyle name="Normal 68 3 3" xfId="20733"/>
    <cellStyle name="Normal 68 3 3 2" xfId="32043"/>
    <cellStyle name="Normal 68 3 4" xfId="32044"/>
    <cellStyle name="Normal 68 4" xfId="10936"/>
    <cellStyle name="Normal 68 4 2" xfId="10937"/>
    <cellStyle name="Normal 68 4 2 2" xfId="20734"/>
    <cellStyle name="Normal 68 4 2 2 2" xfId="32045"/>
    <cellStyle name="Normal 68 4 2 3" xfId="32046"/>
    <cellStyle name="Normal 68 4 3" xfId="20735"/>
    <cellStyle name="Normal 68 4 3 2" xfId="32047"/>
    <cellStyle name="Normal 68 4 4" xfId="32048"/>
    <cellStyle name="Normal 69" xfId="10938"/>
    <cellStyle name="Normal 69 2" xfId="10939"/>
    <cellStyle name="Normal 7" xfId="61"/>
    <cellStyle name="Normal 7 10" xfId="10940"/>
    <cellStyle name="Normal 7 10 2" xfId="20736"/>
    <cellStyle name="Normal 7 11" xfId="10941"/>
    <cellStyle name="Normal 7 11 2" xfId="20737"/>
    <cellStyle name="Normal 7 12" xfId="10942"/>
    <cellStyle name="Normal 7 12 2" xfId="20738"/>
    <cellStyle name="Normal 7 13" xfId="10943"/>
    <cellStyle name="Normal 7 13 2" xfId="20739"/>
    <cellStyle name="Normal 7 14" xfId="10944"/>
    <cellStyle name="Normal 7 14 2" xfId="20740"/>
    <cellStyle name="Normal 7 15" xfId="10945"/>
    <cellStyle name="Normal 7 15 2" xfId="20741"/>
    <cellStyle name="Normal 7 16" xfId="10946"/>
    <cellStyle name="Normal 7 16 2" xfId="20742"/>
    <cellStyle name="Normal 7 17" xfId="10947"/>
    <cellStyle name="Normal 7 17 2" xfId="20743"/>
    <cellStyle name="Normal 7 18" xfId="10948"/>
    <cellStyle name="Normal 7 18 2" xfId="20744"/>
    <cellStyle name="Normal 7 19" xfId="10949"/>
    <cellStyle name="Normal 7 19 2" xfId="20745"/>
    <cellStyle name="Normal 7 2" xfId="10950"/>
    <cellStyle name="Normal 7 2 2" xfId="10951"/>
    <cellStyle name="Normal 7 2 2 2" xfId="10952"/>
    <cellStyle name="Normal 7 2 2 2 2" xfId="10953"/>
    <cellStyle name="Normal 7 2 2 2 2 2" xfId="10954"/>
    <cellStyle name="Normal 7 2 2 2 3" xfId="10955"/>
    <cellStyle name="Normal 7 2 2 3" xfId="10956"/>
    <cellStyle name="Normal 7 2 2 3 2" xfId="10957"/>
    <cellStyle name="Normal 7 2 2 4" xfId="10958"/>
    <cellStyle name="Normal 7 2 2 4 2" xfId="10959"/>
    <cellStyle name="Normal 7 2 2 5" xfId="10960"/>
    <cellStyle name="Normal 7 2 2 5 2" xfId="10961"/>
    <cellStyle name="Normal 7 2 2 6" xfId="10962"/>
    <cellStyle name="Normal 7 2 3" xfId="10963"/>
    <cellStyle name="Normal 7 2 3 2" xfId="10964"/>
    <cellStyle name="Normal 7 2 4" xfId="10965"/>
    <cellStyle name="Normal 7 2 4 2" xfId="10966"/>
    <cellStyle name="Normal 7 2 5" xfId="10967"/>
    <cellStyle name="Normal 7 2 5 2" xfId="10968"/>
    <cellStyle name="Normal 7 2 6" xfId="10969"/>
    <cellStyle name="Normal 7 2 6 2" xfId="10970"/>
    <cellStyle name="Normal 7 2 7" xfId="10971"/>
    <cellStyle name="Normal 7 2 7 2" xfId="10972"/>
    <cellStyle name="Normal 7 2 8" xfId="10973"/>
    <cellStyle name="Normal 7 2 9" xfId="10974"/>
    <cellStyle name="Normal 7 20" xfId="10975"/>
    <cellStyle name="Normal 7 20 2" xfId="20746"/>
    <cellStyle name="Normal 7 21" xfId="10976"/>
    <cellStyle name="Normal 7 21 2" xfId="20747"/>
    <cellStyle name="Normal 7 22" xfId="10977"/>
    <cellStyle name="Normal 7 22 2" xfId="20748"/>
    <cellStyle name="Normal 7 23" xfId="10978"/>
    <cellStyle name="Normal 7 23 2" xfId="20749"/>
    <cellStyle name="Normal 7 24" xfId="10979"/>
    <cellStyle name="Normal 7 24 2" xfId="20750"/>
    <cellStyle name="Normal 7 25" xfId="10980"/>
    <cellStyle name="Normal 7 25 2" xfId="20751"/>
    <cellStyle name="Normal 7 26" xfId="10981"/>
    <cellStyle name="Normal 7 26 2" xfId="20752"/>
    <cellStyle name="Normal 7 27" xfId="10982"/>
    <cellStyle name="Normal 7 27 2" xfId="20753"/>
    <cellStyle name="Normal 7 28" xfId="10983"/>
    <cellStyle name="Normal 7 28 2" xfId="20754"/>
    <cellStyle name="Normal 7 29" xfId="10984"/>
    <cellStyle name="Normal 7 29 2" xfId="20755"/>
    <cellStyle name="Normal 7 3" xfId="10985"/>
    <cellStyle name="Normal 7 3 2" xfId="10986"/>
    <cellStyle name="Normal 7 3 2 2" xfId="10987"/>
    <cellStyle name="Normal 7 3 3" xfId="10988"/>
    <cellStyle name="Normal 7 3 4" xfId="10989"/>
    <cellStyle name="Normal 7 30" xfId="10990"/>
    <cellStyle name="Normal 7 30 2" xfId="20756"/>
    <cellStyle name="Normal 7 31" xfId="10991"/>
    <cellStyle name="Normal 7 31 2" xfId="20757"/>
    <cellStyle name="Normal 7 32" xfId="10992"/>
    <cellStyle name="Normal 7 32 2" xfId="20758"/>
    <cellStyle name="Normal 7 33" xfId="10993"/>
    <cellStyle name="Normal 7 33 2" xfId="20759"/>
    <cellStyle name="Normal 7 34" xfId="10994"/>
    <cellStyle name="Normal 7 34 2" xfId="20760"/>
    <cellStyle name="Normal 7 35" xfId="10995"/>
    <cellStyle name="Normal 7 35 2" xfId="20761"/>
    <cellStyle name="Normal 7 36" xfId="10996"/>
    <cellStyle name="Normal 7 36 2" xfId="20762"/>
    <cellStyle name="Normal 7 37" xfId="10997"/>
    <cellStyle name="Normal 7 37 2" xfId="20763"/>
    <cellStyle name="Normal 7 38" xfId="10998"/>
    <cellStyle name="Normal 7 38 2" xfId="20764"/>
    <cellStyle name="Normal 7 39" xfId="10999"/>
    <cellStyle name="Normal 7 39 2" xfId="11000"/>
    <cellStyle name="Normal 7 4" xfId="11001"/>
    <cellStyle name="Normal 7 4 2" xfId="11002"/>
    <cellStyle name="Normal 7 4 2 2" xfId="11003"/>
    <cellStyle name="Normal 7 4 3" xfId="11004"/>
    <cellStyle name="Normal 7 4 4" xfId="20765"/>
    <cellStyle name="Normal 7 4 5" xfId="20766"/>
    <cellStyle name="Normal 7 40" xfId="11005"/>
    <cellStyle name="Normal 7 40 2" xfId="11006"/>
    <cellStyle name="Normal 7 41" xfId="11007"/>
    <cellStyle name="Normal 7 41 2" xfId="20767"/>
    <cellStyle name="Normal 7 42" xfId="11008"/>
    <cellStyle name="Normal 7 42 2" xfId="20768"/>
    <cellStyle name="Normal 7 43" xfId="11009"/>
    <cellStyle name="Normal 7 43 2" xfId="20769"/>
    <cellStyle name="Normal 7 44" xfId="11010"/>
    <cellStyle name="Normal 7 44 2" xfId="20770"/>
    <cellStyle name="Normal 7 45" xfId="11011"/>
    <cellStyle name="Normal 7 45 2" xfId="20771"/>
    <cellStyle name="Normal 7 46" xfId="11012"/>
    <cellStyle name="Normal 7 46 2" xfId="20772"/>
    <cellStyle name="Normal 7 47" xfId="11013"/>
    <cellStyle name="Normal 7 47 2" xfId="20773"/>
    <cellStyle name="Normal 7 48" xfId="11014"/>
    <cellStyle name="Normal 7 48 2" xfId="20774"/>
    <cellStyle name="Normal 7 49" xfId="11015"/>
    <cellStyle name="Normal 7 49 2" xfId="20775"/>
    <cellStyle name="Normal 7 5" xfId="11016"/>
    <cellStyle name="Normal 7 5 2" xfId="11017"/>
    <cellStyle name="Normal 7 5 2 2" xfId="11018"/>
    <cellStyle name="Normal 7 5 3" xfId="11019"/>
    <cellStyle name="Normal 7 5 4" xfId="20776"/>
    <cellStyle name="Normal 7 5 5" xfId="20777"/>
    <cellStyle name="Normal 7 50" xfId="11020"/>
    <cellStyle name="Normal 7 50 2" xfId="20778"/>
    <cellStyle name="Normal 7 51" xfId="11021"/>
    <cellStyle name="Normal 7 51 2" xfId="20779"/>
    <cellStyle name="Normal 7 52" xfId="11022"/>
    <cellStyle name="Normal 7 52 2" xfId="20780"/>
    <cellStyle name="Normal 7 53" xfId="11023"/>
    <cellStyle name="Normal 7 53 2" xfId="20781"/>
    <cellStyle name="Normal 7 54" xfId="11024"/>
    <cellStyle name="Normal 7 54 2" xfId="20782"/>
    <cellStyle name="Normal 7 55" xfId="11025"/>
    <cellStyle name="Normal 7 55 2" xfId="20783"/>
    <cellStyle name="Normal 7 56" xfId="11026"/>
    <cellStyle name="Normal 7 56 2" xfId="20784"/>
    <cellStyle name="Normal 7 57" xfId="11027"/>
    <cellStyle name="Normal 7 57 2" xfId="20785"/>
    <cellStyle name="Normal 7 58" xfId="11028"/>
    <cellStyle name="Normal 7 58 2" xfId="20786"/>
    <cellStyle name="Normal 7 59" xfId="11029"/>
    <cellStyle name="Normal 7 59 2" xfId="20787"/>
    <cellStyle name="Normal 7 6" xfId="11030"/>
    <cellStyle name="Normal 7 6 2" xfId="11031"/>
    <cellStyle name="Normal 7 6 2 2" xfId="11032"/>
    <cellStyle name="Normal 7 6 3" xfId="11033"/>
    <cellStyle name="Normal 7 6 4" xfId="20788"/>
    <cellStyle name="Normal 7 6 5" xfId="20789"/>
    <cellStyle name="Normal 7 60" xfId="11034"/>
    <cellStyle name="Normal 7 60 2" xfId="20790"/>
    <cellStyle name="Normal 7 61" xfId="11035"/>
    <cellStyle name="Normal 7 61 2" xfId="20791"/>
    <cellStyle name="Normal 7 62" xfId="11036"/>
    <cellStyle name="Normal 7 62 2" xfId="20792"/>
    <cellStyle name="Normal 7 63" xfId="11037"/>
    <cellStyle name="Normal 7 63 2" xfId="20793"/>
    <cellStyle name="Normal 7 64" xfId="11038"/>
    <cellStyle name="Normal 7 64 2" xfId="20794"/>
    <cellStyle name="Normal 7 65" xfId="11039"/>
    <cellStyle name="Normal 7 65 2" xfId="20795"/>
    <cellStyle name="Normal 7 66" xfId="11040"/>
    <cellStyle name="Normal 7 66 2" xfId="20796"/>
    <cellStyle name="Normal 7 67" xfId="11041"/>
    <cellStyle name="Normal 7 67 2" xfId="20797"/>
    <cellStyle name="Normal 7 68" xfId="11042"/>
    <cellStyle name="Normal 7 68 2" xfId="20798"/>
    <cellStyle name="Normal 7 69" xfId="11043"/>
    <cellStyle name="Normal 7 69 2" xfId="20799"/>
    <cellStyle name="Normal 7 7" xfId="11044"/>
    <cellStyle name="Normal 7 7 2" xfId="11045"/>
    <cellStyle name="Normal 7 7 2 2" xfId="11046"/>
    <cellStyle name="Normal 7 7 3" xfId="11047"/>
    <cellStyle name="Normal 7 7 4" xfId="20800"/>
    <cellStyle name="Normal 7 7 5" xfId="20801"/>
    <cellStyle name="Normal 7 70" xfId="11048"/>
    <cellStyle name="Normal 7 70 2" xfId="20802"/>
    <cellStyle name="Normal 7 71" xfId="11049"/>
    <cellStyle name="Normal 7 71 2" xfId="20803"/>
    <cellStyle name="Normal 7 72" xfId="11050"/>
    <cellStyle name="Normal 7 72 2" xfId="20804"/>
    <cellStyle name="Normal 7 73" xfId="11051"/>
    <cellStyle name="Normal 7 73 2" xfId="20805"/>
    <cellStyle name="Normal 7 74" xfId="11052"/>
    <cellStyle name="Normal 7 74 2" xfId="20806"/>
    <cellStyle name="Normal 7 75" xfId="11053"/>
    <cellStyle name="Normal 7 75 2" xfId="20807"/>
    <cellStyle name="Normal 7 76" xfId="11054"/>
    <cellStyle name="Normal 7 76 2" xfId="20808"/>
    <cellStyle name="Normal 7 77" xfId="11055"/>
    <cellStyle name="Normal 7 77 2" xfId="20809"/>
    <cellStyle name="Normal 7 78" xfId="11056"/>
    <cellStyle name="Normal 7 78 2" xfId="20810"/>
    <cellStyle name="Normal 7 79" xfId="11057"/>
    <cellStyle name="Normal 7 79 2" xfId="20811"/>
    <cellStyle name="Normal 7 8" xfId="11058"/>
    <cellStyle name="Normal 7 8 2" xfId="11059"/>
    <cellStyle name="Normal 7 8 2 2" xfId="11060"/>
    <cellStyle name="Normal 7 8 3" xfId="11061"/>
    <cellStyle name="Normal 7 8 4" xfId="20812"/>
    <cellStyle name="Normal 7 8 5" xfId="20813"/>
    <cellStyle name="Normal 7 80" xfId="11062"/>
    <cellStyle name="Normal 7 80 2" xfId="20814"/>
    <cellStyle name="Normal 7 81" xfId="11063"/>
    <cellStyle name="Normal 7 81 2" xfId="20815"/>
    <cellStyle name="Normal 7 82" xfId="11064"/>
    <cellStyle name="Normal 7 82 2" xfId="20816"/>
    <cellStyle name="Normal 7 83" xfId="11065"/>
    <cellStyle name="Normal 7 83 2" xfId="20817"/>
    <cellStyle name="Normal 7 84" xfId="11066"/>
    <cellStyle name="Normal 7 84 2" xfId="20818"/>
    <cellStyle name="Normal 7 85" xfId="11067"/>
    <cellStyle name="Normal 7 85 2" xfId="20819"/>
    <cellStyle name="Normal 7 86" xfId="11068"/>
    <cellStyle name="Normal 7 86 2" xfId="20820"/>
    <cellStyle name="Normal 7 87" xfId="11069"/>
    <cellStyle name="Normal 7 87 2" xfId="20821"/>
    <cellStyle name="Normal 7 88" xfId="11070"/>
    <cellStyle name="Normal 7 88 2" xfId="20822"/>
    <cellStyle name="Normal 7 89" xfId="11071"/>
    <cellStyle name="Normal 7 89 2" xfId="20823"/>
    <cellStyle name="Normal 7 9" xfId="11072"/>
    <cellStyle name="Normal 7 9 2" xfId="11073"/>
    <cellStyle name="Normal 7 9 2 2" xfId="11074"/>
    <cellStyle name="Normal 7 9 3" xfId="11075"/>
    <cellStyle name="Normal 7 9 3 2" xfId="11076"/>
    <cellStyle name="Normal 7 9 4" xfId="11077"/>
    <cellStyle name="Normal 7 9 5" xfId="20824"/>
    <cellStyle name="Normal 7 90" xfId="11078"/>
    <cellStyle name="Normal 7 90 2" xfId="20825"/>
    <cellStyle name="Normal 7 91" xfId="11079"/>
    <cellStyle name="Normal 7 91 2" xfId="20826"/>
    <cellStyle name="Normal 7 92" xfId="11080"/>
    <cellStyle name="Normal 7 92 2" xfId="11081"/>
    <cellStyle name="Normal 7 93" xfId="11082"/>
    <cellStyle name="Normal 7 93 2" xfId="20827"/>
    <cellStyle name="Normal 7 94" xfId="20828"/>
    <cellStyle name="Normal 7 95" xfId="33654"/>
    <cellStyle name="Normal 70" xfId="11083"/>
    <cellStyle name="Normal 70 2" xfId="11084"/>
    <cellStyle name="Normal 71" xfId="11085"/>
    <cellStyle name="Normal 71 2" xfId="11086"/>
    <cellStyle name="Normal 71 2 2" xfId="11087"/>
    <cellStyle name="Normal 71 2 2 2" xfId="20829"/>
    <cellStyle name="Normal 71 2 2 2 2" xfId="32049"/>
    <cellStyle name="Normal 71 2 2 3" xfId="32050"/>
    <cellStyle name="Normal 71 2 3" xfId="20830"/>
    <cellStyle name="Normal 71 2 3 2" xfId="32051"/>
    <cellStyle name="Normal 71 2 4" xfId="32052"/>
    <cellStyle name="Normal 71 3" xfId="11088"/>
    <cellStyle name="Normal 71 3 2" xfId="11089"/>
    <cellStyle name="Normal 71 3 2 2" xfId="20831"/>
    <cellStyle name="Normal 71 3 2 2 2" xfId="32053"/>
    <cellStyle name="Normal 71 3 2 3" xfId="32054"/>
    <cellStyle name="Normal 71 3 3" xfId="20832"/>
    <cellStyle name="Normal 71 3 3 2" xfId="32055"/>
    <cellStyle name="Normal 71 3 4" xfId="32056"/>
    <cellStyle name="Normal 71 4" xfId="11090"/>
    <cellStyle name="Normal 71 4 2" xfId="11091"/>
    <cellStyle name="Normal 71 4 2 2" xfId="20833"/>
    <cellStyle name="Normal 71 4 2 2 2" xfId="32057"/>
    <cellStyle name="Normal 71 4 2 3" xfId="32058"/>
    <cellStyle name="Normal 71 4 3" xfId="20834"/>
    <cellStyle name="Normal 71 4 3 2" xfId="32059"/>
    <cellStyle name="Normal 71 4 4" xfId="32060"/>
    <cellStyle name="Normal 72" xfId="11092"/>
    <cellStyle name="Normal 72 2" xfId="11093"/>
    <cellStyle name="Normal 72 2 2" xfId="11094"/>
    <cellStyle name="Normal 72 2 2 2" xfId="20835"/>
    <cellStyle name="Normal 72 2 2 2 2" xfId="32061"/>
    <cellStyle name="Normal 72 2 2 3" xfId="32062"/>
    <cellStyle name="Normal 72 2 3" xfId="20836"/>
    <cellStyle name="Normal 72 2 3 2" xfId="32063"/>
    <cellStyle name="Normal 72 2 4" xfId="32064"/>
    <cellStyle name="Normal 72 3" xfId="11095"/>
    <cellStyle name="Normal 72 3 2" xfId="11096"/>
    <cellStyle name="Normal 72 3 2 2" xfId="20837"/>
    <cellStyle name="Normal 72 3 2 2 2" xfId="32065"/>
    <cellStyle name="Normal 72 3 2 3" xfId="32066"/>
    <cellStyle name="Normal 72 3 3" xfId="20838"/>
    <cellStyle name="Normal 72 3 3 2" xfId="32067"/>
    <cellStyle name="Normal 72 3 4" xfId="32068"/>
    <cellStyle name="Normal 72 4" xfId="11097"/>
    <cellStyle name="Normal 72 4 2" xfId="11098"/>
    <cellStyle name="Normal 72 4 2 2" xfId="20839"/>
    <cellStyle name="Normal 72 4 2 2 2" xfId="32069"/>
    <cellStyle name="Normal 72 4 2 3" xfId="32070"/>
    <cellStyle name="Normal 72 4 3" xfId="20840"/>
    <cellStyle name="Normal 72 4 3 2" xfId="32071"/>
    <cellStyle name="Normal 72 4 4" xfId="32072"/>
    <cellStyle name="Normal 73" xfId="11099"/>
    <cellStyle name="Normal 73 2" xfId="11100"/>
    <cellStyle name="Normal 73 2 2" xfId="11101"/>
    <cellStyle name="Normal 73 2 2 2" xfId="20841"/>
    <cellStyle name="Normal 73 2 2 2 2" xfId="32073"/>
    <cellStyle name="Normal 73 2 2 3" xfId="32074"/>
    <cellStyle name="Normal 73 2 3" xfId="20842"/>
    <cellStyle name="Normal 73 2 3 2" xfId="32075"/>
    <cellStyle name="Normal 73 2 4" xfId="32076"/>
    <cellStyle name="Normal 73 3" xfId="11102"/>
    <cellStyle name="Normal 73 3 2" xfId="11103"/>
    <cellStyle name="Normal 73 3 2 2" xfId="20843"/>
    <cellStyle name="Normal 73 3 2 2 2" xfId="32077"/>
    <cellStyle name="Normal 73 3 2 3" xfId="32078"/>
    <cellStyle name="Normal 73 3 3" xfId="20844"/>
    <cellStyle name="Normal 73 3 3 2" xfId="32079"/>
    <cellStyle name="Normal 73 3 4" xfId="32080"/>
    <cellStyle name="Normal 73 4" xfId="11104"/>
    <cellStyle name="Normal 73 4 2" xfId="11105"/>
    <cellStyle name="Normal 73 4 2 2" xfId="20845"/>
    <cellStyle name="Normal 73 4 2 2 2" xfId="32081"/>
    <cellStyle name="Normal 73 4 2 3" xfId="32082"/>
    <cellStyle name="Normal 73 4 3" xfId="20846"/>
    <cellStyle name="Normal 73 4 3 2" xfId="32083"/>
    <cellStyle name="Normal 73 4 4" xfId="32084"/>
    <cellStyle name="Normal 74" xfId="11106"/>
    <cellStyle name="Normal 74 2" xfId="11107"/>
    <cellStyle name="Normal 74 3" xfId="11108"/>
    <cellStyle name="Normal 74 4" xfId="11109"/>
    <cellStyle name="Normal 75" xfId="11110"/>
    <cellStyle name="Normal 75 2" xfId="11111"/>
    <cellStyle name="Normal 75 3" xfId="11112"/>
    <cellStyle name="Normal 75 4" xfId="11113"/>
    <cellStyle name="Normal 76" xfId="11114"/>
    <cellStyle name="Normal 76 2" xfId="11115"/>
    <cellStyle name="Normal 76 2 2" xfId="11116"/>
    <cellStyle name="Normal 76 2 2 2" xfId="20847"/>
    <cellStyle name="Normal 76 2 2 2 2" xfId="32085"/>
    <cellStyle name="Normal 76 2 2 3" xfId="32086"/>
    <cellStyle name="Normal 76 2 3" xfId="20848"/>
    <cellStyle name="Normal 76 2 3 2" xfId="32087"/>
    <cellStyle name="Normal 76 2 4" xfId="32088"/>
    <cellStyle name="Normal 76 3" xfId="11117"/>
    <cellStyle name="Normal 76 3 2" xfId="11118"/>
    <cellStyle name="Normal 76 3 2 2" xfId="20849"/>
    <cellStyle name="Normal 76 3 2 2 2" xfId="32089"/>
    <cellStyle name="Normal 76 3 2 3" xfId="32090"/>
    <cellStyle name="Normal 76 3 3" xfId="20850"/>
    <cellStyle name="Normal 76 3 3 2" xfId="32091"/>
    <cellStyle name="Normal 76 3 4" xfId="32092"/>
    <cellStyle name="Normal 77" xfId="11119"/>
    <cellStyle name="Normal 77 2" xfId="11120"/>
    <cellStyle name="Normal 78" xfId="11121"/>
    <cellStyle name="Normal 78 2" xfId="11122"/>
    <cellStyle name="Normal 79" xfId="11123"/>
    <cellStyle name="Normal 79 2" xfId="11124"/>
    <cellStyle name="Normal 8" xfId="62"/>
    <cellStyle name="Normal 8 10" xfId="11125"/>
    <cellStyle name="Normal 8 10 2" xfId="20851"/>
    <cellStyle name="Normal 8 11" xfId="11126"/>
    <cellStyle name="Normal 8 11 2" xfId="20852"/>
    <cellStyle name="Normal 8 12" xfId="11127"/>
    <cellStyle name="Normal 8 12 2" xfId="20853"/>
    <cellStyle name="Normal 8 13" xfId="11128"/>
    <cellStyle name="Normal 8 13 2" xfId="20854"/>
    <cellStyle name="Normal 8 14" xfId="11129"/>
    <cellStyle name="Normal 8 14 2" xfId="20855"/>
    <cellStyle name="Normal 8 15" xfId="11130"/>
    <cellStyle name="Normal 8 15 2" xfId="20856"/>
    <cellStyle name="Normal 8 16" xfId="11131"/>
    <cellStyle name="Normal 8 16 2" xfId="20857"/>
    <cellStyle name="Normal 8 17" xfId="11132"/>
    <cellStyle name="Normal 8 17 2" xfId="20858"/>
    <cellStyle name="Normal 8 18" xfId="11133"/>
    <cellStyle name="Normal 8 18 2" xfId="20859"/>
    <cellStyle name="Normal 8 19" xfId="11134"/>
    <cellStyle name="Normal 8 19 2" xfId="20860"/>
    <cellStyle name="Normal 8 2" xfId="11135"/>
    <cellStyle name="Normal 8 2 2" xfId="11136"/>
    <cellStyle name="Normal 8 2 2 2" xfId="11137"/>
    <cellStyle name="Normal 8 2 2 2 2" xfId="11138"/>
    <cellStyle name="Normal 8 2 2 2 2 2" xfId="11139"/>
    <cellStyle name="Normal 8 2 2 2 3" xfId="11140"/>
    <cellStyle name="Normal 8 2 2 2 4" xfId="20861"/>
    <cellStyle name="Normal 8 2 2 2 5" xfId="20862"/>
    <cellStyle name="Normal 8 2 2 3" xfId="11141"/>
    <cellStyle name="Normal 8 2 2 3 2" xfId="11142"/>
    <cellStyle name="Normal 8 2 2 3 2 2" xfId="11143"/>
    <cellStyle name="Normal 8 2 2 3 3" xfId="11144"/>
    <cellStyle name="Normal 8 2 2 3 4" xfId="20863"/>
    <cellStyle name="Normal 8 2 2 3 5" xfId="20864"/>
    <cellStyle name="Normal 8 2 2 4" xfId="11145"/>
    <cellStyle name="Normal 8 2 2 4 2" xfId="11146"/>
    <cellStyle name="Normal 8 2 2 4 2 2" xfId="11147"/>
    <cellStyle name="Normal 8 2 2 4 3" xfId="11148"/>
    <cellStyle name="Normal 8 2 2 4 4" xfId="20865"/>
    <cellStyle name="Normal 8 2 2 4 5" xfId="20866"/>
    <cellStyle name="Normal 8 2 2 5" xfId="11149"/>
    <cellStyle name="Normal 8 2 2 5 2" xfId="11150"/>
    <cellStyle name="Normal 8 2 2 5 2 2" xfId="11151"/>
    <cellStyle name="Normal 8 2 2 5 3" xfId="11152"/>
    <cellStyle name="Normal 8 2 2 5 4" xfId="20867"/>
    <cellStyle name="Normal 8 2 2 5 5" xfId="20868"/>
    <cellStyle name="Normal 8 2 2 6" xfId="11153"/>
    <cellStyle name="Normal 8 2 2 6 2" xfId="11154"/>
    <cellStyle name="Normal 8 2 2 6 3" xfId="11155"/>
    <cellStyle name="Normal 8 2 2 6 3 2" xfId="20869"/>
    <cellStyle name="Normal 8 2 2 6 3 2 2" xfId="32093"/>
    <cellStyle name="Normal 8 2 2 6 3 3" xfId="32094"/>
    <cellStyle name="Normal 8 2 2 6 4" xfId="20870"/>
    <cellStyle name="Normal 8 2 2 6 4 2" xfId="32095"/>
    <cellStyle name="Normal 8 2 2 6 5" xfId="32096"/>
    <cellStyle name="Normal 8 2 2 7" xfId="11156"/>
    <cellStyle name="Normal 8 2 2 7 2" xfId="20871"/>
    <cellStyle name="Normal 8 2 2 7 2 2" xfId="32097"/>
    <cellStyle name="Normal 8 2 2 7 3" xfId="32098"/>
    <cellStyle name="Normal 8 2 2 8" xfId="20872"/>
    <cellStyle name="Normal 8 2 2 8 2" xfId="32099"/>
    <cellStyle name="Normal 8 2 2 9" xfId="32100"/>
    <cellStyle name="Normal 8 2 3" xfId="11157"/>
    <cellStyle name="Normal 8 2 3 2" xfId="11158"/>
    <cellStyle name="Normal 8 2 3 2 2" xfId="11159"/>
    <cellStyle name="Normal 8 2 3 2 3" xfId="11160"/>
    <cellStyle name="Normal 8 2 3 2 3 2" xfId="20873"/>
    <cellStyle name="Normal 8 2 3 2 3 2 2" xfId="32101"/>
    <cellStyle name="Normal 8 2 3 2 3 3" xfId="32102"/>
    <cellStyle name="Normal 8 2 3 2 4" xfId="20874"/>
    <cellStyle name="Normal 8 2 3 2 4 2" xfId="32103"/>
    <cellStyle name="Normal 8 2 3 2 5" xfId="32104"/>
    <cellStyle name="Normal 8 2 3 3" xfId="11161"/>
    <cellStyle name="Normal 8 2 3 4" xfId="11162"/>
    <cellStyle name="Normal 8 2 3 4 2" xfId="20875"/>
    <cellStyle name="Normal 8 2 3 4 2 2" xfId="32105"/>
    <cellStyle name="Normal 8 2 3 4 3" xfId="32106"/>
    <cellStyle name="Normal 8 2 3 5" xfId="20876"/>
    <cellStyle name="Normal 8 2 3 5 2" xfId="32107"/>
    <cellStyle name="Normal 8 2 3 6" xfId="32108"/>
    <cellStyle name="Normal 8 2 4" xfId="11163"/>
    <cellStyle name="Normal 8 2 4 2" xfId="11164"/>
    <cellStyle name="Normal 8 2 4 2 2" xfId="11165"/>
    <cellStyle name="Normal 8 2 4 2 3" xfId="11166"/>
    <cellStyle name="Normal 8 2 4 2 3 2" xfId="20877"/>
    <cellStyle name="Normal 8 2 4 2 3 2 2" xfId="32109"/>
    <cellStyle name="Normal 8 2 4 2 3 3" xfId="32110"/>
    <cellStyle name="Normal 8 2 4 2 4" xfId="20878"/>
    <cellStyle name="Normal 8 2 4 2 4 2" xfId="32111"/>
    <cellStyle name="Normal 8 2 4 2 5" xfId="32112"/>
    <cellStyle name="Normal 8 2 4 3" xfId="11167"/>
    <cellStyle name="Normal 8 2 4 4" xfId="11168"/>
    <cellStyle name="Normal 8 2 4 4 2" xfId="20879"/>
    <cellStyle name="Normal 8 2 4 4 2 2" xfId="32113"/>
    <cellStyle name="Normal 8 2 4 4 3" xfId="32114"/>
    <cellStyle name="Normal 8 2 4 5" xfId="20880"/>
    <cellStyle name="Normal 8 2 4 5 2" xfId="32115"/>
    <cellStyle name="Normal 8 2 4 6" xfId="32116"/>
    <cellStyle name="Normal 8 2 5" xfId="11169"/>
    <cellStyle name="Normal 8 2 5 2" xfId="11170"/>
    <cellStyle name="Normal 8 2 5 2 2" xfId="11171"/>
    <cellStyle name="Normal 8 2 5 2 3" xfId="11172"/>
    <cellStyle name="Normal 8 2 5 2 3 2" xfId="20881"/>
    <cellStyle name="Normal 8 2 5 2 3 2 2" xfId="32117"/>
    <cellStyle name="Normal 8 2 5 2 3 3" xfId="32118"/>
    <cellStyle name="Normal 8 2 5 2 4" xfId="20882"/>
    <cellStyle name="Normal 8 2 5 2 4 2" xfId="32119"/>
    <cellStyle name="Normal 8 2 5 2 5" xfId="32120"/>
    <cellStyle name="Normal 8 2 5 3" xfId="11173"/>
    <cellStyle name="Normal 8 2 5 4" xfId="11174"/>
    <cellStyle name="Normal 8 2 5 4 2" xfId="20883"/>
    <cellStyle name="Normal 8 2 5 4 2 2" xfId="32121"/>
    <cellStyle name="Normal 8 2 5 4 3" xfId="32122"/>
    <cellStyle name="Normal 8 2 5 5" xfId="20884"/>
    <cellStyle name="Normal 8 2 5 5 2" xfId="32123"/>
    <cellStyle name="Normal 8 2 5 6" xfId="32124"/>
    <cellStyle name="Normal 8 2 6" xfId="11175"/>
    <cellStyle name="Normal 8 2 6 2" xfId="11176"/>
    <cellStyle name="Normal 8 2 7" xfId="11177"/>
    <cellStyle name="Normal 8 2 8" xfId="20885"/>
    <cellStyle name="Normal 8 2 9" xfId="20886"/>
    <cellStyle name="Normal 8 20" xfId="11178"/>
    <cellStyle name="Normal 8 20 2" xfId="20887"/>
    <cellStyle name="Normal 8 21" xfId="11179"/>
    <cellStyle name="Normal 8 21 2" xfId="20888"/>
    <cellStyle name="Normal 8 22" xfId="11180"/>
    <cellStyle name="Normal 8 22 2" xfId="20889"/>
    <cellStyle name="Normal 8 23" xfId="11181"/>
    <cellStyle name="Normal 8 23 2" xfId="20890"/>
    <cellStyle name="Normal 8 24" xfId="11182"/>
    <cellStyle name="Normal 8 24 2" xfId="20891"/>
    <cellStyle name="Normal 8 25" xfId="11183"/>
    <cellStyle name="Normal 8 25 2" xfId="20892"/>
    <cellStyle name="Normal 8 26" xfId="11184"/>
    <cellStyle name="Normal 8 26 2" xfId="20893"/>
    <cellStyle name="Normal 8 27" xfId="11185"/>
    <cellStyle name="Normal 8 27 2" xfId="20894"/>
    <cellStyle name="Normal 8 28" xfId="11186"/>
    <cellStyle name="Normal 8 28 2" xfId="20895"/>
    <cellStyle name="Normal 8 29" xfId="11187"/>
    <cellStyle name="Normal 8 29 2" xfId="20896"/>
    <cellStyle name="Normal 8 3" xfId="11188"/>
    <cellStyle name="Normal 8 3 2" xfId="11189"/>
    <cellStyle name="Normal 8 3 2 2" xfId="11190"/>
    <cellStyle name="Normal 8 3 3" xfId="11191"/>
    <cellStyle name="Normal 8 3 4" xfId="20897"/>
    <cellStyle name="Normal 8 3 5" xfId="20898"/>
    <cellStyle name="Normal 8 30" xfId="11192"/>
    <cellStyle name="Normal 8 30 2" xfId="20899"/>
    <cellStyle name="Normal 8 31" xfId="11193"/>
    <cellStyle name="Normal 8 31 2" xfId="20900"/>
    <cellStyle name="Normal 8 32" xfId="11194"/>
    <cellStyle name="Normal 8 32 2" xfId="20901"/>
    <cellStyle name="Normal 8 33" xfId="11195"/>
    <cellStyle name="Normal 8 33 2" xfId="20902"/>
    <cellStyle name="Normal 8 34" xfId="11196"/>
    <cellStyle name="Normal 8 34 2" xfId="20903"/>
    <cellStyle name="Normal 8 35" xfId="11197"/>
    <cellStyle name="Normal 8 35 2" xfId="20904"/>
    <cellStyle name="Normal 8 36" xfId="11198"/>
    <cellStyle name="Normal 8 36 2" xfId="20905"/>
    <cellStyle name="Normal 8 37" xfId="11199"/>
    <cellStyle name="Normal 8 37 2" xfId="20906"/>
    <cellStyle name="Normal 8 38" xfId="11200"/>
    <cellStyle name="Normal 8 38 2" xfId="20907"/>
    <cellStyle name="Normal 8 39" xfId="11201"/>
    <cellStyle name="Normal 8 39 2" xfId="11202"/>
    <cellStyle name="Normal 8 39 2 2" xfId="11203"/>
    <cellStyle name="Normal 8 39 2 3" xfId="11204"/>
    <cellStyle name="Normal 8 39 2 3 2" xfId="20908"/>
    <cellStyle name="Normal 8 39 2 3 2 2" xfId="32125"/>
    <cellStyle name="Normal 8 39 2 3 3" xfId="32126"/>
    <cellStyle name="Normal 8 39 2 4" xfId="20909"/>
    <cellStyle name="Normal 8 39 2 4 2" xfId="32127"/>
    <cellStyle name="Normal 8 39 2 5" xfId="32128"/>
    <cellStyle name="Normal 8 39 3" xfId="11205"/>
    <cellStyle name="Normal 8 39 4" xfId="11206"/>
    <cellStyle name="Normal 8 39 4 2" xfId="20910"/>
    <cellStyle name="Normal 8 39 4 2 2" xfId="32129"/>
    <cellStyle name="Normal 8 39 4 3" xfId="32130"/>
    <cellStyle name="Normal 8 39 5" xfId="20911"/>
    <cellStyle name="Normal 8 39 5 2" xfId="32131"/>
    <cellStyle name="Normal 8 39 6" xfId="32132"/>
    <cellStyle name="Normal 8 4" xfId="11207"/>
    <cellStyle name="Normal 8 4 2" xfId="11208"/>
    <cellStyle name="Normal 8 4 2 2" xfId="11209"/>
    <cellStyle name="Normal 8 4 3" xfId="11210"/>
    <cellStyle name="Normal 8 4 4" xfId="20912"/>
    <cellStyle name="Normal 8 4 5" xfId="20913"/>
    <cellStyle name="Normal 8 40" xfId="11211"/>
    <cellStyle name="Normal 8 40 2" xfId="11212"/>
    <cellStyle name="Normal 8 40 2 2" xfId="11213"/>
    <cellStyle name="Normal 8 40 2 3" xfId="11214"/>
    <cellStyle name="Normal 8 40 2 3 2" xfId="20914"/>
    <cellStyle name="Normal 8 40 2 3 2 2" xfId="32133"/>
    <cellStyle name="Normal 8 40 2 3 3" xfId="32134"/>
    <cellStyle name="Normal 8 40 2 4" xfId="20915"/>
    <cellStyle name="Normal 8 40 2 4 2" xfId="32135"/>
    <cellStyle name="Normal 8 40 2 5" xfId="32136"/>
    <cellStyle name="Normal 8 40 3" xfId="11215"/>
    <cellStyle name="Normal 8 40 4" xfId="11216"/>
    <cellStyle name="Normal 8 40 4 2" xfId="20916"/>
    <cellStyle name="Normal 8 40 4 2 2" xfId="32137"/>
    <cellStyle name="Normal 8 40 4 3" xfId="32138"/>
    <cellStyle name="Normal 8 40 5" xfId="20917"/>
    <cellStyle name="Normal 8 40 5 2" xfId="32139"/>
    <cellStyle name="Normal 8 40 6" xfId="32140"/>
    <cellStyle name="Normal 8 41" xfId="11217"/>
    <cellStyle name="Normal 8 41 2" xfId="20918"/>
    <cellStyle name="Normal 8 42" xfId="11218"/>
    <cellStyle name="Normal 8 42 2" xfId="20919"/>
    <cellStyle name="Normal 8 43" xfId="11219"/>
    <cellStyle name="Normal 8 43 2" xfId="20920"/>
    <cellStyle name="Normal 8 44" xfId="11220"/>
    <cellStyle name="Normal 8 44 2" xfId="20921"/>
    <cellStyle name="Normal 8 45" xfId="11221"/>
    <cellStyle name="Normal 8 45 2" xfId="20922"/>
    <cellStyle name="Normal 8 46" xfId="11222"/>
    <cellStyle name="Normal 8 46 2" xfId="20923"/>
    <cellStyle name="Normal 8 47" xfId="11223"/>
    <cellStyle name="Normal 8 47 2" xfId="20924"/>
    <cellStyle name="Normal 8 48" xfId="11224"/>
    <cellStyle name="Normal 8 48 2" xfId="20925"/>
    <cellStyle name="Normal 8 49" xfId="11225"/>
    <cellStyle name="Normal 8 49 2" xfId="20926"/>
    <cellStyle name="Normal 8 5" xfId="11226"/>
    <cellStyle name="Normal 8 5 2" xfId="11227"/>
    <cellStyle name="Normal 8 5 2 2" xfId="11228"/>
    <cellStyle name="Normal 8 5 3" xfId="11229"/>
    <cellStyle name="Normal 8 5 4" xfId="20927"/>
    <cellStyle name="Normal 8 5 5" xfId="20928"/>
    <cellStyle name="Normal 8 50" xfId="11230"/>
    <cellStyle name="Normal 8 50 2" xfId="20929"/>
    <cellStyle name="Normal 8 51" xfId="11231"/>
    <cellStyle name="Normal 8 51 2" xfId="20930"/>
    <cellStyle name="Normal 8 52" xfId="11232"/>
    <cellStyle name="Normal 8 52 2" xfId="20931"/>
    <cellStyle name="Normal 8 53" xfId="11233"/>
    <cellStyle name="Normal 8 53 2" xfId="20932"/>
    <cellStyle name="Normal 8 54" xfId="11234"/>
    <cellStyle name="Normal 8 54 2" xfId="20933"/>
    <cellStyle name="Normal 8 55" xfId="11235"/>
    <cellStyle name="Normal 8 55 2" xfId="20934"/>
    <cellStyle name="Normal 8 56" xfId="11236"/>
    <cellStyle name="Normal 8 56 2" xfId="20935"/>
    <cellStyle name="Normal 8 57" xfId="11237"/>
    <cellStyle name="Normal 8 57 2" xfId="20936"/>
    <cellStyle name="Normal 8 58" xfId="11238"/>
    <cellStyle name="Normal 8 58 2" xfId="20937"/>
    <cellStyle name="Normal 8 59" xfId="11239"/>
    <cellStyle name="Normal 8 59 2" xfId="20938"/>
    <cellStyle name="Normal 8 6" xfId="11240"/>
    <cellStyle name="Normal 8 6 2" xfId="11241"/>
    <cellStyle name="Normal 8 6 2 2" xfId="11242"/>
    <cellStyle name="Normal 8 6 3" xfId="11243"/>
    <cellStyle name="Normal 8 6 4" xfId="20939"/>
    <cellStyle name="Normal 8 6 5" xfId="20940"/>
    <cellStyle name="Normal 8 60" xfId="11244"/>
    <cellStyle name="Normal 8 60 2" xfId="20941"/>
    <cellStyle name="Normal 8 61" xfId="11245"/>
    <cellStyle name="Normal 8 61 2" xfId="20942"/>
    <cellStyle name="Normal 8 62" xfId="11246"/>
    <cellStyle name="Normal 8 62 2" xfId="20943"/>
    <cellStyle name="Normal 8 63" xfId="11247"/>
    <cellStyle name="Normal 8 63 2" xfId="20944"/>
    <cellStyle name="Normal 8 64" xfId="11248"/>
    <cellStyle name="Normal 8 64 2" xfId="20945"/>
    <cellStyle name="Normal 8 65" xfId="11249"/>
    <cellStyle name="Normal 8 65 2" xfId="20946"/>
    <cellStyle name="Normal 8 66" xfId="11250"/>
    <cellStyle name="Normal 8 66 2" xfId="20947"/>
    <cellStyle name="Normal 8 67" xfId="11251"/>
    <cellStyle name="Normal 8 67 2" xfId="20948"/>
    <cellStyle name="Normal 8 68" xfId="11252"/>
    <cellStyle name="Normal 8 68 2" xfId="20949"/>
    <cellStyle name="Normal 8 69" xfId="11253"/>
    <cellStyle name="Normal 8 69 2" xfId="20950"/>
    <cellStyle name="Normal 8 7" xfId="11254"/>
    <cellStyle name="Normal 8 7 2" xfId="11255"/>
    <cellStyle name="Normal 8 7 3" xfId="20951"/>
    <cellStyle name="Normal 8 70" xfId="11256"/>
    <cellStyle name="Normal 8 70 2" xfId="20952"/>
    <cellStyle name="Normal 8 71" xfId="11257"/>
    <cellStyle name="Normal 8 71 2" xfId="20953"/>
    <cellStyle name="Normal 8 72" xfId="11258"/>
    <cellStyle name="Normal 8 72 2" xfId="20954"/>
    <cellStyle name="Normal 8 73" xfId="11259"/>
    <cellStyle name="Normal 8 73 2" xfId="20955"/>
    <cellStyle name="Normal 8 74" xfId="11260"/>
    <cellStyle name="Normal 8 74 2" xfId="20956"/>
    <cellStyle name="Normal 8 75" xfId="11261"/>
    <cellStyle name="Normal 8 75 2" xfId="20957"/>
    <cellStyle name="Normal 8 76" xfId="11262"/>
    <cellStyle name="Normal 8 76 2" xfId="20958"/>
    <cellStyle name="Normal 8 77" xfId="11263"/>
    <cellStyle name="Normal 8 77 2" xfId="20959"/>
    <cellStyle name="Normal 8 78" xfId="11264"/>
    <cellStyle name="Normal 8 78 2" xfId="20960"/>
    <cellStyle name="Normal 8 79" xfId="11265"/>
    <cellStyle name="Normal 8 79 2" xfId="20961"/>
    <cellStyle name="Normal 8 8" xfId="11266"/>
    <cellStyle name="Normal 8 8 2" xfId="20962"/>
    <cellStyle name="Normal 8 80" xfId="11267"/>
    <cellStyle name="Normal 8 80 2" xfId="20963"/>
    <cellStyle name="Normal 8 81" xfId="11268"/>
    <cellStyle name="Normal 8 81 2" xfId="20964"/>
    <cellStyle name="Normal 8 82" xfId="11269"/>
    <cellStyle name="Normal 8 82 2" xfId="20965"/>
    <cellStyle name="Normal 8 83" xfId="11270"/>
    <cellStyle name="Normal 8 83 2" xfId="20966"/>
    <cellStyle name="Normal 8 84" xfId="11271"/>
    <cellStyle name="Normal 8 84 2" xfId="20967"/>
    <cellStyle name="Normal 8 85" xfId="11272"/>
    <cellStyle name="Normal 8 85 2" xfId="20968"/>
    <cellStyle name="Normal 8 86" xfId="11273"/>
    <cellStyle name="Normal 8 86 2" xfId="20969"/>
    <cellStyle name="Normal 8 87" xfId="11274"/>
    <cellStyle name="Normal 8 87 2" xfId="20970"/>
    <cellStyle name="Normal 8 88" xfId="11275"/>
    <cellStyle name="Normal 8 88 2" xfId="20971"/>
    <cellStyle name="Normal 8 89" xfId="11276"/>
    <cellStyle name="Normal 8 89 2" xfId="20972"/>
    <cellStyle name="Normal 8 9" xfId="11277"/>
    <cellStyle name="Normal 8 9 2" xfId="20973"/>
    <cellStyle name="Normal 8 90" xfId="11278"/>
    <cellStyle name="Normal 8 90 2" xfId="20974"/>
    <cellStyle name="Normal 8 91" xfId="11279"/>
    <cellStyle name="Normal 8 91 2" xfId="20975"/>
    <cellStyle name="Normal 8 92" xfId="11280"/>
    <cellStyle name="Normal 8 92 2" xfId="11281"/>
    <cellStyle name="Normal 8 92 2 2" xfId="32141"/>
    <cellStyle name="Normal 8 92 3" xfId="11282"/>
    <cellStyle name="Normal 8 92 3 2" xfId="20976"/>
    <cellStyle name="Normal 8 92 3 2 2" xfId="32142"/>
    <cellStyle name="Normal 8 92 3 3" xfId="32143"/>
    <cellStyle name="Normal 8 92 4" xfId="20977"/>
    <cellStyle name="Normal 8 92 4 2" xfId="32144"/>
    <cellStyle name="Normal 8 92 5" xfId="32145"/>
    <cellStyle name="Normal 8 93" xfId="11283"/>
    <cellStyle name="Normal 8 93 2" xfId="20978"/>
    <cellStyle name="Normal 8 94" xfId="20979"/>
    <cellStyle name="Normal 8 95" xfId="20980"/>
    <cellStyle name="Normal 8 96" xfId="33655"/>
    <cellStyle name="Normal 80" xfId="11284"/>
    <cellStyle name="Normal 80 2" xfId="11285"/>
    <cellStyle name="Normal 81" xfId="11286"/>
    <cellStyle name="Normal 81 2" xfId="11287"/>
    <cellStyle name="Normal 81 2 2" xfId="11288"/>
    <cellStyle name="Normal 81 3" xfId="11289"/>
    <cellStyle name="Normal 82" xfId="11290"/>
    <cellStyle name="Normal 82 2" xfId="11291"/>
    <cellStyle name="Normal 83" xfId="11292"/>
    <cellStyle name="Normal 83 2" xfId="11293"/>
    <cellStyle name="Normal 84" xfId="11294"/>
    <cellStyle name="Normal 84 2" xfId="11295"/>
    <cellStyle name="Normal 85" xfId="11296"/>
    <cellStyle name="Normal 85 2" xfId="11297"/>
    <cellStyle name="Normal 86" xfId="11298"/>
    <cellStyle name="Normal 86 2" xfId="11299"/>
    <cellStyle name="Normal 87" xfId="11300"/>
    <cellStyle name="Normal 87 2" xfId="11301"/>
    <cellStyle name="Normal 87 2 2" xfId="11302"/>
    <cellStyle name="Normal 87 3" xfId="11303"/>
    <cellStyle name="Normal 88" xfId="11304"/>
    <cellStyle name="Normal 88 2" xfId="11305"/>
    <cellStyle name="Normal 89" xfId="11306"/>
    <cellStyle name="Normal 89 2" xfId="11307"/>
    <cellStyle name="Normal 89 2 2" xfId="11308"/>
    <cellStyle name="Normal 9" xfId="63"/>
    <cellStyle name="Normal 9 10" xfId="11309"/>
    <cellStyle name="Normal 9 10 2" xfId="20981"/>
    <cellStyle name="Normal 9 11" xfId="11310"/>
    <cellStyle name="Normal 9 11 2" xfId="20982"/>
    <cellStyle name="Normal 9 12" xfId="11311"/>
    <cellStyle name="Normal 9 12 2" xfId="20983"/>
    <cellStyle name="Normal 9 13" xfId="11312"/>
    <cellStyle name="Normal 9 13 2" xfId="20984"/>
    <cellStyle name="Normal 9 14" xfId="11313"/>
    <cellStyle name="Normal 9 14 2" xfId="20985"/>
    <cellStyle name="Normal 9 15" xfId="11314"/>
    <cellStyle name="Normal 9 15 2" xfId="20986"/>
    <cellStyle name="Normal 9 16" xfId="11315"/>
    <cellStyle name="Normal 9 16 2" xfId="20987"/>
    <cellStyle name="Normal 9 17" xfId="11316"/>
    <cellStyle name="Normal 9 17 2" xfId="20988"/>
    <cellStyle name="Normal 9 18" xfId="11317"/>
    <cellStyle name="Normal 9 18 2" xfId="20989"/>
    <cellStyle name="Normal 9 19" xfId="11318"/>
    <cellStyle name="Normal 9 19 2" xfId="20990"/>
    <cellStyle name="Normal 9 2" xfId="11319"/>
    <cellStyle name="Normal 9 2 2" xfId="11320"/>
    <cellStyle name="Normal 9 2 3" xfId="20991"/>
    <cellStyle name="Normal 9 20" xfId="11321"/>
    <cellStyle name="Normal 9 20 2" xfId="20992"/>
    <cellStyle name="Normal 9 21" xfId="11322"/>
    <cellStyle name="Normal 9 21 2" xfId="20993"/>
    <cellStyle name="Normal 9 22" xfId="11323"/>
    <cellStyle name="Normal 9 22 2" xfId="20994"/>
    <cellStyle name="Normal 9 23" xfId="11324"/>
    <cellStyle name="Normal 9 23 2" xfId="20995"/>
    <cellStyle name="Normal 9 24" xfId="11325"/>
    <cellStyle name="Normal 9 24 2" xfId="20996"/>
    <cellStyle name="Normal 9 25" xfId="11326"/>
    <cellStyle name="Normal 9 25 2" xfId="20997"/>
    <cellStyle name="Normal 9 26" xfId="11327"/>
    <cellStyle name="Normal 9 26 2" xfId="20998"/>
    <cellStyle name="Normal 9 27" xfId="11328"/>
    <cellStyle name="Normal 9 27 2" xfId="20999"/>
    <cellStyle name="Normal 9 28" xfId="11329"/>
    <cellStyle name="Normal 9 28 2" xfId="21000"/>
    <cellStyle name="Normal 9 29" xfId="11330"/>
    <cellStyle name="Normal 9 29 2" xfId="21001"/>
    <cellStyle name="Normal 9 3" xfId="11331"/>
    <cellStyle name="Normal 9 3 2" xfId="21002"/>
    <cellStyle name="Normal 9 3 3" xfId="21003"/>
    <cellStyle name="Normal 9 30" xfId="11332"/>
    <cellStyle name="Normal 9 30 2" xfId="21004"/>
    <cellStyle name="Normal 9 31" xfId="11333"/>
    <cellStyle name="Normal 9 31 2" xfId="21005"/>
    <cellStyle name="Normal 9 32" xfId="11334"/>
    <cellStyle name="Normal 9 32 2" xfId="21006"/>
    <cellStyle name="Normal 9 33" xfId="11335"/>
    <cellStyle name="Normal 9 33 2" xfId="21007"/>
    <cellStyle name="Normal 9 34" xfId="11336"/>
    <cellStyle name="Normal 9 34 2" xfId="21008"/>
    <cellStyle name="Normal 9 35" xfId="11337"/>
    <cellStyle name="Normal 9 35 2" xfId="21009"/>
    <cellStyle name="Normal 9 36" xfId="11338"/>
    <cellStyle name="Normal 9 36 2" xfId="21010"/>
    <cellStyle name="Normal 9 37" xfId="11339"/>
    <cellStyle name="Normal 9 37 2" xfId="21011"/>
    <cellStyle name="Normal 9 38" xfId="11340"/>
    <cellStyle name="Normal 9 38 2" xfId="21012"/>
    <cellStyle name="Normal 9 39" xfId="11341"/>
    <cellStyle name="Normal 9 39 2" xfId="11342"/>
    <cellStyle name="Normal 9 4" xfId="11343"/>
    <cellStyle name="Normal 9 4 2" xfId="21013"/>
    <cellStyle name="Normal 9 40" xfId="11344"/>
    <cellStyle name="Normal 9 40 2" xfId="21014"/>
    <cellStyle name="Normal 9 41" xfId="11345"/>
    <cellStyle name="Normal 9 41 2" xfId="21015"/>
    <cellStyle name="Normal 9 42" xfId="11346"/>
    <cellStyle name="Normal 9 42 2" xfId="21016"/>
    <cellStyle name="Normal 9 43" xfId="11347"/>
    <cellStyle name="Normal 9 43 2" xfId="21017"/>
    <cellStyle name="Normal 9 44" xfId="11348"/>
    <cellStyle name="Normal 9 44 2" xfId="21018"/>
    <cellStyle name="Normal 9 45" xfId="11349"/>
    <cellStyle name="Normal 9 45 2" xfId="21019"/>
    <cellStyle name="Normal 9 46" xfId="11350"/>
    <cellStyle name="Normal 9 46 2" xfId="21020"/>
    <cellStyle name="Normal 9 47" xfId="11351"/>
    <cellStyle name="Normal 9 47 2" xfId="21021"/>
    <cellStyle name="Normal 9 48" xfId="11352"/>
    <cellStyle name="Normal 9 48 2" xfId="21022"/>
    <cellStyle name="Normal 9 49" xfId="11353"/>
    <cellStyle name="Normal 9 49 2" xfId="21023"/>
    <cellStyle name="Normal 9 5" xfId="11354"/>
    <cellStyle name="Normal 9 5 2" xfId="21024"/>
    <cellStyle name="Normal 9 50" xfId="11355"/>
    <cellStyle name="Normal 9 50 2" xfId="21025"/>
    <cellStyle name="Normal 9 51" xfId="11356"/>
    <cellStyle name="Normal 9 51 2" xfId="21026"/>
    <cellStyle name="Normal 9 52" xfId="11357"/>
    <cellStyle name="Normal 9 52 2" xfId="21027"/>
    <cellStyle name="Normal 9 53" xfId="11358"/>
    <cellStyle name="Normal 9 53 2" xfId="21028"/>
    <cellStyle name="Normal 9 54" xfId="11359"/>
    <cellStyle name="Normal 9 54 2" xfId="21029"/>
    <cellStyle name="Normal 9 55" xfId="11360"/>
    <cellStyle name="Normal 9 55 2" xfId="21030"/>
    <cellStyle name="Normal 9 56" xfId="11361"/>
    <cellStyle name="Normal 9 56 2" xfId="21031"/>
    <cellStyle name="Normal 9 57" xfId="11362"/>
    <cellStyle name="Normal 9 57 2" xfId="21032"/>
    <cellStyle name="Normal 9 58" xfId="11363"/>
    <cellStyle name="Normal 9 58 2" xfId="21033"/>
    <cellStyle name="Normal 9 59" xfId="11364"/>
    <cellStyle name="Normal 9 59 2" xfId="21034"/>
    <cellStyle name="Normal 9 6" xfId="11365"/>
    <cellStyle name="Normal 9 6 2" xfId="21035"/>
    <cellStyle name="Normal 9 60" xfId="11366"/>
    <cellStyle name="Normal 9 60 2" xfId="21036"/>
    <cellStyle name="Normal 9 61" xfId="11367"/>
    <cellStyle name="Normal 9 61 2" xfId="21037"/>
    <cellStyle name="Normal 9 62" xfId="11368"/>
    <cellStyle name="Normal 9 62 2" xfId="21038"/>
    <cellStyle name="Normal 9 63" xfId="11369"/>
    <cellStyle name="Normal 9 63 2" xfId="21039"/>
    <cellStyle name="Normal 9 64" xfId="11370"/>
    <cellStyle name="Normal 9 64 2" xfId="21040"/>
    <cellStyle name="Normal 9 65" xfId="11371"/>
    <cellStyle name="Normal 9 65 2" xfId="21041"/>
    <cellStyle name="Normal 9 66" xfId="11372"/>
    <cellStyle name="Normal 9 66 2" xfId="21042"/>
    <cellStyle name="Normal 9 67" xfId="11373"/>
    <cellStyle name="Normal 9 67 2" xfId="21043"/>
    <cellStyle name="Normal 9 68" xfId="11374"/>
    <cellStyle name="Normal 9 68 2" xfId="21044"/>
    <cellStyle name="Normal 9 69" xfId="11375"/>
    <cellStyle name="Normal 9 69 2" xfId="21045"/>
    <cellStyle name="Normal 9 7" xfId="11376"/>
    <cellStyle name="Normal 9 7 2" xfId="21046"/>
    <cellStyle name="Normal 9 70" xfId="11377"/>
    <cellStyle name="Normal 9 70 2" xfId="21047"/>
    <cellStyle name="Normal 9 71" xfId="11378"/>
    <cellStyle name="Normal 9 71 2" xfId="21048"/>
    <cellStyle name="Normal 9 72" xfId="11379"/>
    <cellStyle name="Normal 9 72 2" xfId="21049"/>
    <cellStyle name="Normal 9 73" xfId="11380"/>
    <cellStyle name="Normal 9 73 2" xfId="21050"/>
    <cellStyle name="Normal 9 74" xfId="11381"/>
    <cellStyle name="Normal 9 74 2" xfId="21051"/>
    <cellStyle name="Normal 9 75" xfId="11382"/>
    <cellStyle name="Normal 9 75 2" xfId="21052"/>
    <cellStyle name="Normal 9 76" xfId="11383"/>
    <cellStyle name="Normal 9 76 2" xfId="21053"/>
    <cellStyle name="Normal 9 77" xfId="11384"/>
    <cellStyle name="Normal 9 77 2" xfId="21054"/>
    <cellStyle name="Normal 9 78" xfId="11385"/>
    <cellStyle name="Normal 9 78 2" xfId="21055"/>
    <cellStyle name="Normal 9 79" xfId="11386"/>
    <cellStyle name="Normal 9 79 2" xfId="21056"/>
    <cellStyle name="Normal 9 8" xfId="11387"/>
    <cellStyle name="Normal 9 8 2" xfId="21057"/>
    <cellStyle name="Normal 9 80" xfId="11388"/>
    <cellStyle name="Normal 9 80 2" xfId="21058"/>
    <cellStyle name="Normal 9 81" xfId="11389"/>
    <cellStyle name="Normal 9 81 2" xfId="21059"/>
    <cellStyle name="Normal 9 82" xfId="11390"/>
    <cellStyle name="Normal 9 82 2" xfId="21060"/>
    <cellStyle name="Normal 9 83" xfId="11391"/>
    <cellStyle name="Normal 9 83 2" xfId="21061"/>
    <cellStyle name="Normal 9 84" xfId="11392"/>
    <cellStyle name="Normal 9 84 2" xfId="21062"/>
    <cellStyle name="Normal 9 85" xfId="11393"/>
    <cellStyle name="Normal 9 85 2" xfId="21063"/>
    <cellStyle name="Normal 9 86" xfId="11394"/>
    <cellStyle name="Normal 9 86 2" xfId="21064"/>
    <cellStyle name="Normal 9 87" xfId="11395"/>
    <cellStyle name="Normal 9 87 2" xfId="21065"/>
    <cellStyle name="Normal 9 88" xfId="11396"/>
    <cellStyle name="Normal 9 88 2" xfId="21066"/>
    <cellStyle name="Normal 9 89" xfId="11397"/>
    <cellStyle name="Normal 9 89 2" xfId="21067"/>
    <cellStyle name="Normal 9 9" xfId="11398"/>
    <cellStyle name="Normal 9 9 2" xfId="21068"/>
    <cellStyle name="Normal 9 90" xfId="11399"/>
    <cellStyle name="Normal 9 90 2" xfId="21069"/>
    <cellStyle name="Normal 9 91" xfId="11400"/>
    <cellStyle name="Normal 9 91 2" xfId="21070"/>
    <cellStyle name="Normal 9 92" xfId="21071"/>
    <cellStyle name="Normal 9 93" xfId="33656"/>
    <cellStyle name="Normal 90" xfId="11401"/>
    <cellStyle name="Normal 90 2" xfId="11402"/>
    <cellStyle name="Normal 90 2 2" xfId="11403"/>
    <cellStyle name="Normal 90 3" xfId="11404"/>
    <cellStyle name="Normal 91" xfId="11405"/>
    <cellStyle name="Normal 91 2" xfId="11406"/>
    <cellStyle name="Normal 91 2 2" xfId="11407"/>
    <cellStyle name="Normal 91 3" xfId="11408"/>
    <cellStyle name="Normal 92" xfId="11409"/>
    <cellStyle name="Normal 92 2" xfId="11410"/>
    <cellStyle name="Normal 93" xfId="11411"/>
    <cellStyle name="Normal 93 2" xfId="11412"/>
    <cellStyle name="Normal 94" xfId="11413"/>
    <cellStyle name="Normal 94 2" xfId="11414"/>
    <cellStyle name="Normal 95" xfId="11415"/>
    <cellStyle name="Normal 95 2" xfId="11416"/>
    <cellStyle name="Normal 95 2 2" xfId="11417"/>
    <cellStyle name="Normal 95 3" xfId="11418"/>
    <cellStyle name="Normal 96" xfId="11419"/>
    <cellStyle name="Normal 96 2" xfId="11420"/>
    <cellStyle name="Normal 97" xfId="11421"/>
    <cellStyle name="Normal 97 2" xfId="11422"/>
    <cellStyle name="Normal 98" xfId="11423"/>
    <cellStyle name="Normal 98 2" xfId="11424"/>
    <cellStyle name="Normal 99" xfId="11425"/>
    <cellStyle name="Normal 99 2" xfId="11426"/>
    <cellStyle name="Normal FICA" xfId="11427"/>
    <cellStyle name="Normal FICA 2" xfId="11428"/>
    <cellStyle name="Normal FUI" xfId="11429"/>
    <cellStyle name="Normal FUI 2" xfId="11430"/>
    <cellStyle name="Normal Other Benefits" xfId="11431"/>
    <cellStyle name="Normal Other Benefits 2" xfId="11432"/>
    <cellStyle name="Normal_ER20060315 Schedules-Final" xfId="33699"/>
    <cellStyle name="Normal_multiple stage" xfId="33700"/>
    <cellStyle name="Note 2" xfId="11433"/>
    <cellStyle name="Note 2 2" xfId="11434"/>
    <cellStyle name="Note 2 2 2" xfId="11435"/>
    <cellStyle name="Note 2 2 2 2" xfId="11436"/>
    <cellStyle name="Note 2 2 2 3" xfId="11437"/>
    <cellStyle name="Note 2 2 2 3 2" xfId="21072"/>
    <cellStyle name="Note 2 2 2 3 2 2" xfId="32146"/>
    <cellStyle name="Note 2 2 2 3 3" xfId="32147"/>
    <cellStyle name="Note 2 2 2 4" xfId="21073"/>
    <cellStyle name="Note 2 2 2 4 2" xfId="32148"/>
    <cellStyle name="Note 2 2 2 5" xfId="32149"/>
    <cellStyle name="Note 2 2 3" xfId="11438"/>
    <cellStyle name="Note 2 2 4" xfId="11439"/>
    <cellStyle name="Note 2 2 4 2" xfId="21074"/>
    <cellStyle name="Note 2 2 4 2 2" xfId="32150"/>
    <cellStyle name="Note 2 2 4 3" xfId="32151"/>
    <cellStyle name="Note 2 2 5" xfId="21075"/>
    <cellStyle name="Note 2 2 5 2" xfId="32152"/>
    <cellStyle name="Note 2 2 6" xfId="32153"/>
    <cellStyle name="Note 2 3" xfId="11440"/>
    <cellStyle name="Note 2 3 2" xfId="11441"/>
    <cellStyle name="Note 2 3 2 2" xfId="11442"/>
    <cellStyle name="Note 2 3 2 3" xfId="11443"/>
    <cellStyle name="Note 2 3 2 3 2" xfId="21076"/>
    <cellStyle name="Note 2 3 2 3 2 2" xfId="32154"/>
    <cellStyle name="Note 2 3 2 3 3" xfId="32155"/>
    <cellStyle name="Note 2 3 2 4" xfId="21077"/>
    <cellStyle name="Note 2 3 2 4 2" xfId="32156"/>
    <cellStyle name="Note 2 3 2 5" xfId="32157"/>
    <cellStyle name="Note 2 3 3" xfId="11444"/>
    <cellStyle name="Note 2 3 4" xfId="11445"/>
    <cellStyle name="Note 2 3 4 2" xfId="21078"/>
    <cellStyle name="Note 2 3 4 2 2" xfId="32158"/>
    <cellStyle name="Note 2 3 4 3" xfId="32159"/>
    <cellStyle name="Note 2 3 5" xfId="21079"/>
    <cellStyle name="Note 2 3 5 2" xfId="32160"/>
    <cellStyle name="Note 2 3 6" xfId="32161"/>
    <cellStyle name="Note 2 4" xfId="11446"/>
    <cellStyle name="Note 2 4 2" xfId="11447"/>
    <cellStyle name="Note 2 4 2 2" xfId="11448"/>
    <cellStyle name="Note 2 4 2 3" xfId="11449"/>
    <cellStyle name="Note 2 4 2 3 2" xfId="21080"/>
    <cellStyle name="Note 2 4 2 3 2 2" xfId="32162"/>
    <cellStyle name="Note 2 4 2 3 3" xfId="32163"/>
    <cellStyle name="Note 2 4 2 4" xfId="21081"/>
    <cellStyle name="Note 2 4 2 4 2" xfId="32164"/>
    <cellStyle name="Note 2 4 2 5" xfId="32165"/>
    <cellStyle name="Note 2 4 3" xfId="11450"/>
    <cellStyle name="Note 2 4 4" xfId="11451"/>
    <cellStyle name="Note 2 4 4 2" xfId="21082"/>
    <cellStyle name="Note 2 4 4 2 2" xfId="32166"/>
    <cellStyle name="Note 2 4 4 3" xfId="32167"/>
    <cellStyle name="Note 2 4 5" xfId="21083"/>
    <cellStyle name="Note 2 4 5 2" xfId="32168"/>
    <cellStyle name="Note 2 4 6" xfId="32169"/>
    <cellStyle name="Note 2 5" xfId="11452"/>
    <cellStyle name="Note 2 5 2" xfId="11453"/>
    <cellStyle name="Note 2 5 3" xfId="11454"/>
    <cellStyle name="Note 2 5 3 2" xfId="21084"/>
    <cellStyle name="Note 2 5 3 2 2" xfId="32170"/>
    <cellStyle name="Note 2 5 3 3" xfId="32171"/>
    <cellStyle name="Note 2 5 4" xfId="21085"/>
    <cellStyle name="Note 2 5 4 2" xfId="32172"/>
    <cellStyle name="Note 2 5 5" xfId="32173"/>
    <cellStyle name="Note 2 6" xfId="11455"/>
    <cellStyle name="Note 2 7" xfId="11456"/>
    <cellStyle name="Note 2 7 2" xfId="21086"/>
    <cellStyle name="Note 2 7 2 2" xfId="32174"/>
    <cellStyle name="Note 2 7 3" xfId="32175"/>
    <cellStyle name="Note 2 8" xfId="21087"/>
    <cellStyle name="Note 2 8 2" xfId="32176"/>
    <cellStyle name="Note 2 9" xfId="32177"/>
    <cellStyle name="Note 3" xfId="11457"/>
    <cellStyle name="Note 3 2" xfId="11458"/>
    <cellStyle name="Note 3 2 2" xfId="11459"/>
    <cellStyle name="Note 3 2 3" xfId="32178"/>
    <cellStyle name="Note 3 3" xfId="11460"/>
    <cellStyle name="Note 3 4" xfId="11461"/>
    <cellStyle name="Note 3 5" xfId="11462"/>
    <cellStyle name="Note 3 5 2" xfId="21088"/>
    <cellStyle name="Note 3 5 2 2" xfId="32179"/>
    <cellStyle name="Note 3 5 3" xfId="32180"/>
    <cellStyle name="Note 3 6" xfId="21089"/>
    <cellStyle name="Note 3 6 2" xfId="32181"/>
    <cellStyle name="Note 3 7" xfId="32182"/>
    <cellStyle name="Note 4" xfId="11463"/>
    <cellStyle name="Note 4 2" xfId="11464"/>
    <cellStyle name="Note 4 2 2" xfId="11465"/>
    <cellStyle name="Note 4 2 3" xfId="32183"/>
    <cellStyle name="Note 4 3" xfId="11466"/>
    <cellStyle name="Note 4 4" xfId="11467"/>
    <cellStyle name="Note 4 4 2" xfId="21090"/>
    <cellStyle name="Note 4 4 2 2" xfId="32184"/>
    <cellStyle name="Note 4 4 3" xfId="32185"/>
    <cellStyle name="Note 4 5" xfId="21091"/>
    <cellStyle name="Note 4 5 2" xfId="32186"/>
    <cellStyle name="Note 4 6" xfId="32187"/>
    <cellStyle name="Output 2" xfId="11468"/>
    <cellStyle name="Output 2 2" xfId="11469"/>
    <cellStyle name="Output 3" xfId="11470"/>
    <cellStyle name="Output 3 2" xfId="11471"/>
    <cellStyle name="Output 4" xfId="11472"/>
    <cellStyle name="Output 4 2" xfId="11473"/>
    <cellStyle name="Output 5" xfId="11474"/>
    <cellStyle name="Output 5 2" xfId="11475"/>
    <cellStyle name="Output 6" xfId="11476"/>
    <cellStyle name="Output Amounts" xfId="11477"/>
    <cellStyle name="Output Amounts 2" xfId="11478"/>
    <cellStyle name="Output Column Headings" xfId="11479"/>
    <cellStyle name="Output Column Headings 2" xfId="11480"/>
    <cellStyle name="Output Line Items" xfId="11481"/>
    <cellStyle name="Output Line Items 2" xfId="11482"/>
    <cellStyle name="Output Report Heading" xfId="11483"/>
    <cellStyle name="Output Report Heading 2" xfId="11484"/>
    <cellStyle name="Output Report Title" xfId="11485"/>
    <cellStyle name="Output Report Title 2" xfId="11486"/>
    <cellStyle name="Percent" xfId="33692" builtinId="5"/>
    <cellStyle name="Percent 10" xfId="117"/>
    <cellStyle name="Percent 10 2" xfId="11487"/>
    <cellStyle name="Percent 10 2 2" xfId="11488"/>
    <cellStyle name="Percent 10 3" xfId="11489"/>
    <cellStyle name="Percent 11" xfId="11490"/>
    <cellStyle name="Percent 11 2" xfId="11491"/>
    <cellStyle name="Percent 11 2 2" xfId="11492"/>
    <cellStyle name="Percent 11 3" xfId="11493"/>
    <cellStyle name="Percent 12" xfId="11494"/>
    <cellStyle name="Percent 12 2" xfId="11495"/>
    <cellStyle name="Percent 12 2 2" xfId="11496"/>
    <cellStyle name="Percent 12 3" xfId="11497"/>
    <cellStyle name="Percent 13" xfId="11498"/>
    <cellStyle name="Percent 13 2" xfId="11499"/>
    <cellStyle name="Percent 13 2 2" xfId="11500"/>
    <cellStyle name="Percent 13 3" xfId="11501"/>
    <cellStyle name="Percent 14" xfId="11502"/>
    <cellStyle name="Percent 14 2" xfId="11503"/>
    <cellStyle name="Percent 14 2 2" xfId="11504"/>
    <cellStyle name="Percent 14 3" xfId="11505"/>
    <cellStyle name="Percent 15" xfId="11506"/>
    <cellStyle name="Percent 15 2" xfId="11507"/>
    <cellStyle name="Percent 15 2 2" xfId="11508"/>
    <cellStyle name="Percent 15 3" xfId="11509"/>
    <cellStyle name="Percent 16" xfId="11510"/>
    <cellStyle name="Percent 16 2" xfId="11511"/>
    <cellStyle name="Percent 16 2 2" xfId="11512"/>
    <cellStyle name="Percent 16 3" xfId="11513"/>
    <cellStyle name="Percent 17" xfId="11514"/>
    <cellStyle name="Percent 17 2" xfId="11515"/>
    <cellStyle name="Percent 17 2 2" xfId="11516"/>
    <cellStyle name="Percent 17 3" xfId="11517"/>
    <cellStyle name="Percent 18" xfId="11518"/>
    <cellStyle name="Percent 18 2" xfId="11519"/>
    <cellStyle name="Percent 18 2 2" xfId="11520"/>
    <cellStyle name="Percent 18 3" xfId="11521"/>
    <cellStyle name="Percent 19" xfId="11522"/>
    <cellStyle name="Percent 19 2" xfId="11523"/>
    <cellStyle name="Percent 19 2 2" xfId="11524"/>
    <cellStyle name="Percent 19 3" xfId="11525"/>
    <cellStyle name="Percent 19 4" xfId="21092"/>
    <cellStyle name="Percent 19 4 2" xfId="21093"/>
    <cellStyle name="Percent 19 4 2 2" xfId="32188"/>
    <cellStyle name="Percent 19 4 3" xfId="32189"/>
    <cellStyle name="Percent 2" xfId="64"/>
    <cellStyle name="Percent 2 10" xfId="11526"/>
    <cellStyle name="Percent 2 10 2" xfId="11527"/>
    <cellStyle name="Percent 2 10 2 2" xfId="11528"/>
    <cellStyle name="Percent 2 10 3" xfId="11529"/>
    <cellStyle name="Percent 2 10 3 2" xfId="11530"/>
    <cellStyle name="Percent 2 10 3 3" xfId="33610"/>
    <cellStyle name="Percent 2 10 3 4" xfId="33627"/>
    <cellStyle name="Percent 2 10 3 4 2" xfId="33677"/>
    <cellStyle name="Percent 2 10 3 5" xfId="33687"/>
    <cellStyle name="Percent 2 10 3 6 2" xfId="33693"/>
    <cellStyle name="Percent 2 10 4" xfId="11531"/>
    <cellStyle name="Percent 2 100" xfId="11532"/>
    <cellStyle name="Percent 2 100 2" xfId="11533"/>
    <cellStyle name="Percent 2 101" xfId="11534"/>
    <cellStyle name="Percent 2 101 2" xfId="11535"/>
    <cellStyle name="Percent 2 102" xfId="11536"/>
    <cellStyle name="Percent 2 102 2" xfId="11537"/>
    <cellStyle name="Percent 2 103" xfId="11538"/>
    <cellStyle name="Percent 2 103 2" xfId="11539"/>
    <cellStyle name="Percent 2 104" xfId="11540"/>
    <cellStyle name="Percent 2 104 2" xfId="11541"/>
    <cellStyle name="Percent 2 105" xfId="11542"/>
    <cellStyle name="Percent 2 105 2" xfId="11543"/>
    <cellStyle name="Percent 2 105 3" xfId="33621"/>
    <cellStyle name="Percent 2 106" xfId="11544"/>
    <cellStyle name="Percent 2 106 2" xfId="11545"/>
    <cellStyle name="Percent 2 107" xfId="11546"/>
    <cellStyle name="Percent 2 107 2" xfId="11547"/>
    <cellStyle name="Percent 2 108" xfId="11548"/>
    <cellStyle name="Percent 2 108 2" xfId="11549"/>
    <cellStyle name="Percent 2 109" xfId="11550"/>
    <cellStyle name="Percent 2 109 2" xfId="11551"/>
    <cellStyle name="Percent 2 11" xfId="11552"/>
    <cellStyle name="Percent 2 11 2" xfId="11553"/>
    <cellStyle name="Percent 2 11 2 2" xfId="11554"/>
    <cellStyle name="Percent 2 11 3" xfId="11555"/>
    <cellStyle name="Percent 2 11 3 2" xfId="11556"/>
    <cellStyle name="Percent 2 11 4" xfId="11557"/>
    <cellStyle name="Percent 2 110" xfId="11558"/>
    <cellStyle name="Percent 2 110 2" xfId="11559"/>
    <cellStyle name="Percent 2 111" xfId="11560"/>
    <cellStyle name="Percent 2 111 2" xfId="11561"/>
    <cellStyle name="Percent 2 112" xfId="11562"/>
    <cellStyle name="Percent 2 112 2" xfId="11563"/>
    <cellStyle name="Percent 2 113" xfId="11564"/>
    <cellStyle name="Percent 2 113 2" xfId="11565"/>
    <cellStyle name="Percent 2 114" xfId="11566"/>
    <cellStyle name="Percent 2 114 2" xfId="11567"/>
    <cellStyle name="Percent 2 115" xfId="11568"/>
    <cellStyle name="Percent 2 115 2" xfId="11569"/>
    <cellStyle name="Percent 2 116" xfId="11570"/>
    <cellStyle name="Percent 2 116 2" xfId="11571"/>
    <cellStyle name="Percent 2 117" xfId="11572"/>
    <cellStyle name="Percent 2 117 2" xfId="11573"/>
    <cellStyle name="Percent 2 118" xfId="11574"/>
    <cellStyle name="Percent 2 118 2" xfId="11575"/>
    <cellStyle name="Percent 2 119" xfId="11576"/>
    <cellStyle name="Percent 2 119 2" xfId="11577"/>
    <cellStyle name="Percent 2 12" xfId="11578"/>
    <cellStyle name="Percent 2 12 2" xfId="11579"/>
    <cellStyle name="Percent 2 12 2 2" xfId="11580"/>
    <cellStyle name="Percent 2 12 3" xfId="11581"/>
    <cellStyle name="Percent 2 12 3 2" xfId="11582"/>
    <cellStyle name="Percent 2 12 4" xfId="11583"/>
    <cellStyle name="Percent 2 120" xfId="11584"/>
    <cellStyle name="Percent 2 120 2" xfId="11585"/>
    <cellStyle name="Percent 2 121" xfId="11586"/>
    <cellStyle name="Percent 2 121 2" xfId="11587"/>
    <cellStyle name="Percent 2 122" xfId="11588"/>
    <cellStyle name="Percent 2 122 2" xfId="11589"/>
    <cellStyle name="Percent 2 123" xfId="11590"/>
    <cellStyle name="Percent 2 123 2" xfId="11591"/>
    <cellStyle name="Percent 2 124" xfId="11592"/>
    <cellStyle name="Percent 2 124 2" xfId="11593"/>
    <cellStyle name="Percent 2 125" xfId="11594"/>
    <cellStyle name="Percent 2 125 2" xfId="11595"/>
    <cellStyle name="Percent 2 126" xfId="11596"/>
    <cellStyle name="Percent 2 126 2" xfId="11597"/>
    <cellStyle name="Percent 2 127" xfId="11598"/>
    <cellStyle name="Percent 2 127 2" xfId="11599"/>
    <cellStyle name="Percent 2 128" xfId="11600"/>
    <cellStyle name="Percent 2 128 2" xfId="11601"/>
    <cellStyle name="Percent 2 129" xfId="11602"/>
    <cellStyle name="Percent 2 129 2" xfId="11603"/>
    <cellStyle name="Percent 2 13" xfId="11604"/>
    <cellStyle name="Percent 2 13 2" xfId="11605"/>
    <cellStyle name="Percent 2 13 2 2" xfId="11606"/>
    <cellStyle name="Percent 2 13 3" xfId="11607"/>
    <cellStyle name="Percent 2 13 3 2" xfId="11608"/>
    <cellStyle name="Percent 2 13 4" xfId="11609"/>
    <cellStyle name="Percent 2 130" xfId="11610"/>
    <cellStyle name="Percent 2 130 2" xfId="11611"/>
    <cellStyle name="Percent 2 131" xfId="11612"/>
    <cellStyle name="Percent 2 131 2" xfId="11613"/>
    <cellStyle name="Percent 2 132" xfId="11614"/>
    <cellStyle name="Percent 2 132 2" xfId="11615"/>
    <cellStyle name="Percent 2 133" xfId="11616"/>
    <cellStyle name="Percent 2 133 2" xfId="11617"/>
    <cellStyle name="Percent 2 134" xfId="11618"/>
    <cellStyle name="Percent 2 134 2" xfId="11619"/>
    <cellStyle name="Percent 2 135" xfId="11620"/>
    <cellStyle name="Percent 2 135 2" xfId="11621"/>
    <cellStyle name="Percent 2 136" xfId="11622"/>
    <cellStyle name="Percent 2 136 2" xfId="11623"/>
    <cellStyle name="Percent 2 137" xfId="11624"/>
    <cellStyle name="Percent 2 137 2" xfId="11625"/>
    <cellStyle name="Percent 2 138" xfId="11626"/>
    <cellStyle name="Percent 2 138 2" xfId="11627"/>
    <cellStyle name="Percent 2 139" xfId="11628"/>
    <cellStyle name="Percent 2 139 2" xfId="11629"/>
    <cellStyle name="Percent 2 14" xfId="11630"/>
    <cellStyle name="Percent 2 14 2" xfId="11631"/>
    <cellStyle name="Percent 2 14 2 2" xfId="11632"/>
    <cellStyle name="Percent 2 14 3" xfId="11633"/>
    <cellStyle name="Percent 2 14 3 2" xfId="11634"/>
    <cellStyle name="Percent 2 14 4" xfId="11635"/>
    <cellStyle name="Percent 2 140" xfId="11636"/>
    <cellStyle name="Percent 2 140 2" xfId="11637"/>
    <cellStyle name="Percent 2 141" xfId="11638"/>
    <cellStyle name="Percent 2 141 2" xfId="11639"/>
    <cellStyle name="Percent 2 142" xfId="11640"/>
    <cellStyle name="Percent 2 142 2" xfId="11641"/>
    <cellStyle name="Percent 2 143" xfId="11642"/>
    <cellStyle name="Percent 2 143 2" xfId="11643"/>
    <cellStyle name="Percent 2 144" xfId="11644"/>
    <cellStyle name="Percent 2 144 2" xfId="11645"/>
    <cellStyle name="Percent 2 145" xfId="11646"/>
    <cellStyle name="Percent 2 145 2" xfId="11647"/>
    <cellStyle name="Percent 2 146" xfId="11648"/>
    <cellStyle name="Percent 2 146 2" xfId="11649"/>
    <cellStyle name="Percent 2 147" xfId="11650"/>
    <cellStyle name="Percent 2 147 2" xfId="11651"/>
    <cellStyle name="Percent 2 148" xfId="11652"/>
    <cellStyle name="Percent 2 148 2" xfId="11653"/>
    <cellStyle name="Percent 2 149" xfId="11654"/>
    <cellStyle name="Percent 2 149 2" xfId="11655"/>
    <cellStyle name="Percent 2 15" xfId="11656"/>
    <cellStyle name="Percent 2 15 2" xfId="11657"/>
    <cellStyle name="Percent 2 15 2 2" xfId="11658"/>
    <cellStyle name="Percent 2 15 3" xfId="11659"/>
    <cellStyle name="Percent 2 15 3 2" xfId="11660"/>
    <cellStyle name="Percent 2 15 4" xfId="11661"/>
    <cellStyle name="Percent 2 150" xfId="11662"/>
    <cellStyle name="Percent 2 150 2" xfId="11663"/>
    <cellStyle name="Percent 2 151" xfId="11664"/>
    <cellStyle name="Percent 2 151 2" xfId="11665"/>
    <cellStyle name="Percent 2 151 2 2" xfId="32190"/>
    <cellStyle name="Percent 2 151 3" xfId="11666"/>
    <cellStyle name="Percent 2 151 3 2" xfId="21094"/>
    <cellStyle name="Percent 2 151 3 2 2" xfId="21095"/>
    <cellStyle name="Percent 2 151 3 2 2 2" xfId="32191"/>
    <cellStyle name="Percent 2 151 3 2 3" xfId="32192"/>
    <cellStyle name="Percent 2 151 3 3" xfId="21096"/>
    <cellStyle name="Percent 2 151 3 3 2" xfId="21097"/>
    <cellStyle name="Percent 2 151 3 3 2 2" xfId="32193"/>
    <cellStyle name="Percent 2 151 3 3 3" xfId="32194"/>
    <cellStyle name="Percent 2 151 3 4" xfId="21098"/>
    <cellStyle name="Percent 2 151 3 4 2" xfId="32195"/>
    <cellStyle name="Percent 2 151 3 5" xfId="32196"/>
    <cellStyle name="Percent 2 151 4" xfId="21099"/>
    <cellStyle name="Percent 2 151 4 2" xfId="32197"/>
    <cellStyle name="Percent 2 151 5" xfId="32198"/>
    <cellStyle name="Percent 2 152" xfId="11667"/>
    <cellStyle name="Percent 2 152 2" xfId="11668"/>
    <cellStyle name="Percent 2 153" xfId="11669"/>
    <cellStyle name="Percent 2 154" xfId="11670"/>
    <cellStyle name="Percent 2 154 2" xfId="21100"/>
    <cellStyle name="Percent 2 154 2 2" xfId="32199"/>
    <cellStyle name="Percent 2 154 3" xfId="32200"/>
    <cellStyle name="Percent 2 155" xfId="11671"/>
    <cellStyle name="Percent 2 155 2" xfId="11672"/>
    <cellStyle name="Percent 2 155 2 2" xfId="21101"/>
    <cellStyle name="Percent 2 155 2 2 2" xfId="32201"/>
    <cellStyle name="Percent 2 155 2 3" xfId="32202"/>
    <cellStyle name="Percent 2 155 3" xfId="21102"/>
    <cellStyle name="Percent 2 155 3 2" xfId="21103"/>
    <cellStyle name="Percent 2 155 3 2 2" xfId="32203"/>
    <cellStyle name="Percent 2 155 3 3" xfId="32204"/>
    <cellStyle name="Percent 2 155 4" xfId="21104"/>
    <cellStyle name="Percent 2 155 4 2" xfId="21105"/>
    <cellStyle name="Percent 2 155 4 2 2" xfId="32205"/>
    <cellStyle name="Percent 2 155 4 3" xfId="32206"/>
    <cellStyle name="Percent 2 155 5" xfId="21106"/>
    <cellStyle name="Percent 2 155 5 2" xfId="32207"/>
    <cellStyle name="Percent 2 155 6" xfId="32208"/>
    <cellStyle name="Percent 2 156" xfId="21107"/>
    <cellStyle name="Percent 2 156 2" xfId="21108"/>
    <cellStyle name="Percent 2 156 2 2" xfId="32209"/>
    <cellStyle name="Percent 2 156 3" xfId="32210"/>
    <cellStyle name="Percent 2 16" xfId="120"/>
    <cellStyle name="Percent 2 16 2" xfId="11673"/>
    <cellStyle name="Percent 2 16 2 2" xfId="11674"/>
    <cellStyle name="Percent 2 16 3" xfId="11675"/>
    <cellStyle name="Percent 2 16 3 2" xfId="11676"/>
    <cellStyle name="Percent 2 16 4" xfId="11677"/>
    <cellStyle name="Percent 2 17" xfId="11678"/>
    <cellStyle name="Percent 2 17 2" xfId="11679"/>
    <cellStyle name="Percent 2 17 2 2" xfId="11680"/>
    <cellStyle name="Percent 2 17 3" xfId="11681"/>
    <cellStyle name="Percent 2 17 3 2" xfId="11682"/>
    <cellStyle name="Percent 2 17 4" xfId="11683"/>
    <cellStyle name="Percent 2 18" xfId="11684"/>
    <cellStyle name="Percent 2 18 2" xfId="11685"/>
    <cellStyle name="Percent 2 18 2 2" xfId="11686"/>
    <cellStyle name="Percent 2 18 3" xfId="11687"/>
    <cellStyle name="Percent 2 18 3 2" xfId="11688"/>
    <cellStyle name="Percent 2 18 4" xfId="11689"/>
    <cellStyle name="Percent 2 19" xfId="11690"/>
    <cellStyle name="Percent 2 19 2" xfId="11691"/>
    <cellStyle name="Percent 2 19 2 2" xfId="11692"/>
    <cellStyle name="Percent 2 19 3" xfId="11693"/>
    <cellStyle name="Percent 2 19 3 2" xfId="11694"/>
    <cellStyle name="Percent 2 19 4" xfId="11695"/>
    <cellStyle name="Percent 2 2" xfId="11696"/>
    <cellStyle name="Percent 2 2 10" xfId="11697"/>
    <cellStyle name="Percent 2 2 10 2" xfId="11698"/>
    <cellStyle name="Percent 2 2 11" xfId="11699"/>
    <cellStyle name="Percent 2 2 11 2" xfId="11700"/>
    <cellStyle name="Percent 2 2 12" xfId="11701"/>
    <cellStyle name="Percent 2 2 12 2" xfId="11702"/>
    <cellStyle name="Percent 2 2 12 2 2" xfId="11703"/>
    <cellStyle name="Percent 2 2 12 2 2 2" xfId="32211"/>
    <cellStyle name="Percent 2 2 12 2 3" xfId="11704"/>
    <cellStyle name="Percent 2 2 12 2 3 2" xfId="21109"/>
    <cellStyle name="Percent 2 2 12 2 3 2 2" xfId="32212"/>
    <cellStyle name="Percent 2 2 12 2 3 3" xfId="32213"/>
    <cellStyle name="Percent 2 2 12 2 4" xfId="21110"/>
    <cellStyle name="Percent 2 2 12 2 4 2" xfId="32214"/>
    <cellStyle name="Percent 2 2 12 2 5" xfId="32215"/>
    <cellStyle name="Percent 2 2 12 3" xfId="11705"/>
    <cellStyle name="Percent 2 2 12 3 2" xfId="11706"/>
    <cellStyle name="Percent 2 2 12 3 3" xfId="32216"/>
    <cellStyle name="Percent 2 2 12 4" xfId="11707"/>
    <cellStyle name="Percent 2 2 12 5" xfId="11708"/>
    <cellStyle name="Percent 2 2 12 5 2" xfId="21111"/>
    <cellStyle name="Percent 2 2 12 5 2 2" xfId="32217"/>
    <cellStyle name="Percent 2 2 12 5 3" xfId="32218"/>
    <cellStyle name="Percent 2 2 12 6" xfId="21112"/>
    <cellStyle name="Percent 2 2 12 6 2" xfId="32219"/>
    <cellStyle name="Percent 2 2 12 7" xfId="32220"/>
    <cellStyle name="Percent 2 2 13" xfId="11709"/>
    <cellStyle name="Percent 2 2 13 2" xfId="11710"/>
    <cellStyle name="Percent 2 2 13 2 2" xfId="11711"/>
    <cellStyle name="Percent 2 2 13 2 2 2" xfId="32221"/>
    <cellStyle name="Percent 2 2 13 2 3" xfId="11712"/>
    <cellStyle name="Percent 2 2 13 2 3 2" xfId="21113"/>
    <cellStyle name="Percent 2 2 13 2 3 2 2" xfId="32222"/>
    <cellStyle name="Percent 2 2 13 2 3 3" xfId="32223"/>
    <cellStyle name="Percent 2 2 13 2 4" xfId="21114"/>
    <cellStyle name="Percent 2 2 13 2 4 2" xfId="32224"/>
    <cellStyle name="Percent 2 2 13 2 5" xfId="32225"/>
    <cellStyle name="Percent 2 2 13 3" xfId="11713"/>
    <cellStyle name="Percent 2 2 13 3 2" xfId="11714"/>
    <cellStyle name="Percent 2 2 13 3 3" xfId="32226"/>
    <cellStyle name="Percent 2 2 13 4" xfId="11715"/>
    <cellStyle name="Percent 2 2 13 5" xfId="11716"/>
    <cellStyle name="Percent 2 2 13 5 2" xfId="21115"/>
    <cellStyle name="Percent 2 2 13 5 2 2" xfId="32227"/>
    <cellStyle name="Percent 2 2 13 5 3" xfId="32228"/>
    <cellStyle name="Percent 2 2 13 6" xfId="21116"/>
    <cellStyle name="Percent 2 2 13 6 2" xfId="32229"/>
    <cellStyle name="Percent 2 2 13 7" xfId="32230"/>
    <cellStyle name="Percent 2 2 14" xfId="11717"/>
    <cellStyle name="Percent 2 2 14 2" xfId="11718"/>
    <cellStyle name="Percent 2 2 14 2 2" xfId="11719"/>
    <cellStyle name="Percent 2 2 14 2 2 2" xfId="32231"/>
    <cellStyle name="Percent 2 2 14 2 3" xfId="11720"/>
    <cellStyle name="Percent 2 2 14 2 3 2" xfId="21117"/>
    <cellStyle name="Percent 2 2 14 2 3 2 2" xfId="32232"/>
    <cellStyle name="Percent 2 2 14 2 3 3" xfId="32233"/>
    <cellStyle name="Percent 2 2 14 2 4" xfId="21118"/>
    <cellStyle name="Percent 2 2 14 2 4 2" xfId="32234"/>
    <cellStyle name="Percent 2 2 14 2 5" xfId="32235"/>
    <cellStyle name="Percent 2 2 14 3" xfId="11721"/>
    <cellStyle name="Percent 2 2 14 3 2" xfId="11722"/>
    <cellStyle name="Percent 2 2 14 3 3" xfId="32236"/>
    <cellStyle name="Percent 2 2 14 4" xfId="11723"/>
    <cellStyle name="Percent 2 2 14 5" xfId="11724"/>
    <cellStyle name="Percent 2 2 14 5 2" xfId="21119"/>
    <cellStyle name="Percent 2 2 14 5 2 2" xfId="32237"/>
    <cellStyle name="Percent 2 2 14 5 3" xfId="32238"/>
    <cellStyle name="Percent 2 2 14 6" xfId="21120"/>
    <cellStyle name="Percent 2 2 14 6 2" xfId="32239"/>
    <cellStyle name="Percent 2 2 14 7" xfId="32240"/>
    <cellStyle name="Percent 2 2 15" xfId="11725"/>
    <cellStyle name="Percent 2 2 15 2" xfId="11726"/>
    <cellStyle name="Percent 2 2 15 2 2" xfId="11727"/>
    <cellStyle name="Percent 2 2 15 2 2 2" xfId="32241"/>
    <cellStyle name="Percent 2 2 15 2 3" xfId="11728"/>
    <cellStyle name="Percent 2 2 15 2 3 2" xfId="21121"/>
    <cellStyle name="Percent 2 2 15 2 3 2 2" xfId="32242"/>
    <cellStyle name="Percent 2 2 15 2 3 3" xfId="32243"/>
    <cellStyle name="Percent 2 2 15 2 4" xfId="21122"/>
    <cellStyle name="Percent 2 2 15 2 4 2" xfId="32244"/>
    <cellStyle name="Percent 2 2 15 2 5" xfId="32245"/>
    <cellStyle name="Percent 2 2 15 3" xfId="11729"/>
    <cellStyle name="Percent 2 2 15 3 2" xfId="11730"/>
    <cellStyle name="Percent 2 2 15 3 3" xfId="32246"/>
    <cellStyle name="Percent 2 2 15 4" xfId="11731"/>
    <cellStyle name="Percent 2 2 15 5" xfId="11732"/>
    <cellStyle name="Percent 2 2 15 5 2" xfId="21123"/>
    <cellStyle name="Percent 2 2 15 5 2 2" xfId="32247"/>
    <cellStyle name="Percent 2 2 15 5 3" xfId="32248"/>
    <cellStyle name="Percent 2 2 15 6" xfId="21124"/>
    <cellStyle name="Percent 2 2 15 6 2" xfId="32249"/>
    <cellStyle name="Percent 2 2 15 7" xfId="32250"/>
    <cellStyle name="Percent 2 2 16" xfId="11733"/>
    <cellStyle name="Percent 2 2 16 2" xfId="11734"/>
    <cellStyle name="Percent 2 2 16 2 2" xfId="11735"/>
    <cellStyle name="Percent 2 2 16 2 2 2" xfId="32251"/>
    <cellStyle name="Percent 2 2 16 2 3" xfId="11736"/>
    <cellStyle name="Percent 2 2 16 2 3 2" xfId="21125"/>
    <cellStyle name="Percent 2 2 16 2 3 2 2" xfId="32252"/>
    <cellStyle name="Percent 2 2 16 2 3 3" xfId="32253"/>
    <cellStyle name="Percent 2 2 16 2 4" xfId="21126"/>
    <cellStyle name="Percent 2 2 16 2 4 2" xfId="32254"/>
    <cellStyle name="Percent 2 2 16 2 5" xfId="32255"/>
    <cellStyle name="Percent 2 2 16 3" xfId="11737"/>
    <cellStyle name="Percent 2 2 16 3 2" xfId="11738"/>
    <cellStyle name="Percent 2 2 16 3 3" xfId="32256"/>
    <cellStyle name="Percent 2 2 16 4" xfId="11739"/>
    <cellStyle name="Percent 2 2 16 5" xfId="11740"/>
    <cellStyle name="Percent 2 2 16 5 2" xfId="21127"/>
    <cellStyle name="Percent 2 2 16 5 2 2" xfId="32257"/>
    <cellStyle name="Percent 2 2 16 5 3" xfId="32258"/>
    <cellStyle name="Percent 2 2 16 6" xfId="21128"/>
    <cellStyle name="Percent 2 2 16 6 2" xfId="32259"/>
    <cellStyle name="Percent 2 2 16 7" xfId="32260"/>
    <cellStyle name="Percent 2 2 17" xfId="11741"/>
    <cellStyle name="Percent 2 2 17 2" xfId="11742"/>
    <cellStyle name="Percent 2 2 17 2 2" xfId="11743"/>
    <cellStyle name="Percent 2 2 17 2 2 2" xfId="32261"/>
    <cellStyle name="Percent 2 2 17 2 3" xfId="11744"/>
    <cellStyle name="Percent 2 2 17 2 3 2" xfId="21129"/>
    <cellStyle name="Percent 2 2 17 2 3 2 2" xfId="32262"/>
    <cellStyle name="Percent 2 2 17 2 3 3" xfId="32263"/>
    <cellStyle name="Percent 2 2 17 2 4" xfId="21130"/>
    <cellStyle name="Percent 2 2 17 2 4 2" xfId="32264"/>
    <cellStyle name="Percent 2 2 17 2 5" xfId="32265"/>
    <cellStyle name="Percent 2 2 17 3" xfId="11745"/>
    <cellStyle name="Percent 2 2 17 3 2" xfId="11746"/>
    <cellStyle name="Percent 2 2 17 3 3" xfId="32266"/>
    <cellStyle name="Percent 2 2 17 4" xfId="11747"/>
    <cellStyle name="Percent 2 2 17 5" xfId="11748"/>
    <cellStyle name="Percent 2 2 17 5 2" xfId="21131"/>
    <cellStyle name="Percent 2 2 17 5 2 2" xfId="32267"/>
    <cellStyle name="Percent 2 2 17 5 3" xfId="32268"/>
    <cellStyle name="Percent 2 2 17 6" xfId="21132"/>
    <cellStyle name="Percent 2 2 17 6 2" xfId="32269"/>
    <cellStyle name="Percent 2 2 17 7" xfId="32270"/>
    <cellStyle name="Percent 2 2 18" xfId="11749"/>
    <cellStyle name="Percent 2 2 18 2" xfId="11750"/>
    <cellStyle name="Percent 2 2 18 2 2" xfId="11751"/>
    <cellStyle name="Percent 2 2 18 2 2 2" xfId="32271"/>
    <cellStyle name="Percent 2 2 18 2 3" xfId="11752"/>
    <cellStyle name="Percent 2 2 18 2 3 2" xfId="21133"/>
    <cellStyle name="Percent 2 2 18 2 3 2 2" xfId="32272"/>
    <cellStyle name="Percent 2 2 18 2 3 3" xfId="32273"/>
    <cellStyle name="Percent 2 2 18 2 4" xfId="21134"/>
    <cellStyle name="Percent 2 2 18 2 4 2" xfId="32274"/>
    <cellStyle name="Percent 2 2 18 2 5" xfId="32275"/>
    <cellStyle name="Percent 2 2 18 3" xfId="11753"/>
    <cellStyle name="Percent 2 2 18 3 2" xfId="32276"/>
    <cellStyle name="Percent 2 2 18 4" xfId="11754"/>
    <cellStyle name="Percent 2 2 18 4 2" xfId="21135"/>
    <cellStyle name="Percent 2 2 18 4 2 2" xfId="32277"/>
    <cellStyle name="Percent 2 2 18 4 3" xfId="32278"/>
    <cellStyle name="Percent 2 2 18 5" xfId="21136"/>
    <cellStyle name="Percent 2 2 18 5 2" xfId="32279"/>
    <cellStyle name="Percent 2 2 18 6" xfId="32280"/>
    <cellStyle name="Percent 2 2 19" xfId="11755"/>
    <cellStyle name="Percent 2 2 19 2" xfId="11756"/>
    <cellStyle name="Percent 2 2 19 2 2" xfId="11757"/>
    <cellStyle name="Percent 2 2 19 2 2 2" xfId="32281"/>
    <cellStyle name="Percent 2 2 19 2 3" xfId="11758"/>
    <cellStyle name="Percent 2 2 19 2 3 2" xfId="21137"/>
    <cellStyle name="Percent 2 2 19 2 3 2 2" xfId="32282"/>
    <cellStyle name="Percent 2 2 19 2 3 3" xfId="32283"/>
    <cellStyle name="Percent 2 2 19 2 4" xfId="21138"/>
    <cellStyle name="Percent 2 2 19 2 4 2" xfId="32284"/>
    <cellStyle name="Percent 2 2 19 2 5" xfId="32285"/>
    <cellStyle name="Percent 2 2 19 3" xfId="11759"/>
    <cellStyle name="Percent 2 2 19 3 2" xfId="32286"/>
    <cellStyle name="Percent 2 2 19 4" xfId="11760"/>
    <cellStyle name="Percent 2 2 19 4 2" xfId="21139"/>
    <cellStyle name="Percent 2 2 19 4 2 2" xfId="32287"/>
    <cellStyle name="Percent 2 2 19 4 3" xfId="32288"/>
    <cellStyle name="Percent 2 2 19 5" xfId="21140"/>
    <cellStyle name="Percent 2 2 19 5 2" xfId="32289"/>
    <cellStyle name="Percent 2 2 19 6" xfId="32290"/>
    <cellStyle name="Percent 2 2 2" xfId="11761"/>
    <cellStyle name="Percent 2 2 2 10" xfId="11762"/>
    <cellStyle name="Percent 2 2 2 10 2" xfId="11763"/>
    <cellStyle name="Percent 2 2 2 10 2 2" xfId="11764"/>
    <cellStyle name="Percent 2 2 2 10 2 3" xfId="11765"/>
    <cellStyle name="Percent 2 2 2 10 2 3 2" xfId="21141"/>
    <cellStyle name="Percent 2 2 2 10 2 3 2 2" xfId="32291"/>
    <cellStyle name="Percent 2 2 2 10 2 3 3" xfId="32292"/>
    <cellStyle name="Percent 2 2 2 10 2 4" xfId="21142"/>
    <cellStyle name="Percent 2 2 2 10 2 4 2" xfId="32293"/>
    <cellStyle name="Percent 2 2 2 10 2 5" xfId="32294"/>
    <cellStyle name="Percent 2 2 2 10 3" xfId="11766"/>
    <cellStyle name="Percent 2 2 2 10 4" xfId="11767"/>
    <cellStyle name="Percent 2 2 2 10 4 2" xfId="21143"/>
    <cellStyle name="Percent 2 2 2 10 4 2 2" xfId="32295"/>
    <cellStyle name="Percent 2 2 2 10 4 3" xfId="32296"/>
    <cellStyle name="Percent 2 2 2 10 5" xfId="21144"/>
    <cellStyle name="Percent 2 2 2 10 5 2" xfId="32297"/>
    <cellStyle name="Percent 2 2 2 10 6" xfId="32298"/>
    <cellStyle name="Percent 2 2 2 11" xfId="11768"/>
    <cellStyle name="Percent 2 2 2 11 2" xfId="11769"/>
    <cellStyle name="Percent 2 2 2 12" xfId="11770"/>
    <cellStyle name="Percent 2 2 2 12 2" xfId="11771"/>
    <cellStyle name="Percent 2 2 2 13" xfId="11772"/>
    <cellStyle name="Percent 2 2 2 13 2" xfId="11773"/>
    <cellStyle name="Percent 2 2 2 14" xfId="11774"/>
    <cellStyle name="Percent 2 2 2 14 2" xfId="11775"/>
    <cellStyle name="Percent 2 2 2 15" xfId="11776"/>
    <cellStyle name="Percent 2 2 2 15 2" xfId="11777"/>
    <cellStyle name="Percent 2 2 2 16" xfId="11778"/>
    <cellStyle name="Percent 2 2 2 16 2" xfId="11779"/>
    <cellStyle name="Percent 2 2 2 17" xfId="11780"/>
    <cellStyle name="Percent 2 2 2 17 2" xfId="11781"/>
    <cellStyle name="Percent 2 2 2 18" xfId="11782"/>
    <cellStyle name="Percent 2 2 2 18 2" xfId="11783"/>
    <cellStyle name="Percent 2 2 2 19" xfId="11784"/>
    <cellStyle name="Percent 2 2 2 19 2" xfId="11785"/>
    <cellStyle name="Percent 2 2 2 2" xfId="11786"/>
    <cellStyle name="Percent 2 2 2 2 10" xfId="11787"/>
    <cellStyle name="Percent 2 2 2 2 10 2" xfId="11788"/>
    <cellStyle name="Percent 2 2 2 2 11" xfId="11789"/>
    <cellStyle name="Percent 2 2 2 2 11 2" xfId="11790"/>
    <cellStyle name="Percent 2 2 2 2 11 2 2" xfId="11791"/>
    <cellStyle name="Percent 2 2 2 2 11 2 3" xfId="11792"/>
    <cellStyle name="Percent 2 2 2 2 11 2 3 2" xfId="21145"/>
    <cellStyle name="Percent 2 2 2 2 11 2 3 2 2" xfId="32299"/>
    <cellStyle name="Percent 2 2 2 2 11 2 3 3" xfId="32300"/>
    <cellStyle name="Percent 2 2 2 2 11 2 4" xfId="21146"/>
    <cellStyle name="Percent 2 2 2 2 11 2 4 2" xfId="32301"/>
    <cellStyle name="Percent 2 2 2 2 11 2 5" xfId="32302"/>
    <cellStyle name="Percent 2 2 2 2 11 3" xfId="11793"/>
    <cellStyle name="Percent 2 2 2 2 11 4" xfId="11794"/>
    <cellStyle name="Percent 2 2 2 2 11 4 2" xfId="21147"/>
    <cellStyle name="Percent 2 2 2 2 11 4 2 2" xfId="32303"/>
    <cellStyle name="Percent 2 2 2 2 11 4 3" xfId="32304"/>
    <cellStyle name="Percent 2 2 2 2 11 5" xfId="21148"/>
    <cellStyle name="Percent 2 2 2 2 11 5 2" xfId="32305"/>
    <cellStyle name="Percent 2 2 2 2 11 6" xfId="32306"/>
    <cellStyle name="Percent 2 2 2 2 12" xfId="11795"/>
    <cellStyle name="Percent 2 2 2 2 12 2" xfId="11796"/>
    <cellStyle name="Percent 2 2 2 2 12 2 2" xfId="11797"/>
    <cellStyle name="Percent 2 2 2 2 12 2 3" xfId="11798"/>
    <cellStyle name="Percent 2 2 2 2 12 2 3 2" xfId="21149"/>
    <cellStyle name="Percent 2 2 2 2 12 2 3 2 2" xfId="32307"/>
    <cellStyle name="Percent 2 2 2 2 12 2 3 3" xfId="32308"/>
    <cellStyle name="Percent 2 2 2 2 12 2 4" xfId="21150"/>
    <cellStyle name="Percent 2 2 2 2 12 2 4 2" xfId="32309"/>
    <cellStyle name="Percent 2 2 2 2 12 2 5" xfId="32310"/>
    <cellStyle name="Percent 2 2 2 2 12 3" xfId="11799"/>
    <cellStyle name="Percent 2 2 2 2 12 4" xfId="11800"/>
    <cellStyle name="Percent 2 2 2 2 12 4 2" xfId="21151"/>
    <cellStyle name="Percent 2 2 2 2 12 4 2 2" xfId="32311"/>
    <cellStyle name="Percent 2 2 2 2 12 4 3" xfId="32312"/>
    <cellStyle name="Percent 2 2 2 2 12 5" xfId="21152"/>
    <cellStyle name="Percent 2 2 2 2 12 5 2" xfId="32313"/>
    <cellStyle name="Percent 2 2 2 2 12 6" xfId="32314"/>
    <cellStyle name="Percent 2 2 2 2 13" xfId="11801"/>
    <cellStyle name="Percent 2 2 2 2 13 2" xfId="11802"/>
    <cellStyle name="Percent 2 2 2 2 13 2 2" xfId="11803"/>
    <cellStyle name="Percent 2 2 2 2 13 2 3" xfId="11804"/>
    <cellStyle name="Percent 2 2 2 2 13 2 3 2" xfId="21153"/>
    <cellStyle name="Percent 2 2 2 2 13 2 3 2 2" xfId="32315"/>
    <cellStyle name="Percent 2 2 2 2 13 2 3 3" xfId="32316"/>
    <cellStyle name="Percent 2 2 2 2 13 2 4" xfId="21154"/>
    <cellStyle name="Percent 2 2 2 2 13 2 4 2" xfId="32317"/>
    <cellStyle name="Percent 2 2 2 2 13 2 5" xfId="32318"/>
    <cellStyle name="Percent 2 2 2 2 13 3" xfId="11805"/>
    <cellStyle name="Percent 2 2 2 2 13 4" xfId="11806"/>
    <cellStyle name="Percent 2 2 2 2 13 4 2" xfId="21155"/>
    <cellStyle name="Percent 2 2 2 2 13 4 2 2" xfId="32319"/>
    <cellStyle name="Percent 2 2 2 2 13 4 3" xfId="32320"/>
    <cellStyle name="Percent 2 2 2 2 13 5" xfId="21156"/>
    <cellStyle name="Percent 2 2 2 2 13 5 2" xfId="32321"/>
    <cellStyle name="Percent 2 2 2 2 13 6" xfId="32322"/>
    <cellStyle name="Percent 2 2 2 2 14" xfId="11807"/>
    <cellStyle name="Percent 2 2 2 2 14 2" xfId="11808"/>
    <cellStyle name="Percent 2 2 2 2 14 2 2" xfId="11809"/>
    <cellStyle name="Percent 2 2 2 2 14 2 3" xfId="11810"/>
    <cellStyle name="Percent 2 2 2 2 14 2 3 2" xfId="21157"/>
    <cellStyle name="Percent 2 2 2 2 14 2 3 2 2" xfId="32323"/>
    <cellStyle name="Percent 2 2 2 2 14 2 3 3" xfId="32324"/>
    <cellStyle name="Percent 2 2 2 2 14 2 4" xfId="21158"/>
    <cellStyle name="Percent 2 2 2 2 14 2 4 2" xfId="32325"/>
    <cellStyle name="Percent 2 2 2 2 14 2 5" xfId="32326"/>
    <cellStyle name="Percent 2 2 2 2 14 3" xfId="11811"/>
    <cellStyle name="Percent 2 2 2 2 14 4" xfId="11812"/>
    <cellStyle name="Percent 2 2 2 2 14 4 2" xfId="21159"/>
    <cellStyle name="Percent 2 2 2 2 14 4 2 2" xfId="32327"/>
    <cellStyle name="Percent 2 2 2 2 14 4 3" xfId="32328"/>
    <cellStyle name="Percent 2 2 2 2 14 5" xfId="21160"/>
    <cellStyle name="Percent 2 2 2 2 14 5 2" xfId="32329"/>
    <cellStyle name="Percent 2 2 2 2 14 6" xfId="32330"/>
    <cellStyle name="Percent 2 2 2 2 15" xfId="11813"/>
    <cellStyle name="Percent 2 2 2 2 15 2" xfId="11814"/>
    <cellStyle name="Percent 2 2 2 2 15 2 2" xfId="11815"/>
    <cellStyle name="Percent 2 2 2 2 15 2 3" xfId="11816"/>
    <cellStyle name="Percent 2 2 2 2 15 2 3 2" xfId="21161"/>
    <cellStyle name="Percent 2 2 2 2 15 2 3 2 2" xfId="32331"/>
    <cellStyle name="Percent 2 2 2 2 15 2 3 3" xfId="32332"/>
    <cellStyle name="Percent 2 2 2 2 15 2 4" xfId="21162"/>
    <cellStyle name="Percent 2 2 2 2 15 2 4 2" xfId="32333"/>
    <cellStyle name="Percent 2 2 2 2 15 2 5" xfId="32334"/>
    <cellStyle name="Percent 2 2 2 2 15 3" xfId="11817"/>
    <cellStyle name="Percent 2 2 2 2 15 4" xfId="11818"/>
    <cellStyle name="Percent 2 2 2 2 15 4 2" xfId="21163"/>
    <cellStyle name="Percent 2 2 2 2 15 4 2 2" xfId="32335"/>
    <cellStyle name="Percent 2 2 2 2 15 4 3" xfId="32336"/>
    <cellStyle name="Percent 2 2 2 2 15 5" xfId="21164"/>
    <cellStyle name="Percent 2 2 2 2 15 5 2" xfId="32337"/>
    <cellStyle name="Percent 2 2 2 2 15 6" xfId="32338"/>
    <cellStyle name="Percent 2 2 2 2 16" xfId="11819"/>
    <cellStyle name="Percent 2 2 2 2 16 2" xfId="11820"/>
    <cellStyle name="Percent 2 2 2 2 16 2 2" xfId="11821"/>
    <cellStyle name="Percent 2 2 2 2 16 2 3" xfId="11822"/>
    <cellStyle name="Percent 2 2 2 2 16 2 3 2" xfId="21165"/>
    <cellStyle name="Percent 2 2 2 2 16 2 3 2 2" xfId="32339"/>
    <cellStyle name="Percent 2 2 2 2 16 2 3 3" xfId="32340"/>
    <cellStyle name="Percent 2 2 2 2 16 2 4" xfId="21166"/>
    <cellStyle name="Percent 2 2 2 2 16 2 4 2" xfId="32341"/>
    <cellStyle name="Percent 2 2 2 2 16 2 5" xfId="32342"/>
    <cellStyle name="Percent 2 2 2 2 16 3" xfId="11823"/>
    <cellStyle name="Percent 2 2 2 2 16 4" xfId="11824"/>
    <cellStyle name="Percent 2 2 2 2 16 4 2" xfId="21167"/>
    <cellStyle name="Percent 2 2 2 2 16 4 2 2" xfId="32343"/>
    <cellStyle name="Percent 2 2 2 2 16 4 3" xfId="32344"/>
    <cellStyle name="Percent 2 2 2 2 16 5" xfId="21168"/>
    <cellStyle name="Percent 2 2 2 2 16 5 2" xfId="32345"/>
    <cellStyle name="Percent 2 2 2 2 16 6" xfId="32346"/>
    <cellStyle name="Percent 2 2 2 2 17" xfId="11825"/>
    <cellStyle name="Percent 2 2 2 2 17 2" xfId="11826"/>
    <cellStyle name="Percent 2 2 2 2 17 2 2" xfId="11827"/>
    <cellStyle name="Percent 2 2 2 2 17 2 3" xfId="11828"/>
    <cellStyle name="Percent 2 2 2 2 17 2 3 2" xfId="21169"/>
    <cellStyle name="Percent 2 2 2 2 17 2 3 2 2" xfId="32347"/>
    <cellStyle name="Percent 2 2 2 2 17 2 3 3" xfId="32348"/>
    <cellStyle name="Percent 2 2 2 2 17 2 4" xfId="21170"/>
    <cellStyle name="Percent 2 2 2 2 17 2 4 2" xfId="32349"/>
    <cellStyle name="Percent 2 2 2 2 17 2 5" xfId="32350"/>
    <cellStyle name="Percent 2 2 2 2 17 3" xfId="11829"/>
    <cellStyle name="Percent 2 2 2 2 17 4" xfId="11830"/>
    <cellStyle name="Percent 2 2 2 2 17 4 2" xfId="21171"/>
    <cellStyle name="Percent 2 2 2 2 17 4 2 2" xfId="32351"/>
    <cellStyle name="Percent 2 2 2 2 17 4 3" xfId="32352"/>
    <cellStyle name="Percent 2 2 2 2 17 5" xfId="21172"/>
    <cellStyle name="Percent 2 2 2 2 17 5 2" xfId="32353"/>
    <cellStyle name="Percent 2 2 2 2 17 6" xfId="32354"/>
    <cellStyle name="Percent 2 2 2 2 18" xfId="11831"/>
    <cellStyle name="Percent 2 2 2 2 18 2" xfId="11832"/>
    <cellStyle name="Percent 2 2 2 2 18 2 2" xfId="11833"/>
    <cellStyle name="Percent 2 2 2 2 18 2 3" xfId="11834"/>
    <cellStyle name="Percent 2 2 2 2 18 2 3 2" xfId="21173"/>
    <cellStyle name="Percent 2 2 2 2 18 2 3 2 2" xfId="32355"/>
    <cellStyle name="Percent 2 2 2 2 18 2 3 3" xfId="32356"/>
    <cellStyle name="Percent 2 2 2 2 18 2 4" xfId="21174"/>
    <cellStyle name="Percent 2 2 2 2 18 2 4 2" xfId="32357"/>
    <cellStyle name="Percent 2 2 2 2 18 2 5" xfId="32358"/>
    <cellStyle name="Percent 2 2 2 2 18 3" xfId="11835"/>
    <cellStyle name="Percent 2 2 2 2 18 4" xfId="11836"/>
    <cellStyle name="Percent 2 2 2 2 18 4 2" xfId="21175"/>
    <cellStyle name="Percent 2 2 2 2 18 4 2 2" xfId="32359"/>
    <cellStyle name="Percent 2 2 2 2 18 4 3" xfId="32360"/>
    <cellStyle name="Percent 2 2 2 2 18 5" xfId="21176"/>
    <cellStyle name="Percent 2 2 2 2 18 5 2" xfId="32361"/>
    <cellStyle name="Percent 2 2 2 2 18 6" xfId="32362"/>
    <cellStyle name="Percent 2 2 2 2 19" xfId="11837"/>
    <cellStyle name="Percent 2 2 2 2 19 2" xfId="11838"/>
    <cellStyle name="Percent 2 2 2 2 19 2 2" xfId="11839"/>
    <cellStyle name="Percent 2 2 2 2 19 2 3" xfId="11840"/>
    <cellStyle name="Percent 2 2 2 2 19 2 3 2" xfId="21177"/>
    <cellStyle name="Percent 2 2 2 2 19 2 3 2 2" xfId="32363"/>
    <cellStyle name="Percent 2 2 2 2 19 2 3 3" xfId="32364"/>
    <cellStyle name="Percent 2 2 2 2 19 2 4" xfId="21178"/>
    <cellStyle name="Percent 2 2 2 2 19 2 4 2" xfId="32365"/>
    <cellStyle name="Percent 2 2 2 2 19 2 5" xfId="32366"/>
    <cellStyle name="Percent 2 2 2 2 19 3" xfId="11841"/>
    <cellStyle name="Percent 2 2 2 2 19 4" xfId="11842"/>
    <cellStyle name="Percent 2 2 2 2 19 4 2" xfId="21179"/>
    <cellStyle name="Percent 2 2 2 2 19 4 2 2" xfId="32367"/>
    <cellStyle name="Percent 2 2 2 2 19 4 3" xfId="32368"/>
    <cellStyle name="Percent 2 2 2 2 19 5" xfId="21180"/>
    <cellStyle name="Percent 2 2 2 2 19 5 2" xfId="32369"/>
    <cellStyle name="Percent 2 2 2 2 19 6" xfId="32370"/>
    <cellStyle name="Percent 2 2 2 2 2" xfId="11843"/>
    <cellStyle name="Percent 2 2 2 2 2 10" xfId="11844"/>
    <cellStyle name="Percent 2 2 2 2 2 10 2" xfId="11845"/>
    <cellStyle name="Percent 2 2 2 2 2 11" xfId="11846"/>
    <cellStyle name="Percent 2 2 2 2 2 11 2" xfId="11847"/>
    <cellStyle name="Percent 2 2 2 2 2 12" xfId="11848"/>
    <cellStyle name="Percent 2 2 2 2 2 12 2" xfId="11849"/>
    <cellStyle name="Percent 2 2 2 2 2 13" xfId="11850"/>
    <cellStyle name="Percent 2 2 2 2 2 13 2" xfId="11851"/>
    <cellStyle name="Percent 2 2 2 2 2 14" xfId="11852"/>
    <cellStyle name="Percent 2 2 2 2 2 14 2" xfId="11853"/>
    <cellStyle name="Percent 2 2 2 2 2 15" xfId="11854"/>
    <cellStyle name="Percent 2 2 2 2 2 15 2" xfId="11855"/>
    <cellStyle name="Percent 2 2 2 2 2 16" xfId="11856"/>
    <cellStyle name="Percent 2 2 2 2 2 16 2" xfId="11857"/>
    <cellStyle name="Percent 2 2 2 2 2 17" xfId="11858"/>
    <cellStyle name="Percent 2 2 2 2 2 17 2" xfId="11859"/>
    <cellStyle name="Percent 2 2 2 2 2 18" xfId="11860"/>
    <cellStyle name="Percent 2 2 2 2 2 18 2" xfId="11861"/>
    <cellStyle name="Percent 2 2 2 2 2 19" xfId="11862"/>
    <cellStyle name="Percent 2 2 2 2 2 19 2" xfId="11863"/>
    <cellStyle name="Percent 2 2 2 2 2 19 3" xfId="11864"/>
    <cellStyle name="Percent 2 2 2 2 2 19 3 2" xfId="21181"/>
    <cellStyle name="Percent 2 2 2 2 2 19 3 2 2" xfId="32371"/>
    <cellStyle name="Percent 2 2 2 2 2 19 3 3" xfId="32372"/>
    <cellStyle name="Percent 2 2 2 2 2 19 4" xfId="21182"/>
    <cellStyle name="Percent 2 2 2 2 2 19 4 2" xfId="32373"/>
    <cellStyle name="Percent 2 2 2 2 2 19 5" xfId="32374"/>
    <cellStyle name="Percent 2 2 2 2 2 2" xfId="11865"/>
    <cellStyle name="Percent 2 2 2 2 2 2 2" xfId="11866"/>
    <cellStyle name="Percent 2 2 2 2 2 20" xfId="11867"/>
    <cellStyle name="Percent 2 2 2 2 2 21" xfId="11868"/>
    <cellStyle name="Percent 2 2 2 2 2 21 2" xfId="21183"/>
    <cellStyle name="Percent 2 2 2 2 2 21 2 2" xfId="32375"/>
    <cellStyle name="Percent 2 2 2 2 2 21 3" xfId="32376"/>
    <cellStyle name="Percent 2 2 2 2 2 22" xfId="21184"/>
    <cellStyle name="Percent 2 2 2 2 2 22 2" xfId="32377"/>
    <cellStyle name="Percent 2 2 2 2 2 23" xfId="32378"/>
    <cellStyle name="Percent 2 2 2 2 2 3" xfId="11869"/>
    <cellStyle name="Percent 2 2 2 2 2 3 2" xfId="11870"/>
    <cellStyle name="Percent 2 2 2 2 2 4" xfId="11871"/>
    <cellStyle name="Percent 2 2 2 2 2 4 2" xfId="11872"/>
    <cellStyle name="Percent 2 2 2 2 2 5" xfId="11873"/>
    <cellStyle name="Percent 2 2 2 2 2 5 2" xfId="11874"/>
    <cellStyle name="Percent 2 2 2 2 2 6" xfId="11875"/>
    <cellStyle name="Percent 2 2 2 2 2 6 2" xfId="11876"/>
    <cellStyle name="Percent 2 2 2 2 2 7" xfId="11877"/>
    <cellStyle name="Percent 2 2 2 2 2 7 2" xfId="11878"/>
    <cellStyle name="Percent 2 2 2 2 2 8" xfId="11879"/>
    <cellStyle name="Percent 2 2 2 2 2 8 2" xfId="11880"/>
    <cellStyle name="Percent 2 2 2 2 2 9" xfId="11881"/>
    <cellStyle name="Percent 2 2 2 2 2 9 2" xfId="11882"/>
    <cellStyle name="Percent 2 2 2 2 20" xfId="11883"/>
    <cellStyle name="Percent 2 2 2 2 20 2" xfId="11884"/>
    <cellStyle name="Percent 2 2 2 2 20 2 2" xfId="11885"/>
    <cellStyle name="Percent 2 2 2 2 20 2 3" xfId="11886"/>
    <cellStyle name="Percent 2 2 2 2 20 2 3 2" xfId="21185"/>
    <cellStyle name="Percent 2 2 2 2 20 2 3 2 2" xfId="32379"/>
    <cellStyle name="Percent 2 2 2 2 20 2 3 3" xfId="32380"/>
    <cellStyle name="Percent 2 2 2 2 20 2 4" xfId="21186"/>
    <cellStyle name="Percent 2 2 2 2 20 2 4 2" xfId="32381"/>
    <cellStyle name="Percent 2 2 2 2 20 2 5" xfId="32382"/>
    <cellStyle name="Percent 2 2 2 2 20 3" xfId="11887"/>
    <cellStyle name="Percent 2 2 2 2 20 4" xfId="11888"/>
    <cellStyle name="Percent 2 2 2 2 20 4 2" xfId="21187"/>
    <cellStyle name="Percent 2 2 2 2 20 4 2 2" xfId="32383"/>
    <cellStyle name="Percent 2 2 2 2 20 4 3" xfId="32384"/>
    <cellStyle name="Percent 2 2 2 2 20 5" xfId="21188"/>
    <cellStyle name="Percent 2 2 2 2 20 5 2" xfId="32385"/>
    <cellStyle name="Percent 2 2 2 2 20 6" xfId="32386"/>
    <cellStyle name="Percent 2 2 2 2 21" xfId="11889"/>
    <cellStyle name="Percent 2 2 2 2 21 2" xfId="11890"/>
    <cellStyle name="Percent 2 2 2 2 21 2 2" xfId="11891"/>
    <cellStyle name="Percent 2 2 2 2 21 2 3" xfId="11892"/>
    <cellStyle name="Percent 2 2 2 2 21 2 3 2" xfId="21189"/>
    <cellStyle name="Percent 2 2 2 2 21 2 3 2 2" xfId="32387"/>
    <cellStyle name="Percent 2 2 2 2 21 2 3 3" xfId="32388"/>
    <cellStyle name="Percent 2 2 2 2 21 2 4" xfId="21190"/>
    <cellStyle name="Percent 2 2 2 2 21 2 4 2" xfId="32389"/>
    <cellStyle name="Percent 2 2 2 2 21 2 5" xfId="32390"/>
    <cellStyle name="Percent 2 2 2 2 21 3" xfId="11893"/>
    <cellStyle name="Percent 2 2 2 2 21 4" xfId="11894"/>
    <cellStyle name="Percent 2 2 2 2 21 4 2" xfId="21191"/>
    <cellStyle name="Percent 2 2 2 2 21 4 2 2" xfId="32391"/>
    <cellStyle name="Percent 2 2 2 2 21 4 3" xfId="32392"/>
    <cellStyle name="Percent 2 2 2 2 21 5" xfId="21192"/>
    <cellStyle name="Percent 2 2 2 2 21 5 2" xfId="32393"/>
    <cellStyle name="Percent 2 2 2 2 21 6" xfId="32394"/>
    <cellStyle name="Percent 2 2 2 2 22" xfId="11895"/>
    <cellStyle name="Percent 2 2 2 2 22 2" xfId="11896"/>
    <cellStyle name="Percent 2 2 2 2 22 2 2" xfId="11897"/>
    <cellStyle name="Percent 2 2 2 2 22 2 3" xfId="11898"/>
    <cellStyle name="Percent 2 2 2 2 22 2 3 2" xfId="21193"/>
    <cellStyle name="Percent 2 2 2 2 22 2 3 2 2" xfId="32395"/>
    <cellStyle name="Percent 2 2 2 2 22 2 3 3" xfId="32396"/>
    <cellStyle name="Percent 2 2 2 2 22 2 4" xfId="21194"/>
    <cellStyle name="Percent 2 2 2 2 22 2 4 2" xfId="32397"/>
    <cellStyle name="Percent 2 2 2 2 22 2 5" xfId="32398"/>
    <cellStyle name="Percent 2 2 2 2 22 3" xfId="11899"/>
    <cellStyle name="Percent 2 2 2 2 22 4" xfId="11900"/>
    <cellStyle name="Percent 2 2 2 2 22 4 2" xfId="21195"/>
    <cellStyle name="Percent 2 2 2 2 22 4 2 2" xfId="32399"/>
    <cellStyle name="Percent 2 2 2 2 22 4 3" xfId="32400"/>
    <cellStyle name="Percent 2 2 2 2 22 5" xfId="21196"/>
    <cellStyle name="Percent 2 2 2 2 22 5 2" xfId="32401"/>
    <cellStyle name="Percent 2 2 2 2 22 6" xfId="32402"/>
    <cellStyle name="Percent 2 2 2 2 23" xfId="11901"/>
    <cellStyle name="Percent 2 2 2 2 23 2" xfId="11902"/>
    <cellStyle name="Percent 2 2 2 2 23 2 2" xfId="11903"/>
    <cellStyle name="Percent 2 2 2 2 23 2 3" xfId="11904"/>
    <cellStyle name="Percent 2 2 2 2 23 2 3 2" xfId="21197"/>
    <cellStyle name="Percent 2 2 2 2 23 2 3 2 2" xfId="32403"/>
    <cellStyle name="Percent 2 2 2 2 23 2 3 3" xfId="32404"/>
    <cellStyle name="Percent 2 2 2 2 23 2 4" xfId="21198"/>
    <cellStyle name="Percent 2 2 2 2 23 2 4 2" xfId="32405"/>
    <cellStyle name="Percent 2 2 2 2 23 2 5" xfId="32406"/>
    <cellStyle name="Percent 2 2 2 2 23 3" xfId="11905"/>
    <cellStyle name="Percent 2 2 2 2 23 4" xfId="11906"/>
    <cellStyle name="Percent 2 2 2 2 23 4 2" xfId="21199"/>
    <cellStyle name="Percent 2 2 2 2 23 4 2 2" xfId="32407"/>
    <cellStyle name="Percent 2 2 2 2 23 4 3" xfId="32408"/>
    <cellStyle name="Percent 2 2 2 2 23 5" xfId="21200"/>
    <cellStyle name="Percent 2 2 2 2 23 5 2" xfId="32409"/>
    <cellStyle name="Percent 2 2 2 2 23 6" xfId="32410"/>
    <cellStyle name="Percent 2 2 2 2 24" xfId="11907"/>
    <cellStyle name="Percent 2 2 2 2 24 2" xfId="11908"/>
    <cellStyle name="Percent 2 2 2 2 24 2 2" xfId="11909"/>
    <cellStyle name="Percent 2 2 2 2 24 2 3" xfId="11910"/>
    <cellStyle name="Percent 2 2 2 2 24 2 3 2" xfId="21201"/>
    <cellStyle name="Percent 2 2 2 2 24 2 3 2 2" xfId="32411"/>
    <cellStyle name="Percent 2 2 2 2 24 2 3 3" xfId="32412"/>
    <cellStyle name="Percent 2 2 2 2 24 2 4" xfId="21202"/>
    <cellStyle name="Percent 2 2 2 2 24 2 4 2" xfId="32413"/>
    <cellStyle name="Percent 2 2 2 2 24 2 5" xfId="32414"/>
    <cellStyle name="Percent 2 2 2 2 24 3" xfId="11911"/>
    <cellStyle name="Percent 2 2 2 2 24 4" xfId="11912"/>
    <cellStyle name="Percent 2 2 2 2 24 4 2" xfId="21203"/>
    <cellStyle name="Percent 2 2 2 2 24 4 2 2" xfId="32415"/>
    <cellStyle name="Percent 2 2 2 2 24 4 3" xfId="32416"/>
    <cellStyle name="Percent 2 2 2 2 24 5" xfId="21204"/>
    <cellStyle name="Percent 2 2 2 2 24 5 2" xfId="32417"/>
    <cellStyle name="Percent 2 2 2 2 24 6" xfId="32418"/>
    <cellStyle name="Percent 2 2 2 2 25" xfId="11913"/>
    <cellStyle name="Percent 2 2 2 2 25 2" xfId="11914"/>
    <cellStyle name="Percent 2 2 2 2 25 2 2" xfId="11915"/>
    <cellStyle name="Percent 2 2 2 2 25 2 3" xfId="11916"/>
    <cellStyle name="Percent 2 2 2 2 25 2 3 2" xfId="21205"/>
    <cellStyle name="Percent 2 2 2 2 25 2 3 2 2" xfId="32419"/>
    <cellStyle name="Percent 2 2 2 2 25 2 3 3" xfId="32420"/>
    <cellStyle name="Percent 2 2 2 2 25 2 4" xfId="21206"/>
    <cellStyle name="Percent 2 2 2 2 25 2 4 2" xfId="32421"/>
    <cellStyle name="Percent 2 2 2 2 25 2 5" xfId="32422"/>
    <cellStyle name="Percent 2 2 2 2 25 3" xfId="11917"/>
    <cellStyle name="Percent 2 2 2 2 25 4" xfId="11918"/>
    <cellStyle name="Percent 2 2 2 2 25 4 2" xfId="21207"/>
    <cellStyle name="Percent 2 2 2 2 25 4 2 2" xfId="32423"/>
    <cellStyle name="Percent 2 2 2 2 25 4 3" xfId="32424"/>
    <cellStyle name="Percent 2 2 2 2 25 5" xfId="21208"/>
    <cellStyle name="Percent 2 2 2 2 25 5 2" xfId="32425"/>
    <cellStyle name="Percent 2 2 2 2 25 6" xfId="32426"/>
    <cellStyle name="Percent 2 2 2 2 26" xfId="11919"/>
    <cellStyle name="Percent 2 2 2 2 26 2" xfId="11920"/>
    <cellStyle name="Percent 2 2 2 2 26 2 2" xfId="11921"/>
    <cellStyle name="Percent 2 2 2 2 26 2 3" xfId="11922"/>
    <cellStyle name="Percent 2 2 2 2 26 2 3 2" xfId="21209"/>
    <cellStyle name="Percent 2 2 2 2 26 2 3 2 2" xfId="32427"/>
    <cellStyle name="Percent 2 2 2 2 26 2 3 3" xfId="32428"/>
    <cellStyle name="Percent 2 2 2 2 26 2 4" xfId="21210"/>
    <cellStyle name="Percent 2 2 2 2 26 2 4 2" xfId="32429"/>
    <cellStyle name="Percent 2 2 2 2 26 2 5" xfId="32430"/>
    <cellStyle name="Percent 2 2 2 2 26 3" xfId="11923"/>
    <cellStyle name="Percent 2 2 2 2 26 4" xfId="11924"/>
    <cellStyle name="Percent 2 2 2 2 26 4 2" xfId="21211"/>
    <cellStyle name="Percent 2 2 2 2 26 4 2 2" xfId="32431"/>
    <cellStyle name="Percent 2 2 2 2 26 4 3" xfId="32432"/>
    <cellStyle name="Percent 2 2 2 2 26 5" xfId="21212"/>
    <cellStyle name="Percent 2 2 2 2 26 5 2" xfId="32433"/>
    <cellStyle name="Percent 2 2 2 2 26 6" xfId="32434"/>
    <cellStyle name="Percent 2 2 2 2 27" xfId="11925"/>
    <cellStyle name="Percent 2 2 2 2 3" xfId="11926"/>
    <cellStyle name="Percent 2 2 2 2 3 2" xfId="11927"/>
    <cellStyle name="Percent 2 2 2 2 4" xfId="11928"/>
    <cellStyle name="Percent 2 2 2 2 4 2" xfId="11929"/>
    <cellStyle name="Percent 2 2 2 2 5" xfId="11930"/>
    <cellStyle name="Percent 2 2 2 2 5 2" xfId="11931"/>
    <cellStyle name="Percent 2 2 2 2 6" xfId="11932"/>
    <cellStyle name="Percent 2 2 2 2 6 2" xfId="11933"/>
    <cellStyle name="Percent 2 2 2 2 7" xfId="11934"/>
    <cellStyle name="Percent 2 2 2 2 7 2" xfId="11935"/>
    <cellStyle name="Percent 2 2 2 2 8" xfId="11936"/>
    <cellStyle name="Percent 2 2 2 2 8 2" xfId="11937"/>
    <cellStyle name="Percent 2 2 2 2 9" xfId="11938"/>
    <cellStyle name="Percent 2 2 2 2 9 2" xfId="11939"/>
    <cellStyle name="Percent 2 2 2 20" xfId="11940"/>
    <cellStyle name="Percent 2 2 2 20 2" xfId="11941"/>
    <cellStyle name="Percent 2 2 2 21" xfId="11942"/>
    <cellStyle name="Percent 2 2 2 21 2" xfId="11943"/>
    <cellStyle name="Percent 2 2 2 22" xfId="11944"/>
    <cellStyle name="Percent 2 2 2 22 2" xfId="11945"/>
    <cellStyle name="Percent 2 2 2 23" xfId="11946"/>
    <cellStyle name="Percent 2 2 2 23 2" xfId="11947"/>
    <cellStyle name="Percent 2 2 2 24" xfId="11948"/>
    <cellStyle name="Percent 2 2 2 24 2" xfId="11949"/>
    <cellStyle name="Percent 2 2 2 25" xfId="11950"/>
    <cellStyle name="Percent 2 2 2 25 2" xfId="11951"/>
    <cellStyle name="Percent 2 2 2 26" xfId="11952"/>
    <cellStyle name="Percent 2 2 2 26 2" xfId="11953"/>
    <cellStyle name="Percent 2 2 2 27" xfId="11954"/>
    <cellStyle name="Percent 2 2 2 27 2" xfId="11955"/>
    <cellStyle name="Percent 2 2 2 27 3" xfId="32435"/>
    <cellStyle name="Percent 2 2 2 28" xfId="11956"/>
    <cellStyle name="Percent 2 2 2 28 2" xfId="11957"/>
    <cellStyle name="Percent 2 2 2 28 2 2" xfId="33667"/>
    <cellStyle name="Percent 2 2 2 28 2 2 2" xfId="33676"/>
    <cellStyle name="Percent 2 2 2 28 2 2 2 2" xfId="33684"/>
    <cellStyle name="Percent 2 2 2 28 3" xfId="33628"/>
    <cellStyle name="Percent 2 2 2 29" xfId="11958"/>
    <cellStyle name="Percent 2 2 2 29 2" xfId="21213"/>
    <cellStyle name="Percent 2 2 2 29 2 2" xfId="32436"/>
    <cellStyle name="Percent 2 2 2 29 3" xfId="32437"/>
    <cellStyle name="Percent 2 2 2 3" xfId="11959"/>
    <cellStyle name="Percent 2 2 2 3 2" xfId="11960"/>
    <cellStyle name="Percent 2 2 2 3 2 2" xfId="11961"/>
    <cellStyle name="Percent 2 2 2 3 2 3" xfId="11962"/>
    <cellStyle name="Percent 2 2 2 3 2 3 2" xfId="21214"/>
    <cellStyle name="Percent 2 2 2 3 2 3 2 2" xfId="32438"/>
    <cellStyle name="Percent 2 2 2 3 2 3 3" xfId="32439"/>
    <cellStyle name="Percent 2 2 2 3 2 4" xfId="21215"/>
    <cellStyle name="Percent 2 2 2 3 2 4 2" xfId="32440"/>
    <cellStyle name="Percent 2 2 2 3 2 5" xfId="32441"/>
    <cellStyle name="Percent 2 2 2 3 3" xfId="11963"/>
    <cellStyle name="Percent 2 2 2 3 4" xfId="11964"/>
    <cellStyle name="Percent 2 2 2 3 4 2" xfId="21216"/>
    <cellStyle name="Percent 2 2 2 3 4 2 2" xfId="32442"/>
    <cellStyle name="Percent 2 2 2 3 4 3" xfId="32443"/>
    <cellStyle name="Percent 2 2 2 3 5" xfId="21217"/>
    <cellStyle name="Percent 2 2 2 3 5 2" xfId="32444"/>
    <cellStyle name="Percent 2 2 2 3 6" xfId="32445"/>
    <cellStyle name="Percent 2 2 2 30" xfId="32446"/>
    <cellStyle name="Percent 2 2 2 4" xfId="11965"/>
    <cellStyle name="Percent 2 2 2 4 2" xfId="11966"/>
    <cellStyle name="Percent 2 2 2 4 2 2" xfId="11967"/>
    <cellStyle name="Percent 2 2 2 4 2 3" xfId="11968"/>
    <cellStyle name="Percent 2 2 2 4 2 3 2" xfId="21218"/>
    <cellStyle name="Percent 2 2 2 4 2 3 2 2" xfId="32447"/>
    <cellStyle name="Percent 2 2 2 4 2 3 3" xfId="32448"/>
    <cellStyle name="Percent 2 2 2 4 2 4" xfId="21219"/>
    <cellStyle name="Percent 2 2 2 4 2 4 2" xfId="32449"/>
    <cellStyle name="Percent 2 2 2 4 2 5" xfId="32450"/>
    <cellStyle name="Percent 2 2 2 4 3" xfId="11969"/>
    <cellStyle name="Percent 2 2 2 4 4" xfId="11970"/>
    <cellStyle name="Percent 2 2 2 4 4 2" xfId="21220"/>
    <cellStyle name="Percent 2 2 2 4 4 2 2" xfId="32451"/>
    <cellStyle name="Percent 2 2 2 4 4 3" xfId="32452"/>
    <cellStyle name="Percent 2 2 2 4 5" xfId="21221"/>
    <cellStyle name="Percent 2 2 2 4 5 2" xfId="32453"/>
    <cellStyle name="Percent 2 2 2 4 6" xfId="32454"/>
    <cellStyle name="Percent 2 2 2 5" xfId="11971"/>
    <cellStyle name="Percent 2 2 2 5 2" xfId="11972"/>
    <cellStyle name="Percent 2 2 2 5 2 2" xfId="11973"/>
    <cellStyle name="Percent 2 2 2 5 2 3" xfId="11974"/>
    <cellStyle name="Percent 2 2 2 5 2 3 2" xfId="21222"/>
    <cellStyle name="Percent 2 2 2 5 2 3 2 2" xfId="32455"/>
    <cellStyle name="Percent 2 2 2 5 2 3 3" xfId="32456"/>
    <cellStyle name="Percent 2 2 2 5 2 4" xfId="21223"/>
    <cellStyle name="Percent 2 2 2 5 2 4 2" xfId="32457"/>
    <cellStyle name="Percent 2 2 2 5 2 5" xfId="32458"/>
    <cellStyle name="Percent 2 2 2 5 3" xfId="11975"/>
    <cellStyle name="Percent 2 2 2 5 4" xfId="11976"/>
    <cellStyle name="Percent 2 2 2 5 4 2" xfId="21224"/>
    <cellStyle name="Percent 2 2 2 5 4 2 2" xfId="32459"/>
    <cellStyle name="Percent 2 2 2 5 4 3" xfId="32460"/>
    <cellStyle name="Percent 2 2 2 5 5" xfId="21225"/>
    <cellStyle name="Percent 2 2 2 5 5 2" xfId="32461"/>
    <cellStyle name="Percent 2 2 2 5 6" xfId="32462"/>
    <cellStyle name="Percent 2 2 2 6" xfId="11977"/>
    <cellStyle name="Percent 2 2 2 6 2" xfId="11978"/>
    <cellStyle name="Percent 2 2 2 6 2 2" xfId="11979"/>
    <cellStyle name="Percent 2 2 2 6 2 3" xfId="11980"/>
    <cellStyle name="Percent 2 2 2 6 2 3 2" xfId="21226"/>
    <cellStyle name="Percent 2 2 2 6 2 3 2 2" xfId="32463"/>
    <cellStyle name="Percent 2 2 2 6 2 3 3" xfId="32464"/>
    <cellStyle name="Percent 2 2 2 6 2 4" xfId="21227"/>
    <cellStyle name="Percent 2 2 2 6 2 4 2" xfId="32465"/>
    <cellStyle name="Percent 2 2 2 6 2 5" xfId="32466"/>
    <cellStyle name="Percent 2 2 2 6 3" xfId="11981"/>
    <cellStyle name="Percent 2 2 2 6 4" xfId="11982"/>
    <cellStyle name="Percent 2 2 2 6 4 2" xfId="21228"/>
    <cellStyle name="Percent 2 2 2 6 4 2 2" xfId="32467"/>
    <cellStyle name="Percent 2 2 2 6 4 3" xfId="32468"/>
    <cellStyle name="Percent 2 2 2 6 5" xfId="21229"/>
    <cellStyle name="Percent 2 2 2 6 5 2" xfId="32469"/>
    <cellStyle name="Percent 2 2 2 6 6" xfId="32470"/>
    <cellStyle name="Percent 2 2 2 7" xfId="11983"/>
    <cellStyle name="Percent 2 2 2 7 2" xfId="11984"/>
    <cellStyle name="Percent 2 2 2 7 2 2" xfId="11985"/>
    <cellStyle name="Percent 2 2 2 7 2 3" xfId="11986"/>
    <cellStyle name="Percent 2 2 2 7 2 3 2" xfId="21230"/>
    <cellStyle name="Percent 2 2 2 7 2 3 2 2" xfId="32471"/>
    <cellStyle name="Percent 2 2 2 7 2 3 3" xfId="32472"/>
    <cellStyle name="Percent 2 2 2 7 2 4" xfId="21231"/>
    <cellStyle name="Percent 2 2 2 7 2 4 2" xfId="32473"/>
    <cellStyle name="Percent 2 2 2 7 2 5" xfId="32474"/>
    <cellStyle name="Percent 2 2 2 7 3" xfId="11987"/>
    <cellStyle name="Percent 2 2 2 7 4" xfId="11988"/>
    <cellStyle name="Percent 2 2 2 7 4 2" xfId="21232"/>
    <cellStyle name="Percent 2 2 2 7 4 2 2" xfId="32475"/>
    <cellStyle name="Percent 2 2 2 7 4 3" xfId="32476"/>
    <cellStyle name="Percent 2 2 2 7 5" xfId="21233"/>
    <cellStyle name="Percent 2 2 2 7 5 2" xfId="32477"/>
    <cellStyle name="Percent 2 2 2 7 6" xfId="32478"/>
    <cellStyle name="Percent 2 2 2 8" xfId="11989"/>
    <cellStyle name="Percent 2 2 2 8 2" xfId="11990"/>
    <cellStyle name="Percent 2 2 2 8 2 2" xfId="11991"/>
    <cellStyle name="Percent 2 2 2 8 2 3" xfId="11992"/>
    <cellStyle name="Percent 2 2 2 8 2 3 2" xfId="21234"/>
    <cellStyle name="Percent 2 2 2 8 2 3 2 2" xfId="32479"/>
    <cellStyle name="Percent 2 2 2 8 2 3 3" xfId="32480"/>
    <cellStyle name="Percent 2 2 2 8 2 4" xfId="21235"/>
    <cellStyle name="Percent 2 2 2 8 2 4 2" xfId="32481"/>
    <cellStyle name="Percent 2 2 2 8 2 5" xfId="32482"/>
    <cellStyle name="Percent 2 2 2 8 3" xfId="11993"/>
    <cellStyle name="Percent 2 2 2 8 4" xfId="11994"/>
    <cellStyle name="Percent 2 2 2 8 4 2" xfId="21236"/>
    <cellStyle name="Percent 2 2 2 8 4 2 2" xfId="32483"/>
    <cellStyle name="Percent 2 2 2 8 4 3" xfId="32484"/>
    <cellStyle name="Percent 2 2 2 8 5" xfId="21237"/>
    <cellStyle name="Percent 2 2 2 8 5 2" xfId="32485"/>
    <cellStyle name="Percent 2 2 2 8 6" xfId="32486"/>
    <cellStyle name="Percent 2 2 2 9" xfId="11995"/>
    <cellStyle name="Percent 2 2 2 9 2" xfId="11996"/>
    <cellStyle name="Percent 2 2 2 9 2 2" xfId="11997"/>
    <cellStyle name="Percent 2 2 2 9 2 3" xfId="11998"/>
    <cellStyle name="Percent 2 2 2 9 2 3 2" xfId="21238"/>
    <cellStyle name="Percent 2 2 2 9 2 3 2 2" xfId="32487"/>
    <cellStyle name="Percent 2 2 2 9 2 3 3" xfId="32488"/>
    <cellStyle name="Percent 2 2 2 9 2 4" xfId="21239"/>
    <cellStyle name="Percent 2 2 2 9 2 4 2" xfId="32489"/>
    <cellStyle name="Percent 2 2 2 9 2 5" xfId="32490"/>
    <cellStyle name="Percent 2 2 2 9 3" xfId="11999"/>
    <cellStyle name="Percent 2 2 2 9 4" xfId="12000"/>
    <cellStyle name="Percent 2 2 2 9 4 2" xfId="21240"/>
    <cellStyle name="Percent 2 2 2 9 4 2 2" xfId="32491"/>
    <cellStyle name="Percent 2 2 2 9 4 3" xfId="32492"/>
    <cellStyle name="Percent 2 2 2 9 5" xfId="21241"/>
    <cellStyle name="Percent 2 2 2 9 5 2" xfId="32493"/>
    <cellStyle name="Percent 2 2 2 9 6" xfId="32494"/>
    <cellStyle name="Percent 2 2 20" xfId="12001"/>
    <cellStyle name="Percent 2 2 20 2" xfId="12002"/>
    <cellStyle name="Percent 2 2 20 2 2" xfId="12003"/>
    <cellStyle name="Percent 2 2 20 2 2 2" xfId="32495"/>
    <cellStyle name="Percent 2 2 20 2 3" xfId="12004"/>
    <cellStyle name="Percent 2 2 20 2 3 2" xfId="21242"/>
    <cellStyle name="Percent 2 2 20 2 3 2 2" xfId="32496"/>
    <cellStyle name="Percent 2 2 20 2 3 3" xfId="32497"/>
    <cellStyle name="Percent 2 2 20 2 4" xfId="21243"/>
    <cellStyle name="Percent 2 2 20 2 4 2" xfId="32498"/>
    <cellStyle name="Percent 2 2 20 2 5" xfId="32499"/>
    <cellStyle name="Percent 2 2 20 3" xfId="12005"/>
    <cellStyle name="Percent 2 2 20 3 2" xfId="32500"/>
    <cellStyle name="Percent 2 2 20 4" xfId="12006"/>
    <cellStyle name="Percent 2 2 20 4 2" xfId="21244"/>
    <cellStyle name="Percent 2 2 20 4 2 2" xfId="32501"/>
    <cellStyle name="Percent 2 2 20 4 3" xfId="32502"/>
    <cellStyle name="Percent 2 2 20 5" xfId="21245"/>
    <cellStyle name="Percent 2 2 20 5 2" xfId="32503"/>
    <cellStyle name="Percent 2 2 20 6" xfId="32504"/>
    <cellStyle name="Percent 2 2 21" xfId="12007"/>
    <cellStyle name="Percent 2 2 21 2" xfId="12008"/>
    <cellStyle name="Percent 2 2 21 2 2" xfId="12009"/>
    <cellStyle name="Percent 2 2 21 2 3" xfId="12010"/>
    <cellStyle name="Percent 2 2 21 2 3 2" xfId="21246"/>
    <cellStyle name="Percent 2 2 21 2 3 2 2" xfId="32505"/>
    <cellStyle name="Percent 2 2 21 2 3 3" xfId="32506"/>
    <cellStyle name="Percent 2 2 21 2 4" xfId="21247"/>
    <cellStyle name="Percent 2 2 21 2 4 2" xfId="32507"/>
    <cellStyle name="Percent 2 2 21 2 5" xfId="32508"/>
    <cellStyle name="Percent 2 2 21 3" xfId="12011"/>
    <cellStyle name="Percent 2 2 21 4" xfId="12012"/>
    <cellStyle name="Percent 2 2 21 4 2" xfId="21248"/>
    <cellStyle name="Percent 2 2 21 4 2 2" xfId="32509"/>
    <cellStyle name="Percent 2 2 21 4 3" xfId="32510"/>
    <cellStyle name="Percent 2 2 21 5" xfId="21249"/>
    <cellStyle name="Percent 2 2 21 5 2" xfId="32511"/>
    <cellStyle name="Percent 2 2 21 6" xfId="32512"/>
    <cellStyle name="Percent 2 2 22" xfId="12013"/>
    <cellStyle name="Percent 2 2 22 2" xfId="12014"/>
    <cellStyle name="Percent 2 2 22 2 2" xfId="12015"/>
    <cellStyle name="Percent 2 2 22 2 3" xfId="12016"/>
    <cellStyle name="Percent 2 2 22 2 3 2" xfId="21250"/>
    <cellStyle name="Percent 2 2 22 2 3 2 2" xfId="32513"/>
    <cellStyle name="Percent 2 2 22 2 3 3" xfId="32514"/>
    <cellStyle name="Percent 2 2 22 2 4" xfId="21251"/>
    <cellStyle name="Percent 2 2 22 2 4 2" xfId="32515"/>
    <cellStyle name="Percent 2 2 22 2 5" xfId="32516"/>
    <cellStyle name="Percent 2 2 22 3" xfId="12017"/>
    <cellStyle name="Percent 2 2 22 4" xfId="12018"/>
    <cellStyle name="Percent 2 2 22 4 2" xfId="21252"/>
    <cellStyle name="Percent 2 2 22 4 2 2" xfId="32517"/>
    <cellStyle name="Percent 2 2 22 4 3" xfId="32518"/>
    <cellStyle name="Percent 2 2 22 5" xfId="21253"/>
    <cellStyle name="Percent 2 2 22 5 2" xfId="32519"/>
    <cellStyle name="Percent 2 2 22 6" xfId="32520"/>
    <cellStyle name="Percent 2 2 23" xfId="12019"/>
    <cellStyle name="Percent 2 2 23 2" xfId="12020"/>
    <cellStyle name="Percent 2 2 23 2 2" xfId="12021"/>
    <cellStyle name="Percent 2 2 23 2 3" xfId="12022"/>
    <cellStyle name="Percent 2 2 23 2 3 2" xfId="21254"/>
    <cellStyle name="Percent 2 2 23 2 3 2 2" xfId="32521"/>
    <cellStyle name="Percent 2 2 23 2 3 3" xfId="32522"/>
    <cellStyle name="Percent 2 2 23 2 4" xfId="21255"/>
    <cellStyle name="Percent 2 2 23 2 4 2" xfId="32523"/>
    <cellStyle name="Percent 2 2 23 2 5" xfId="32524"/>
    <cellStyle name="Percent 2 2 23 3" xfId="12023"/>
    <cellStyle name="Percent 2 2 23 4" xfId="12024"/>
    <cellStyle name="Percent 2 2 23 4 2" xfId="21256"/>
    <cellStyle name="Percent 2 2 23 4 2 2" xfId="32525"/>
    <cellStyle name="Percent 2 2 23 4 3" xfId="32526"/>
    <cellStyle name="Percent 2 2 23 5" xfId="21257"/>
    <cellStyle name="Percent 2 2 23 5 2" xfId="32527"/>
    <cellStyle name="Percent 2 2 23 6" xfId="32528"/>
    <cellStyle name="Percent 2 2 24" xfId="12025"/>
    <cellStyle name="Percent 2 2 24 2" xfId="12026"/>
    <cellStyle name="Percent 2 2 24 2 2" xfId="12027"/>
    <cellStyle name="Percent 2 2 24 2 3" xfId="12028"/>
    <cellStyle name="Percent 2 2 24 2 3 2" xfId="21258"/>
    <cellStyle name="Percent 2 2 24 2 3 2 2" xfId="32529"/>
    <cellStyle name="Percent 2 2 24 2 3 3" xfId="32530"/>
    <cellStyle name="Percent 2 2 24 2 4" xfId="21259"/>
    <cellStyle name="Percent 2 2 24 2 4 2" xfId="32531"/>
    <cellStyle name="Percent 2 2 24 2 5" xfId="32532"/>
    <cellStyle name="Percent 2 2 24 3" xfId="12029"/>
    <cellStyle name="Percent 2 2 24 4" xfId="12030"/>
    <cellStyle name="Percent 2 2 24 4 2" xfId="21260"/>
    <cellStyle name="Percent 2 2 24 4 2 2" xfId="32533"/>
    <cellStyle name="Percent 2 2 24 4 3" xfId="32534"/>
    <cellStyle name="Percent 2 2 24 5" xfId="21261"/>
    <cellStyle name="Percent 2 2 24 5 2" xfId="32535"/>
    <cellStyle name="Percent 2 2 24 6" xfId="32536"/>
    <cellStyle name="Percent 2 2 25" xfId="12031"/>
    <cellStyle name="Percent 2 2 25 2" xfId="12032"/>
    <cellStyle name="Percent 2 2 25 2 2" xfId="12033"/>
    <cellStyle name="Percent 2 2 25 2 3" xfId="12034"/>
    <cellStyle name="Percent 2 2 25 2 3 2" xfId="21262"/>
    <cellStyle name="Percent 2 2 25 2 3 2 2" xfId="32537"/>
    <cellStyle name="Percent 2 2 25 2 3 3" xfId="32538"/>
    <cellStyle name="Percent 2 2 25 2 4" xfId="21263"/>
    <cellStyle name="Percent 2 2 25 2 4 2" xfId="32539"/>
    <cellStyle name="Percent 2 2 25 2 5" xfId="32540"/>
    <cellStyle name="Percent 2 2 25 3" xfId="12035"/>
    <cellStyle name="Percent 2 2 25 4" xfId="12036"/>
    <cellStyle name="Percent 2 2 25 4 2" xfId="21264"/>
    <cellStyle name="Percent 2 2 25 4 2 2" xfId="32541"/>
    <cellStyle name="Percent 2 2 25 4 3" xfId="32542"/>
    <cellStyle name="Percent 2 2 25 5" xfId="21265"/>
    <cellStyle name="Percent 2 2 25 5 2" xfId="32543"/>
    <cellStyle name="Percent 2 2 25 6" xfId="32544"/>
    <cellStyle name="Percent 2 2 26" xfId="12037"/>
    <cellStyle name="Percent 2 2 26 2" xfId="12038"/>
    <cellStyle name="Percent 2 2 26 2 2" xfId="12039"/>
    <cellStyle name="Percent 2 2 26 2 3" xfId="12040"/>
    <cellStyle name="Percent 2 2 26 2 3 2" xfId="21266"/>
    <cellStyle name="Percent 2 2 26 2 3 2 2" xfId="32545"/>
    <cellStyle name="Percent 2 2 26 2 3 3" xfId="32546"/>
    <cellStyle name="Percent 2 2 26 2 4" xfId="21267"/>
    <cellStyle name="Percent 2 2 26 2 4 2" xfId="32547"/>
    <cellStyle name="Percent 2 2 26 2 5" xfId="32548"/>
    <cellStyle name="Percent 2 2 26 3" xfId="12041"/>
    <cellStyle name="Percent 2 2 26 4" xfId="12042"/>
    <cellStyle name="Percent 2 2 26 4 2" xfId="21268"/>
    <cellStyle name="Percent 2 2 26 4 2 2" xfId="32549"/>
    <cellStyle name="Percent 2 2 26 4 3" xfId="32550"/>
    <cellStyle name="Percent 2 2 26 5" xfId="21269"/>
    <cellStyle name="Percent 2 2 26 5 2" xfId="32551"/>
    <cellStyle name="Percent 2 2 26 6" xfId="32552"/>
    <cellStyle name="Percent 2 2 27" xfId="12043"/>
    <cellStyle name="Percent 2 2 27 2" xfId="12044"/>
    <cellStyle name="Percent 2 2 27 2 2" xfId="12045"/>
    <cellStyle name="Percent 2 2 27 2 3" xfId="12046"/>
    <cellStyle name="Percent 2 2 27 2 3 2" xfId="21270"/>
    <cellStyle name="Percent 2 2 27 2 3 2 2" xfId="32553"/>
    <cellStyle name="Percent 2 2 27 2 3 3" xfId="32554"/>
    <cellStyle name="Percent 2 2 27 2 4" xfId="21271"/>
    <cellStyle name="Percent 2 2 27 2 4 2" xfId="32555"/>
    <cellStyle name="Percent 2 2 27 2 5" xfId="32556"/>
    <cellStyle name="Percent 2 2 27 3" xfId="12047"/>
    <cellStyle name="Percent 2 2 27 4" xfId="12048"/>
    <cellStyle name="Percent 2 2 27 4 2" xfId="21272"/>
    <cellStyle name="Percent 2 2 27 4 2 2" xfId="32557"/>
    <cellStyle name="Percent 2 2 27 4 3" xfId="32558"/>
    <cellStyle name="Percent 2 2 27 5" xfId="21273"/>
    <cellStyle name="Percent 2 2 27 5 2" xfId="32559"/>
    <cellStyle name="Percent 2 2 27 6" xfId="32560"/>
    <cellStyle name="Percent 2 2 28" xfId="12049"/>
    <cellStyle name="Percent 2 2 28 2" xfId="12050"/>
    <cellStyle name="Percent 2 2 29" xfId="12051"/>
    <cellStyle name="Percent 2 2 29 2" xfId="12052"/>
    <cellStyle name="Percent 2 2 3" xfId="12053"/>
    <cellStyle name="Percent 2 2 3 2" xfId="12054"/>
    <cellStyle name="Percent 2 2 3 2 2" xfId="12055"/>
    <cellStyle name="Percent 2 2 3 3" xfId="12056"/>
    <cellStyle name="Percent 2 2 3 3 2" xfId="12057"/>
    <cellStyle name="Percent 2 2 3 4" xfId="12058"/>
    <cellStyle name="Percent 2 2 30" xfId="12059"/>
    <cellStyle name="Percent 2 2 30 2" xfId="32561"/>
    <cellStyle name="Percent 2 2 31" xfId="12060"/>
    <cellStyle name="Percent 2 2 4" xfId="12061"/>
    <cellStyle name="Percent 2 2 4 2" xfId="12062"/>
    <cellStyle name="Percent 2 2 4 2 2" xfId="12063"/>
    <cellStyle name="Percent 2 2 4 3" xfId="12064"/>
    <cellStyle name="Percent 2 2 4 3 2" xfId="12065"/>
    <cellStyle name="Percent 2 2 4 4" xfId="12066"/>
    <cellStyle name="Percent 2 2 5" xfId="12067"/>
    <cellStyle name="Percent 2 2 5 2" xfId="12068"/>
    <cellStyle name="Percent 2 2 5 2 2" xfId="12069"/>
    <cellStyle name="Percent 2 2 5 3" xfId="12070"/>
    <cellStyle name="Percent 2 2 5 3 2" xfId="12071"/>
    <cellStyle name="Percent 2 2 5 4" xfId="12072"/>
    <cellStyle name="Percent 2 2 6" xfId="12073"/>
    <cellStyle name="Percent 2 2 6 2" xfId="12074"/>
    <cellStyle name="Percent 2 2 6 2 2" xfId="12075"/>
    <cellStyle name="Percent 2 2 6 3" xfId="12076"/>
    <cellStyle name="Percent 2 2 6 3 2" xfId="12077"/>
    <cellStyle name="Percent 2 2 6 4" xfId="12078"/>
    <cellStyle name="Percent 2 2 7" xfId="12079"/>
    <cellStyle name="Percent 2 2 7 2" xfId="12080"/>
    <cellStyle name="Percent 2 2 7 2 2" xfId="12081"/>
    <cellStyle name="Percent 2 2 7 3" xfId="12082"/>
    <cellStyle name="Percent 2 2 7 3 2" xfId="12083"/>
    <cellStyle name="Percent 2 2 7 4" xfId="12084"/>
    <cellStyle name="Percent 2 2 8" xfId="12085"/>
    <cellStyle name="Percent 2 2 8 2" xfId="12086"/>
    <cellStyle name="Percent 2 2 8 2 2" xfId="12087"/>
    <cellStyle name="Percent 2 2 8 3" xfId="12088"/>
    <cellStyle name="Percent 2 2 8 3 2" xfId="12089"/>
    <cellStyle name="Percent 2 2 8 4" xfId="12090"/>
    <cellStyle name="Percent 2 2 9" xfId="12091"/>
    <cellStyle name="Percent 2 2 9 2" xfId="12092"/>
    <cellStyle name="Percent 2 2 9 2 2" xfId="12093"/>
    <cellStyle name="Percent 2 2 9 3" xfId="12094"/>
    <cellStyle name="Percent 2 20" xfId="12095"/>
    <cellStyle name="Percent 2 20 2" xfId="12096"/>
    <cellStyle name="Percent 2 20 2 2" xfId="12097"/>
    <cellStyle name="Percent 2 20 3" xfId="12098"/>
    <cellStyle name="Percent 2 20 3 2" xfId="12099"/>
    <cellStyle name="Percent 2 20 4" xfId="12100"/>
    <cellStyle name="Percent 2 21" xfId="12101"/>
    <cellStyle name="Percent 2 21 2" xfId="12102"/>
    <cellStyle name="Percent 2 21 2 2" xfId="12103"/>
    <cellStyle name="Percent 2 21 3" xfId="12104"/>
    <cellStyle name="Percent 2 21 3 2" xfId="12105"/>
    <cellStyle name="Percent 2 21 4" xfId="12106"/>
    <cellStyle name="Percent 2 22" xfId="12107"/>
    <cellStyle name="Percent 2 22 2" xfId="12108"/>
    <cellStyle name="Percent 2 22 2 2" xfId="12109"/>
    <cellStyle name="Percent 2 22 3" xfId="12110"/>
    <cellStyle name="Percent 2 22 3 2" xfId="12111"/>
    <cellStyle name="Percent 2 22 4" xfId="12112"/>
    <cellStyle name="Percent 2 23" xfId="12113"/>
    <cellStyle name="Percent 2 23 2" xfId="12114"/>
    <cellStyle name="Percent 2 23 2 2" xfId="12115"/>
    <cellStyle name="Percent 2 23 3" xfId="12116"/>
    <cellStyle name="Percent 2 23 3 2" xfId="12117"/>
    <cellStyle name="Percent 2 23 4" xfId="12118"/>
    <cellStyle name="Percent 2 24" xfId="12119"/>
    <cellStyle name="Percent 2 24 2" xfId="12120"/>
    <cellStyle name="Percent 2 24 2 2" xfId="12121"/>
    <cellStyle name="Percent 2 24 3" xfId="12122"/>
    <cellStyle name="Percent 2 24 3 2" xfId="12123"/>
    <cellStyle name="Percent 2 24 4" xfId="12124"/>
    <cellStyle name="Percent 2 25" xfId="12125"/>
    <cellStyle name="Percent 2 25 2" xfId="12126"/>
    <cellStyle name="Percent 2 25 2 2" xfId="12127"/>
    <cellStyle name="Percent 2 25 3" xfId="12128"/>
    <cellStyle name="Percent 2 25 3 2" xfId="12129"/>
    <cellStyle name="Percent 2 25 4" xfId="12130"/>
    <cellStyle name="Percent 2 26" xfId="12131"/>
    <cellStyle name="Percent 2 26 2" xfId="12132"/>
    <cellStyle name="Percent 2 26 2 2" xfId="12133"/>
    <cellStyle name="Percent 2 26 3" xfId="12134"/>
    <cellStyle name="Percent 2 26 3 2" xfId="12135"/>
    <cellStyle name="Percent 2 26 4" xfId="12136"/>
    <cellStyle name="Percent 2 27" xfId="12137"/>
    <cellStyle name="Percent 2 27 2" xfId="12138"/>
    <cellStyle name="Percent 2 27 2 2" xfId="12139"/>
    <cellStyle name="Percent 2 27 3" xfId="12140"/>
    <cellStyle name="Percent 2 27 3 2" xfId="12141"/>
    <cellStyle name="Percent 2 27 4" xfId="12142"/>
    <cellStyle name="Percent 2 27 4 2" xfId="12143"/>
    <cellStyle name="Percent 2 27 5" xfId="12144"/>
    <cellStyle name="Percent 2 28" xfId="12145"/>
    <cellStyle name="Percent 2 28 2" xfId="12146"/>
    <cellStyle name="Percent 2 28 2 2" xfId="12147"/>
    <cellStyle name="Percent 2 28 3" xfId="12148"/>
    <cellStyle name="Percent 2 29" xfId="12149"/>
    <cellStyle name="Percent 2 29 2" xfId="12150"/>
    <cellStyle name="Percent 2 29 3" xfId="21274"/>
    <cellStyle name="Percent 2 29 4" xfId="21275"/>
    <cellStyle name="Percent 2 29 4 2" xfId="21276"/>
    <cellStyle name="Percent 2 29 4 2 2" xfId="32562"/>
    <cellStyle name="Percent 2 29 4 3" xfId="32563"/>
    <cellStyle name="Percent 2 3" xfId="12151"/>
    <cellStyle name="Percent 2 3 10" xfId="12152"/>
    <cellStyle name="Percent 2 3 10 2" xfId="12153"/>
    <cellStyle name="Percent 2 3 11" xfId="12154"/>
    <cellStyle name="Percent 2 3 11 2" xfId="12155"/>
    <cellStyle name="Percent 2 3 12" xfId="12156"/>
    <cellStyle name="Percent 2 3 12 2" xfId="12157"/>
    <cellStyle name="Percent 2 3 13" xfId="12158"/>
    <cellStyle name="Percent 2 3 13 2" xfId="12159"/>
    <cellStyle name="Percent 2 3 14" xfId="12160"/>
    <cellStyle name="Percent 2 3 14 2" xfId="12161"/>
    <cellStyle name="Percent 2 3 15" xfId="12162"/>
    <cellStyle name="Percent 2 3 15 2" xfId="12163"/>
    <cellStyle name="Percent 2 3 16" xfId="12164"/>
    <cellStyle name="Percent 2 3 16 2" xfId="12165"/>
    <cellStyle name="Percent 2 3 17" xfId="12166"/>
    <cellStyle name="Percent 2 3 17 2" xfId="12167"/>
    <cellStyle name="Percent 2 3 18" xfId="12168"/>
    <cellStyle name="Percent 2 3 18 2" xfId="12169"/>
    <cellStyle name="Percent 2 3 19" xfId="12170"/>
    <cellStyle name="Percent 2 3 19 2" xfId="12171"/>
    <cellStyle name="Percent 2 3 2" xfId="12172"/>
    <cellStyle name="Percent 2 3 2 2" xfId="12173"/>
    <cellStyle name="Percent 2 3 2 2 2" xfId="12174"/>
    <cellStyle name="Percent 2 3 2 2 2 2" xfId="12175"/>
    <cellStyle name="Percent 2 3 2 2 2 2 2" xfId="12176"/>
    <cellStyle name="Percent 2 3 2 2 2 3" xfId="12177"/>
    <cellStyle name="Percent 2 3 2 2 2 4" xfId="21277"/>
    <cellStyle name="Percent 2 3 2 2 2 5" xfId="21278"/>
    <cellStyle name="Percent 2 3 2 2 3" xfId="12178"/>
    <cellStyle name="Percent 2 3 2 2 3 2" xfId="12179"/>
    <cellStyle name="Percent 2 3 2 2 3 2 2" xfId="12180"/>
    <cellStyle name="Percent 2 3 2 2 3 3" xfId="12181"/>
    <cellStyle name="Percent 2 3 2 2 3 4" xfId="21279"/>
    <cellStyle name="Percent 2 3 2 2 3 5" xfId="21280"/>
    <cellStyle name="Percent 2 3 2 2 4" xfId="12182"/>
    <cellStyle name="Percent 2 3 2 2 4 2" xfId="12183"/>
    <cellStyle name="Percent 2 3 2 2 4 2 2" xfId="12184"/>
    <cellStyle name="Percent 2 3 2 2 4 3" xfId="12185"/>
    <cellStyle name="Percent 2 3 2 2 4 4" xfId="21281"/>
    <cellStyle name="Percent 2 3 2 2 4 5" xfId="21282"/>
    <cellStyle name="Percent 2 3 2 2 5" xfId="12186"/>
    <cellStyle name="Percent 2 3 2 2 5 2" xfId="12187"/>
    <cellStyle name="Percent 2 3 2 2 5 2 2" xfId="12188"/>
    <cellStyle name="Percent 2 3 2 2 5 3" xfId="12189"/>
    <cellStyle name="Percent 2 3 2 2 5 4" xfId="21283"/>
    <cellStyle name="Percent 2 3 2 2 5 5" xfId="21284"/>
    <cellStyle name="Percent 2 3 2 2 6" xfId="12190"/>
    <cellStyle name="Percent 2 3 2 3" xfId="12191"/>
    <cellStyle name="Percent 2 3 2 3 2" xfId="12192"/>
    <cellStyle name="Percent 2 3 2 4" xfId="12193"/>
    <cellStyle name="Percent 2 3 2 4 2" xfId="12194"/>
    <cellStyle name="Percent 2 3 2 4 2 2" xfId="12195"/>
    <cellStyle name="Percent 2 3 2 4 3" xfId="12196"/>
    <cellStyle name="Percent 2 3 2 5" xfId="12197"/>
    <cellStyle name="Percent 2 3 2 5 2" xfId="12198"/>
    <cellStyle name="Percent 2 3 2 6" xfId="12199"/>
    <cellStyle name="Percent 2 3 2 6 2" xfId="12200"/>
    <cellStyle name="Percent 2 3 2 6 3" xfId="12201"/>
    <cellStyle name="Percent 2 3 2 7" xfId="12202"/>
    <cellStyle name="Percent 2 3 2 7 2" xfId="12203"/>
    <cellStyle name="Percent 2 3 2 8" xfId="12204"/>
    <cellStyle name="Percent 2 3 20" xfId="12205"/>
    <cellStyle name="Percent 2 3 3" xfId="12206"/>
    <cellStyle name="Percent 2 3 3 2" xfId="12207"/>
    <cellStyle name="Percent 2 3 3 2 2" xfId="12208"/>
    <cellStyle name="Percent 2 3 3 2 3" xfId="21285"/>
    <cellStyle name="Percent 2 3 3 3" xfId="12209"/>
    <cellStyle name="Percent 2 3 3 3 2" xfId="12210"/>
    <cellStyle name="Percent 2 3 3 4" xfId="12211"/>
    <cellStyle name="Percent 2 3 4" xfId="12212"/>
    <cellStyle name="Percent 2 3 4 2" xfId="12213"/>
    <cellStyle name="Percent 2 3 4 2 2" xfId="12214"/>
    <cellStyle name="Percent 2 3 4 2 3" xfId="21286"/>
    <cellStyle name="Percent 2 3 4 3" xfId="12215"/>
    <cellStyle name="Percent 2 3 4 3 2" xfId="12216"/>
    <cellStyle name="Percent 2 3 4 4" xfId="12217"/>
    <cellStyle name="Percent 2 3 5" xfId="12218"/>
    <cellStyle name="Percent 2 3 5 2" xfId="12219"/>
    <cellStyle name="Percent 2 3 5 2 2" xfId="12220"/>
    <cellStyle name="Percent 2 3 5 2 3" xfId="21287"/>
    <cellStyle name="Percent 2 3 5 3" xfId="12221"/>
    <cellStyle name="Percent 2 3 5 3 2" xfId="12222"/>
    <cellStyle name="Percent 2 3 5 4" xfId="12223"/>
    <cellStyle name="Percent 2 3 6" xfId="12224"/>
    <cellStyle name="Percent 2 3 6 2" xfId="12225"/>
    <cellStyle name="Percent 2 3 6 2 2" xfId="12226"/>
    <cellStyle name="Percent 2 3 6 2 3" xfId="21288"/>
    <cellStyle name="Percent 2 3 6 3" xfId="12227"/>
    <cellStyle name="Percent 2 3 6 3 2" xfId="12228"/>
    <cellStyle name="Percent 2 3 6 4" xfId="12229"/>
    <cellStyle name="Percent 2 3 7" xfId="12230"/>
    <cellStyle name="Percent 2 3 7 2" xfId="12231"/>
    <cellStyle name="Percent 2 3 8" xfId="12232"/>
    <cellStyle name="Percent 2 3 8 2" xfId="12233"/>
    <cellStyle name="Percent 2 3 9" xfId="12234"/>
    <cellStyle name="Percent 2 3 9 2" xfId="12235"/>
    <cellStyle name="Percent 2 30" xfId="12236"/>
    <cellStyle name="Percent 2 30 2" xfId="12237"/>
    <cellStyle name="Percent 2 30 3" xfId="21289"/>
    <cellStyle name="Percent 2 31" xfId="12238"/>
    <cellStyle name="Percent 2 31 2" xfId="12239"/>
    <cellStyle name="Percent 2 31 3" xfId="21290"/>
    <cellStyle name="Percent 2 32" xfId="12240"/>
    <cellStyle name="Percent 2 32 2" xfId="12241"/>
    <cellStyle name="Percent 2 32 3" xfId="21291"/>
    <cellStyle name="Percent 2 33" xfId="12242"/>
    <cellStyle name="Percent 2 33 2" xfId="12243"/>
    <cellStyle name="Percent 2 33 3" xfId="21292"/>
    <cellStyle name="Percent 2 34" xfId="12244"/>
    <cellStyle name="Percent 2 34 2" xfId="12245"/>
    <cellStyle name="Percent 2 34 3" xfId="21293"/>
    <cellStyle name="Percent 2 35" xfId="12246"/>
    <cellStyle name="Percent 2 35 2" xfId="12247"/>
    <cellStyle name="Percent 2 35 3" xfId="21294"/>
    <cellStyle name="Percent 2 36" xfId="12248"/>
    <cellStyle name="Percent 2 36 2" xfId="12249"/>
    <cellStyle name="Percent 2 36 3" xfId="21295"/>
    <cellStyle name="Percent 2 37" xfId="12250"/>
    <cellStyle name="Percent 2 37 2" xfId="12251"/>
    <cellStyle name="Percent 2 37 3" xfId="21296"/>
    <cellStyle name="Percent 2 38" xfId="12252"/>
    <cellStyle name="Percent 2 38 2" xfId="12253"/>
    <cellStyle name="Percent 2 38 3" xfId="21297"/>
    <cellStyle name="Percent 2 39" xfId="12254"/>
    <cellStyle name="Percent 2 39 2" xfId="12255"/>
    <cellStyle name="Percent 2 39 3" xfId="21298"/>
    <cellStyle name="Percent 2 4" xfId="12256"/>
    <cellStyle name="Percent 2 4 2" xfId="12257"/>
    <cellStyle name="Percent 2 4 2 2" xfId="12258"/>
    <cellStyle name="Percent 2 4 2 2 2" xfId="12259"/>
    <cellStyle name="Percent 2 4 2 2 2 2" xfId="12260"/>
    <cellStyle name="Percent 2 4 2 2 3" xfId="12261"/>
    <cellStyle name="Percent 2 4 2 3" xfId="12262"/>
    <cellStyle name="Percent 2 4 2 3 2" xfId="12263"/>
    <cellStyle name="Percent 2 4 2 4" xfId="12264"/>
    <cellStyle name="Percent 2 4 2 4 2" xfId="12265"/>
    <cellStyle name="Percent 2 4 2 5" xfId="12266"/>
    <cellStyle name="Percent 2 4 2 5 2" xfId="12267"/>
    <cellStyle name="Percent 2 4 2 6" xfId="12268"/>
    <cellStyle name="Percent 2 4 2 6 2" xfId="12269"/>
    <cellStyle name="Percent 2 4 2 7" xfId="12270"/>
    <cellStyle name="Percent 2 4 3" xfId="12271"/>
    <cellStyle name="Percent 2 4 3 2" xfId="12272"/>
    <cellStyle name="Percent 2 4 4" xfId="12273"/>
    <cellStyle name="Percent 2 4 4 2" xfId="12274"/>
    <cellStyle name="Percent 2 4 5" xfId="12275"/>
    <cellStyle name="Percent 2 4 5 2" xfId="12276"/>
    <cellStyle name="Percent 2 4 6" xfId="12277"/>
    <cellStyle name="Percent 2 4 6 2" xfId="12278"/>
    <cellStyle name="Percent 2 4 6 3" xfId="32564"/>
    <cellStyle name="Percent 2 4 7" xfId="12279"/>
    <cellStyle name="Percent 2 4 8" xfId="12280"/>
    <cellStyle name="Percent 2 4 8 2" xfId="21299"/>
    <cellStyle name="Percent 2 4 8 2 2" xfId="32565"/>
    <cellStyle name="Percent 2 4 8 3" xfId="32566"/>
    <cellStyle name="Percent 2 4 9" xfId="32567"/>
    <cellStyle name="Percent 2 40" xfId="12281"/>
    <cellStyle name="Percent 2 40 2" xfId="12282"/>
    <cellStyle name="Percent 2 40 3" xfId="21300"/>
    <cellStyle name="Percent 2 41" xfId="12283"/>
    <cellStyle name="Percent 2 41 2" xfId="12284"/>
    <cellStyle name="Percent 2 41 3" xfId="21301"/>
    <cellStyle name="Percent 2 42" xfId="12285"/>
    <cellStyle name="Percent 2 42 2" xfId="12286"/>
    <cellStyle name="Percent 2 42 3" xfId="21302"/>
    <cellStyle name="Percent 2 43" xfId="12287"/>
    <cellStyle name="Percent 2 43 2" xfId="12288"/>
    <cellStyle name="Percent 2 43 3" xfId="21303"/>
    <cellStyle name="Percent 2 44" xfId="12289"/>
    <cellStyle name="Percent 2 44 2" xfId="12290"/>
    <cellStyle name="Percent 2 44 3" xfId="21304"/>
    <cellStyle name="Percent 2 45" xfId="12291"/>
    <cellStyle name="Percent 2 45 2" xfId="12292"/>
    <cellStyle name="Percent 2 45 3" xfId="21305"/>
    <cellStyle name="Percent 2 46" xfId="12293"/>
    <cellStyle name="Percent 2 46 2" xfId="12294"/>
    <cellStyle name="Percent 2 46 3" xfId="21306"/>
    <cellStyle name="Percent 2 47" xfId="12295"/>
    <cellStyle name="Percent 2 47 2" xfId="12296"/>
    <cellStyle name="Percent 2 47 3" xfId="21307"/>
    <cellStyle name="Percent 2 48" xfId="12297"/>
    <cellStyle name="Percent 2 48 2" xfId="12298"/>
    <cellStyle name="Percent 2 48 3" xfId="21308"/>
    <cellStyle name="Percent 2 49" xfId="12299"/>
    <cellStyle name="Percent 2 49 2" xfId="12300"/>
    <cellStyle name="Percent 2 49 3" xfId="21309"/>
    <cellStyle name="Percent 2 5" xfId="12301"/>
    <cellStyle name="Percent 2 5 2" xfId="12302"/>
    <cellStyle name="Percent 2 5 2 2" xfId="12303"/>
    <cellStyle name="Percent 2 5 2 2 2" xfId="12304"/>
    <cellStyle name="Percent 2 5 2 3" xfId="12305"/>
    <cellStyle name="Percent 2 5 3" xfId="12306"/>
    <cellStyle name="Percent 2 5 3 2" xfId="12307"/>
    <cellStyle name="Percent 2 5 4" xfId="12308"/>
    <cellStyle name="Percent 2 5 5" xfId="21310"/>
    <cellStyle name="Percent 2 50" xfId="12309"/>
    <cellStyle name="Percent 2 50 2" xfId="12310"/>
    <cellStyle name="Percent 2 50 3" xfId="21311"/>
    <cellStyle name="Percent 2 51" xfId="12311"/>
    <cellStyle name="Percent 2 51 2" xfId="12312"/>
    <cellStyle name="Percent 2 51 3" xfId="21312"/>
    <cellStyle name="Percent 2 52" xfId="12313"/>
    <cellStyle name="Percent 2 52 2" xfId="12314"/>
    <cellStyle name="Percent 2 52 3" xfId="21313"/>
    <cellStyle name="Percent 2 53" xfId="12315"/>
    <cellStyle name="Percent 2 53 2" xfId="12316"/>
    <cellStyle name="Percent 2 53 3" xfId="21314"/>
    <cellStyle name="Percent 2 54" xfId="12317"/>
    <cellStyle name="Percent 2 54 2" xfId="12318"/>
    <cellStyle name="Percent 2 54 3" xfId="21315"/>
    <cellStyle name="Percent 2 55" xfId="12319"/>
    <cellStyle name="Percent 2 55 2" xfId="12320"/>
    <cellStyle name="Percent 2 56" xfId="12321"/>
    <cellStyle name="Percent 2 56 2" xfId="12322"/>
    <cellStyle name="Percent 2 56 3" xfId="21316"/>
    <cellStyle name="Percent 2 57" xfId="12323"/>
    <cellStyle name="Percent 2 57 2" xfId="12324"/>
    <cellStyle name="Percent 2 57 3" xfId="21317"/>
    <cellStyle name="Percent 2 58" xfId="12325"/>
    <cellStyle name="Percent 2 58 2" xfId="12326"/>
    <cellStyle name="Percent 2 58 3" xfId="21318"/>
    <cellStyle name="Percent 2 59" xfId="12327"/>
    <cellStyle name="Percent 2 59 2" xfId="12328"/>
    <cellStyle name="Percent 2 59 3" xfId="21319"/>
    <cellStyle name="Percent 2 6" xfId="12329"/>
    <cellStyle name="Percent 2 6 2" xfId="12330"/>
    <cellStyle name="Percent 2 6 2 2" xfId="12331"/>
    <cellStyle name="Percent 2 6 2 2 2" xfId="12332"/>
    <cellStyle name="Percent 2 6 2 2 3" xfId="12333"/>
    <cellStyle name="Percent 2 6 2 2 3 2" xfId="21320"/>
    <cellStyle name="Percent 2 6 2 2 3 2 2" xfId="32568"/>
    <cellStyle name="Percent 2 6 2 2 3 3" xfId="32569"/>
    <cellStyle name="Percent 2 6 2 2 4" xfId="21321"/>
    <cellStyle name="Percent 2 6 2 2 4 2" xfId="32570"/>
    <cellStyle name="Percent 2 6 2 2 5" xfId="32571"/>
    <cellStyle name="Percent 2 6 2 3" xfId="12334"/>
    <cellStyle name="Percent 2 6 2 3 2" xfId="12335"/>
    <cellStyle name="Percent 2 6 2 4" xfId="12336"/>
    <cellStyle name="Percent 2 6 2 5" xfId="12337"/>
    <cellStyle name="Percent 2 6 2 5 2" xfId="21322"/>
    <cellStyle name="Percent 2 6 2 5 2 2" xfId="32572"/>
    <cellStyle name="Percent 2 6 2 5 3" xfId="32573"/>
    <cellStyle name="Percent 2 6 2 6" xfId="21323"/>
    <cellStyle name="Percent 2 6 2 6 2" xfId="32574"/>
    <cellStyle name="Percent 2 6 2 7" xfId="32575"/>
    <cellStyle name="Percent 2 6 3" xfId="12338"/>
    <cellStyle name="Percent 2 6 3 2" xfId="12339"/>
    <cellStyle name="Percent 2 6 3 3" xfId="32576"/>
    <cellStyle name="Percent 2 6 4" xfId="12340"/>
    <cellStyle name="Percent 2 6 5" xfId="12341"/>
    <cellStyle name="Percent 2 6 5 2" xfId="21324"/>
    <cellStyle name="Percent 2 6 5 2 2" xfId="32577"/>
    <cellStyle name="Percent 2 6 5 3" xfId="32578"/>
    <cellStyle name="Percent 2 6 6" xfId="21325"/>
    <cellStyle name="Percent 2 6 6 2" xfId="32579"/>
    <cellStyle name="Percent 2 6 7" xfId="32580"/>
    <cellStyle name="Percent 2 60" xfId="12342"/>
    <cellStyle name="Percent 2 60 2" xfId="12343"/>
    <cellStyle name="Percent 2 60 3" xfId="21326"/>
    <cellStyle name="Percent 2 61" xfId="12344"/>
    <cellStyle name="Percent 2 61 2" xfId="12345"/>
    <cellStyle name="Percent 2 61 3" xfId="21327"/>
    <cellStyle name="Percent 2 62" xfId="12346"/>
    <cellStyle name="Percent 2 62 2" xfId="12347"/>
    <cellStyle name="Percent 2 62 3" xfId="21328"/>
    <cellStyle name="Percent 2 63" xfId="12348"/>
    <cellStyle name="Percent 2 63 2" xfId="12349"/>
    <cellStyle name="Percent 2 63 2 2" xfId="12350"/>
    <cellStyle name="Percent 2 63 2 2 2" xfId="12351"/>
    <cellStyle name="Percent 2 63 2 2 2 2" xfId="32581"/>
    <cellStyle name="Percent 2 63 2 2 3" xfId="12352"/>
    <cellStyle name="Percent 2 63 2 2 3 2" xfId="21329"/>
    <cellStyle name="Percent 2 63 2 2 3 2 2" xfId="32582"/>
    <cellStyle name="Percent 2 63 2 2 3 3" xfId="32583"/>
    <cellStyle name="Percent 2 63 2 2 4" xfId="21330"/>
    <cellStyle name="Percent 2 63 2 2 4 2" xfId="32584"/>
    <cellStyle name="Percent 2 63 2 2 5" xfId="32585"/>
    <cellStyle name="Percent 2 63 2 3" xfId="12353"/>
    <cellStyle name="Percent 2 63 2 3 2" xfId="12354"/>
    <cellStyle name="Percent 2 63 2 3 3" xfId="12355"/>
    <cellStyle name="Percent 2 63 2 3 3 2" xfId="21331"/>
    <cellStyle name="Percent 2 63 2 3 3 2 2" xfId="32586"/>
    <cellStyle name="Percent 2 63 2 3 3 3" xfId="32587"/>
    <cellStyle name="Percent 2 63 2 3 4" xfId="21332"/>
    <cellStyle name="Percent 2 63 2 3 4 2" xfId="32588"/>
    <cellStyle name="Percent 2 63 2 3 5" xfId="32589"/>
    <cellStyle name="Percent 2 63 2 4" xfId="12356"/>
    <cellStyle name="Percent 2 63 2 5" xfId="12357"/>
    <cellStyle name="Percent 2 63 2 5 2" xfId="21333"/>
    <cellStyle name="Percent 2 63 2 5 2 2" xfId="32590"/>
    <cellStyle name="Percent 2 63 2 5 3" xfId="32591"/>
    <cellStyle name="Percent 2 63 2 6" xfId="21334"/>
    <cellStyle name="Percent 2 63 2 6 2" xfId="32592"/>
    <cellStyle name="Percent 2 63 2 7" xfId="32593"/>
    <cellStyle name="Percent 2 63 3" xfId="12358"/>
    <cellStyle name="Percent 2 63 3 2" xfId="12359"/>
    <cellStyle name="Percent 2 63 3 3" xfId="12360"/>
    <cellStyle name="Percent 2 63 3 3 2" xfId="21335"/>
    <cellStyle name="Percent 2 63 3 3 2 2" xfId="32594"/>
    <cellStyle name="Percent 2 63 3 3 3" xfId="32595"/>
    <cellStyle name="Percent 2 63 3 4" xfId="21336"/>
    <cellStyle name="Percent 2 63 3 4 2" xfId="32596"/>
    <cellStyle name="Percent 2 63 3 5" xfId="32597"/>
    <cellStyle name="Percent 2 63 4" xfId="12361"/>
    <cellStyle name="Percent 2 64" xfId="12362"/>
    <cellStyle name="Percent 2 64 2" xfId="12363"/>
    <cellStyle name="Percent 2 65" xfId="12364"/>
    <cellStyle name="Percent 2 65 2" xfId="12365"/>
    <cellStyle name="Percent 2 66" xfId="12366"/>
    <cellStyle name="Percent 2 66 2" xfId="12367"/>
    <cellStyle name="Percent 2 67" xfId="12368"/>
    <cellStyle name="Percent 2 67 2" xfId="12369"/>
    <cellStyle name="Percent 2 68" xfId="12370"/>
    <cellStyle name="Percent 2 68 2" xfId="12371"/>
    <cellStyle name="Percent 2 69" xfId="12372"/>
    <cellStyle name="Percent 2 69 2" xfId="12373"/>
    <cellStyle name="Percent 2 69 2 2" xfId="12374"/>
    <cellStyle name="Percent 2 69 3" xfId="12375"/>
    <cellStyle name="Percent 2 7" xfId="12376"/>
    <cellStyle name="Percent 2 7 2" xfId="12377"/>
    <cellStyle name="Percent 2 7 2 2" xfId="12378"/>
    <cellStyle name="Percent 2 7 3" xfId="12379"/>
    <cellStyle name="Percent 2 7 3 2" xfId="12380"/>
    <cellStyle name="Percent 2 7 4" xfId="12381"/>
    <cellStyle name="Percent 2 70" xfId="12382"/>
    <cellStyle name="Percent 2 70 2" xfId="12383"/>
    <cellStyle name="Percent 2 71" xfId="12384"/>
    <cellStyle name="Percent 2 71 2" xfId="12385"/>
    <cellStyle name="Percent 2 72" xfId="12386"/>
    <cellStyle name="Percent 2 72 2" xfId="12387"/>
    <cellStyle name="Percent 2 73" xfId="12388"/>
    <cellStyle name="Percent 2 73 2" xfId="12389"/>
    <cellStyle name="Percent 2 74" xfId="12390"/>
    <cellStyle name="Percent 2 74 2" xfId="12391"/>
    <cellStyle name="Percent 2 75" xfId="12392"/>
    <cellStyle name="Percent 2 75 2" xfId="12393"/>
    <cellStyle name="Percent 2 76" xfId="12394"/>
    <cellStyle name="Percent 2 76 2" xfId="12395"/>
    <cellStyle name="Percent 2 77" xfId="12396"/>
    <cellStyle name="Percent 2 77 2" xfId="12397"/>
    <cellStyle name="Percent 2 78" xfId="12398"/>
    <cellStyle name="Percent 2 78 2" xfId="12399"/>
    <cellStyle name="Percent 2 79" xfId="12400"/>
    <cellStyle name="Percent 2 79 2" xfId="12401"/>
    <cellStyle name="Percent 2 8" xfId="12402"/>
    <cellStyle name="Percent 2 8 2" xfId="12403"/>
    <cellStyle name="Percent 2 8 2 2" xfId="12404"/>
    <cellStyle name="Percent 2 8 3" xfId="12405"/>
    <cellStyle name="Percent 2 8 3 2" xfId="12406"/>
    <cellStyle name="Percent 2 8 4" xfId="12407"/>
    <cellStyle name="Percent 2 80" xfId="12408"/>
    <cellStyle name="Percent 2 80 2" xfId="12409"/>
    <cellStyle name="Percent 2 81" xfId="12410"/>
    <cellStyle name="Percent 2 81 2" xfId="12411"/>
    <cellStyle name="Percent 2 82" xfId="12412"/>
    <cellStyle name="Percent 2 82 2" xfId="12413"/>
    <cellStyle name="Percent 2 83" xfId="12414"/>
    <cellStyle name="Percent 2 83 2" xfId="12415"/>
    <cellStyle name="Percent 2 84" xfId="12416"/>
    <cellStyle name="Percent 2 84 2" xfId="12417"/>
    <cellStyle name="Percent 2 85" xfId="12418"/>
    <cellStyle name="Percent 2 85 2" xfId="12419"/>
    <cellStyle name="Percent 2 86" xfId="12420"/>
    <cellStyle name="Percent 2 86 2" xfId="12421"/>
    <cellStyle name="Percent 2 87" xfId="12422"/>
    <cellStyle name="Percent 2 87 2" xfId="12423"/>
    <cellStyle name="Percent 2 88" xfId="12424"/>
    <cellStyle name="Percent 2 88 2" xfId="12425"/>
    <cellStyle name="Percent 2 89" xfId="12426"/>
    <cellStyle name="Percent 2 89 2" xfId="12427"/>
    <cellStyle name="Percent 2 9" xfId="12428"/>
    <cellStyle name="Percent 2 9 2" xfId="12429"/>
    <cellStyle name="Percent 2 9 2 2" xfId="12430"/>
    <cellStyle name="Percent 2 9 3" xfId="12431"/>
    <cellStyle name="Percent 2 9 3 2" xfId="12432"/>
    <cellStyle name="Percent 2 9 4" xfId="12433"/>
    <cellStyle name="Percent 2 90" xfId="12434"/>
    <cellStyle name="Percent 2 90 2" xfId="12435"/>
    <cellStyle name="Percent 2 91" xfId="12436"/>
    <cellStyle name="Percent 2 91 2" xfId="12437"/>
    <cellStyle name="Percent 2 92" xfId="12438"/>
    <cellStyle name="Percent 2 92 2" xfId="12439"/>
    <cellStyle name="Percent 2 93" xfId="12440"/>
    <cellStyle name="Percent 2 93 2" xfId="12441"/>
    <cellStyle name="Percent 2 94" xfId="12442"/>
    <cellStyle name="Percent 2 94 2" xfId="12443"/>
    <cellStyle name="Percent 2 95" xfId="12444"/>
    <cellStyle name="Percent 2 95 2" xfId="12445"/>
    <cellStyle name="Percent 2 96" xfId="12446"/>
    <cellStyle name="Percent 2 96 2" xfId="12447"/>
    <cellStyle name="Percent 2 97" xfId="12448"/>
    <cellStyle name="Percent 2 97 2" xfId="12449"/>
    <cellStyle name="Percent 2 98" xfId="12450"/>
    <cellStyle name="Percent 2 98 2" xfId="12451"/>
    <cellStyle name="Percent 2 99" xfId="12452"/>
    <cellStyle name="Percent 2 99 2" xfId="12453"/>
    <cellStyle name="Percent 20" xfId="12454"/>
    <cellStyle name="Percent 20 2" xfId="12455"/>
    <cellStyle name="Percent 20 2 2" xfId="12456"/>
    <cellStyle name="Percent 20 3" xfId="12457"/>
    <cellStyle name="Percent 21" xfId="12458"/>
    <cellStyle name="Percent 21 2" xfId="12459"/>
    <cellStyle name="Percent 21 2 2" xfId="12460"/>
    <cellStyle name="Percent 21 3" xfId="12461"/>
    <cellStyle name="Percent 22" xfId="12462"/>
    <cellStyle name="Percent 22 2" xfId="12463"/>
    <cellStyle name="Percent 23" xfId="12464"/>
    <cellStyle name="Percent 23 2" xfId="12465"/>
    <cellStyle name="Percent 24" xfId="12466"/>
    <cellStyle name="Percent 24 2" xfId="12467"/>
    <cellStyle name="Percent 25" xfId="12468"/>
    <cellStyle name="Percent 25 2" xfId="12469"/>
    <cellStyle name="Percent 26" xfId="12470"/>
    <cellStyle name="Percent 26 2" xfId="12471"/>
    <cellStyle name="Percent 27" xfId="12472"/>
    <cellStyle name="Percent 27 2" xfId="12473"/>
    <cellStyle name="Percent 28" xfId="12474"/>
    <cellStyle name="Percent 28 2" xfId="12475"/>
    <cellStyle name="Percent 29" xfId="12476"/>
    <cellStyle name="Percent 29 2" xfId="12477"/>
    <cellStyle name="Percent 3" xfId="65"/>
    <cellStyle name="Percent 3 10" xfId="12478"/>
    <cellStyle name="Percent 3 10 2" xfId="12479"/>
    <cellStyle name="Percent 3 10 2 2" xfId="12480"/>
    <cellStyle name="Percent 3 10 3" xfId="12481"/>
    <cellStyle name="Percent 3 10 3 2" xfId="12482"/>
    <cellStyle name="Percent 3 10 4" xfId="12483"/>
    <cellStyle name="Percent 3 100" xfId="12484"/>
    <cellStyle name="Percent 3 100 2" xfId="12485"/>
    <cellStyle name="Percent 3 101" xfId="12486"/>
    <cellStyle name="Percent 3 101 2" xfId="12487"/>
    <cellStyle name="Percent 3 101 2 2" xfId="12488"/>
    <cellStyle name="Percent 3 101 2 3" xfId="12489"/>
    <cellStyle name="Percent 3 101 2 3 2" xfId="21337"/>
    <cellStyle name="Percent 3 101 2 3 2 2" xfId="32598"/>
    <cellStyle name="Percent 3 101 2 3 3" xfId="32599"/>
    <cellStyle name="Percent 3 101 2 4" xfId="21338"/>
    <cellStyle name="Percent 3 101 2 4 2" xfId="32600"/>
    <cellStyle name="Percent 3 101 2 5" xfId="32601"/>
    <cellStyle name="Percent 3 101 3" xfId="12490"/>
    <cellStyle name="Percent 3 101 4" xfId="12491"/>
    <cellStyle name="Percent 3 101 4 2" xfId="21339"/>
    <cellStyle name="Percent 3 101 4 2 2" xfId="32602"/>
    <cellStyle name="Percent 3 101 4 3" xfId="32603"/>
    <cellStyle name="Percent 3 101 5" xfId="21340"/>
    <cellStyle name="Percent 3 101 5 2" xfId="32604"/>
    <cellStyle name="Percent 3 101 6" xfId="32605"/>
    <cellStyle name="Percent 3 102" xfId="12492"/>
    <cellStyle name="Percent 3 102 2" xfId="12493"/>
    <cellStyle name="Percent 3 102 2 2" xfId="12494"/>
    <cellStyle name="Percent 3 102 2 3" xfId="12495"/>
    <cellStyle name="Percent 3 102 2 3 2" xfId="21341"/>
    <cellStyle name="Percent 3 102 2 3 2 2" xfId="32606"/>
    <cellStyle name="Percent 3 102 2 3 3" xfId="32607"/>
    <cellStyle name="Percent 3 102 2 4" xfId="21342"/>
    <cellStyle name="Percent 3 102 2 4 2" xfId="32608"/>
    <cellStyle name="Percent 3 102 2 5" xfId="32609"/>
    <cellStyle name="Percent 3 102 3" xfId="12496"/>
    <cellStyle name="Percent 3 102 4" xfId="12497"/>
    <cellStyle name="Percent 3 102 4 2" xfId="21343"/>
    <cellStyle name="Percent 3 102 4 2 2" xfId="32610"/>
    <cellStyle name="Percent 3 102 4 3" xfId="32611"/>
    <cellStyle name="Percent 3 102 5" xfId="21344"/>
    <cellStyle name="Percent 3 102 5 2" xfId="32612"/>
    <cellStyle name="Percent 3 102 6" xfId="32613"/>
    <cellStyle name="Percent 3 103" xfId="12498"/>
    <cellStyle name="Percent 3 103 2" xfId="12499"/>
    <cellStyle name="Percent 3 103 2 2" xfId="12500"/>
    <cellStyle name="Percent 3 103 2 3" xfId="12501"/>
    <cellStyle name="Percent 3 103 2 3 2" xfId="21345"/>
    <cellStyle name="Percent 3 103 2 3 2 2" xfId="32614"/>
    <cellStyle name="Percent 3 103 2 3 3" xfId="32615"/>
    <cellStyle name="Percent 3 103 2 4" xfId="21346"/>
    <cellStyle name="Percent 3 103 2 4 2" xfId="32616"/>
    <cellStyle name="Percent 3 103 2 5" xfId="32617"/>
    <cellStyle name="Percent 3 103 3" xfId="12502"/>
    <cellStyle name="Percent 3 103 4" xfId="12503"/>
    <cellStyle name="Percent 3 103 4 2" xfId="21347"/>
    <cellStyle name="Percent 3 103 4 2 2" xfId="32618"/>
    <cellStyle name="Percent 3 103 4 3" xfId="32619"/>
    <cellStyle name="Percent 3 103 5" xfId="21348"/>
    <cellStyle name="Percent 3 103 5 2" xfId="32620"/>
    <cellStyle name="Percent 3 103 6" xfId="32621"/>
    <cellStyle name="Percent 3 104" xfId="12504"/>
    <cellStyle name="Percent 3 104 2" xfId="12505"/>
    <cellStyle name="Percent 3 104 2 2" xfId="12506"/>
    <cellStyle name="Percent 3 104 2 3" xfId="12507"/>
    <cellStyle name="Percent 3 104 2 3 2" xfId="21349"/>
    <cellStyle name="Percent 3 104 2 3 2 2" xfId="32622"/>
    <cellStyle name="Percent 3 104 2 3 3" xfId="32623"/>
    <cellStyle name="Percent 3 104 2 4" xfId="21350"/>
    <cellStyle name="Percent 3 104 2 4 2" xfId="32624"/>
    <cellStyle name="Percent 3 104 2 5" xfId="32625"/>
    <cellStyle name="Percent 3 104 3" xfId="12508"/>
    <cellStyle name="Percent 3 104 4" xfId="12509"/>
    <cellStyle name="Percent 3 104 4 2" xfId="21351"/>
    <cellStyle name="Percent 3 104 4 2 2" xfId="32626"/>
    <cellStyle name="Percent 3 104 4 3" xfId="32627"/>
    <cellStyle name="Percent 3 104 5" xfId="21352"/>
    <cellStyle name="Percent 3 104 5 2" xfId="32628"/>
    <cellStyle name="Percent 3 104 6" xfId="32629"/>
    <cellStyle name="Percent 3 105" xfId="12510"/>
    <cellStyle name="Percent 3 105 2" xfId="12511"/>
    <cellStyle name="Percent 3 105 2 2" xfId="12512"/>
    <cellStyle name="Percent 3 105 2 3" xfId="12513"/>
    <cellStyle name="Percent 3 105 2 3 2" xfId="21353"/>
    <cellStyle name="Percent 3 105 2 3 2 2" xfId="32630"/>
    <cellStyle name="Percent 3 105 2 3 3" xfId="32631"/>
    <cellStyle name="Percent 3 105 2 4" xfId="21354"/>
    <cellStyle name="Percent 3 105 2 4 2" xfId="32632"/>
    <cellStyle name="Percent 3 105 2 5" xfId="32633"/>
    <cellStyle name="Percent 3 105 3" xfId="12514"/>
    <cellStyle name="Percent 3 105 4" xfId="12515"/>
    <cellStyle name="Percent 3 105 4 2" xfId="21355"/>
    <cellStyle name="Percent 3 105 4 2 2" xfId="32634"/>
    <cellStyle name="Percent 3 105 4 3" xfId="32635"/>
    <cellStyle name="Percent 3 105 5" xfId="21356"/>
    <cellStyle name="Percent 3 105 5 2" xfId="32636"/>
    <cellStyle name="Percent 3 105 6" xfId="32637"/>
    <cellStyle name="Percent 3 106" xfId="12516"/>
    <cellStyle name="Percent 3 106 2" xfId="12517"/>
    <cellStyle name="Percent 3 106 2 2" xfId="12518"/>
    <cellStyle name="Percent 3 106 2 3" xfId="12519"/>
    <cellStyle name="Percent 3 106 2 3 2" xfId="21357"/>
    <cellStyle name="Percent 3 106 2 3 2 2" xfId="32638"/>
    <cellStyle name="Percent 3 106 2 3 3" xfId="32639"/>
    <cellStyle name="Percent 3 106 2 4" xfId="21358"/>
    <cellStyle name="Percent 3 106 2 4 2" xfId="32640"/>
    <cellStyle name="Percent 3 106 2 5" xfId="32641"/>
    <cellStyle name="Percent 3 106 3" xfId="12520"/>
    <cellStyle name="Percent 3 106 4" xfId="12521"/>
    <cellStyle name="Percent 3 106 4 2" xfId="21359"/>
    <cellStyle name="Percent 3 106 4 2 2" xfId="32642"/>
    <cellStyle name="Percent 3 106 4 3" xfId="32643"/>
    <cellStyle name="Percent 3 106 5" xfId="21360"/>
    <cellStyle name="Percent 3 106 5 2" xfId="32644"/>
    <cellStyle name="Percent 3 106 6" xfId="32645"/>
    <cellStyle name="Percent 3 107" xfId="12522"/>
    <cellStyle name="Percent 3 107 2" xfId="12523"/>
    <cellStyle name="Percent 3 108" xfId="12524"/>
    <cellStyle name="Percent 3 108 2" xfId="12525"/>
    <cellStyle name="Percent 3 109" xfId="12526"/>
    <cellStyle name="Percent 3 109 2" xfId="12527"/>
    <cellStyle name="Percent 3 11" xfId="12528"/>
    <cellStyle name="Percent 3 11 2" xfId="12529"/>
    <cellStyle name="Percent 3 11 2 2" xfId="12530"/>
    <cellStyle name="Percent 3 11 3" xfId="12531"/>
    <cellStyle name="Percent 3 11 3 2" xfId="12532"/>
    <cellStyle name="Percent 3 11 4" xfId="12533"/>
    <cellStyle name="Percent 3 110" xfId="12534"/>
    <cellStyle name="Percent 3 110 2" xfId="12535"/>
    <cellStyle name="Percent 3 111" xfId="12536"/>
    <cellStyle name="Percent 3 111 2" xfId="12537"/>
    <cellStyle name="Percent 3 112" xfId="12538"/>
    <cellStyle name="Percent 3 112 2" xfId="12539"/>
    <cellStyle name="Percent 3 113" xfId="12540"/>
    <cellStyle name="Percent 3 113 2" xfId="12541"/>
    <cellStyle name="Percent 3 114" xfId="12542"/>
    <cellStyle name="Percent 3 114 2" xfId="12543"/>
    <cellStyle name="Percent 3 115" xfId="12544"/>
    <cellStyle name="Percent 3 115 2" xfId="12545"/>
    <cellStyle name="Percent 3 116" xfId="12546"/>
    <cellStyle name="Percent 3 116 2" xfId="12547"/>
    <cellStyle name="Percent 3 117" xfId="12548"/>
    <cellStyle name="Percent 3 117 2" xfId="12549"/>
    <cellStyle name="Percent 3 118" xfId="12550"/>
    <cellStyle name="Percent 3 118 2" xfId="12551"/>
    <cellStyle name="Percent 3 119" xfId="12552"/>
    <cellStyle name="Percent 3 119 2" xfId="12553"/>
    <cellStyle name="Percent 3 119 2 2" xfId="12554"/>
    <cellStyle name="Percent 3 119 2 3" xfId="12555"/>
    <cellStyle name="Percent 3 119 2 3 2" xfId="21361"/>
    <cellStyle name="Percent 3 119 2 3 2 2" xfId="32646"/>
    <cellStyle name="Percent 3 119 2 3 3" xfId="32647"/>
    <cellStyle name="Percent 3 119 2 4" xfId="21362"/>
    <cellStyle name="Percent 3 119 2 4 2" xfId="32648"/>
    <cellStyle name="Percent 3 119 2 5" xfId="32649"/>
    <cellStyle name="Percent 3 119 3" xfId="12556"/>
    <cellStyle name="Percent 3 119 4" xfId="12557"/>
    <cellStyle name="Percent 3 119 4 2" xfId="21363"/>
    <cellStyle name="Percent 3 119 4 2 2" xfId="32650"/>
    <cellStyle name="Percent 3 119 4 3" xfId="32651"/>
    <cellStyle name="Percent 3 119 5" xfId="21364"/>
    <cellStyle name="Percent 3 119 5 2" xfId="32652"/>
    <cellStyle name="Percent 3 119 6" xfId="32653"/>
    <cellStyle name="Percent 3 12" xfId="12558"/>
    <cellStyle name="Percent 3 12 2" xfId="12559"/>
    <cellStyle name="Percent 3 12 2 2" xfId="12560"/>
    <cellStyle name="Percent 3 12 3" xfId="12561"/>
    <cellStyle name="Percent 3 12 3 2" xfId="12562"/>
    <cellStyle name="Percent 3 12 4" xfId="12563"/>
    <cellStyle name="Percent 3 120" xfId="12564"/>
    <cellStyle name="Percent 3 120 2" xfId="12565"/>
    <cellStyle name="Percent 3 120 2 2" xfId="12566"/>
    <cellStyle name="Percent 3 120 2 3" xfId="12567"/>
    <cellStyle name="Percent 3 120 2 3 2" xfId="21365"/>
    <cellStyle name="Percent 3 120 2 3 2 2" xfId="32654"/>
    <cellStyle name="Percent 3 120 2 3 3" xfId="32655"/>
    <cellStyle name="Percent 3 120 2 4" xfId="21366"/>
    <cellStyle name="Percent 3 120 2 4 2" xfId="32656"/>
    <cellStyle name="Percent 3 120 2 5" xfId="32657"/>
    <cellStyle name="Percent 3 120 3" xfId="12568"/>
    <cellStyle name="Percent 3 120 4" xfId="12569"/>
    <cellStyle name="Percent 3 120 4 2" xfId="21367"/>
    <cellStyle name="Percent 3 120 4 2 2" xfId="32658"/>
    <cellStyle name="Percent 3 120 4 3" xfId="32659"/>
    <cellStyle name="Percent 3 120 5" xfId="21368"/>
    <cellStyle name="Percent 3 120 5 2" xfId="32660"/>
    <cellStyle name="Percent 3 120 6" xfId="32661"/>
    <cellStyle name="Percent 3 121" xfId="12570"/>
    <cellStyle name="Percent 3 121 2" xfId="12571"/>
    <cellStyle name="Percent 3 121 2 2" xfId="12572"/>
    <cellStyle name="Percent 3 121 2 3" xfId="12573"/>
    <cellStyle name="Percent 3 121 2 3 2" xfId="21369"/>
    <cellStyle name="Percent 3 121 2 3 2 2" xfId="32662"/>
    <cellStyle name="Percent 3 121 2 3 3" xfId="32663"/>
    <cellStyle name="Percent 3 121 2 4" xfId="21370"/>
    <cellStyle name="Percent 3 121 2 4 2" xfId="32664"/>
    <cellStyle name="Percent 3 121 2 5" xfId="32665"/>
    <cellStyle name="Percent 3 121 3" xfId="12574"/>
    <cellStyle name="Percent 3 121 4" xfId="12575"/>
    <cellStyle name="Percent 3 121 4 2" xfId="21371"/>
    <cellStyle name="Percent 3 121 4 2 2" xfId="32666"/>
    <cellStyle name="Percent 3 121 4 3" xfId="32667"/>
    <cellStyle name="Percent 3 121 5" xfId="21372"/>
    <cellStyle name="Percent 3 121 5 2" xfId="32668"/>
    <cellStyle name="Percent 3 121 6" xfId="32669"/>
    <cellStyle name="Percent 3 122" xfId="12576"/>
    <cellStyle name="Percent 3 122 2" xfId="12577"/>
    <cellStyle name="Percent 3 122 2 2" xfId="12578"/>
    <cellStyle name="Percent 3 122 2 3" xfId="12579"/>
    <cellStyle name="Percent 3 122 2 3 2" xfId="21373"/>
    <cellStyle name="Percent 3 122 2 3 2 2" xfId="32670"/>
    <cellStyle name="Percent 3 122 2 3 3" xfId="32671"/>
    <cellStyle name="Percent 3 122 2 4" xfId="21374"/>
    <cellStyle name="Percent 3 122 2 4 2" xfId="32672"/>
    <cellStyle name="Percent 3 122 2 5" xfId="32673"/>
    <cellStyle name="Percent 3 122 3" xfId="12580"/>
    <cellStyle name="Percent 3 122 4" xfId="12581"/>
    <cellStyle name="Percent 3 122 4 2" xfId="21375"/>
    <cellStyle name="Percent 3 122 4 2 2" xfId="32674"/>
    <cellStyle name="Percent 3 122 4 3" xfId="32675"/>
    <cellStyle name="Percent 3 122 5" xfId="21376"/>
    <cellStyle name="Percent 3 122 5 2" xfId="32676"/>
    <cellStyle name="Percent 3 122 6" xfId="32677"/>
    <cellStyle name="Percent 3 123" xfId="12582"/>
    <cellStyle name="Percent 3 123 2" xfId="12583"/>
    <cellStyle name="Percent 3 124" xfId="12584"/>
    <cellStyle name="Percent 3 124 2" xfId="12585"/>
    <cellStyle name="Percent 3 125" xfId="12586"/>
    <cellStyle name="Percent 3 125 2" xfId="12587"/>
    <cellStyle name="Percent 3 126" xfId="12588"/>
    <cellStyle name="Percent 3 126 2" xfId="12589"/>
    <cellStyle name="Percent 3 127" xfId="12590"/>
    <cellStyle name="Percent 3 127 2" xfId="12591"/>
    <cellStyle name="Percent 3 128" xfId="12592"/>
    <cellStyle name="Percent 3 128 2" xfId="12593"/>
    <cellStyle name="Percent 3 129" xfId="12594"/>
    <cellStyle name="Percent 3 129 2" xfId="12595"/>
    <cellStyle name="Percent 3 13" xfId="12596"/>
    <cellStyle name="Percent 3 13 2" xfId="12597"/>
    <cellStyle name="Percent 3 13 2 2" xfId="12598"/>
    <cellStyle name="Percent 3 13 2 2 2" xfId="32678"/>
    <cellStyle name="Percent 3 13 2 3" xfId="12599"/>
    <cellStyle name="Percent 3 13 2 3 2" xfId="21377"/>
    <cellStyle name="Percent 3 13 2 3 2 2" xfId="32679"/>
    <cellStyle name="Percent 3 13 2 3 3" xfId="32680"/>
    <cellStyle name="Percent 3 13 2 4" xfId="21378"/>
    <cellStyle name="Percent 3 13 2 4 2" xfId="32681"/>
    <cellStyle name="Percent 3 13 2 5" xfId="32682"/>
    <cellStyle name="Percent 3 13 3" xfId="12600"/>
    <cellStyle name="Percent 3 13 3 2" xfId="12601"/>
    <cellStyle name="Percent 3 13 3 3" xfId="32683"/>
    <cellStyle name="Percent 3 13 4" xfId="12602"/>
    <cellStyle name="Percent 3 13 5" xfId="12603"/>
    <cellStyle name="Percent 3 13 5 2" xfId="21379"/>
    <cellStyle name="Percent 3 13 5 2 2" xfId="32684"/>
    <cellStyle name="Percent 3 13 5 3" xfId="32685"/>
    <cellStyle name="Percent 3 13 6" xfId="21380"/>
    <cellStyle name="Percent 3 13 6 2" xfId="32686"/>
    <cellStyle name="Percent 3 13 7" xfId="32687"/>
    <cellStyle name="Percent 3 130" xfId="12604"/>
    <cellStyle name="Percent 3 130 2" xfId="12605"/>
    <cellStyle name="Percent 3 131" xfId="12606"/>
    <cellStyle name="Percent 3 131 2" xfId="12607"/>
    <cellStyle name="Percent 3 132" xfId="12608"/>
    <cellStyle name="Percent 3 132 2" xfId="12609"/>
    <cellStyle name="Percent 3 133" xfId="12610"/>
    <cellStyle name="Percent 3 133 2" xfId="12611"/>
    <cellStyle name="Percent 3 134" xfId="12612"/>
    <cellStyle name="Percent 3 134 2" xfId="12613"/>
    <cellStyle name="Percent 3 135" xfId="12614"/>
    <cellStyle name="Percent 3 135 2" xfId="12615"/>
    <cellStyle name="Percent 3 136" xfId="12616"/>
    <cellStyle name="Percent 3 136 2" xfId="12617"/>
    <cellStyle name="Percent 3 137" xfId="12618"/>
    <cellStyle name="Percent 3 137 2" xfId="12619"/>
    <cellStyle name="Percent 3 138" xfId="12620"/>
    <cellStyle name="Percent 3 138 2" xfId="12621"/>
    <cellStyle name="Percent 3 139" xfId="12622"/>
    <cellStyle name="Percent 3 139 2" xfId="12623"/>
    <cellStyle name="Percent 3 14" xfId="12624"/>
    <cellStyle name="Percent 3 14 2" xfId="12625"/>
    <cellStyle name="Percent 3 14 2 2" xfId="12626"/>
    <cellStyle name="Percent 3 14 3" xfId="12627"/>
    <cellStyle name="Percent 3 14 3 2" xfId="12628"/>
    <cellStyle name="Percent 3 14 4" xfId="12629"/>
    <cellStyle name="Percent 3 140" xfId="12630"/>
    <cellStyle name="Percent 3 140 2" xfId="12631"/>
    <cellStyle name="Percent 3 141" xfId="12632"/>
    <cellStyle name="Percent 3 141 2" xfId="12633"/>
    <cellStyle name="Percent 3 142" xfId="12634"/>
    <cellStyle name="Percent 3 142 2" xfId="12635"/>
    <cellStyle name="Percent 3 143" xfId="12636"/>
    <cellStyle name="Percent 3 143 2" xfId="12637"/>
    <cellStyle name="Percent 3 144" xfId="12638"/>
    <cellStyle name="Percent 3 144 2" xfId="12639"/>
    <cellStyle name="Percent 3 145" xfId="12640"/>
    <cellStyle name="Percent 3 145 2" xfId="12641"/>
    <cellStyle name="Percent 3 145 2 2" xfId="32688"/>
    <cellStyle name="Percent 3 145 3" xfId="12642"/>
    <cellStyle name="Percent 3 145 3 2" xfId="21381"/>
    <cellStyle name="Percent 3 145 3 2 2" xfId="32689"/>
    <cellStyle name="Percent 3 145 3 3" xfId="32690"/>
    <cellStyle name="Percent 3 145 4" xfId="21382"/>
    <cellStyle name="Percent 3 145 4 2" xfId="32691"/>
    <cellStyle name="Percent 3 145 5" xfId="32692"/>
    <cellStyle name="Percent 3 146" xfId="12643"/>
    <cellStyle name="Percent 3 146 2" xfId="12644"/>
    <cellStyle name="Percent 3 146 2 2" xfId="32693"/>
    <cellStyle name="Percent 3 146 3" xfId="12645"/>
    <cellStyle name="Percent 3 146 3 2" xfId="21383"/>
    <cellStyle name="Percent 3 146 3 2 2" xfId="32694"/>
    <cellStyle name="Percent 3 146 3 3" xfId="32695"/>
    <cellStyle name="Percent 3 146 4" xfId="21384"/>
    <cellStyle name="Percent 3 146 4 2" xfId="32696"/>
    <cellStyle name="Percent 3 146 5" xfId="32697"/>
    <cellStyle name="Percent 3 147" xfId="12646"/>
    <cellStyle name="Percent 3 147 2" xfId="12647"/>
    <cellStyle name="Percent 3 148" xfId="12648"/>
    <cellStyle name="Percent 3 148 2" xfId="12649"/>
    <cellStyle name="Percent 3 149" xfId="12650"/>
    <cellStyle name="Percent 3 149 2" xfId="12651"/>
    <cellStyle name="Percent 3 15" xfId="12652"/>
    <cellStyle name="Percent 3 15 2" xfId="12653"/>
    <cellStyle name="Percent 3 15 2 2" xfId="12654"/>
    <cellStyle name="Percent 3 15 2 2 2" xfId="32698"/>
    <cellStyle name="Percent 3 15 2 3" xfId="12655"/>
    <cellStyle name="Percent 3 15 2 3 2" xfId="21385"/>
    <cellStyle name="Percent 3 15 2 3 2 2" xfId="32699"/>
    <cellStyle name="Percent 3 15 2 3 3" xfId="32700"/>
    <cellStyle name="Percent 3 15 2 4" xfId="21386"/>
    <cellStyle name="Percent 3 15 2 4 2" xfId="32701"/>
    <cellStyle name="Percent 3 15 2 5" xfId="32702"/>
    <cellStyle name="Percent 3 15 3" xfId="12656"/>
    <cellStyle name="Percent 3 15 3 2" xfId="12657"/>
    <cellStyle name="Percent 3 15 3 3" xfId="32703"/>
    <cellStyle name="Percent 3 15 4" xfId="12658"/>
    <cellStyle name="Percent 3 15 5" xfId="12659"/>
    <cellStyle name="Percent 3 15 5 2" xfId="21387"/>
    <cellStyle name="Percent 3 15 5 2 2" xfId="32704"/>
    <cellStyle name="Percent 3 15 5 3" xfId="32705"/>
    <cellStyle name="Percent 3 15 6" xfId="21388"/>
    <cellStyle name="Percent 3 15 6 2" xfId="32706"/>
    <cellStyle name="Percent 3 15 7" xfId="32707"/>
    <cellStyle name="Percent 3 150" xfId="12660"/>
    <cellStyle name="Percent 3 150 2" xfId="12661"/>
    <cellStyle name="Percent 3 151" xfId="12662"/>
    <cellStyle name="Percent 3 151 2" xfId="12663"/>
    <cellStyle name="Percent 3 152" xfId="12664"/>
    <cellStyle name="Percent 3 152 2" xfId="12665"/>
    <cellStyle name="Percent 3 153" xfId="12666"/>
    <cellStyle name="Percent 3 153 2" xfId="12667"/>
    <cellStyle name="Percent 3 154" xfId="12668"/>
    <cellStyle name="Percent 3 154 2" xfId="12669"/>
    <cellStyle name="Percent 3 154 2 2" xfId="12670"/>
    <cellStyle name="Percent 3 154 2 2 2" xfId="21389"/>
    <cellStyle name="Percent 3 154 2 2 2 2" xfId="32708"/>
    <cellStyle name="Percent 3 154 2 2 3" xfId="32709"/>
    <cellStyle name="Percent 3 154 2 3" xfId="21390"/>
    <cellStyle name="Percent 3 154 2 3 2" xfId="32710"/>
    <cellStyle name="Percent 3 154 2 4" xfId="32711"/>
    <cellStyle name="Percent 3 154 3" xfId="12671"/>
    <cellStyle name="Percent 3 154 3 2" xfId="21391"/>
    <cellStyle name="Percent 3 154 3 2 2" xfId="32712"/>
    <cellStyle name="Percent 3 154 3 3" xfId="32713"/>
    <cellStyle name="Percent 3 154 4" xfId="21392"/>
    <cellStyle name="Percent 3 154 4 2" xfId="32714"/>
    <cellStyle name="Percent 3 154 5" xfId="32715"/>
    <cellStyle name="Percent 3 155" xfId="12672"/>
    <cellStyle name="Percent 3 155 2" xfId="12673"/>
    <cellStyle name="Percent 3 155 2 2" xfId="21393"/>
    <cellStyle name="Percent 3 155 2 2 2" xfId="32716"/>
    <cellStyle name="Percent 3 155 2 3" xfId="32717"/>
    <cellStyle name="Percent 3 155 3" xfId="21394"/>
    <cellStyle name="Percent 3 155 3 2" xfId="32718"/>
    <cellStyle name="Percent 3 155 4" xfId="32719"/>
    <cellStyle name="Percent 3 156" xfId="12674"/>
    <cellStyle name="Percent 3 156 2" xfId="21395"/>
    <cellStyle name="Percent 3 156 2 2" xfId="32720"/>
    <cellStyle name="Percent 3 156 3" xfId="32721"/>
    <cellStyle name="Percent 3 157" xfId="21396"/>
    <cellStyle name="Percent 3 157 2" xfId="32722"/>
    <cellStyle name="Percent 3 158" xfId="32723"/>
    <cellStyle name="Percent 3 159" xfId="33657"/>
    <cellStyle name="Percent 3 16" xfId="12675"/>
    <cellStyle name="Percent 3 16 2" xfId="12676"/>
    <cellStyle name="Percent 3 16 2 2" xfId="12677"/>
    <cellStyle name="Percent 3 16 2 2 2" xfId="32724"/>
    <cellStyle name="Percent 3 16 2 3" xfId="12678"/>
    <cellStyle name="Percent 3 16 2 3 2" xfId="21397"/>
    <cellStyle name="Percent 3 16 2 3 2 2" xfId="32725"/>
    <cellStyle name="Percent 3 16 2 3 3" xfId="32726"/>
    <cellStyle name="Percent 3 16 2 4" xfId="21398"/>
    <cellStyle name="Percent 3 16 2 4 2" xfId="32727"/>
    <cellStyle name="Percent 3 16 2 5" xfId="32728"/>
    <cellStyle name="Percent 3 16 3" xfId="12679"/>
    <cellStyle name="Percent 3 16 3 2" xfId="12680"/>
    <cellStyle name="Percent 3 16 3 3" xfId="32729"/>
    <cellStyle name="Percent 3 16 4" xfId="12681"/>
    <cellStyle name="Percent 3 16 5" xfId="12682"/>
    <cellStyle name="Percent 3 16 5 2" xfId="21399"/>
    <cellStyle name="Percent 3 16 5 2 2" xfId="32730"/>
    <cellStyle name="Percent 3 16 5 3" xfId="32731"/>
    <cellStyle name="Percent 3 16 6" xfId="21400"/>
    <cellStyle name="Percent 3 16 6 2" xfId="32732"/>
    <cellStyle name="Percent 3 16 7" xfId="32733"/>
    <cellStyle name="Percent 3 17" xfId="12683"/>
    <cellStyle name="Percent 3 17 2" xfId="12684"/>
    <cellStyle name="Percent 3 17 2 2" xfId="12685"/>
    <cellStyle name="Percent 3 17 2 2 2" xfId="32734"/>
    <cellStyle name="Percent 3 17 2 3" xfId="12686"/>
    <cellStyle name="Percent 3 17 2 3 2" xfId="21401"/>
    <cellStyle name="Percent 3 17 2 3 2 2" xfId="32735"/>
    <cellStyle name="Percent 3 17 2 3 3" xfId="32736"/>
    <cellStyle name="Percent 3 17 2 4" xfId="21402"/>
    <cellStyle name="Percent 3 17 2 4 2" xfId="32737"/>
    <cellStyle name="Percent 3 17 2 5" xfId="32738"/>
    <cellStyle name="Percent 3 17 3" xfId="12687"/>
    <cellStyle name="Percent 3 17 3 2" xfId="12688"/>
    <cellStyle name="Percent 3 17 3 3" xfId="32739"/>
    <cellStyle name="Percent 3 17 4" xfId="12689"/>
    <cellStyle name="Percent 3 17 5" xfId="12690"/>
    <cellStyle name="Percent 3 17 5 2" xfId="21403"/>
    <cellStyle name="Percent 3 17 5 2 2" xfId="32740"/>
    <cellStyle name="Percent 3 17 5 3" xfId="32741"/>
    <cellStyle name="Percent 3 17 6" xfId="21404"/>
    <cellStyle name="Percent 3 17 6 2" xfId="32742"/>
    <cellStyle name="Percent 3 17 7" xfId="32743"/>
    <cellStyle name="Percent 3 18" xfId="12691"/>
    <cellStyle name="Percent 3 18 2" xfId="12692"/>
    <cellStyle name="Percent 3 18 2 2" xfId="12693"/>
    <cellStyle name="Percent 3 18 2 2 2" xfId="32744"/>
    <cellStyle name="Percent 3 18 2 3" xfId="12694"/>
    <cellStyle name="Percent 3 18 2 3 2" xfId="21405"/>
    <cellStyle name="Percent 3 18 2 3 2 2" xfId="32745"/>
    <cellStyle name="Percent 3 18 2 3 3" xfId="32746"/>
    <cellStyle name="Percent 3 18 2 4" xfId="21406"/>
    <cellStyle name="Percent 3 18 2 4 2" xfId="32747"/>
    <cellStyle name="Percent 3 18 2 5" xfId="32748"/>
    <cellStyle name="Percent 3 18 3" xfId="12695"/>
    <cellStyle name="Percent 3 18 3 2" xfId="12696"/>
    <cellStyle name="Percent 3 18 3 3" xfId="32749"/>
    <cellStyle name="Percent 3 18 4" xfId="12697"/>
    <cellStyle name="Percent 3 18 5" xfId="12698"/>
    <cellStyle name="Percent 3 18 5 2" xfId="21407"/>
    <cellStyle name="Percent 3 18 5 2 2" xfId="32750"/>
    <cellStyle name="Percent 3 18 5 3" xfId="32751"/>
    <cellStyle name="Percent 3 18 6" xfId="21408"/>
    <cellStyle name="Percent 3 18 6 2" xfId="32752"/>
    <cellStyle name="Percent 3 18 7" xfId="32753"/>
    <cellStyle name="Percent 3 19" xfId="12699"/>
    <cellStyle name="Percent 3 19 2" xfId="12700"/>
    <cellStyle name="Percent 3 19 2 2" xfId="12701"/>
    <cellStyle name="Percent 3 19 3" xfId="12702"/>
    <cellStyle name="Percent 3 19 3 2" xfId="12703"/>
    <cellStyle name="Percent 3 19 4" xfId="12704"/>
    <cellStyle name="Percent 3 19 4 2" xfId="12705"/>
    <cellStyle name="Percent 3 19 5" xfId="12706"/>
    <cellStyle name="Percent 3 2" xfId="12707"/>
    <cellStyle name="Percent 3 2 10" xfId="12708"/>
    <cellStyle name="Percent 3 2 10 2" xfId="12709"/>
    <cellStyle name="Percent 3 2 10 2 2" xfId="12710"/>
    <cellStyle name="Percent 3 2 10 3" xfId="12711"/>
    <cellStyle name="Percent 3 2 11" xfId="12712"/>
    <cellStyle name="Percent 3 2 11 2" xfId="12713"/>
    <cellStyle name="Percent 3 2 11 2 2" xfId="12714"/>
    <cellStyle name="Percent 3 2 11 3" xfId="12715"/>
    <cellStyle name="Percent 3 2 12" xfId="12716"/>
    <cellStyle name="Percent 3 2 12 2" xfId="12717"/>
    <cellStyle name="Percent 3 2 12 2 2" xfId="12718"/>
    <cellStyle name="Percent 3 2 12 3" xfId="12719"/>
    <cellStyle name="Percent 3 2 12 4" xfId="21409"/>
    <cellStyle name="Percent 3 2 12 5" xfId="21410"/>
    <cellStyle name="Percent 3 2 13" xfId="12720"/>
    <cellStyle name="Percent 3 2 13 2" xfId="12721"/>
    <cellStyle name="Percent 3 2 13 2 2" xfId="12722"/>
    <cellStyle name="Percent 3 2 13 3" xfId="12723"/>
    <cellStyle name="Percent 3 2 14" xfId="12724"/>
    <cellStyle name="Percent 3 2 14 2" xfId="12725"/>
    <cellStyle name="Percent 3 2 14 2 2" xfId="12726"/>
    <cellStyle name="Percent 3 2 14 3" xfId="12727"/>
    <cellStyle name="Percent 3 2 14 4" xfId="21411"/>
    <cellStyle name="Percent 3 2 14 5" xfId="21412"/>
    <cellStyle name="Percent 3 2 15" xfId="12728"/>
    <cellStyle name="Percent 3 2 15 2" xfId="12729"/>
    <cellStyle name="Percent 3 2 15 2 2" xfId="12730"/>
    <cellStyle name="Percent 3 2 15 3" xfId="12731"/>
    <cellStyle name="Percent 3 2 15 4" xfId="21413"/>
    <cellStyle name="Percent 3 2 15 5" xfId="21414"/>
    <cellStyle name="Percent 3 2 16" xfId="12732"/>
    <cellStyle name="Percent 3 2 16 2" xfId="12733"/>
    <cellStyle name="Percent 3 2 16 2 2" xfId="12734"/>
    <cellStyle name="Percent 3 2 16 3" xfId="12735"/>
    <cellStyle name="Percent 3 2 16 4" xfId="21415"/>
    <cellStyle name="Percent 3 2 16 5" xfId="21416"/>
    <cellStyle name="Percent 3 2 17" xfId="12736"/>
    <cellStyle name="Percent 3 2 17 2" xfId="12737"/>
    <cellStyle name="Percent 3 2 17 2 2" xfId="12738"/>
    <cellStyle name="Percent 3 2 17 3" xfId="12739"/>
    <cellStyle name="Percent 3 2 17 4" xfId="21417"/>
    <cellStyle name="Percent 3 2 17 5" xfId="21418"/>
    <cellStyle name="Percent 3 2 18" xfId="12740"/>
    <cellStyle name="Percent 3 2 18 2" xfId="12741"/>
    <cellStyle name="Percent 3 2 19" xfId="12742"/>
    <cellStyle name="Percent 3 2 19 2" xfId="12743"/>
    <cellStyle name="Percent 3 2 2" xfId="12744"/>
    <cellStyle name="Percent 3 2 2 10" xfId="12745"/>
    <cellStyle name="Percent 3 2 2 10 2" xfId="12746"/>
    <cellStyle name="Percent 3 2 2 10 2 2" xfId="12747"/>
    <cellStyle name="Percent 3 2 2 10 2 3" xfId="12748"/>
    <cellStyle name="Percent 3 2 2 10 2 3 2" xfId="21419"/>
    <cellStyle name="Percent 3 2 2 10 2 3 2 2" xfId="32754"/>
    <cellStyle name="Percent 3 2 2 10 2 3 3" xfId="32755"/>
    <cellStyle name="Percent 3 2 2 10 2 4" xfId="21420"/>
    <cellStyle name="Percent 3 2 2 10 2 4 2" xfId="32756"/>
    <cellStyle name="Percent 3 2 2 10 2 5" xfId="32757"/>
    <cellStyle name="Percent 3 2 2 10 3" xfId="12749"/>
    <cellStyle name="Percent 3 2 2 10 4" xfId="12750"/>
    <cellStyle name="Percent 3 2 2 10 4 2" xfId="21421"/>
    <cellStyle name="Percent 3 2 2 10 4 2 2" xfId="32758"/>
    <cellStyle name="Percent 3 2 2 10 4 3" xfId="32759"/>
    <cellStyle name="Percent 3 2 2 10 5" xfId="21422"/>
    <cellStyle name="Percent 3 2 2 10 5 2" xfId="32760"/>
    <cellStyle name="Percent 3 2 2 10 6" xfId="32761"/>
    <cellStyle name="Percent 3 2 2 11" xfId="12751"/>
    <cellStyle name="Percent 3 2 2 11 2" xfId="12752"/>
    <cellStyle name="Percent 3 2 2 11 2 2" xfId="12753"/>
    <cellStyle name="Percent 3 2 2 11 2 3" xfId="12754"/>
    <cellStyle name="Percent 3 2 2 11 2 3 2" xfId="21423"/>
    <cellStyle name="Percent 3 2 2 11 2 3 2 2" xfId="32762"/>
    <cellStyle name="Percent 3 2 2 11 2 3 3" xfId="32763"/>
    <cellStyle name="Percent 3 2 2 11 2 4" xfId="21424"/>
    <cellStyle name="Percent 3 2 2 11 2 4 2" xfId="32764"/>
    <cellStyle name="Percent 3 2 2 11 2 5" xfId="32765"/>
    <cellStyle name="Percent 3 2 2 11 3" xfId="12755"/>
    <cellStyle name="Percent 3 2 2 11 4" xfId="12756"/>
    <cellStyle name="Percent 3 2 2 11 4 2" xfId="21425"/>
    <cellStyle name="Percent 3 2 2 11 4 2 2" xfId="32766"/>
    <cellStyle name="Percent 3 2 2 11 4 3" xfId="32767"/>
    <cellStyle name="Percent 3 2 2 11 5" xfId="21426"/>
    <cellStyle name="Percent 3 2 2 11 5 2" xfId="32768"/>
    <cellStyle name="Percent 3 2 2 11 6" xfId="32769"/>
    <cellStyle name="Percent 3 2 2 12" xfId="12757"/>
    <cellStyle name="Percent 3 2 2 12 2" xfId="12758"/>
    <cellStyle name="Percent 3 2 2 12 2 2" xfId="12759"/>
    <cellStyle name="Percent 3 2 2 12 2 3" xfId="12760"/>
    <cellStyle name="Percent 3 2 2 12 2 3 2" xfId="21427"/>
    <cellStyle name="Percent 3 2 2 12 2 3 2 2" xfId="32770"/>
    <cellStyle name="Percent 3 2 2 12 2 3 3" xfId="32771"/>
    <cellStyle name="Percent 3 2 2 12 2 4" xfId="21428"/>
    <cellStyle name="Percent 3 2 2 12 2 4 2" xfId="32772"/>
    <cellStyle name="Percent 3 2 2 12 2 5" xfId="32773"/>
    <cellStyle name="Percent 3 2 2 12 3" xfId="12761"/>
    <cellStyle name="Percent 3 2 2 12 4" xfId="12762"/>
    <cellStyle name="Percent 3 2 2 12 4 2" xfId="21429"/>
    <cellStyle name="Percent 3 2 2 12 4 2 2" xfId="32774"/>
    <cellStyle name="Percent 3 2 2 12 4 3" xfId="32775"/>
    <cellStyle name="Percent 3 2 2 12 5" xfId="21430"/>
    <cellStyle name="Percent 3 2 2 12 5 2" xfId="32776"/>
    <cellStyle name="Percent 3 2 2 12 6" xfId="32777"/>
    <cellStyle name="Percent 3 2 2 13" xfId="12763"/>
    <cellStyle name="Percent 3 2 2 13 2" xfId="12764"/>
    <cellStyle name="Percent 3 2 2 13 2 2" xfId="12765"/>
    <cellStyle name="Percent 3 2 2 13 2 3" xfId="12766"/>
    <cellStyle name="Percent 3 2 2 13 2 3 2" xfId="21431"/>
    <cellStyle name="Percent 3 2 2 13 2 3 2 2" xfId="32778"/>
    <cellStyle name="Percent 3 2 2 13 2 3 3" xfId="32779"/>
    <cellStyle name="Percent 3 2 2 13 2 4" xfId="21432"/>
    <cellStyle name="Percent 3 2 2 13 2 4 2" xfId="32780"/>
    <cellStyle name="Percent 3 2 2 13 2 5" xfId="32781"/>
    <cellStyle name="Percent 3 2 2 13 3" xfId="12767"/>
    <cellStyle name="Percent 3 2 2 13 4" xfId="12768"/>
    <cellStyle name="Percent 3 2 2 13 4 2" xfId="21433"/>
    <cellStyle name="Percent 3 2 2 13 4 2 2" xfId="32782"/>
    <cellStyle name="Percent 3 2 2 13 4 3" xfId="32783"/>
    <cellStyle name="Percent 3 2 2 13 5" xfId="21434"/>
    <cellStyle name="Percent 3 2 2 13 5 2" xfId="32784"/>
    <cellStyle name="Percent 3 2 2 13 6" xfId="32785"/>
    <cellStyle name="Percent 3 2 2 14" xfId="12769"/>
    <cellStyle name="Percent 3 2 2 14 2" xfId="12770"/>
    <cellStyle name="Percent 3 2 2 14 2 2" xfId="12771"/>
    <cellStyle name="Percent 3 2 2 14 2 3" xfId="12772"/>
    <cellStyle name="Percent 3 2 2 14 2 3 2" xfId="21435"/>
    <cellStyle name="Percent 3 2 2 14 2 3 2 2" xfId="32786"/>
    <cellStyle name="Percent 3 2 2 14 2 3 3" xfId="32787"/>
    <cellStyle name="Percent 3 2 2 14 2 4" xfId="21436"/>
    <cellStyle name="Percent 3 2 2 14 2 4 2" xfId="32788"/>
    <cellStyle name="Percent 3 2 2 14 2 5" xfId="32789"/>
    <cellStyle name="Percent 3 2 2 14 3" xfId="12773"/>
    <cellStyle name="Percent 3 2 2 14 4" xfId="12774"/>
    <cellStyle name="Percent 3 2 2 14 4 2" xfId="21437"/>
    <cellStyle name="Percent 3 2 2 14 4 2 2" xfId="32790"/>
    <cellStyle name="Percent 3 2 2 14 4 3" xfId="32791"/>
    <cellStyle name="Percent 3 2 2 14 5" xfId="21438"/>
    <cellStyle name="Percent 3 2 2 14 5 2" xfId="32792"/>
    <cellStyle name="Percent 3 2 2 14 6" xfId="32793"/>
    <cellStyle name="Percent 3 2 2 15" xfId="12775"/>
    <cellStyle name="Percent 3 2 2 15 2" xfId="12776"/>
    <cellStyle name="Percent 3 2 2 15 2 2" xfId="12777"/>
    <cellStyle name="Percent 3 2 2 15 2 3" xfId="12778"/>
    <cellStyle name="Percent 3 2 2 15 2 3 2" xfId="21439"/>
    <cellStyle name="Percent 3 2 2 15 2 3 2 2" xfId="32794"/>
    <cellStyle name="Percent 3 2 2 15 2 3 3" xfId="32795"/>
    <cellStyle name="Percent 3 2 2 15 2 4" xfId="21440"/>
    <cellStyle name="Percent 3 2 2 15 2 4 2" xfId="32796"/>
    <cellStyle name="Percent 3 2 2 15 2 5" xfId="32797"/>
    <cellStyle name="Percent 3 2 2 15 3" xfId="12779"/>
    <cellStyle name="Percent 3 2 2 15 4" xfId="12780"/>
    <cellStyle name="Percent 3 2 2 15 4 2" xfId="21441"/>
    <cellStyle name="Percent 3 2 2 15 4 2 2" xfId="32798"/>
    <cellStyle name="Percent 3 2 2 15 4 3" xfId="32799"/>
    <cellStyle name="Percent 3 2 2 15 5" xfId="21442"/>
    <cellStyle name="Percent 3 2 2 15 5 2" xfId="32800"/>
    <cellStyle name="Percent 3 2 2 15 6" xfId="32801"/>
    <cellStyle name="Percent 3 2 2 16" xfId="12781"/>
    <cellStyle name="Percent 3 2 2 16 2" xfId="12782"/>
    <cellStyle name="Percent 3 2 2 16 2 2" xfId="32802"/>
    <cellStyle name="Percent 3 2 2 16 3" xfId="12783"/>
    <cellStyle name="Percent 3 2 2 16 3 2" xfId="21443"/>
    <cellStyle name="Percent 3 2 2 16 3 2 2" xfId="32803"/>
    <cellStyle name="Percent 3 2 2 16 3 3" xfId="32804"/>
    <cellStyle name="Percent 3 2 2 16 4" xfId="21444"/>
    <cellStyle name="Percent 3 2 2 16 4 2" xfId="32805"/>
    <cellStyle name="Percent 3 2 2 16 5" xfId="32806"/>
    <cellStyle name="Percent 3 2 2 17" xfId="12784"/>
    <cellStyle name="Percent 3 2 2 17 2" xfId="12785"/>
    <cellStyle name="Percent 3 2 2 17 2 2" xfId="32807"/>
    <cellStyle name="Percent 3 2 2 17 3" xfId="12786"/>
    <cellStyle name="Percent 3 2 2 17 3 2" xfId="21445"/>
    <cellStyle name="Percent 3 2 2 17 3 2 2" xfId="32808"/>
    <cellStyle name="Percent 3 2 2 17 3 3" xfId="32809"/>
    <cellStyle name="Percent 3 2 2 17 4" xfId="21446"/>
    <cellStyle name="Percent 3 2 2 17 4 2" xfId="32810"/>
    <cellStyle name="Percent 3 2 2 17 5" xfId="32811"/>
    <cellStyle name="Percent 3 2 2 18" xfId="12787"/>
    <cellStyle name="Percent 3 2 2 18 2" xfId="12788"/>
    <cellStyle name="Percent 3 2 2 19" xfId="12789"/>
    <cellStyle name="Percent 3 2 2 19 2" xfId="12790"/>
    <cellStyle name="Percent 3 2 2 19 3" xfId="32812"/>
    <cellStyle name="Percent 3 2 2 2" xfId="12791"/>
    <cellStyle name="Percent 3 2 2 2 10" xfId="12792"/>
    <cellStyle name="Percent 3 2 2 2 10 2" xfId="12793"/>
    <cellStyle name="Percent 3 2 2 2 10 2 2" xfId="12794"/>
    <cellStyle name="Percent 3 2 2 2 10 3" xfId="12795"/>
    <cellStyle name="Percent 3 2 2 2 10 4" xfId="21447"/>
    <cellStyle name="Percent 3 2 2 2 10 5" xfId="21448"/>
    <cellStyle name="Percent 3 2 2 2 11" xfId="12796"/>
    <cellStyle name="Percent 3 2 2 2 11 2" xfId="12797"/>
    <cellStyle name="Percent 3 2 2 2 11 2 2" xfId="12798"/>
    <cellStyle name="Percent 3 2 2 2 11 3" xfId="12799"/>
    <cellStyle name="Percent 3 2 2 2 11 4" xfId="21449"/>
    <cellStyle name="Percent 3 2 2 2 11 5" xfId="21450"/>
    <cellStyle name="Percent 3 2 2 2 12" xfId="12800"/>
    <cellStyle name="Percent 3 2 2 2 12 2" xfId="12801"/>
    <cellStyle name="Percent 3 2 2 2 12 2 2" xfId="12802"/>
    <cellStyle name="Percent 3 2 2 2 12 3" xfId="12803"/>
    <cellStyle name="Percent 3 2 2 2 12 4" xfId="21451"/>
    <cellStyle name="Percent 3 2 2 2 12 5" xfId="21452"/>
    <cellStyle name="Percent 3 2 2 2 13" xfId="12804"/>
    <cellStyle name="Percent 3 2 2 2 13 2" xfId="12805"/>
    <cellStyle name="Percent 3 2 2 2 13 2 2" xfId="12806"/>
    <cellStyle name="Percent 3 2 2 2 13 3" xfId="12807"/>
    <cellStyle name="Percent 3 2 2 2 13 4" xfId="21453"/>
    <cellStyle name="Percent 3 2 2 2 13 5" xfId="21454"/>
    <cellStyle name="Percent 3 2 2 2 14" xfId="12808"/>
    <cellStyle name="Percent 3 2 2 2 14 2" xfId="12809"/>
    <cellStyle name="Percent 3 2 2 2 14 2 2" xfId="12810"/>
    <cellStyle name="Percent 3 2 2 2 14 3" xfId="12811"/>
    <cellStyle name="Percent 3 2 2 2 14 4" xfId="21455"/>
    <cellStyle name="Percent 3 2 2 2 14 5" xfId="21456"/>
    <cellStyle name="Percent 3 2 2 2 15" xfId="12812"/>
    <cellStyle name="Percent 3 2 2 2 15 2" xfId="12813"/>
    <cellStyle name="Percent 3 2 2 2 15 2 2" xfId="12814"/>
    <cellStyle name="Percent 3 2 2 2 15 3" xfId="12815"/>
    <cellStyle name="Percent 3 2 2 2 15 4" xfId="21457"/>
    <cellStyle name="Percent 3 2 2 2 15 5" xfId="21458"/>
    <cellStyle name="Percent 3 2 2 2 16" xfId="12816"/>
    <cellStyle name="Percent 3 2 2 2 16 2" xfId="12817"/>
    <cellStyle name="Percent 3 2 2 2 16 2 2" xfId="12818"/>
    <cellStyle name="Percent 3 2 2 2 16 3" xfId="12819"/>
    <cellStyle name="Percent 3 2 2 2 16 4" xfId="12820"/>
    <cellStyle name="Percent 3 2 2 2 16 4 2" xfId="21459"/>
    <cellStyle name="Percent 3 2 2 2 16 4 2 2" xfId="32813"/>
    <cellStyle name="Percent 3 2 2 2 16 4 3" xfId="32814"/>
    <cellStyle name="Percent 3 2 2 2 16 5" xfId="21460"/>
    <cellStyle name="Percent 3 2 2 2 17" xfId="12821"/>
    <cellStyle name="Percent 3 2 2 2 17 2" xfId="12822"/>
    <cellStyle name="Percent 3 2 2 2 17 2 2" xfId="12823"/>
    <cellStyle name="Percent 3 2 2 2 17 3" xfId="12824"/>
    <cellStyle name="Percent 3 2 2 2 17 4" xfId="21461"/>
    <cellStyle name="Percent 3 2 2 2 18" xfId="12825"/>
    <cellStyle name="Percent 3 2 2 2 19" xfId="21462"/>
    <cellStyle name="Percent 3 2 2 2 19 2" xfId="32815"/>
    <cellStyle name="Percent 3 2 2 2 2" xfId="12826"/>
    <cellStyle name="Percent 3 2 2 2 2 2" xfId="12827"/>
    <cellStyle name="Percent 3 2 2 2 2 2 10" xfId="32816"/>
    <cellStyle name="Percent 3 2 2 2 2 2 2" xfId="12828"/>
    <cellStyle name="Percent 3 2 2 2 2 2 2 2" xfId="12829"/>
    <cellStyle name="Percent 3 2 2 2 2 2 2 2 2" xfId="12830"/>
    <cellStyle name="Percent 3 2 2 2 2 2 2 3" xfId="12831"/>
    <cellStyle name="Percent 3 2 2 2 2 2 2 4" xfId="21463"/>
    <cellStyle name="Percent 3 2 2 2 2 2 2 5" xfId="21464"/>
    <cellStyle name="Percent 3 2 2 2 2 2 3" xfId="12832"/>
    <cellStyle name="Percent 3 2 2 2 2 2 3 2" xfId="12833"/>
    <cellStyle name="Percent 3 2 2 2 2 2 3 2 2" xfId="12834"/>
    <cellStyle name="Percent 3 2 2 2 2 2 3 3" xfId="12835"/>
    <cellStyle name="Percent 3 2 2 2 2 2 3 4" xfId="21465"/>
    <cellStyle name="Percent 3 2 2 2 2 2 3 5" xfId="21466"/>
    <cellStyle name="Percent 3 2 2 2 2 2 4" xfId="12836"/>
    <cellStyle name="Percent 3 2 2 2 2 2 4 2" xfId="12837"/>
    <cellStyle name="Percent 3 2 2 2 2 2 4 2 2" xfId="12838"/>
    <cellStyle name="Percent 3 2 2 2 2 2 4 3" xfId="12839"/>
    <cellStyle name="Percent 3 2 2 2 2 2 4 4" xfId="21467"/>
    <cellStyle name="Percent 3 2 2 2 2 2 4 5" xfId="21468"/>
    <cellStyle name="Percent 3 2 2 2 2 2 5" xfId="12840"/>
    <cellStyle name="Percent 3 2 2 2 2 2 5 2" xfId="12841"/>
    <cellStyle name="Percent 3 2 2 2 2 2 5 2 2" xfId="12842"/>
    <cellStyle name="Percent 3 2 2 2 2 2 5 3" xfId="12843"/>
    <cellStyle name="Percent 3 2 2 2 2 2 5 4" xfId="21469"/>
    <cellStyle name="Percent 3 2 2 2 2 2 5 5" xfId="21470"/>
    <cellStyle name="Percent 3 2 2 2 2 2 6" xfId="12844"/>
    <cellStyle name="Percent 3 2 2 2 2 2 6 2" xfId="12845"/>
    <cellStyle name="Percent 3 2 2 2 2 2 6 3" xfId="12846"/>
    <cellStyle name="Percent 3 2 2 2 2 2 6 3 2" xfId="21471"/>
    <cellStyle name="Percent 3 2 2 2 2 2 6 3 2 2" xfId="32817"/>
    <cellStyle name="Percent 3 2 2 2 2 2 6 3 3" xfId="32818"/>
    <cellStyle name="Percent 3 2 2 2 2 2 6 4" xfId="21472"/>
    <cellStyle name="Percent 3 2 2 2 2 2 6 4 2" xfId="32819"/>
    <cellStyle name="Percent 3 2 2 2 2 2 6 5" xfId="32820"/>
    <cellStyle name="Percent 3 2 2 2 2 2 7" xfId="12847"/>
    <cellStyle name="Percent 3 2 2 2 2 2 8" xfId="12848"/>
    <cellStyle name="Percent 3 2 2 2 2 2 8 2" xfId="21473"/>
    <cellStyle name="Percent 3 2 2 2 2 2 8 2 2" xfId="32821"/>
    <cellStyle name="Percent 3 2 2 2 2 2 8 3" xfId="32822"/>
    <cellStyle name="Percent 3 2 2 2 2 2 9" xfId="21474"/>
    <cellStyle name="Percent 3 2 2 2 2 2 9 2" xfId="32823"/>
    <cellStyle name="Percent 3 2 2 2 2 3" xfId="12849"/>
    <cellStyle name="Percent 3 2 2 2 2 3 2" xfId="12850"/>
    <cellStyle name="Percent 3 2 2 2 2 3 2 2" xfId="12851"/>
    <cellStyle name="Percent 3 2 2 2 2 3 2 3" xfId="12852"/>
    <cellStyle name="Percent 3 2 2 2 2 3 2 3 2" xfId="21475"/>
    <cellStyle name="Percent 3 2 2 2 2 3 2 3 2 2" xfId="32824"/>
    <cellStyle name="Percent 3 2 2 2 2 3 2 3 3" xfId="32825"/>
    <cellStyle name="Percent 3 2 2 2 2 3 2 4" xfId="21476"/>
    <cellStyle name="Percent 3 2 2 2 2 3 2 4 2" xfId="32826"/>
    <cellStyle name="Percent 3 2 2 2 2 3 2 5" xfId="32827"/>
    <cellStyle name="Percent 3 2 2 2 2 3 3" xfId="12853"/>
    <cellStyle name="Percent 3 2 2 2 2 3 4" xfId="12854"/>
    <cellStyle name="Percent 3 2 2 2 2 3 4 2" xfId="21477"/>
    <cellStyle name="Percent 3 2 2 2 2 3 4 2 2" xfId="32828"/>
    <cellStyle name="Percent 3 2 2 2 2 3 4 3" xfId="32829"/>
    <cellStyle name="Percent 3 2 2 2 2 3 5" xfId="21478"/>
    <cellStyle name="Percent 3 2 2 2 2 3 5 2" xfId="32830"/>
    <cellStyle name="Percent 3 2 2 2 2 3 6" xfId="32831"/>
    <cellStyle name="Percent 3 2 2 2 2 4" xfId="12855"/>
    <cellStyle name="Percent 3 2 2 2 2 4 2" xfId="12856"/>
    <cellStyle name="Percent 3 2 2 2 2 4 2 2" xfId="12857"/>
    <cellStyle name="Percent 3 2 2 2 2 4 2 3" xfId="12858"/>
    <cellStyle name="Percent 3 2 2 2 2 4 2 3 2" xfId="21479"/>
    <cellStyle name="Percent 3 2 2 2 2 4 2 3 2 2" xfId="32832"/>
    <cellStyle name="Percent 3 2 2 2 2 4 2 3 3" xfId="32833"/>
    <cellStyle name="Percent 3 2 2 2 2 4 2 4" xfId="21480"/>
    <cellStyle name="Percent 3 2 2 2 2 4 2 4 2" xfId="32834"/>
    <cellStyle name="Percent 3 2 2 2 2 4 2 5" xfId="32835"/>
    <cellStyle name="Percent 3 2 2 2 2 4 3" xfId="12859"/>
    <cellStyle name="Percent 3 2 2 2 2 4 4" xfId="12860"/>
    <cellStyle name="Percent 3 2 2 2 2 4 4 2" xfId="21481"/>
    <cellStyle name="Percent 3 2 2 2 2 4 4 2 2" xfId="32836"/>
    <cellStyle name="Percent 3 2 2 2 2 4 4 3" xfId="32837"/>
    <cellStyle name="Percent 3 2 2 2 2 4 5" xfId="21482"/>
    <cellStyle name="Percent 3 2 2 2 2 4 5 2" xfId="32838"/>
    <cellStyle name="Percent 3 2 2 2 2 4 6" xfId="32839"/>
    <cellStyle name="Percent 3 2 2 2 2 5" xfId="12861"/>
    <cellStyle name="Percent 3 2 2 2 2 5 2" xfId="12862"/>
    <cellStyle name="Percent 3 2 2 2 2 5 2 2" xfId="12863"/>
    <cellStyle name="Percent 3 2 2 2 2 5 2 3" xfId="12864"/>
    <cellStyle name="Percent 3 2 2 2 2 5 2 3 2" xfId="21483"/>
    <cellStyle name="Percent 3 2 2 2 2 5 2 3 2 2" xfId="32840"/>
    <cellStyle name="Percent 3 2 2 2 2 5 2 3 3" xfId="32841"/>
    <cellStyle name="Percent 3 2 2 2 2 5 2 4" xfId="21484"/>
    <cellStyle name="Percent 3 2 2 2 2 5 2 4 2" xfId="32842"/>
    <cellStyle name="Percent 3 2 2 2 2 5 2 5" xfId="32843"/>
    <cellStyle name="Percent 3 2 2 2 2 5 3" xfId="12865"/>
    <cellStyle name="Percent 3 2 2 2 2 5 4" xfId="12866"/>
    <cellStyle name="Percent 3 2 2 2 2 5 4 2" xfId="21485"/>
    <cellStyle name="Percent 3 2 2 2 2 5 4 2 2" xfId="32844"/>
    <cellStyle name="Percent 3 2 2 2 2 5 4 3" xfId="32845"/>
    <cellStyle name="Percent 3 2 2 2 2 5 5" xfId="21486"/>
    <cellStyle name="Percent 3 2 2 2 2 5 5 2" xfId="32846"/>
    <cellStyle name="Percent 3 2 2 2 2 5 6" xfId="32847"/>
    <cellStyle name="Percent 3 2 2 2 2 6" xfId="12867"/>
    <cellStyle name="Percent 3 2 2 2 2 6 2" xfId="12868"/>
    <cellStyle name="Percent 3 2 2 2 2 7" xfId="12869"/>
    <cellStyle name="Percent 3 2 2 2 2 8" xfId="21487"/>
    <cellStyle name="Percent 3 2 2 2 2 9" xfId="21488"/>
    <cellStyle name="Percent 3 2 2 2 3" xfId="12870"/>
    <cellStyle name="Percent 3 2 2 2 3 2" xfId="12871"/>
    <cellStyle name="Percent 3 2 2 2 3 2 2" xfId="12872"/>
    <cellStyle name="Percent 3 2 2 2 3 3" xfId="12873"/>
    <cellStyle name="Percent 3 2 2 2 3 4" xfId="21489"/>
    <cellStyle name="Percent 3 2 2 2 3 5" xfId="21490"/>
    <cellStyle name="Percent 3 2 2 2 4" xfId="12874"/>
    <cellStyle name="Percent 3 2 2 2 4 2" xfId="12875"/>
    <cellStyle name="Percent 3 2 2 2 4 2 2" xfId="12876"/>
    <cellStyle name="Percent 3 2 2 2 4 3" xfId="12877"/>
    <cellStyle name="Percent 3 2 2 2 4 4" xfId="21491"/>
    <cellStyle name="Percent 3 2 2 2 4 5" xfId="21492"/>
    <cellStyle name="Percent 3 2 2 2 5" xfId="12878"/>
    <cellStyle name="Percent 3 2 2 2 5 2" xfId="12879"/>
    <cellStyle name="Percent 3 2 2 2 5 2 2" xfId="12880"/>
    <cellStyle name="Percent 3 2 2 2 5 3" xfId="12881"/>
    <cellStyle name="Percent 3 2 2 2 5 4" xfId="21493"/>
    <cellStyle name="Percent 3 2 2 2 5 5" xfId="21494"/>
    <cellStyle name="Percent 3 2 2 2 6" xfId="12882"/>
    <cellStyle name="Percent 3 2 2 2 6 2" xfId="12883"/>
    <cellStyle name="Percent 3 2 2 2 6 2 2" xfId="12884"/>
    <cellStyle name="Percent 3 2 2 2 6 3" xfId="12885"/>
    <cellStyle name="Percent 3 2 2 2 6 4" xfId="21495"/>
    <cellStyle name="Percent 3 2 2 2 6 5" xfId="21496"/>
    <cellStyle name="Percent 3 2 2 2 7" xfId="12886"/>
    <cellStyle name="Percent 3 2 2 2 7 2" xfId="12887"/>
    <cellStyle name="Percent 3 2 2 2 7 2 2" xfId="12888"/>
    <cellStyle name="Percent 3 2 2 2 7 3" xfId="12889"/>
    <cellStyle name="Percent 3 2 2 2 7 4" xfId="21497"/>
    <cellStyle name="Percent 3 2 2 2 7 5" xfId="21498"/>
    <cellStyle name="Percent 3 2 2 2 8" xfId="12890"/>
    <cellStyle name="Percent 3 2 2 2 8 2" xfId="12891"/>
    <cellStyle name="Percent 3 2 2 2 8 2 2" xfId="12892"/>
    <cellStyle name="Percent 3 2 2 2 8 3" xfId="12893"/>
    <cellStyle name="Percent 3 2 2 2 8 4" xfId="21499"/>
    <cellStyle name="Percent 3 2 2 2 8 5" xfId="21500"/>
    <cellStyle name="Percent 3 2 2 2 9" xfId="12894"/>
    <cellStyle name="Percent 3 2 2 2 9 2" xfId="12895"/>
    <cellStyle name="Percent 3 2 2 2 9 2 2" xfId="12896"/>
    <cellStyle name="Percent 3 2 2 2 9 3" xfId="12897"/>
    <cellStyle name="Percent 3 2 2 2 9 4" xfId="21501"/>
    <cellStyle name="Percent 3 2 2 2 9 5" xfId="21502"/>
    <cellStyle name="Percent 3 2 2 20" xfId="12898"/>
    <cellStyle name="Percent 3 2 2 20 2" xfId="12899"/>
    <cellStyle name="Percent 3 2 2 21" xfId="12900"/>
    <cellStyle name="Percent 3 2 2 22" xfId="12901"/>
    <cellStyle name="Percent 3 2 2 22 2" xfId="21503"/>
    <cellStyle name="Percent 3 2 2 22 2 2" xfId="32848"/>
    <cellStyle name="Percent 3 2 2 22 3" xfId="32849"/>
    <cellStyle name="Percent 3 2 2 23" xfId="32850"/>
    <cellStyle name="Percent 3 2 2 3" xfId="12902"/>
    <cellStyle name="Percent 3 2 2 3 2" xfId="12903"/>
    <cellStyle name="Percent 3 2 2 3 2 2" xfId="12904"/>
    <cellStyle name="Percent 3 2 2 3 2 3" xfId="12905"/>
    <cellStyle name="Percent 3 2 2 3 2 3 2" xfId="21504"/>
    <cellStyle name="Percent 3 2 2 3 2 3 2 2" xfId="32851"/>
    <cellStyle name="Percent 3 2 2 3 2 3 3" xfId="32852"/>
    <cellStyle name="Percent 3 2 2 3 2 4" xfId="21505"/>
    <cellStyle name="Percent 3 2 2 3 2 4 2" xfId="32853"/>
    <cellStyle name="Percent 3 2 2 3 2 5" xfId="32854"/>
    <cellStyle name="Percent 3 2 2 3 3" xfId="12906"/>
    <cellStyle name="Percent 3 2 2 3 3 2" xfId="12907"/>
    <cellStyle name="Percent 3 2 2 3 4" xfId="12908"/>
    <cellStyle name="Percent 3 2 2 3 5" xfId="12909"/>
    <cellStyle name="Percent 3 2 2 3 5 2" xfId="21506"/>
    <cellStyle name="Percent 3 2 2 3 5 2 2" xfId="32855"/>
    <cellStyle name="Percent 3 2 2 3 5 3" xfId="32856"/>
    <cellStyle name="Percent 3 2 2 3 6" xfId="21507"/>
    <cellStyle name="Percent 3 2 2 3 6 2" xfId="32857"/>
    <cellStyle name="Percent 3 2 2 3 7" xfId="32858"/>
    <cellStyle name="Percent 3 2 2 4" xfId="12910"/>
    <cellStyle name="Percent 3 2 2 4 2" xfId="12911"/>
    <cellStyle name="Percent 3 2 2 4 2 2" xfId="12912"/>
    <cellStyle name="Percent 3 2 2 4 2 3" xfId="12913"/>
    <cellStyle name="Percent 3 2 2 4 2 3 2" xfId="21508"/>
    <cellStyle name="Percent 3 2 2 4 2 3 2 2" xfId="32859"/>
    <cellStyle name="Percent 3 2 2 4 2 3 3" xfId="32860"/>
    <cellStyle name="Percent 3 2 2 4 2 4" xfId="21509"/>
    <cellStyle name="Percent 3 2 2 4 2 4 2" xfId="32861"/>
    <cellStyle name="Percent 3 2 2 4 2 5" xfId="32862"/>
    <cellStyle name="Percent 3 2 2 4 3" xfId="12914"/>
    <cellStyle name="Percent 3 2 2 4 3 2" xfId="12915"/>
    <cellStyle name="Percent 3 2 2 4 4" xfId="12916"/>
    <cellStyle name="Percent 3 2 2 4 5" xfId="12917"/>
    <cellStyle name="Percent 3 2 2 4 5 2" xfId="21510"/>
    <cellStyle name="Percent 3 2 2 4 5 2 2" xfId="32863"/>
    <cellStyle name="Percent 3 2 2 4 5 3" xfId="32864"/>
    <cellStyle name="Percent 3 2 2 4 6" xfId="21511"/>
    <cellStyle name="Percent 3 2 2 4 6 2" xfId="32865"/>
    <cellStyle name="Percent 3 2 2 4 7" xfId="32866"/>
    <cellStyle name="Percent 3 2 2 5" xfId="12918"/>
    <cellStyle name="Percent 3 2 2 5 2" xfId="12919"/>
    <cellStyle name="Percent 3 2 2 5 2 2" xfId="12920"/>
    <cellStyle name="Percent 3 2 2 5 2 3" xfId="12921"/>
    <cellStyle name="Percent 3 2 2 5 2 3 2" xfId="21512"/>
    <cellStyle name="Percent 3 2 2 5 2 3 2 2" xfId="32867"/>
    <cellStyle name="Percent 3 2 2 5 2 3 3" xfId="32868"/>
    <cellStyle name="Percent 3 2 2 5 2 4" xfId="21513"/>
    <cellStyle name="Percent 3 2 2 5 2 4 2" xfId="32869"/>
    <cellStyle name="Percent 3 2 2 5 2 5" xfId="32870"/>
    <cellStyle name="Percent 3 2 2 5 3" xfId="12922"/>
    <cellStyle name="Percent 3 2 2 5 3 2" xfId="12923"/>
    <cellStyle name="Percent 3 2 2 5 4" xfId="12924"/>
    <cellStyle name="Percent 3 2 2 5 5" xfId="12925"/>
    <cellStyle name="Percent 3 2 2 5 5 2" xfId="21514"/>
    <cellStyle name="Percent 3 2 2 5 5 2 2" xfId="32871"/>
    <cellStyle name="Percent 3 2 2 5 5 3" xfId="32872"/>
    <cellStyle name="Percent 3 2 2 5 6" xfId="21515"/>
    <cellStyle name="Percent 3 2 2 5 6 2" xfId="32873"/>
    <cellStyle name="Percent 3 2 2 5 7" xfId="32874"/>
    <cellStyle name="Percent 3 2 2 6" xfId="12926"/>
    <cellStyle name="Percent 3 2 2 6 2" xfId="12927"/>
    <cellStyle name="Percent 3 2 2 6 2 2" xfId="12928"/>
    <cellStyle name="Percent 3 2 2 6 2 3" xfId="12929"/>
    <cellStyle name="Percent 3 2 2 6 2 3 2" xfId="21516"/>
    <cellStyle name="Percent 3 2 2 6 2 3 2 2" xfId="32875"/>
    <cellStyle name="Percent 3 2 2 6 2 3 3" xfId="32876"/>
    <cellStyle name="Percent 3 2 2 6 2 4" xfId="21517"/>
    <cellStyle name="Percent 3 2 2 6 2 4 2" xfId="32877"/>
    <cellStyle name="Percent 3 2 2 6 2 5" xfId="32878"/>
    <cellStyle name="Percent 3 2 2 6 3" xfId="12930"/>
    <cellStyle name="Percent 3 2 2 6 3 2" xfId="12931"/>
    <cellStyle name="Percent 3 2 2 6 4" xfId="12932"/>
    <cellStyle name="Percent 3 2 2 6 5" xfId="12933"/>
    <cellStyle name="Percent 3 2 2 6 5 2" xfId="21518"/>
    <cellStyle name="Percent 3 2 2 6 5 2 2" xfId="32879"/>
    <cellStyle name="Percent 3 2 2 6 5 3" xfId="32880"/>
    <cellStyle name="Percent 3 2 2 6 6" xfId="21519"/>
    <cellStyle name="Percent 3 2 2 6 6 2" xfId="32881"/>
    <cellStyle name="Percent 3 2 2 6 7" xfId="32882"/>
    <cellStyle name="Percent 3 2 2 7" xfId="12934"/>
    <cellStyle name="Percent 3 2 2 7 2" xfId="12935"/>
    <cellStyle name="Percent 3 2 2 7 2 2" xfId="12936"/>
    <cellStyle name="Percent 3 2 2 7 2 3" xfId="12937"/>
    <cellStyle name="Percent 3 2 2 7 2 3 2" xfId="21520"/>
    <cellStyle name="Percent 3 2 2 7 2 3 2 2" xfId="32883"/>
    <cellStyle name="Percent 3 2 2 7 2 3 3" xfId="32884"/>
    <cellStyle name="Percent 3 2 2 7 2 4" xfId="21521"/>
    <cellStyle name="Percent 3 2 2 7 2 4 2" xfId="32885"/>
    <cellStyle name="Percent 3 2 2 7 2 5" xfId="32886"/>
    <cellStyle name="Percent 3 2 2 7 3" xfId="12938"/>
    <cellStyle name="Percent 3 2 2 7 3 2" xfId="12939"/>
    <cellStyle name="Percent 3 2 2 7 4" xfId="12940"/>
    <cellStyle name="Percent 3 2 2 7 5" xfId="12941"/>
    <cellStyle name="Percent 3 2 2 7 5 2" xfId="21522"/>
    <cellStyle name="Percent 3 2 2 7 5 2 2" xfId="32887"/>
    <cellStyle name="Percent 3 2 2 7 5 3" xfId="32888"/>
    <cellStyle name="Percent 3 2 2 7 6" xfId="21523"/>
    <cellStyle name="Percent 3 2 2 7 6 2" xfId="32889"/>
    <cellStyle name="Percent 3 2 2 7 7" xfId="32890"/>
    <cellStyle name="Percent 3 2 2 8" xfId="12942"/>
    <cellStyle name="Percent 3 2 2 8 2" xfId="12943"/>
    <cellStyle name="Percent 3 2 2 8 2 2" xfId="12944"/>
    <cellStyle name="Percent 3 2 2 8 2 3" xfId="12945"/>
    <cellStyle name="Percent 3 2 2 8 2 3 2" xfId="21524"/>
    <cellStyle name="Percent 3 2 2 8 2 3 2 2" xfId="32891"/>
    <cellStyle name="Percent 3 2 2 8 2 3 3" xfId="32892"/>
    <cellStyle name="Percent 3 2 2 8 2 4" xfId="21525"/>
    <cellStyle name="Percent 3 2 2 8 2 4 2" xfId="32893"/>
    <cellStyle name="Percent 3 2 2 8 2 5" xfId="32894"/>
    <cellStyle name="Percent 3 2 2 8 3" xfId="12946"/>
    <cellStyle name="Percent 3 2 2 8 3 2" xfId="12947"/>
    <cellStyle name="Percent 3 2 2 8 4" xfId="12948"/>
    <cellStyle name="Percent 3 2 2 8 5" xfId="12949"/>
    <cellStyle name="Percent 3 2 2 8 5 2" xfId="21526"/>
    <cellStyle name="Percent 3 2 2 8 5 2 2" xfId="32895"/>
    <cellStyle name="Percent 3 2 2 8 5 3" xfId="32896"/>
    <cellStyle name="Percent 3 2 2 8 6" xfId="21527"/>
    <cellStyle name="Percent 3 2 2 8 6 2" xfId="32897"/>
    <cellStyle name="Percent 3 2 2 8 7" xfId="32898"/>
    <cellStyle name="Percent 3 2 2 9" xfId="12950"/>
    <cellStyle name="Percent 3 2 2 9 2" xfId="12951"/>
    <cellStyle name="Percent 3 2 2 9 2 2" xfId="12952"/>
    <cellStyle name="Percent 3 2 2 9 2 3" xfId="12953"/>
    <cellStyle name="Percent 3 2 2 9 2 3 2" xfId="21528"/>
    <cellStyle name="Percent 3 2 2 9 2 3 2 2" xfId="32899"/>
    <cellStyle name="Percent 3 2 2 9 2 3 3" xfId="32900"/>
    <cellStyle name="Percent 3 2 2 9 2 4" xfId="21529"/>
    <cellStyle name="Percent 3 2 2 9 2 4 2" xfId="32901"/>
    <cellStyle name="Percent 3 2 2 9 2 5" xfId="32902"/>
    <cellStyle name="Percent 3 2 2 9 3" xfId="12954"/>
    <cellStyle name="Percent 3 2 2 9 3 2" xfId="12955"/>
    <cellStyle name="Percent 3 2 2 9 4" xfId="12956"/>
    <cellStyle name="Percent 3 2 2 9 5" xfId="12957"/>
    <cellStyle name="Percent 3 2 2 9 5 2" xfId="21530"/>
    <cellStyle name="Percent 3 2 2 9 5 2 2" xfId="32903"/>
    <cellStyle name="Percent 3 2 2 9 5 3" xfId="32904"/>
    <cellStyle name="Percent 3 2 2 9 6" xfId="21531"/>
    <cellStyle name="Percent 3 2 2 9 6 2" xfId="32905"/>
    <cellStyle name="Percent 3 2 2 9 7" xfId="32906"/>
    <cellStyle name="Percent 3 2 20" xfId="12958"/>
    <cellStyle name="Percent 3 2 20 2" xfId="12959"/>
    <cellStyle name="Percent 3 2 20 3" xfId="12960"/>
    <cellStyle name="Percent 3 2 20 3 2" xfId="21532"/>
    <cellStyle name="Percent 3 2 20 3 2 2" xfId="32907"/>
    <cellStyle name="Percent 3 2 20 3 3" xfId="32908"/>
    <cellStyle name="Percent 3 2 20 4" xfId="21533"/>
    <cellStyle name="Percent 3 2 20 4 2" xfId="32909"/>
    <cellStyle name="Percent 3 2 20 5" xfId="32910"/>
    <cellStyle name="Percent 3 2 21" xfId="12961"/>
    <cellStyle name="Percent 3 2 22" xfId="21534"/>
    <cellStyle name="Percent 3 2 22 2" xfId="32911"/>
    <cellStyle name="Percent 3 2 3" xfId="12962"/>
    <cellStyle name="Percent 3 2 3 2" xfId="12963"/>
    <cellStyle name="Percent 3 2 3 2 2" xfId="12964"/>
    <cellStyle name="Percent 3 2 3 3" xfId="12965"/>
    <cellStyle name="Percent 3 2 4" xfId="12966"/>
    <cellStyle name="Percent 3 2 4 2" xfId="12967"/>
    <cellStyle name="Percent 3 2 4 2 2" xfId="12968"/>
    <cellStyle name="Percent 3 2 4 3" xfId="12969"/>
    <cellStyle name="Percent 3 2 5" xfId="12970"/>
    <cellStyle name="Percent 3 2 5 2" xfId="12971"/>
    <cellStyle name="Percent 3 2 5 2 2" xfId="12972"/>
    <cellStyle name="Percent 3 2 5 3" xfId="12973"/>
    <cellStyle name="Percent 3 2 6" xfId="12974"/>
    <cellStyle name="Percent 3 2 6 2" xfId="12975"/>
    <cellStyle name="Percent 3 2 6 2 2" xfId="12976"/>
    <cellStyle name="Percent 3 2 6 3" xfId="12977"/>
    <cellStyle name="Percent 3 2 7" xfId="12978"/>
    <cellStyle name="Percent 3 2 7 2" xfId="12979"/>
    <cellStyle name="Percent 3 2 7 2 2" xfId="12980"/>
    <cellStyle name="Percent 3 2 7 3" xfId="12981"/>
    <cellStyle name="Percent 3 2 8" xfId="12982"/>
    <cellStyle name="Percent 3 2 8 2" xfId="12983"/>
    <cellStyle name="Percent 3 2 8 2 2" xfId="12984"/>
    <cellStyle name="Percent 3 2 8 3" xfId="12985"/>
    <cellStyle name="Percent 3 2 9" xfId="12986"/>
    <cellStyle name="Percent 3 2 9 2" xfId="12987"/>
    <cellStyle name="Percent 3 2 9 2 2" xfId="12988"/>
    <cellStyle name="Percent 3 2 9 3" xfId="12989"/>
    <cellStyle name="Percent 3 20" xfId="12990"/>
    <cellStyle name="Percent 3 20 2" xfId="12991"/>
    <cellStyle name="Percent 3 20 2 2" xfId="12992"/>
    <cellStyle name="Percent 3 20 3" xfId="12993"/>
    <cellStyle name="Percent 3 21" xfId="12994"/>
    <cellStyle name="Percent 3 21 2" xfId="12995"/>
    <cellStyle name="Percent 3 21 2 2" xfId="12996"/>
    <cellStyle name="Percent 3 21 3" xfId="12997"/>
    <cellStyle name="Percent 3 22" xfId="12998"/>
    <cellStyle name="Percent 3 22 2" xfId="12999"/>
    <cellStyle name="Percent 3 22 2 2" xfId="13000"/>
    <cellStyle name="Percent 3 22 3" xfId="13001"/>
    <cellStyle name="Percent 3 23" xfId="13002"/>
    <cellStyle name="Percent 3 23 2" xfId="13003"/>
    <cellStyle name="Percent 3 23 3" xfId="21535"/>
    <cellStyle name="Percent 3 24" xfId="13004"/>
    <cellStyle name="Percent 3 24 2" xfId="13005"/>
    <cellStyle name="Percent 3 24 3" xfId="21536"/>
    <cellStyle name="Percent 3 25" xfId="13006"/>
    <cellStyle name="Percent 3 25 2" xfId="13007"/>
    <cellStyle name="Percent 3 25 3" xfId="21537"/>
    <cellStyle name="Percent 3 26" xfId="13008"/>
    <cellStyle name="Percent 3 26 2" xfId="13009"/>
    <cellStyle name="Percent 3 26 3" xfId="21538"/>
    <cellStyle name="Percent 3 27" xfId="13010"/>
    <cellStyle name="Percent 3 27 2" xfId="13011"/>
    <cellStyle name="Percent 3 27 3" xfId="21539"/>
    <cellStyle name="Percent 3 28" xfId="13012"/>
    <cellStyle name="Percent 3 28 2" xfId="13013"/>
    <cellStyle name="Percent 3 28 3" xfId="21540"/>
    <cellStyle name="Percent 3 29" xfId="13014"/>
    <cellStyle name="Percent 3 29 2" xfId="13015"/>
    <cellStyle name="Percent 3 29 3" xfId="21541"/>
    <cellStyle name="Percent 3 3" xfId="13016"/>
    <cellStyle name="Percent 3 3 2" xfId="13017"/>
    <cellStyle name="Percent 3 3 2 2" xfId="13018"/>
    <cellStyle name="Percent 3 3 2 2 2" xfId="13019"/>
    <cellStyle name="Percent 3 3 2 2 2 2" xfId="13020"/>
    <cellStyle name="Percent 3 3 2 2 3" xfId="13021"/>
    <cellStyle name="Percent 3 3 2 3" xfId="13022"/>
    <cellStyle name="Percent 3 3 2 3 2" xfId="13023"/>
    <cellStyle name="Percent 3 3 2 4" xfId="13024"/>
    <cellStyle name="Percent 3 3 2 4 2" xfId="13025"/>
    <cellStyle name="Percent 3 3 2 5" xfId="13026"/>
    <cellStyle name="Percent 3 3 2 5 2" xfId="13027"/>
    <cellStyle name="Percent 3 3 2 6" xfId="13028"/>
    <cellStyle name="Percent 3 3 2 6 2" xfId="13029"/>
    <cellStyle name="Percent 3 3 2 7" xfId="13030"/>
    <cellStyle name="Percent 3 3 3" xfId="13031"/>
    <cellStyle name="Percent 3 3 3 2" xfId="13032"/>
    <cellStyle name="Percent 3 3 4" xfId="13033"/>
    <cellStyle name="Percent 3 3 4 2" xfId="13034"/>
    <cellStyle name="Percent 3 3 5" xfId="13035"/>
    <cellStyle name="Percent 3 3 5 2" xfId="13036"/>
    <cellStyle name="Percent 3 3 6" xfId="13037"/>
    <cellStyle name="Percent 3 3 6 2" xfId="13038"/>
    <cellStyle name="Percent 3 3 7" xfId="13039"/>
    <cellStyle name="Percent 3 3 7 2" xfId="13040"/>
    <cellStyle name="Percent 3 3 8" xfId="13041"/>
    <cellStyle name="Percent 3 30" xfId="13042"/>
    <cellStyle name="Percent 3 30 2" xfId="13043"/>
    <cellStyle name="Percent 3 30 3" xfId="21542"/>
    <cellStyle name="Percent 3 31" xfId="13044"/>
    <cellStyle name="Percent 3 31 2" xfId="13045"/>
    <cellStyle name="Percent 3 31 3" xfId="21543"/>
    <cellStyle name="Percent 3 32" xfId="13046"/>
    <cellStyle name="Percent 3 32 2" xfId="13047"/>
    <cellStyle name="Percent 3 32 3" xfId="21544"/>
    <cellStyle name="Percent 3 33" xfId="13048"/>
    <cellStyle name="Percent 3 33 2" xfId="13049"/>
    <cellStyle name="Percent 3 33 3" xfId="21545"/>
    <cellStyle name="Percent 3 34" xfId="13050"/>
    <cellStyle name="Percent 3 34 2" xfId="13051"/>
    <cellStyle name="Percent 3 34 3" xfId="21546"/>
    <cellStyle name="Percent 3 35" xfId="13052"/>
    <cellStyle name="Percent 3 35 2" xfId="13053"/>
    <cellStyle name="Percent 3 35 3" xfId="21547"/>
    <cellStyle name="Percent 3 36" xfId="13054"/>
    <cellStyle name="Percent 3 36 2" xfId="13055"/>
    <cellStyle name="Percent 3 36 3" xfId="21548"/>
    <cellStyle name="Percent 3 37" xfId="13056"/>
    <cellStyle name="Percent 3 37 2" xfId="13057"/>
    <cellStyle name="Percent 3 37 3" xfId="21549"/>
    <cellStyle name="Percent 3 38" xfId="13058"/>
    <cellStyle name="Percent 3 38 2" xfId="13059"/>
    <cellStyle name="Percent 3 38 3" xfId="21550"/>
    <cellStyle name="Percent 3 39" xfId="13060"/>
    <cellStyle name="Percent 3 39 2" xfId="13061"/>
    <cellStyle name="Percent 3 39 3" xfId="21551"/>
    <cellStyle name="Percent 3 4" xfId="13062"/>
    <cellStyle name="Percent 3 4 2" xfId="13063"/>
    <cellStyle name="Percent 3 4 2 2" xfId="13064"/>
    <cellStyle name="Percent 3 4 2 2 2" xfId="13065"/>
    <cellStyle name="Percent 3 4 2 3" xfId="13066"/>
    <cellStyle name="Percent 3 4 3" xfId="13067"/>
    <cellStyle name="Percent 3 4 3 2" xfId="13068"/>
    <cellStyle name="Percent 3 4 4" xfId="13069"/>
    <cellStyle name="Percent 3 4 4 2" xfId="13070"/>
    <cellStyle name="Percent 3 4 5" xfId="13071"/>
    <cellStyle name="Percent 3 4 5 2" xfId="13072"/>
    <cellStyle name="Percent 3 4 6" xfId="13073"/>
    <cellStyle name="Percent 3 40" xfId="13074"/>
    <cellStyle name="Percent 3 40 2" xfId="13075"/>
    <cellStyle name="Percent 3 40 3" xfId="21552"/>
    <cellStyle name="Percent 3 41" xfId="13076"/>
    <cellStyle name="Percent 3 41 2" xfId="13077"/>
    <cellStyle name="Percent 3 41 3" xfId="21553"/>
    <cellStyle name="Percent 3 42" xfId="13078"/>
    <cellStyle name="Percent 3 42 2" xfId="13079"/>
    <cellStyle name="Percent 3 42 3" xfId="21554"/>
    <cellStyle name="Percent 3 43" xfId="13080"/>
    <cellStyle name="Percent 3 43 2" xfId="13081"/>
    <cellStyle name="Percent 3 43 3" xfId="21555"/>
    <cellStyle name="Percent 3 44" xfId="13082"/>
    <cellStyle name="Percent 3 44 2" xfId="13083"/>
    <cellStyle name="Percent 3 44 3" xfId="21556"/>
    <cellStyle name="Percent 3 45" xfId="13084"/>
    <cellStyle name="Percent 3 45 2" xfId="13085"/>
    <cellStyle name="Percent 3 45 3" xfId="21557"/>
    <cellStyle name="Percent 3 46" xfId="13086"/>
    <cellStyle name="Percent 3 46 2" xfId="13087"/>
    <cellStyle name="Percent 3 46 3" xfId="21558"/>
    <cellStyle name="Percent 3 47" xfId="13088"/>
    <cellStyle name="Percent 3 47 2" xfId="13089"/>
    <cellStyle name="Percent 3 47 3" xfId="21559"/>
    <cellStyle name="Percent 3 48" xfId="13090"/>
    <cellStyle name="Percent 3 48 2" xfId="13091"/>
    <cellStyle name="Percent 3 48 3" xfId="21560"/>
    <cellStyle name="Percent 3 49" xfId="13092"/>
    <cellStyle name="Percent 3 49 2" xfId="13093"/>
    <cellStyle name="Percent 3 49 3" xfId="21561"/>
    <cellStyle name="Percent 3 5" xfId="13094"/>
    <cellStyle name="Percent 3 5 2" xfId="13095"/>
    <cellStyle name="Percent 3 5 2 2" xfId="13096"/>
    <cellStyle name="Percent 3 5 3" xfId="13097"/>
    <cellStyle name="Percent 3 5 3 2" xfId="13098"/>
    <cellStyle name="Percent 3 5 4" xfId="13099"/>
    <cellStyle name="Percent 3 50" xfId="13100"/>
    <cellStyle name="Percent 3 50 2" xfId="13101"/>
    <cellStyle name="Percent 3 50 3" xfId="21562"/>
    <cellStyle name="Percent 3 51" xfId="13102"/>
    <cellStyle name="Percent 3 51 2" xfId="13103"/>
    <cellStyle name="Percent 3 51 3" xfId="21563"/>
    <cellStyle name="Percent 3 52" xfId="13104"/>
    <cellStyle name="Percent 3 52 2" xfId="13105"/>
    <cellStyle name="Percent 3 52 3" xfId="21564"/>
    <cellStyle name="Percent 3 53" xfId="13106"/>
    <cellStyle name="Percent 3 53 2" xfId="13107"/>
    <cellStyle name="Percent 3 53 3" xfId="21565"/>
    <cellStyle name="Percent 3 54" xfId="13108"/>
    <cellStyle name="Percent 3 54 2" xfId="13109"/>
    <cellStyle name="Percent 3 54 3" xfId="21566"/>
    <cellStyle name="Percent 3 55" xfId="13110"/>
    <cellStyle name="Percent 3 55 2" xfId="13111"/>
    <cellStyle name="Percent 3 55 3" xfId="21567"/>
    <cellStyle name="Percent 3 56" xfId="13112"/>
    <cellStyle name="Percent 3 56 2" xfId="13113"/>
    <cellStyle name="Percent 3 56 3" xfId="21568"/>
    <cellStyle name="Percent 3 57" xfId="13114"/>
    <cellStyle name="Percent 3 57 2" xfId="13115"/>
    <cellStyle name="Percent 3 57 3" xfId="21569"/>
    <cellStyle name="Percent 3 58" xfId="13116"/>
    <cellStyle name="Percent 3 58 2" xfId="13117"/>
    <cellStyle name="Percent 3 58 3" xfId="21570"/>
    <cellStyle name="Percent 3 59" xfId="13118"/>
    <cellStyle name="Percent 3 59 2" xfId="13119"/>
    <cellStyle name="Percent 3 59 3" xfId="21571"/>
    <cellStyle name="Percent 3 6" xfId="13120"/>
    <cellStyle name="Percent 3 6 2" xfId="13121"/>
    <cellStyle name="Percent 3 6 2 2" xfId="13122"/>
    <cellStyle name="Percent 3 6 3" xfId="13123"/>
    <cellStyle name="Percent 3 6 3 2" xfId="13124"/>
    <cellStyle name="Percent 3 6 4" xfId="13125"/>
    <cellStyle name="Percent 3 60" xfId="13126"/>
    <cellStyle name="Percent 3 60 2" xfId="13127"/>
    <cellStyle name="Percent 3 60 3" xfId="21572"/>
    <cellStyle name="Percent 3 61" xfId="13128"/>
    <cellStyle name="Percent 3 61 2" xfId="13129"/>
    <cellStyle name="Percent 3 61 3" xfId="21573"/>
    <cellStyle name="Percent 3 62" xfId="13130"/>
    <cellStyle name="Percent 3 62 2" xfId="13131"/>
    <cellStyle name="Percent 3 63" xfId="13132"/>
    <cellStyle name="Percent 3 63 2" xfId="13133"/>
    <cellStyle name="Percent 3 64" xfId="13134"/>
    <cellStyle name="Percent 3 64 2" xfId="13135"/>
    <cellStyle name="Percent 3 65" xfId="13136"/>
    <cellStyle name="Percent 3 65 2" xfId="13137"/>
    <cellStyle name="Percent 3 66" xfId="13138"/>
    <cellStyle name="Percent 3 66 2" xfId="13139"/>
    <cellStyle name="Percent 3 67" xfId="13140"/>
    <cellStyle name="Percent 3 67 2" xfId="13141"/>
    <cellStyle name="Percent 3 68" xfId="13142"/>
    <cellStyle name="Percent 3 68 2" xfId="13143"/>
    <cellStyle name="Percent 3 69" xfId="13144"/>
    <cellStyle name="Percent 3 69 2" xfId="13145"/>
    <cellStyle name="Percent 3 7" xfId="13146"/>
    <cellStyle name="Percent 3 7 2" xfId="13147"/>
    <cellStyle name="Percent 3 7 2 2" xfId="13148"/>
    <cellStyle name="Percent 3 7 3" xfId="13149"/>
    <cellStyle name="Percent 3 7 3 2" xfId="13150"/>
    <cellStyle name="Percent 3 7 4" xfId="13151"/>
    <cellStyle name="Percent 3 70" xfId="13152"/>
    <cellStyle name="Percent 3 70 2" xfId="13153"/>
    <cellStyle name="Percent 3 71" xfId="13154"/>
    <cellStyle name="Percent 3 71 2" xfId="13155"/>
    <cellStyle name="Percent 3 72" xfId="13156"/>
    <cellStyle name="Percent 3 72 2" xfId="13157"/>
    <cellStyle name="Percent 3 73" xfId="13158"/>
    <cellStyle name="Percent 3 73 2" xfId="13159"/>
    <cellStyle name="Percent 3 74" xfId="13160"/>
    <cellStyle name="Percent 3 74 2" xfId="13161"/>
    <cellStyle name="Percent 3 75" xfId="13162"/>
    <cellStyle name="Percent 3 75 2" xfId="13163"/>
    <cellStyle name="Percent 3 76" xfId="13164"/>
    <cellStyle name="Percent 3 76 2" xfId="13165"/>
    <cellStyle name="Percent 3 77" xfId="13166"/>
    <cellStyle name="Percent 3 77 2" xfId="13167"/>
    <cellStyle name="Percent 3 78" xfId="13168"/>
    <cellStyle name="Percent 3 78 2" xfId="13169"/>
    <cellStyle name="Percent 3 79" xfId="13170"/>
    <cellStyle name="Percent 3 79 2" xfId="13171"/>
    <cellStyle name="Percent 3 8" xfId="13172"/>
    <cellStyle name="Percent 3 8 2" xfId="13173"/>
    <cellStyle name="Percent 3 8 2 2" xfId="13174"/>
    <cellStyle name="Percent 3 8 3" xfId="13175"/>
    <cellStyle name="Percent 3 8 3 2" xfId="13176"/>
    <cellStyle name="Percent 3 8 4" xfId="13177"/>
    <cellStyle name="Percent 3 80" xfId="13178"/>
    <cellStyle name="Percent 3 80 2" xfId="13179"/>
    <cellStyle name="Percent 3 81" xfId="13180"/>
    <cellStyle name="Percent 3 81 2" xfId="13181"/>
    <cellStyle name="Percent 3 82" xfId="13182"/>
    <cellStyle name="Percent 3 82 2" xfId="13183"/>
    <cellStyle name="Percent 3 83" xfId="13184"/>
    <cellStyle name="Percent 3 83 2" xfId="13185"/>
    <cellStyle name="Percent 3 84" xfId="13186"/>
    <cellStyle name="Percent 3 84 2" xfId="13187"/>
    <cellStyle name="Percent 3 85" xfId="13188"/>
    <cellStyle name="Percent 3 85 2" xfId="13189"/>
    <cellStyle name="Percent 3 86" xfId="13190"/>
    <cellStyle name="Percent 3 86 2" xfId="13191"/>
    <cellStyle name="Percent 3 87" xfId="13192"/>
    <cellStyle name="Percent 3 87 2" xfId="13193"/>
    <cellStyle name="Percent 3 88" xfId="13194"/>
    <cellStyle name="Percent 3 88 2" xfId="13195"/>
    <cellStyle name="Percent 3 89" xfId="13196"/>
    <cellStyle name="Percent 3 89 2" xfId="13197"/>
    <cellStyle name="Percent 3 9" xfId="13198"/>
    <cellStyle name="Percent 3 9 2" xfId="13199"/>
    <cellStyle name="Percent 3 9 2 2" xfId="13200"/>
    <cellStyle name="Percent 3 9 3" xfId="13201"/>
    <cellStyle name="Percent 3 9 3 2" xfId="13202"/>
    <cellStyle name="Percent 3 9 4" xfId="13203"/>
    <cellStyle name="Percent 3 90" xfId="13204"/>
    <cellStyle name="Percent 3 90 2" xfId="13205"/>
    <cellStyle name="Percent 3 91" xfId="13206"/>
    <cellStyle name="Percent 3 91 2" xfId="13207"/>
    <cellStyle name="Percent 3 92" xfId="13208"/>
    <cellStyle name="Percent 3 92 2" xfId="13209"/>
    <cellStyle name="Percent 3 93" xfId="13210"/>
    <cellStyle name="Percent 3 93 2" xfId="13211"/>
    <cellStyle name="Percent 3 94" xfId="13212"/>
    <cellStyle name="Percent 3 94 2" xfId="13213"/>
    <cellStyle name="Percent 3 95" xfId="13214"/>
    <cellStyle name="Percent 3 95 2" xfId="13215"/>
    <cellStyle name="Percent 3 96" xfId="13216"/>
    <cellStyle name="Percent 3 96 2" xfId="13217"/>
    <cellStyle name="Percent 3 97" xfId="13218"/>
    <cellStyle name="Percent 3 97 2" xfId="13219"/>
    <cellStyle name="Percent 3 98" xfId="13220"/>
    <cellStyle name="Percent 3 98 2" xfId="13221"/>
    <cellStyle name="Percent 3 99" xfId="13222"/>
    <cellStyle name="Percent 3 99 2" xfId="13223"/>
    <cellStyle name="Percent 3 99 2 2" xfId="13224"/>
    <cellStyle name="Percent 3 99 2 3" xfId="13225"/>
    <cellStyle name="Percent 3 99 2 3 2" xfId="21574"/>
    <cellStyle name="Percent 3 99 2 3 2 2" xfId="32912"/>
    <cellStyle name="Percent 3 99 2 3 3" xfId="32913"/>
    <cellStyle name="Percent 3 99 2 4" xfId="21575"/>
    <cellStyle name="Percent 3 99 2 4 2" xfId="32914"/>
    <cellStyle name="Percent 3 99 2 5" xfId="32915"/>
    <cellStyle name="Percent 3 99 3" xfId="13226"/>
    <cellStyle name="Percent 3 99 4" xfId="13227"/>
    <cellStyle name="Percent 3 99 4 2" xfId="21576"/>
    <cellStyle name="Percent 3 99 4 2 2" xfId="32916"/>
    <cellStyle name="Percent 3 99 4 3" xfId="32917"/>
    <cellStyle name="Percent 3 99 5" xfId="21577"/>
    <cellStyle name="Percent 3 99 5 2" xfId="32918"/>
    <cellStyle name="Percent 3 99 6" xfId="32919"/>
    <cellStyle name="Percent 30" xfId="13228"/>
    <cellStyle name="Percent 30 2" xfId="13229"/>
    <cellStyle name="Percent 31" xfId="13230"/>
    <cellStyle name="Percent 31 2" xfId="13231"/>
    <cellStyle name="Percent 32" xfId="13232"/>
    <cellStyle name="Percent 32 2" xfId="13233"/>
    <cellStyle name="Percent 33" xfId="13234"/>
    <cellStyle name="Percent 33 2" xfId="13235"/>
    <cellStyle name="Percent 34" xfId="13236"/>
    <cellStyle name="Percent 34 2" xfId="13237"/>
    <cellStyle name="Percent 35" xfId="13238"/>
    <cellStyle name="Percent 35 2" xfId="13239"/>
    <cellStyle name="Percent 36" xfId="13240"/>
    <cellStyle name="Percent 36 2" xfId="13241"/>
    <cellStyle name="Percent 37" xfId="13242"/>
    <cellStyle name="Percent 37 2" xfId="13243"/>
    <cellStyle name="Percent 38" xfId="13244"/>
    <cellStyle name="Percent 38 2" xfId="13245"/>
    <cellStyle name="Percent 39" xfId="13246"/>
    <cellStyle name="Percent 39 2" xfId="13247"/>
    <cellStyle name="Percent 4" xfId="66"/>
    <cellStyle name="Percent 4 10" xfId="13248"/>
    <cellStyle name="Percent 4 10 2" xfId="13249"/>
    <cellStyle name="Percent 4 11" xfId="13250"/>
    <cellStyle name="Percent 4 11 2" xfId="13251"/>
    <cellStyle name="Percent 4 12" xfId="13252"/>
    <cellStyle name="Percent 4 12 2" xfId="13253"/>
    <cellStyle name="Percent 4 13" xfId="13254"/>
    <cellStyle name="Percent 4 13 2" xfId="13255"/>
    <cellStyle name="Percent 4 14" xfId="13256"/>
    <cellStyle name="Percent 4 14 2" xfId="13257"/>
    <cellStyle name="Percent 4 15" xfId="13258"/>
    <cellStyle name="Percent 4 15 2" xfId="13259"/>
    <cellStyle name="Percent 4 16" xfId="13260"/>
    <cellStyle name="Percent 4 16 2" xfId="13261"/>
    <cellStyle name="Percent 4 17" xfId="13262"/>
    <cellStyle name="Percent 4 17 2" xfId="13263"/>
    <cellStyle name="Percent 4 18" xfId="13264"/>
    <cellStyle name="Percent 4 18 2" xfId="13265"/>
    <cellStyle name="Percent 4 19" xfId="13266"/>
    <cellStyle name="Percent 4 19 2" xfId="13267"/>
    <cellStyle name="Percent 4 2" xfId="13268"/>
    <cellStyle name="Percent 4 2 2" xfId="13269"/>
    <cellStyle name="Percent 4 2 2 2" xfId="13270"/>
    <cellStyle name="Percent 4 2 2 3" xfId="21578"/>
    <cellStyle name="Percent 4 2 3" xfId="13271"/>
    <cellStyle name="Percent 4 2 3 2" xfId="13272"/>
    <cellStyle name="Percent 4 2 4" xfId="13273"/>
    <cellStyle name="Percent 4 2 5" xfId="33660"/>
    <cellStyle name="Percent 4 20" xfId="13274"/>
    <cellStyle name="Percent 4 20 2" xfId="13275"/>
    <cellStyle name="Percent 4 21" xfId="13276"/>
    <cellStyle name="Percent 4 21 2" xfId="13277"/>
    <cellStyle name="Percent 4 22" xfId="13278"/>
    <cellStyle name="Percent 4 22 2" xfId="13279"/>
    <cellStyle name="Percent 4 23" xfId="13280"/>
    <cellStyle name="Percent 4 23 2" xfId="13281"/>
    <cellStyle name="Percent 4 24" xfId="13282"/>
    <cellStyle name="Percent 4 24 2" xfId="13283"/>
    <cellStyle name="Percent 4 25" xfId="13284"/>
    <cellStyle name="Percent 4 25 2" xfId="13285"/>
    <cellStyle name="Percent 4 26" xfId="13286"/>
    <cellStyle name="Percent 4 26 2" xfId="13287"/>
    <cellStyle name="Percent 4 27" xfId="13288"/>
    <cellStyle name="Percent 4 27 2" xfId="13289"/>
    <cellStyle name="Percent 4 28" xfId="13290"/>
    <cellStyle name="Percent 4 28 2" xfId="13291"/>
    <cellStyle name="Percent 4 29" xfId="13292"/>
    <cellStyle name="Percent 4 29 2" xfId="13293"/>
    <cellStyle name="Percent 4 3" xfId="13294"/>
    <cellStyle name="Percent 4 3 2" xfId="13295"/>
    <cellStyle name="Percent 4 3 2 2" xfId="13296"/>
    <cellStyle name="Percent 4 3 3" xfId="13297"/>
    <cellStyle name="Percent 4 30" xfId="13298"/>
    <cellStyle name="Percent 4 30 2" xfId="13299"/>
    <cellStyle name="Percent 4 31" xfId="13300"/>
    <cellStyle name="Percent 4 31 2" xfId="13301"/>
    <cellStyle name="Percent 4 32" xfId="13302"/>
    <cellStyle name="Percent 4 32 2" xfId="13303"/>
    <cellStyle name="Percent 4 33" xfId="13304"/>
    <cellStyle name="Percent 4 33 2" xfId="13305"/>
    <cellStyle name="Percent 4 34" xfId="13306"/>
    <cellStyle name="Percent 4 34 2" xfId="13307"/>
    <cellStyle name="Percent 4 35" xfId="13308"/>
    <cellStyle name="Percent 4 35 2" xfId="13309"/>
    <cellStyle name="Percent 4 36" xfId="13310"/>
    <cellStyle name="Percent 4 36 2" xfId="13311"/>
    <cellStyle name="Percent 4 37" xfId="13312"/>
    <cellStyle name="Percent 4 37 2" xfId="13313"/>
    <cellStyle name="Percent 4 38" xfId="13314"/>
    <cellStyle name="Percent 4 38 2" xfId="13315"/>
    <cellStyle name="Percent 4 39" xfId="13316"/>
    <cellStyle name="Percent 4 39 2" xfId="13317"/>
    <cellStyle name="Percent 4 4" xfId="13318"/>
    <cellStyle name="Percent 4 4 2" xfId="13319"/>
    <cellStyle name="Percent 4 40" xfId="13320"/>
    <cellStyle name="Percent 4 40 2" xfId="13321"/>
    <cellStyle name="Percent 4 41" xfId="13322"/>
    <cellStyle name="Percent 4 41 2" xfId="13323"/>
    <cellStyle name="Percent 4 42" xfId="13324"/>
    <cellStyle name="Percent 4 42 2" xfId="13325"/>
    <cellStyle name="Percent 4 43" xfId="13326"/>
    <cellStyle name="Percent 4 43 2" xfId="13327"/>
    <cellStyle name="Percent 4 44" xfId="13328"/>
    <cellStyle name="Percent 4 44 2" xfId="13329"/>
    <cellStyle name="Percent 4 45" xfId="13330"/>
    <cellStyle name="Percent 4 45 2" xfId="13331"/>
    <cellStyle name="Percent 4 46" xfId="13332"/>
    <cellStyle name="Percent 4 46 2" xfId="13333"/>
    <cellStyle name="Percent 4 47" xfId="13334"/>
    <cellStyle name="Percent 4 47 2" xfId="13335"/>
    <cellStyle name="Percent 4 48" xfId="13336"/>
    <cellStyle name="Percent 4 48 2" xfId="13337"/>
    <cellStyle name="Percent 4 49" xfId="13338"/>
    <cellStyle name="Percent 4 49 2" xfId="13339"/>
    <cellStyle name="Percent 4 5" xfId="13340"/>
    <cellStyle name="Percent 4 5 2" xfId="13341"/>
    <cellStyle name="Percent 4 50" xfId="13342"/>
    <cellStyle name="Percent 4 50 2" xfId="13343"/>
    <cellStyle name="Percent 4 51" xfId="13344"/>
    <cellStyle name="Percent 4 51 2" xfId="13345"/>
    <cellStyle name="Percent 4 52" xfId="13346"/>
    <cellStyle name="Percent 4 52 2" xfId="13347"/>
    <cellStyle name="Percent 4 53" xfId="13348"/>
    <cellStyle name="Percent 4 53 2" xfId="13349"/>
    <cellStyle name="Percent 4 54" xfId="13350"/>
    <cellStyle name="Percent 4 54 2" xfId="13351"/>
    <cellStyle name="Percent 4 55" xfId="13352"/>
    <cellStyle name="Percent 4 55 2" xfId="13353"/>
    <cellStyle name="Percent 4 56" xfId="13354"/>
    <cellStyle name="Percent 4 56 2" xfId="13355"/>
    <cellStyle name="Percent 4 57" xfId="13356"/>
    <cellStyle name="Percent 4 57 2" xfId="13357"/>
    <cellStyle name="Percent 4 58" xfId="13358"/>
    <cellStyle name="Percent 4 58 2" xfId="13359"/>
    <cellStyle name="Percent 4 59" xfId="13360"/>
    <cellStyle name="Percent 4 59 2" xfId="13361"/>
    <cellStyle name="Percent 4 6" xfId="13362"/>
    <cellStyle name="Percent 4 6 2" xfId="13363"/>
    <cellStyle name="Percent 4 60" xfId="13364"/>
    <cellStyle name="Percent 4 60 2" xfId="13365"/>
    <cellStyle name="Percent 4 61" xfId="13366"/>
    <cellStyle name="Percent 4 61 2" xfId="13367"/>
    <cellStyle name="Percent 4 62" xfId="13368"/>
    <cellStyle name="Percent 4 63" xfId="33638"/>
    <cellStyle name="Percent 4 64" xfId="33701"/>
    <cellStyle name="Percent 4 7" xfId="13369"/>
    <cellStyle name="Percent 4 7 2" xfId="13370"/>
    <cellStyle name="Percent 4 8" xfId="13371"/>
    <cellStyle name="Percent 4 8 2" xfId="13372"/>
    <cellStyle name="Percent 4 9" xfId="13373"/>
    <cellStyle name="Percent 4 9 2" xfId="13374"/>
    <cellStyle name="Percent 40" xfId="13375"/>
    <cellStyle name="Percent 40 2" xfId="13376"/>
    <cellStyle name="Percent 41" xfId="13377"/>
    <cellStyle name="Percent 41 2" xfId="13378"/>
    <cellStyle name="Percent 42" xfId="13379"/>
    <cellStyle name="Percent 42 2" xfId="13380"/>
    <cellStyle name="Percent 43" xfId="13381"/>
    <cellStyle name="Percent 43 2" xfId="13382"/>
    <cellStyle name="Percent 44" xfId="13383"/>
    <cellStyle name="Percent 44 2" xfId="13384"/>
    <cellStyle name="Percent 44 2 2" xfId="13385"/>
    <cellStyle name="Percent 44 3" xfId="13386"/>
    <cellStyle name="Percent 45" xfId="13387"/>
    <cellStyle name="Percent 45 2" xfId="13388"/>
    <cellStyle name="Percent 46" xfId="13389"/>
    <cellStyle name="Percent 46 2" xfId="13390"/>
    <cellStyle name="Percent 46 2 2" xfId="13391"/>
    <cellStyle name="Percent 46 3" xfId="13392"/>
    <cellStyle name="Percent 47" xfId="13393"/>
    <cellStyle name="Percent 47 2" xfId="13394"/>
    <cellStyle name="Percent 48" xfId="13395"/>
    <cellStyle name="Percent 48 2" xfId="13396"/>
    <cellStyle name="Percent 49" xfId="13397"/>
    <cellStyle name="Percent 49 2" xfId="13398"/>
    <cellStyle name="Percent 5" xfId="67"/>
    <cellStyle name="Percent 5 10" xfId="13399"/>
    <cellStyle name="Percent 5 10 2" xfId="13400"/>
    <cellStyle name="Percent 5 11" xfId="13401"/>
    <cellStyle name="Percent 5 11 2" xfId="13402"/>
    <cellStyle name="Percent 5 11 2 2" xfId="13403"/>
    <cellStyle name="Percent 5 11 3" xfId="13404"/>
    <cellStyle name="Percent 5 12" xfId="13405"/>
    <cellStyle name="Percent 5 12 2" xfId="13406"/>
    <cellStyle name="Percent 5 12 2 2" xfId="13407"/>
    <cellStyle name="Percent 5 12 3" xfId="13408"/>
    <cellStyle name="Percent 5 13" xfId="13409"/>
    <cellStyle name="Percent 5 13 2" xfId="13410"/>
    <cellStyle name="Percent 5 13 2 2" xfId="13411"/>
    <cellStyle name="Percent 5 13 3" xfId="13412"/>
    <cellStyle name="Percent 5 14" xfId="13413"/>
    <cellStyle name="Percent 5 14 2" xfId="13414"/>
    <cellStyle name="Percent 5 14 2 2" xfId="13415"/>
    <cellStyle name="Percent 5 14 3" xfId="13416"/>
    <cellStyle name="Percent 5 15" xfId="13417"/>
    <cellStyle name="Percent 5 15 2" xfId="13418"/>
    <cellStyle name="Percent 5 15 2 2" xfId="13419"/>
    <cellStyle name="Percent 5 15 3" xfId="13420"/>
    <cellStyle name="Percent 5 16" xfId="13421"/>
    <cellStyle name="Percent 5 16 2" xfId="13422"/>
    <cellStyle name="Percent 5 17" xfId="13423"/>
    <cellStyle name="Percent 5 17 2" xfId="13424"/>
    <cellStyle name="Percent 5 18" xfId="13425"/>
    <cellStyle name="Percent 5 18 2" xfId="13426"/>
    <cellStyle name="Percent 5 19" xfId="13427"/>
    <cellStyle name="Percent 5 19 2" xfId="13428"/>
    <cellStyle name="Percent 5 2" xfId="13429"/>
    <cellStyle name="Percent 5 2 10" xfId="13430"/>
    <cellStyle name="Percent 5 2 10 2" xfId="13431"/>
    <cellStyle name="Percent 5 2 11" xfId="13432"/>
    <cellStyle name="Percent 5 2 11 2" xfId="13433"/>
    <cellStyle name="Percent 5 2 12" xfId="13434"/>
    <cellStyle name="Percent 5 2 12 2" xfId="13435"/>
    <cellStyle name="Percent 5 2 13" xfId="13436"/>
    <cellStyle name="Percent 5 2 13 2" xfId="13437"/>
    <cellStyle name="Percent 5 2 14" xfId="13438"/>
    <cellStyle name="Percent 5 2 14 2" xfId="13439"/>
    <cellStyle name="Percent 5 2 15" xfId="13440"/>
    <cellStyle name="Percent 5 2 15 2" xfId="13441"/>
    <cellStyle name="Percent 5 2 16" xfId="13442"/>
    <cellStyle name="Percent 5 2 16 2" xfId="13443"/>
    <cellStyle name="Percent 5 2 17" xfId="13444"/>
    <cellStyle name="Percent 5 2 17 2" xfId="13445"/>
    <cellStyle name="Percent 5 2 17 3" xfId="13446"/>
    <cellStyle name="Percent 5 2 17 3 2" xfId="21579"/>
    <cellStyle name="Percent 5 2 17 3 2 2" xfId="32920"/>
    <cellStyle name="Percent 5 2 17 3 3" xfId="32921"/>
    <cellStyle name="Percent 5 2 17 4" xfId="21580"/>
    <cellStyle name="Percent 5 2 17 4 2" xfId="32922"/>
    <cellStyle name="Percent 5 2 17 5" xfId="32923"/>
    <cellStyle name="Percent 5 2 18" xfId="13447"/>
    <cellStyle name="Percent 5 2 19" xfId="13448"/>
    <cellStyle name="Percent 5 2 19 2" xfId="21581"/>
    <cellStyle name="Percent 5 2 19 2 2" xfId="32924"/>
    <cellStyle name="Percent 5 2 19 3" xfId="32925"/>
    <cellStyle name="Percent 5 2 2" xfId="13449"/>
    <cellStyle name="Percent 5 2 2 10" xfId="13450"/>
    <cellStyle name="Percent 5 2 2 10 2" xfId="13451"/>
    <cellStyle name="Percent 5 2 2 11" xfId="13452"/>
    <cellStyle name="Percent 5 2 2 11 2" xfId="13453"/>
    <cellStyle name="Percent 5 2 2 12" xfId="13454"/>
    <cellStyle name="Percent 5 2 2 12 2" xfId="13455"/>
    <cellStyle name="Percent 5 2 2 13" xfId="13456"/>
    <cellStyle name="Percent 5 2 2 13 2" xfId="13457"/>
    <cellStyle name="Percent 5 2 2 14" xfId="13458"/>
    <cellStyle name="Percent 5 2 2 14 2" xfId="13459"/>
    <cellStyle name="Percent 5 2 2 14 3" xfId="13460"/>
    <cellStyle name="Percent 5 2 2 14 3 2" xfId="21582"/>
    <cellStyle name="Percent 5 2 2 14 3 2 2" xfId="32926"/>
    <cellStyle name="Percent 5 2 2 14 3 3" xfId="32927"/>
    <cellStyle name="Percent 5 2 2 14 4" xfId="21583"/>
    <cellStyle name="Percent 5 2 2 14 4 2" xfId="32928"/>
    <cellStyle name="Percent 5 2 2 14 5" xfId="32929"/>
    <cellStyle name="Percent 5 2 2 15" xfId="13461"/>
    <cellStyle name="Percent 5 2 2 16" xfId="13462"/>
    <cellStyle name="Percent 5 2 2 16 2" xfId="21584"/>
    <cellStyle name="Percent 5 2 2 16 2 2" xfId="32930"/>
    <cellStyle name="Percent 5 2 2 16 3" xfId="32931"/>
    <cellStyle name="Percent 5 2 2 17" xfId="21585"/>
    <cellStyle name="Percent 5 2 2 17 2" xfId="32932"/>
    <cellStyle name="Percent 5 2 2 18" xfId="32933"/>
    <cellStyle name="Percent 5 2 2 2" xfId="13463"/>
    <cellStyle name="Percent 5 2 2 2 10" xfId="13464"/>
    <cellStyle name="Percent 5 2 2 2 10 2" xfId="13465"/>
    <cellStyle name="Percent 5 2 2 2 10 2 2" xfId="13466"/>
    <cellStyle name="Percent 5 2 2 2 10 2 3" xfId="13467"/>
    <cellStyle name="Percent 5 2 2 2 10 2 3 2" xfId="21586"/>
    <cellStyle name="Percent 5 2 2 2 10 2 3 2 2" xfId="32934"/>
    <cellStyle name="Percent 5 2 2 2 10 2 3 3" xfId="32935"/>
    <cellStyle name="Percent 5 2 2 2 10 2 4" xfId="21587"/>
    <cellStyle name="Percent 5 2 2 2 10 2 4 2" xfId="32936"/>
    <cellStyle name="Percent 5 2 2 2 10 2 5" xfId="32937"/>
    <cellStyle name="Percent 5 2 2 2 10 3" xfId="13468"/>
    <cellStyle name="Percent 5 2 2 2 10 4" xfId="13469"/>
    <cellStyle name="Percent 5 2 2 2 10 4 2" xfId="21588"/>
    <cellStyle name="Percent 5 2 2 2 10 4 2 2" xfId="32938"/>
    <cellStyle name="Percent 5 2 2 2 10 4 3" xfId="32939"/>
    <cellStyle name="Percent 5 2 2 2 10 5" xfId="21589"/>
    <cellStyle name="Percent 5 2 2 2 10 5 2" xfId="32940"/>
    <cellStyle name="Percent 5 2 2 2 10 6" xfId="32941"/>
    <cellStyle name="Percent 5 2 2 2 11" xfId="13470"/>
    <cellStyle name="Percent 5 2 2 2 11 2" xfId="13471"/>
    <cellStyle name="Percent 5 2 2 2 11 2 2" xfId="13472"/>
    <cellStyle name="Percent 5 2 2 2 11 2 3" xfId="13473"/>
    <cellStyle name="Percent 5 2 2 2 11 2 3 2" xfId="21590"/>
    <cellStyle name="Percent 5 2 2 2 11 2 3 2 2" xfId="32942"/>
    <cellStyle name="Percent 5 2 2 2 11 2 3 3" xfId="32943"/>
    <cellStyle name="Percent 5 2 2 2 11 2 4" xfId="21591"/>
    <cellStyle name="Percent 5 2 2 2 11 2 4 2" xfId="32944"/>
    <cellStyle name="Percent 5 2 2 2 11 2 5" xfId="32945"/>
    <cellStyle name="Percent 5 2 2 2 11 3" xfId="13474"/>
    <cellStyle name="Percent 5 2 2 2 11 4" xfId="13475"/>
    <cellStyle name="Percent 5 2 2 2 11 4 2" xfId="21592"/>
    <cellStyle name="Percent 5 2 2 2 11 4 2 2" xfId="32946"/>
    <cellStyle name="Percent 5 2 2 2 11 4 3" xfId="32947"/>
    <cellStyle name="Percent 5 2 2 2 11 5" xfId="21593"/>
    <cellStyle name="Percent 5 2 2 2 11 5 2" xfId="32948"/>
    <cellStyle name="Percent 5 2 2 2 11 6" xfId="32949"/>
    <cellStyle name="Percent 5 2 2 2 12" xfId="13476"/>
    <cellStyle name="Percent 5 2 2 2 12 2" xfId="13477"/>
    <cellStyle name="Percent 5 2 2 2 12 2 2" xfId="32950"/>
    <cellStyle name="Percent 5 2 2 2 12 3" xfId="13478"/>
    <cellStyle name="Percent 5 2 2 2 12 3 2" xfId="21594"/>
    <cellStyle name="Percent 5 2 2 2 12 3 2 2" xfId="32951"/>
    <cellStyle name="Percent 5 2 2 2 12 3 3" xfId="32952"/>
    <cellStyle name="Percent 5 2 2 2 12 4" xfId="21595"/>
    <cellStyle name="Percent 5 2 2 2 12 4 2" xfId="32953"/>
    <cellStyle name="Percent 5 2 2 2 12 5" xfId="32954"/>
    <cellStyle name="Percent 5 2 2 2 13" xfId="13479"/>
    <cellStyle name="Percent 5 2 2 2 13 2" xfId="13480"/>
    <cellStyle name="Percent 5 2 2 2 13 2 2" xfId="32955"/>
    <cellStyle name="Percent 5 2 2 2 13 3" xfId="13481"/>
    <cellStyle name="Percent 5 2 2 2 13 3 2" xfId="21596"/>
    <cellStyle name="Percent 5 2 2 2 13 3 2 2" xfId="32956"/>
    <cellStyle name="Percent 5 2 2 2 13 3 3" xfId="32957"/>
    <cellStyle name="Percent 5 2 2 2 13 4" xfId="21597"/>
    <cellStyle name="Percent 5 2 2 2 13 4 2" xfId="32958"/>
    <cellStyle name="Percent 5 2 2 2 13 5" xfId="32959"/>
    <cellStyle name="Percent 5 2 2 2 14" xfId="13482"/>
    <cellStyle name="Percent 5 2 2 2 14 2" xfId="13483"/>
    <cellStyle name="Percent 5 2 2 2 14 3" xfId="32960"/>
    <cellStyle name="Percent 5 2 2 2 15" xfId="13484"/>
    <cellStyle name="Percent 5 2 2 2 16" xfId="13485"/>
    <cellStyle name="Percent 5 2 2 2 16 2" xfId="21598"/>
    <cellStyle name="Percent 5 2 2 2 16 2 2" xfId="32961"/>
    <cellStyle name="Percent 5 2 2 2 16 3" xfId="32962"/>
    <cellStyle name="Percent 5 2 2 2 17" xfId="32963"/>
    <cellStyle name="Percent 5 2 2 2 2" xfId="13486"/>
    <cellStyle name="Percent 5 2 2 2 2 2" xfId="13487"/>
    <cellStyle name="Percent 5 2 2 2 2 2 2" xfId="13488"/>
    <cellStyle name="Percent 5 2 2 2 2 2 3" xfId="13489"/>
    <cellStyle name="Percent 5 2 2 2 2 2 3 2" xfId="21599"/>
    <cellStyle name="Percent 5 2 2 2 2 2 3 2 2" xfId="32964"/>
    <cellStyle name="Percent 5 2 2 2 2 2 3 3" xfId="32965"/>
    <cellStyle name="Percent 5 2 2 2 2 2 4" xfId="21600"/>
    <cellStyle name="Percent 5 2 2 2 2 2 4 2" xfId="32966"/>
    <cellStyle name="Percent 5 2 2 2 2 2 5" xfId="32967"/>
    <cellStyle name="Percent 5 2 2 2 2 3" xfId="13490"/>
    <cellStyle name="Percent 5 2 2 2 2 3 2" xfId="13491"/>
    <cellStyle name="Percent 5 2 2 2 2 4" xfId="13492"/>
    <cellStyle name="Percent 5 2 2 2 2 5" xfId="13493"/>
    <cellStyle name="Percent 5 2 2 2 2 5 2" xfId="21601"/>
    <cellStyle name="Percent 5 2 2 2 2 5 2 2" xfId="32968"/>
    <cellStyle name="Percent 5 2 2 2 2 5 3" xfId="32969"/>
    <cellStyle name="Percent 5 2 2 2 2 6" xfId="21602"/>
    <cellStyle name="Percent 5 2 2 2 2 6 2" xfId="32970"/>
    <cellStyle name="Percent 5 2 2 2 2 7" xfId="32971"/>
    <cellStyle name="Percent 5 2 2 2 3" xfId="13494"/>
    <cellStyle name="Percent 5 2 2 2 3 2" xfId="13495"/>
    <cellStyle name="Percent 5 2 2 2 3 2 2" xfId="13496"/>
    <cellStyle name="Percent 5 2 2 2 3 2 3" xfId="13497"/>
    <cellStyle name="Percent 5 2 2 2 3 2 3 2" xfId="21603"/>
    <cellStyle name="Percent 5 2 2 2 3 2 3 2 2" xfId="32972"/>
    <cellStyle name="Percent 5 2 2 2 3 2 3 3" xfId="32973"/>
    <cellStyle name="Percent 5 2 2 2 3 2 4" xfId="21604"/>
    <cellStyle name="Percent 5 2 2 2 3 2 4 2" xfId="32974"/>
    <cellStyle name="Percent 5 2 2 2 3 2 5" xfId="32975"/>
    <cellStyle name="Percent 5 2 2 2 3 3" xfId="13498"/>
    <cellStyle name="Percent 5 2 2 2 3 4" xfId="13499"/>
    <cellStyle name="Percent 5 2 2 2 3 4 2" xfId="21605"/>
    <cellStyle name="Percent 5 2 2 2 3 4 2 2" xfId="32976"/>
    <cellStyle name="Percent 5 2 2 2 3 4 3" xfId="32977"/>
    <cellStyle name="Percent 5 2 2 2 3 5" xfId="21606"/>
    <cellStyle name="Percent 5 2 2 2 3 5 2" xfId="32978"/>
    <cellStyle name="Percent 5 2 2 2 3 6" xfId="32979"/>
    <cellStyle name="Percent 5 2 2 2 4" xfId="13500"/>
    <cellStyle name="Percent 5 2 2 2 4 2" xfId="13501"/>
    <cellStyle name="Percent 5 2 2 2 4 2 2" xfId="13502"/>
    <cellStyle name="Percent 5 2 2 2 4 2 3" xfId="13503"/>
    <cellStyle name="Percent 5 2 2 2 4 2 3 2" xfId="21607"/>
    <cellStyle name="Percent 5 2 2 2 4 2 3 2 2" xfId="32980"/>
    <cellStyle name="Percent 5 2 2 2 4 2 3 3" xfId="32981"/>
    <cellStyle name="Percent 5 2 2 2 4 2 4" xfId="21608"/>
    <cellStyle name="Percent 5 2 2 2 4 2 4 2" xfId="32982"/>
    <cellStyle name="Percent 5 2 2 2 4 2 5" xfId="32983"/>
    <cellStyle name="Percent 5 2 2 2 4 3" xfId="13504"/>
    <cellStyle name="Percent 5 2 2 2 4 4" xfId="13505"/>
    <cellStyle name="Percent 5 2 2 2 4 4 2" xfId="21609"/>
    <cellStyle name="Percent 5 2 2 2 4 4 2 2" xfId="32984"/>
    <cellStyle name="Percent 5 2 2 2 4 4 3" xfId="32985"/>
    <cellStyle name="Percent 5 2 2 2 4 5" xfId="21610"/>
    <cellStyle name="Percent 5 2 2 2 4 5 2" xfId="32986"/>
    <cellStyle name="Percent 5 2 2 2 4 6" xfId="32987"/>
    <cellStyle name="Percent 5 2 2 2 5" xfId="13506"/>
    <cellStyle name="Percent 5 2 2 2 5 2" xfId="13507"/>
    <cellStyle name="Percent 5 2 2 2 5 2 2" xfId="13508"/>
    <cellStyle name="Percent 5 2 2 2 5 2 3" xfId="13509"/>
    <cellStyle name="Percent 5 2 2 2 5 2 3 2" xfId="21611"/>
    <cellStyle name="Percent 5 2 2 2 5 2 3 2 2" xfId="32988"/>
    <cellStyle name="Percent 5 2 2 2 5 2 3 3" xfId="32989"/>
    <cellStyle name="Percent 5 2 2 2 5 2 4" xfId="21612"/>
    <cellStyle name="Percent 5 2 2 2 5 2 4 2" xfId="32990"/>
    <cellStyle name="Percent 5 2 2 2 5 2 5" xfId="32991"/>
    <cellStyle name="Percent 5 2 2 2 5 3" xfId="13510"/>
    <cellStyle name="Percent 5 2 2 2 5 4" xfId="13511"/>
    <cellStyle name="Percent 5 2 2 2 5 4 2" xfId="21613"/>
    <cellStyle name="Percent 5 2 2 2 5 4 2 2" xfId="32992"/>
    <cellStyle name="Percent 5 2 2 2 5 4 3" xfId="32993"/>
    <cellStyle name="Percent 5 2 2 2 5 5" xfId="21614"/>
    <cellStyle name="Percent 5 2 2 2 5 5 2" xfId="32994"/>
    <cellStyle name="Percent 5 2 2 2 5 6" xfId="32995"/>
    <cellStyle name="Percent 5 2 2 2 6" xfId="13512"/>
    <cellStyle name="Percent 5 2 2 2 6 2" xfId="13513"/>
    <cellStyle name="Percent 5 2 2 2 6 2 2" xfId="13514"/>
    <cellStyle name="Percent 5 2 2 2 6 2 3" xfId="13515"/>
    <cellStyle name="Percent 5 2 2 2 6 2 3 2" xfId="21615"/>
    <cellStyle name="Percent 5 2 2 2 6 2 3 2 2" xfId="32996"/>
    <cellStyle name="Percent 5 2 2 2 6 2 3 3" xfId="32997"/>
    <cellStyle name="Percent 5 2 2 2 6 2 4" xfId="21616"/>
    <cellStyle name="Percent 5 2 2 2 6 2 4 2" xfId="32998"/>
    <cellStyle name="Percent 5 2 2 2 6 2 5" xfId="32999"/>
    <cellStyle name="Percent 5 2 2 2 6 3" xfId="13516"/>
    <cellStyle name="Percent 5 2 2 2 6 4" xfId="13517"/>
    <cellStyle name="Percent 5 2 2 2 6 4 2" xfId="21617"/>
    <cellStyle name="Percent 5 2 2 2 6 4 2 2" xfId="33000"/>
    <cellStyle name="Percent 5 2 2 2 6 4 3" xfId="33001"/>
    <cellStyle name="Percent 5 2 2 2 6 5" xfId="21618"/>
    <cellStyle name="Percent 5 2 2 2 6 5 2" xfId="33002"/>
    <cellStyle name="Percent 5 2 2 2 6 6" xfId="33003"/>
    <cellStyle name="Percent 5 2 2 2 7" xfId="13518"/>
    <cellStyle name="Percent 5 2 2 2 7 2" xfId="13519"/>
    <cellStyle name="Percent 5 2 2 2 7 2 2" xfId="13520"/>
    <cellStyle name="Percent 5 2 2 2 7 2 3" xfId="13521"/>
    <cellStyle name="Percent 5 2 2 2 7 2 3 2" xfId="21619"/>
    <cellStyle name="Percent 5 2 2 2 7 2 3 2 2" xfId="33004"/>
    <cellStyle name="Percent 5 2 2 2 7 2 3 3" xfId="33005"/>
    <cellStyle name="Percent 5 2 2 2 7 2 4" xfId="21620"/>
    <cellStyle name="Percent 5 2 2 2 7 2 4 2" xfId="33006"/>
    <cellStyle name="Percent 5 2 2 2 7 2 5" xfId="33007"/>
    <cellStyle name="Percent 5 2 2 2 7 3" xfId="13522"/>
    <cellStyle name="Percent 5 2 2 2 7 4" xfId="13523"/>
    <cellStyle name="Percent 5 2 2 2 7 4 2" xfId="21621"/>
    <cellStyle name="Percent 5 2 2 2 7 4 2 2" xfId="33008"/>
    <cellStyle name="Percent 5 2 2 2 7 4 3" xfId="33009"/>
    <cellStyle name="Percent 5 2 2 2 7 5" xfId="21622"/>
    <cellStyle name="Percent 5 2 2 2 7 5 2" xfId="33010"/>
    <cellStyle name="Percent 5 2 2 2 7 6" xfId="33011"/>
    <cellStyle name="Percent 5 2 2 2 8" xfId="13524"/>
    <cellStyle name="Percent 5 2 2 2 8 2" xfId="13525"/>
    <cellStyle name="Percent 5 2 2 2 8 2 2" xfId="13526"/>
    <cellStyle name="Percent 5 2 2 2 8 2 3" xfId="13527"/>
    <cellStyle name="Percent 5 2 2 2 8 2 3 2" xfId="21623"/>
    <cellStyle name="Percent 5 2 2 2 8 2 3 2 2" xfId="33012"/>
    <cellStyle name="Percent 5 2 2 2 8 2 3 3" xfId="33013"/>
    <cellStyle name="Percent 5 2 2 2 8 2 4" xfId="21624"/>
    <cellStyle name="Percent 5 2 2 2 8 2 4 2" xfId="33014"/>
    <cellStyle name="Percent 5 2 2 2 8 2 5" xfId="33015"/>
    <cellStyle name="Percent 5 2 2 2 8 3" xfId="13528"/>
    <cellStyle name="Percent 5 2 2 2 8 4" xfId="13529"/>
    <cellStyle name="Percent 5 2 2 2 8 4 2" xfId="21625"/>
    <cellStyle name="Percent 5 2 2 2 8 4 2 2" xfId="33016"/>
    <cellStyle name="Percent 5 2 2 2 8 4 3" xfId="33017"/>
    <cellStyle name="Percent 5 2 2 2 8 5" xfId="21626"/>
    <cellStyle name="Percent 5 2 2 2 8 5 2" xfId="33018"/>
    <cellStyle name="Percent 5 2 2 2 8 6" xfId="33019"/>
    <cellStyle name="Percent 5 2 2 2 9" xfId="13530"/>
    <cellStyle name="Percent 5 2 2 2 9 2" xfId="13531"/>
    <cellStyle name="Percent 5 2 2 2 9 2 2" xfId="13532"/>
    <cellStyle name="Percent 5 2 2 2 9 2 3" xfId="13533"/>
    <cellStyle name="Percent 5 2 2 2 9 2 3 2" xfId="21627"/>
    <cellStyle name="Percent 5 2 2 2 9 2 3 2 2" xfId="33020"/>
    <cellStyle name="Percent 5 2 2 2 9 2 3 3" xfId="33021"/>
    <cellStyle name="Percent 5 2 2 2 9 2 4" xfId="21628"/>
    <cellStyle name="Percent 5 2 2 2 9 2 4 2" xfId="33022"/>
    <cellStyle name="Percent 5 2 2 2 9 2 5" xfId="33023"/>
    <cellStyle name="Percent 5 2 2 2 9 3" xfId="13534"/>
    <cellStyle name="Percent 5 2 2 2 9 4" xfId="13535"/>
    <cellStyle name="Percent 5 2 2 2 9 4 2" xfId="21629"/>
    <cellStyle name="Percent 5 2 2 2 9 4 2 2" xfId="33024"/>
    <cellStyle name="Percent 5 2 2 2 9 4 3" xfId="33025"/>
    <cellStyle name="Percent 5 2 2 2 9 5" xfId="21630"/>
    <cellStyle name="Percent 5 2 2 2 9 5 2" xfId="33026"/>
    <cellStyle name="Percent 5 2 2 2 9 6" xfId="33027"/>
    <cellStyle name="Percent 5 2 2 3" xfId="13536"/>
    <cellStyle name="Percent 5 2 2 3 2" xfId="13537"/>
    <cellStyle name="Percent 5 2 2 3 2 2" xfId="13538"/>
    <cellStyle name="Percent 5 2 2 3 3" xfId="13539"/>
    <cellStyle name="Percent 5 2 2 4" xfId="13540"/>
    <cellStyle name="Percent 5 2 2 4 2" xfId="13541"/>
    <cellStyle name="Percent 5 2 2 4 2 2" xfId="13542"/>
    <cellStyle name="Percent 5 2 2 4 3" xfId="13543"/>
    <cellStyle name="Percent 5 2 2 5" xfId="13544"/>
    <cellStyle name="Percent 5 2 2 5 2" xfId="13545"/>
    <cellStyle name="Percent 5 2 2 5 2 2" xfId="13546"/>
    <cellStyle name="Percent 5 2 2 5 3" xfId="13547"/>
    <cellStyle name="Percent 5 2 2 6" xfId="13548"/>
    <cellStyle name="Percent 5 2 2 6 2" xfId="13549"/>
    <cellStyle name="Percent 5 2 2 6 2 2" xfId="13550"/>
    <cellStyle name="Percent 5 2 2 6 3" xfId="13551"/>
    <cellStyle name="Percent 5 2 2 7" xfId="13552"/>
    <cellStyle name="Percent 5 2 2 7 2" xfId="13553"/>
    <cellStyle name="Percent 5 2 2 7 2 2" xfId="13554"/>
    <cellStyle name="Percent 5 2 2 7 3" xfId="13555"/>
    <cellStyle name="Percent 5 2 2 8" xfId="13556"/>
    <cellStyle name="Percent 5 2 2 8 2" xfId="13557"/>
    <cellStyle name="Percent 5 2 2 8 2 2" xfId="13558"/>
    <cellStyle name="Percent 5 2 2 8 3" xfId="13559"/>
    <cellStyle name="Percent 5 2 2 9" xfId="13560"/>
    <cellStyle name="Percent 5 2 2 9 2" xfId="13561"/>
    <cellStyle name="Percent 5 2 2 9 2 2" xfId="13562"/>
    <cellStyle name="Percent 5 2 2 9 3" xfId="13563"/>
    <cellStyle name="Percent 5 2 20" xfId="21631"/>
    <cellStyle name="Percent 5 2 20 2" xfId="33028"/>
    <cellStyle name="Percent 5 2 21" xfId="33029"/>
    <cellStyle name="Percent 5 2 3" xfId="13564"/>
    <cellStyle name="Percent 5 2 3 2" xfId="13565"/>
    <cellStyle name="Percent 5 2 3 2 2" xfId="13566"/>
    <cellStyle name="Percent 5 2 3 2 2 2" xfId="13567"/>
    <cellStyle name="Percent 5 2 3 2 2 3" xfId="13568"/>
    <cellStyle name="Percent 5 2 3 2 2 3 2" xfId="21632"/>
    <cellStyle name="Percent 5 2 3 2 2 3 2 2" xfId="33030"/>
    <cellStyle name="Percent 5 2 3 2 2 3 3" xfId="33031"/>
    <cellStyle name="Percent 5 2 3 2 2 4" xfId="21633"/>
    <cellStyle name="Percent 5 2 3 2 2 4 2" xfId="33032"/>
    <cellStyle name="Percent 5 2 3 2 2 5" xfId="33033"/>
    <cellStyle name="Percent 5 2 3 2 3" xfId="13569"/>
    <cellStyle name="Percent 5 2 3 3" xfId="13570"/>
    <cellStyle name="Percent 5 2 3 3 2" xfId="13571"/>
    <cellStyle name="Percent 5 2 3 3 3" xfId="13572"/>
    <cellStyle name="Percent 5 2 3 3 3 2" xfId="21634"/>
    <cellStyle name="Percent 5 2 3 3 3 2 2" xfId="33034"/>
    <cellStyle name="Percent 5 2 3 3 3 3" xfId="33035"/>
    <cellStyle name="Percent 5 2 3 3 4" xfId="21635"/>
    <cellStyle name="Percent 5 2 3 3 4 2" xfId="33036"/>
    <cellStyle name="Percent 5 2 3 3 5" xfId="33037"/>
    <cellStyle name="Percent 5 2 3 4" xfId="13573"/>
    <cellStyle name="Percent 5 2 4" xfId="13574"/>
    <cellStyle name="Percent 5 2 4 2" xfId="13575"/>
    <cellStyle name="Percent 5 2 4 2 2" xfId="13576"/>
    <cellStyle name="Percent 5 2 4 2 3" xfId="13577"/>
    <cellStyle name="Percent 5 2 4 2 3 2" xfId="21636"/>
    <cellStyle name="Percent 5 2 4 2 3 2 2" xfId="33038"/>
    <cellStyle name="Percent 5 2 4 2 3 3" xfId="33039"/>
    <cellStyle name="Percent 5 2 4 2 4" xfId="21637"/>
    <cellStyle name="Percent 5 2 4 2 4 2" xfId="33040"/>
    <cellStyle name="Percent 5 2 4 2 5" xfId="33041"/>
    <cellStyle name="Percent 5 2 4 3" xfId="13578"/>
    <cellStyle name="Percent 5 2 4 3 2" xfId="13579"/>
    <cellStyle name="Percent 5 2 4 3 3" xfId="13580"/>
    <cellStyle name="Percent 5 2 4 3 3 2" xfId="21638"/>
    <cellStyle name="Percent 5 2 4 3 3 2 2" xfId="33042"/>
    <cellStyle name="Percent 5 2 4 3 3 3" xfId="33043"/>
    <cellStyle name="Percent 5 2 4 3 4" xfId="21639"/>
    <cellStyle name="Percent 5 2 4 3 4 2" xfId="33044"/>
    <cellStyle name="Percent 5 2 4 3 5" xfId="33045"/>
    <cellStyle name="Percent 5 2 4 4" xfId="13581"/>
    <cellStyle name="Percent 5 2 4 5" xfId="13582"/>
    <cellStyle name="Percent 5 2 4 5 2" xfId="21640"/>
    <cellStyle name="Percent 5 2 4 5 2 2" xfId="33046"/>
    <cellStyle name="Percent 5 2 4 5 3" xfId="33047"/>
    <cellStyle name="Percent 5 2 4 6" xfId="21641"/>
    <cellStyle name="Percent 5 2 4 6 2" xfId="33048"/>
    <cellStyle name="Percent 5 2 4 7" xfId="33049"/>
    <cellStyle name="Percent 5 2 5" xfId="13583"/>
    <cellStyle name="Percent 5 2 5 2" xfId="13584"/>
    <cellStyle name="Percent 5 2 5 2 2" xfId="13585"/>
    <cellStyle name="Percent 5 2 5 2 3" xfId="13586"/>
    <cellStyle name="Percent 5 2 5 2 3 2" xfId="21642"/>
    <cellStyle name="Percent 5 2 5 2 3 2 2" xfId="33050"/>
    <cellStyle name="Percent 5 2 5 2 3 3" xfId="33051"/>
    <cellStyle name="Percent 5 2 5 2 4" xfId="21643"/>
    <cellStyle name="Percent 5 2 5 2 4 2" xfId="33052"/>
    <cellStyle name="Percent 5 2 5 2 5" xfId="33053"/>
    <cellStyle name="Percent 5 2 5 3" xfId="13587"/>
    <cellStyle name="Percent 5 2 5 4" xfId="13588"/>
    <cellStyle name="Percent 5 2 5 4 2" xfId="21644"/>
    <cellStyle name="Percent 5 2 5 4 2 2" xfId="33054"/>
    <cellStyle name="Percent 5 2 5 4 3" xfId="33055"/>
    <cellStyle name="Percent 5 2 5 5" xfId="21645"/>
    <cellStyle name="Percent 5 2 5 5 2" xfId="33056"/>
    <cellStyle name="Percent 5 2 5 6" xfId="33057"/>
    <cellStyle name="Percent 5 2 6" xfId="13589"/>
    <cellStyle name="Percent 5 2 6 2" xfId="13590"/>
    <cellStyle name="Percent 5 2 7" xfId="13591"/>
    <cellStyle name="Percent 5 2 7 2" xfId="13592"/>
    <cellStyle name="Percent 5 2 8" xfId="13593"/>
    <cellStyle name="Percent 5 2 8 2" xfId="13594"/>
    <cellStyle name="Percent 5 2 9" xfId="13595"/>
    <cellStyle name="Percent 5 2 9 2" xfId="13596"/>
    <cellStyle name="Percent 5 20" xfId="13597"/>
    <cellStyle name="Percent 5 20 2" xfId="13598"/>
    <cellStyle name="Percent 5 21" xfId="13599"/>
    <cellStyle name="Percent 5 21 2" xfId="13600"/>
    <cellStyle name="Percent 5 22" xfId="13601"/>
    <cellStyle name="Percent 5 22 2" xfId="13602"/>
    <cellStyle name="Percent 5 23" xfId="13603"/>
    <cellStyle name="Percent 5 23 2" xfId="13604"/>
    <cellStyle name="Percent 5 24" xfId="13605"/>
    <cellStyle name="Percent 5 24 2" xfId="13606"/>
    <cellStyle name="Percent 5 25" xfId="13607"/>
    <cellStyle name="Percent 5 25 2" xfId="13608"/>
    <cellStyle name="Percent 5 26" xfId="13609"/>
    <cellStyle name="Percent 5 26 2" xfId="13610"/>
    <cellStyle name="Percent 5 27" xfId="13611"/>
    <cellStyle name="Percent 5 27 2" xfId="13612"/>
    <cellStyle name="Percent 5 28" xfId="13613"/>
    <cellStyle name="Percent 5 28 2" xfId="13614"/>
    <cellStyle name="Percent 5 29" xfId="13615"/>
    <cellStyle name="Percent 5 29 2" xfId="13616"/>
    <cellStyle name="Percent 5 3" xfId="13617"/>
    <cellStyle name="Percent 5 3 2" xfId="13618"/>
    <cellStyle name="Percent 5 3 2 2" xfId="13619"/>
    <cellStyle name="Percent 5 3 2 3" xfId="21646"/>
    <cellStyle name="Percent 5 3 3" xfId="13620"/>
    <cellStyle name="Percent 5 3 3 2" xfId="13621"/>
    <cellStyle name="Percent 5 3 4" xfId="13622"/>
    <cellStyle name="Percent 5 3 5" xfId="13623"/>
    <cellStyle name="Percent 5 30" xfId="13624"/>
    <cellStyle name="Percent 5 30 2" xfId="13625"/>
    <cellStyle name="Percent 5 31" xfId="13626"/>
    <cellStyle name="Percent 5 31 2" xfId="13627"/>
    <cellStyle name="Percent 5 32" xfId="13628"/>
    <cellStyle name="Percent 5 32 2" xfId="13629"/>
    <cellStyle name="Percent 5 33" xfId="13630"/>
    <cellStyle name="Percent 5 33 2" xfId="13631"/>
    <cellStyle name="Percent 5 34" xfId="13632"/>
    <cellStyle name="Percent 5 34 2" xfId="13633"/>
    <cellStyle name="Percent 5 35" xfId="13634"/>
    <cellStyle name="Percent 5 35 2" xfId="13635"/>
    <cellStyle name="Percent 5 36" xfId="13636"/>
    <cellStyle name="Percent 5 36 2" xfId="13637"/>
    <cellStyle name="Percent 5 37" xfId="13638"/>
    <cellStyle name="Percent 5 37 2" xfId="13639"/>
    <cellStyle name="Percent 5 38" xfId="13640"/>
    <cellStyle name="Percent 5 38 2" xfId="13641"/>
    <cellStyle name="Percent 5 39" xfId="13642"/>
    <cellStyle name="Percent 5 39 2" xfId="13643"/>
    <cellStyle name="Percent 5 4" xfId="13644"/>
    <cellStyle name="Percent 5 4 2" xfId="13645"/>
    <cellStyle name="Percent 5 4 2 2" xfId="13646"/>
    <cellStyle name="Percent 5 4 2 3" xfId="33058"/>
    <cellStyle name="Percent 5 4 3" xfId="13647"/>
    <cellStyle name="Percent 5 4 4" xfId="13648"/>
    <cellStyle name="Percent 5 4 4 2" xfId="21647"/>
    <cellStyle name="Percent 5 4 4 2 2" xfId="33059"/>
    <cellStyle name="Percent 5 4 4 3" xfId="33060"/>
    <cellStyle name="Percent 5 4 5" xfId="33061"/>
    <cellStyle name="Percent 5 40" xfId="13649"/>
    <cellStyle name="Percent 5 40 2" xfId="13650"/>
    <cellStyle name="Percent 5 41" xfId="13651"/>
    <cellStyle name="Percent 5 41 2" xfId="13652"/>
    <cellStyle name="Percent 5 42" xfId="13653"/>
    <cellStyle name="Percent 5 42 2" xfId="13654"/>
    <cellStyle name="Percent 5 43" xfId="13655"/>
    <cellStyle name="Percent 5 43 2" xfId="13656"/>
    <cellStyle name="Percent 5 44" xfId="13657"/>
    <cellStyle name="Percent 5 44 2" xfId="13658"/>
    <cellStyle name="Percent 5 45" xfId="13659"/>
    <cellStyle name="Percent 5 45 2" xfId="13660"/>
    <cellStyle name="Percent 5 46" xfId="13661"/>
    <cellStyle name="Percent 5 46 2" xfId="13662"/>
    <cellStyle name="Percent 5 47" xfId="13663"/>
    <cellStyle name="Percent 5 47 2" xfId="13664"/>
    <cellStyle name="Percent 5 48" xfId="13665"/>
    <cellStyle name="Percent 5 48 2" xfId="13666"/>
    <cellStyle name="Percent 5 49" xfId="13667"/>
    <cellStyle name="Percent 5 49 2" xfId="13668"/>
    <cellStyle name="Percent 5 5" xfId="13669"/>
    <cellStyle name="Percent 5 5 2" xfId="13670"/>
    <cellStyle name="Percent 5 5 3" xfId="13671"/>
    <cellStyle name="Percent 5 50" xfId="13672"/>
    <cellStyle name="Percent 5 50 2" xfId="13673"/>
    <cellStyle name="Percent 5 51" xfId="13674"/>
    <cellStyle name="Percent 5 51 2" xfId="13675"/>
    <cellStyle name="Percent 5 52" xfId="13676"/>
    <cellStyle name="Percent 5 52 2" xfId="13677"/>
    <cellStyle name="Percent 5 53" xfId="13678"/>
    <cellStyle name="Percent 5 53 2" xfId="13679"/>
    <cellStyle name="Percent 5 54" xfId="13680"/>
    <cellStyle name="Percent 5 54 2" xfId="13681"/>
    <cellStyle name="Percent 5 55" xfId="13682"/>
    <cellStyle name="Percent 5 55 2" xfId="13683"/>
    <cellStyle name="Percent 5 56" xfId="13684"/>
    <cellStyle name="Percent 5 56 2" xfId="13685"/>
    <cellStyle name="Percent 5 57" xfId="13686"/>
    <cellStyle name="Percent 5 57 2" xfId="13687"/>
    <cellStyle name="Percent 5 58" xfId="13688"/>
    <cellStyle name="Percent 5 58 2" xfId="13689"/>
    <cellStyle name="Percent 5 59" xfId="13690"/>
    <cellStyle name="Percent 5 59 2" xfId="13691"/>
    <cellStyle name="Percent 5 6" xfId="13692"/>
    <cellStyle name="Percent 5 6 2" xfId="13693"/>
    <cellStyle name="Percent 5 60" xfId="13694"/>
    <cellStyle name="Percent 5 60 2" xfId="13695"/>
    <cellStyle name="Percent 5 61" xfId="13696"/>
    <cellStyle name="Percent 5 61 2" xfId="13697"/>
    <cellStyle name="Percent 5 62" xfId="13698"/>
    <cellStyle name="Percent 5 62 2" xfId="13699"/>
    <cellStyle name="Percent 5 63" xfId="13700"/>
    <cellStyle name="Percent 5 63 2" xfId="13701"/>
    <cellStyle name="Percent 5 64" xfId="13702"/>
    <cellStyle name="Percent 5 64 2" xfId="13703"/>
    <cellStyle name="Percent 5 64 2 2" xfId="13704"/>
    <cellStyle name="Percent 5 64 2 2 2" xfId="21648"/>
    <cellStyle name="Percent 5 64 2 2 2 2" xfId="33062"/>
    <cellStyle name="Percent 5 64 2 2 3" xfId="33063"/>
    <cellStyle name="Percent 5 64 2 3" xfId="21649"/>
    <cellStyle name="Percent 5 64 2 3 2" xfId="33064"/>
    <cellStyle name="Percent 5 64 2 4" xfId="33065"/>
    <cellStyle name="Percent 5 64 3" xfId="13705"/>
    <cellStyle name="Percent 5 64 3 2" xfId="21650"/>
    <cellStyle name="Percent 5 64 3 2 2" xfId="33066"/>
    <cellStyle name="Percent 5 64 3 3" xfId="33067"/>
    <cellStyle name="Percent 5 64 4" xfId="21651"/>
    <cellStyle name="Percent 5 64 4 2" xfId="33068"/>
    <cellStyle name="Percent 5 64 5" xfId="33069"/>
    <cellStyle name="Percent 5 65" xfId="13706"/>
    <cellStyle name="Percent 5 65 2" xfId="13707"/>
    <cellStyle name="Percent 5 65 2 2" xfId="13708"/>
    <cellStyle name="Percent 5 65 2 2 2" xfId="21652"/>
    <cellStyle name="Percent 5 65 2 2 2 2" xfId="33070"/>
    <cellStyle name="Percent 5 65 2 2 3" xfId="33071"/>
    <cellStyle name="Percent 5 65 2 3" xfId="21653"/>
    <cellStyle name="Percent 5 65 2 3 2" xfId="33072"/>
    <cellStyle name="Percent 5 65 2 4" xfId="33073"/>
    <cellStyle name="Percent 5 65 3" xfId="13709"/>
    <cellStyle name="Percent 5 65 3 2" xfId="21654"/>
    <cellStyle name="Percent 5 65 3 2 2" xfId="33074"/>
    <cellStyle name="Percent 5 65 3 3" xfId="33075"/>
    <cellStyle name="Percent 5 65 4" xfId="21655"/>
    <cellStyle name="Percent 5 65 4 2" xfId="33076"/>
    <cellStyle name="Percent 5 65 5" xfId="33077"/>
    <cellStyle name="Percent 5 66" xfId="13710"/>
    <cellStyle name="Percent 5 66 2" xfId="21656"/>
    <cellStyle name="Percent 5 66 2 2" xfId="33078"/>
    <cellStyle name="Percent 5 66 3" xfId="33079"/>
    <cellStyle name="Percent 5 67" xfId="33658"/>
    <cellStyle name="Percent 5 7" xfId="13711"/>
    <cellStyle name="Percent 5 7 2" xfId="13712"/>
    <cellStyle name="Percent 5 8" xfId="13713"/>
    <cellStyle name="Percent 5 8 2" xfId="13714"/>
    <cellStyle name="Percent 5 9" xfId="13715"/>
    <cellStyle name="Percent 5 9 2" xfId="13716"/>
    <cellStyle name="Percent 5 9 2 2" xfId="13717"/>
    <cellStyle name="Percent 5 9 3" xfId="13718"/>
    <cellStyle name="Percent 50" xfId="13719"/>
    <cellStyle name="Percent 50 2" xfId="13720"/>
    <cellStyle name="Percent 51" xfId="13721"/>
    <cellStyle name="Percent 51 2" xfId="13722"/>
    <cellStyle name="Percent 52" xfId="13723"/>
    <cellStyle name="Percent 52 2" xfId="13724"/>
    <cellStyle name="Percent 53" xfId="13725"/>
    <cellStyle name="Percent 53 2" xfId="13726"/>
    <cellStyle name="Percent 54" xfId="13727"/>
    <cellStyle name="Percent 54 2" xfId="13728"/>
    <cellStyle name="Percent 55" xfId="13729"/>
    <cellStyle name="Percent 55 2" xfId="13730"/>
    <cellStyle name="Percent 56" xfId="13731"/>
    <cellStyle name="Percent 56 2" xfId="13732"/>
    <cellStyle name="Percent 57" xfId="13733"/>
    <cellStyle name="Percent 57 2" xfId="13734"/>
    <cellStyle name="Percent 58" xfId="13735"/>
    <cellStyle name="Percent 58 2" xfId="13736"/>
    <cellStyle name="Percent 59" xfId="13737"/>
    <cellStyle name="Percent 59 2" xfId="13738"/>
    <cellStyle name="Percent 6" xfId="68"/>
    <cellStyle name="Percent 6 2" xfId="13739"/>
    <cellStyle name="Percent 6 2 2" xfId="13740"/>
    <cellStyle name="Percent 6 3" xfId="13741"/>
    <cellStyle name="Percent 60" xfId="13742"/>
    <cellStyle name="Percent 60 2" xfId="13743"/>
    <cellStyle name="Percent 61" xfId="13744"/>
    <cellStyle name="Percent 61 2" xfId="13745"/>
    <cellStyle name="Percent 62" xfId="13746"/>
    <cellStyle name="Percent 62 2" xfId="13747"/>
    <cellStyle name="Percent 63" xfId="13748"/>
    <cellStyle name="Percent 63 2" xfId="13749"/>
    <cellStyle name="Percent 64" xfId="13750"/>
    <cellStyle name="Percent 64 2" xfId="13751"/>
    <cellStyle name="Percent 64 2 2" xfId="13752"/>
    <cellStyle name="Percent 64 2 3" xfId="13753"/>
    <cellStyle name="Percent 64 2 3 2" xfId="21657"/>
    <cellStyle name="Percent 64 2 3 2 2" xfId="33080"/>
    <cellStyle name="Percent 64 2 3 3" xfId="33081"/>
    <cellStyle name="Percent 64 2 4" xfId="21658"/>
    <cellStyle name="Percent 64 2 4 2" xfId="33082"/>
    <cellStyle name="Percent 64 2 5" xfId="33083"/>
    <cellStyle name="Percent 64 3" xfId="13754"/>
    <cellStyle name="Percent 64 4" xfId="13755"/>
    <cellStyle name="Percent 64 4 2" xfId="21659"/>
    <cellStyle name="Percent 64 4 2 2" xfId="33084"/>
    <cellStyle name="Percent 64 4 3" xfId="33085"/>
    <cellStyle name="Percent 64 5" xfId="21660"/>
    <cellStyle name="Percent 64 5 2" xfId="33086"/>
    <cellStyle name="Percent 64 6" xfId="33087"/>
    <cellStyle name="Percent 65" xfId="13756"/>
    <cellStyle name="Percent 65 2" xfId="13757"/>
    <cellStyle name="Percent 65 2 2" xfId="13758"/>
    <cellStyle name="Percent 65 3" xfId="13759"/>
    <cellStyle name="Percent 65 3 2" xfId="13760"/>
    <cellStyle name="Percent 65 4" xfId="13761"/>
    <cellStyle name="Percent 66" xfId="13762"/>
    <cellStyle name="Percent 66 2" xfId="13763"/>
    <cellStyle name="Percent 66 2 2" xfId="33088"/>
    <cellStyle name="Percent 66 3" xfId="13764"/>
    <cellStyle name="Percent 66 3 2" xfId="21661"/>
    <cellStyle name="Percent 66 3 2 2" xfId="33089"/>
    <cellStyle name="Percent 66 3 3" xfId="33090"/>
    <cellStyle name="Percent 66 4" xfId="21662"/>
    <cellStyle name="Percent 66 4 2" xfId="33091"/>
    <cellStyle name="Percent 66 5" xfId="33092"/>
    <cellStyle name="Percent 67" xfId="13765"/>
    <cellStyle name="Percent 67 2" xfId="13766"/>
    <cellStyle name="Percent 67 2 2" xfId="33093"/>
    <cellStyle name="Percent 67 3" xfId="13767"/>
    <cellStyle name="Percent 67 3 2" xfId="21663"/>
    <cellStyle name="Percent 67 3 2 2" xfId="33094"/>
    <cellStyle name="Percent 67 3 3" xfId="33095"/>
    <cellStyle name="Percent 67 4" xfId="21664"/>
    <cellStyle name="Percent 67 4 2" xfId="33096"/>
    <cellStyle name="Percent 67 5" xfId="33097"/>
    <cellStyle name="Percent 68" xfId="13768"/>
    <cellStyle name="Percent 68 2" xfId="13769"/>
    <cellStyle name="Percent 68 2 2" xfId="33098"/>
    <cellStyle name="Percent 68 3" xfId="13770"/>
    <cellStyle name="Percent 68 3 2" xfId="13771"/>
    <cellStyle name="Percent 68 3 2 2" xfId="21665"/>
    <cellStyle name="Percent 68 3 2 2 2" xfId="33099"/>
    <cellStyle name="Percent 68 3 2 3" xfId="33100"/>
    <cellStyle name="Percent 68 3 3" xfId="21666"/>
    <cellStyle name="Percent 68 3 3 2" xfId="33101"/>
    <cellStyle name="Percent 68 3 4" xfId="33102"/>
    <cellStyle name="Percent 68 4" xfId="13772"/>
    <cellStyle name="Percent 68 4 2" xfId="21667"/>
    <cellStyle name="Percent 68 4 2 2" xfId="21668"/>
    <cellStyle name="Percent 68 4 2 2 2" xfId="33103"/>
    <cellStyle name="Percent 68 4 2 3" xfId="22081"/>
    <cellStyle name="Percent 68 4 2 4" xfId="33104"/>
    <cellStyle name="Percent 68 4 3" xfId="21669"/>
    <cellStyle name="Percent 68 4 3 2" xfId="33105"/>
    <cellStyle name="Percent 68 4 4" xfId="33106"/>
    <cellStyle name="Percent 68 5" xfId="21670"/>
    <cellStyle name="Percent 68 5 2" xfId="33107"/>
    <cellStyle name="Percent 68 6" xfId="33108"/>
    <cellStyle name="Percent 69" xfId="13773"/>
    <cellStyle name="Percent 69 2" xfId="13774"/>
    <cellStyle name="Percent 7" xfId="69"/>
    <cellStyle name="Percent 7 10" xfId="13775"/>
    <cellStyle name="Percent 7 10 2" xfId="13776"/>
    <cellStyle name="Percent 7 11" xfId="13777"/>
    <cellStyle name="Percent 7 11 2" xfId="13778"/>
    <cellStyle name="Percent 7 12" xfId="13779"/>
    <cellStyle name="Percent 7 12 2" xfId="13780"/>
    <cellStyle name="Percent 7 13" xfId="13781"/>
    <cellStyle name="Percent 7 13 2" xfId="13782"/>
    <cellStyle name="Percent 7 14" xfId="13783"/>
    <cellStyle name="Percent 7 14 2" xfId="13784"/>
    <cellStyle name="Percent 7 14 3" xfId="33109"/>
    <cellStyle name="Percent 7 15" xfId="13785"/>
    <cellStyle name="Percent 7 15 2" xfId="33110"/>
    <cellStyle name="Percent 7 16" xfId="13786"/>
    <cellStyle name="Percent 7 16 2" xfId="21671"/>
    <cellStyle name="Percent 7 16 2 2" xfId="33111"/>
    <cellStyle name="Percent 7 16 3" xfId="33112"/>
    <cellStyle name="Percent 7 17" xfId="21672"/>
    <cellStyle name="Percent 7 17 2" xfId="33113"/>
    <cellStyle name="Percent 7 18" xfId="33114"/>
    <cellStyle name="Percent 7 2" xfId="13787"/>
    <cellStyle name="Percent 7 2 10" xfId="13788"/>
    <cellStyle name="Percent 7 2 10 2" xfId="13789"/>
    <cellStyle name="Percent 7 2 10 2 2" xfId="13790"/>
    <cellStyle name="Percent 7 2 10 2 3" xfId="13791"/>
    <cellStyle name="Percent 7 2 10 2 3 2" xfId="21673"/>
    <cellStyle name="Percent 7 2 10 2 3 2 2" xfId="33115"/>
    <cellStyle name="Percent 7 2 10 2 3 3" xfId="33116"/>
    <cellStyle name="Percent 7 2 10 2 4" xfId="21674"/>
    <cellStyle name="Percent 7 2 10 2 4 2" xfId="33117"/>
    <cellStyle name="Percent 7 2 10 2 5" xfId="33118"/>
    <cellStyle name="Percent 7 2 10 3" xfId="13792"/>
    <cellStyle name="Percent 7 2 10 4" xfId="13793"/>
    <cellStyle name="Percent 7 2 10 4 2" xfId="21675"/>
    <cellStyle name="Percent 7 2 10 4 2 2" xfId="33119"/>
    <cellStyle name="Percent 7 2 10 4 3" xfId="33120"/>
    <cellStyle name="Percent 7 2 10 5" xfId="21676"/>
    <cellStyle name="Percent 7 2 10 5 2" xfId="33121"/>
    <cellStyle name="Percent 7 2 10 6" xfId="33122"/>
    <cellStyle name="Percent 7 2 11" xfId="13794"/>
    <cellStyle name="Percent 7 2 11 2" xfId="13795"/>
    <cellStyle name="Percent 7 2 11 2 2" xfId="13796"/>
    <cellStyle name="Percent 7 2 11 2 3" xfId="13797"/>
    <cellStyle name="Percent 7 2 11 2 3 2" xfId="21677"/>
    <cellStyle name="Percent 7 2 11 2 3 2 2" xfId="33123"/>
    <cellStyle name="Percent 7 2 11 2 3 3" xfId="33124"/>
    <cellStyle name="Percent 7 2 11 2 4" xfId="21678"/>
    <cellStyle name="Percent 7 2 11 2 4 2" xfId="33125"/>
    <cellStyle name="Percent 7 2 11 2 5" xfId="33126"/>
    <cellStyle name="Percent 7 2 11 3" xfId="13798"/>
    <cellStyle name="Percent 7 2 11 4" xfId="13799"/>
    <cellStyle name="Percent 7 2 11 4 2" xfId="21679"/>
    <cellStyle name="Percent 7 2 11 4 2 2" xfId="33127"/>
    <cellStyle name="Percent 7 2 11 4 3" xfId="33128"/>
    <cellStyle name="Percent 7 2 11 5" xfId="21680"/>
    <cellStyle name="Percent 7 2 11 5 2" xfId="33129"/>
    <cellStyle name="Percent 7 2 11 6" xfId="33130"/>
    <cellStyle name="Percent 7 2 12" xfId="13800"/>
    <cellStyle name="Percent 7 2 12 2" xfId="13801"/>
    <cellStyle name="Percent 7 2 12 2 2" xfId="33131"/>
    <cellStyle name="Percent 7 2 12 3" xfId="13802"/>
    <cellStyle name="Percent 7 2 12 3 2" xfId="21681"/>
    <cellStyle name="Percent 7 2 12 3 2 2" xfId="33132"/>
    <cellStyle name="Percent 7 2 12 3 3" xfId="33133"/>
    <cellStyle name="Percent 7 2 12 4" xfId="21682"/>
    <cellStyle name="Percent 7 2 12 4 2" xfId="33134"/>
    <cellStyle name="Percent 7 2 12 5" xfId="33135"/>
    <cellStyle name="Percent 7 2 13" xfId="13803"/>
    <cellStyle name="Percent 7 2 13 2" xfId="13804"/>
    <cellStyle name="Percent 7 2 13 2 2" xfId="33136"/>
    <cellStyle name="Percent 7 2 13 3" xfId="13805"/>
    <cellStyle name="Percent 7 2 13 3 2" xfId="21683"/>
    <cellStyle name="Percent 7 2 13 3 2 2" xfId="33137"/>
    <cellStyle name="Percent 7 2 13 3 3" xfId="33138"/>
    <cellStyle name="Percent 7 2 13 4" xfId="21684"/>
    <cellStyle name="Percent 7 2 13 4 2" xfId="33139"/>
    <cellStyle name="Percent 7 2 13 5" xfId="33140"/>
    <cellStyle name="Percent 7 2 14" xfId="13806"/>
    <cellStyle name="Percent 7 2 14 2" xfId="13807"/>
    <cellStyle name="Percent 7 2 14 3" xfId="33141"/>
    <cellStyle name="Percent 7 2 15" xfId="13808"/>
    <cellStyle name="Percent 7 2 16" xfId="13809"/>
    <cellStyle name="Percent 7 2 16 2" xfId="21685"/>
    <cellStyle name="Percent 7 2 16 2 2" xfId="33142"/>
    <cellStyle name="Percent 7 2 16 3" xfId="33143"/>
    <cellStyle name="Percent 7 2 17" xfId="21686"/>
    <cellStyle name="Percent 7 2 17 2" xfId="33144"/>
    <cellStyle name="Percent 7 2 18" xfId="33145"/>
    <cellStyle name="Percent 7 2 2" xfId="13810"/>
    <cellStyle name="Percent 7 2 2 2" xfId="13811"/>
    <cellStyle name="Percent 7 2 2 2 2" xfId="13812"/>
    <cellStyle name="Percent 7 2 2 2 2 2" xfId="33146"/>
    <cellStyle name="Percent 7 2 2 2 3" xfId="13813"/>
    <cellStyle name="Percent 7 2 2 2 3 2" xfId="21687"/>
    <cellStyle name="Percent 7 2 2 2 3 2 2" xfId="33147"/>
    <cellStyle name="Percent 7 2 2 2 3 3" xfId="33148"/>
    <cellStyle name="Percent 7 2 2 2 4" xfId="21688"/>
    <cellStyle name="Percent 7 2 2 2 4 2" xfId="33149"/>
    <cellStyle name="Percent 7 2 2 2 5" xfId="33150"/>
    <cellStyle name="Percent 7 2 2 3" xfId="13814"/>
    <cellStyle name="Percent 7 2 2 3 2" xfId="13815"/>
    <cellStyle name="Percent 7 2 2 3 3" xfId="33151"/>
    <cellStyle name="Percent 7 2 2 4" xfId="13816"/>
    <cellStyle name="Percent 7 2 2 5" xfId="13817"/>
    <cellStyle name="Percent 7 2 2 5 2" xfId="21689"/>
    <cellStyle name="Percent 7 2 2 5 2 2" xfId="33152"/>
    <cellStyle name="Percent 7 2 2 5 3" xfId="33153"/>
    <cellStyle name="Percent 7 2 2 6" xfId="21690"/>
    <cellStyle name="Percent 7 2 2 6 2" xfId="33154"/>
    <cellStyle name="Percent 7 2 2 7" xfId="33155"/>
    <cellStyle name="Percent 7 2 3" xfId="13818"/>
    <cellStyle name="Percent 7 2 3 2" xfId="13819"/>
    <cellStyle name="Percent 7 2 3 2 2" xfId="13820"/>
    <cellStyle name="Percent 7 2 3 2 3" xfId="13821"/>
    <cellStyle name="Percent 7 2 3 2 3 2" xfId="21691"/>
    <cellStyle name="Percent 7 2 3 2 3 2 2" xfId="33156"/>
    <cellStyle name="Percent 7 2 3 2 3 3" xfId="33157"/>
    <cellStyle name="Percent 7 2 3 2 4" xfId="21692"/>
    <cellStyle name="Percent 7 2 3 2 4 2" xfId="33158"/>
    <cellStyle name="Percent 7 2 3 2 5" xfId="33159"/>
    <cellStyle name="Percent 7 2 3 3" xfId="13822"/>
    <cellStyle name="Percent 7 2 3 4" xfId="13823"/>
    <cellStyle name="Percent 7 2 3 4 2" xfId="21693"/>
    <cellStyle name="Percent 7 2 3 4 2 2" xfId="33160"/>
    <cellStyle name="Percent 7 2 3 4 3" xfId="33161"/>
    <cellStyle name="Percent 7 2 3 5" xfId="21694"/>
    <cellStyle name="Percent 7 2 3 5 2" xfId="33162"/>
    <cellStyle name="Percent 7 2 3 6" xfId="33163"/>
    <cellStyle name="Percent 7 2 4" xfId="13824"/>
    <cellStyle name="Percent 7 2 4 2" xfId="13825"/>
    <cellStyle name="Percent 7 2 4 2 2" xfId="13826"/>
    <cellStyle name="Percent 7 2 4 2 3" xfId="13827"/>
    <cellStyle name="Percent 7 2 4 2 3 2" xfId="21695"/>
    <cellStyle name="Percent 7 2 4 2 3 2 2" xfId="33164"/>
    <cellStyle name="Percent 7 2 4 2 3 3" xfId="33165"/>
    <cellStyle name="Percent 7 2 4 2 4" xfId="21696"/>
    <cellStyle name="Percent 7 2 4 2 4 2" xfId="33166"/>
    <cellStyle name="Percent 7 2 4 2 5" xfId="33167"/>
    <cellStyle name="Percent 7 2 4 3" xfId="13828"/>
    <cellStyle name="Percent 7 2 4 4" xfId="13829"/>
    <cellStyle name="Percent 7 2 4 4 2" xfId="21697"/>
    <cellStyle name="Percent 7 2 4 4 2 2" xfId="33168"/>
    <cellStyle name="Percent 7 2 4 4 3" xfId="33169"/>
    <cellStyle name="Percent 7 2 4 5" xfId="21698"/>
    <cellStyle name="Percent 7 2 4 5 2" xfId="33170"/>
    <cellStyle name="Percent 7 2 4 6" xfId="33171"/>
    <cellStyle name="Percent 7 2 5" xfId="13830"/>
    <cellStyle name="Percent 7 2 5 2" xfId="13831"/>
    <cellStyle name="Percent 7 2 5 2 2" xfId="13832"/>
    <cellStyle name="Percent 7 2 5 2 3" xfId="13833"/>
    <cellStyle name="Percent 7 2 5 2 3 2" xfId="21699"/>
    <cellStyle name="Percent 7 2 5 2 3 2 2" xfId="33172"/>
    <cellStyle name="Percent 7 2 5 2 3 3" xfId="33173"/>
    <cellStyle name="Percent 7 2 5 2 4" xfId="21700"/>
    <cellStyle name="Percent 7 2 5 2 4 2" xfId="33174"/>
    <cellStyle name="Percent 7 2 5 2 5" xfId="33175"/>
    <cellStyle name="Percent 7 2 5 3" xfId="13834"/>
    <cellStyle name="Percent 7 2 5 4" xfId="13835"/>
    <cellStyle name="Percent 7 2 5 4 2" xfId="21701"/>
    <cellStyle name="Percent 7 2 5 4 2 2" xfId="33176"/>
    <cellStyle name="Percent 7 2 5 4 3" xfId="33177"/>
    <cellStyle name="Percent 7 2 5 5" xfId="21702"/>
    <cellStyle name="Percent 7 2 5 5 2" xfId="33178"/>
    <cellStyle name="Percent 7 2 5 6" xfId="33179"/>
    <cellStyle name="Percent 7 2 6" xfId="13836"/>
    <cellStyle name="Percent 7 2 6 2" xfId="13837"/>
    <cellStyle name="Percent 7 2 6 2 2" xfId="13838"/>
    <cellStyle name="Percent 7 2 6 2 3" xfId="13839"/>
    <cellStyle name="Percent 7 2 6 2 3 2" xfId="21703"/>
    <cellStyle name="Percent 7 2 6 2 3 2 2" xfId="33180"/>
    <cellStyle name="Percent 7 2 6 2 3 3" xfId="33181"/>
    <cellStyle name="Percent 7 2 6 2 4" xfId="21704"/>
    <cellStyle name="Percent 7 2 6 2 4 2" xfId="33182"/>
    <cellStyle name="Percent 7 2 6 2 5" xfId="33183"/>
    <cellStyle name="Percent 7 2 6 3" xfId="13840"/>
    <cellStyle name="Percent 7 2 6 4" xfId="13841"/>
    <cellStyle name="Percent 7 2 6 4 2" xfId="21705"/>
    <cellStyle name="Percent 7 2 6 4 2 2" xfId="33184"/>
    <cellStyle name="Percent 7 2 6 4 3" xfId="33185"/>
    <cellStyle name="Percent 7 2 6 5" xfId="21706"/>
    <cellStyle name="Percent 7 2 6 5 2" xfId="33186"/>
    <cellStyle name="Percent 7 2 6 6" xfId="33187"/>
    <cellStyle name="Percent 7 2 7" xfId="13842"/>
    <cellStyle name="Percent 7 2 7 2" xfId="13843"/>
    <cellStyle name="Percent 7 2 7 2 2" xfId="13844"/>
    <cellStyle name="Percent 7 2 7 2 3" xfId="13845"/>
    <cellStyle name="Percent 7 2 7 2 3 2" xfId="21707"/>
    <cellStyle name="Percent 7 2 7 2 3 2 2" xfId="33188"/>
    <cellStyle name="Percent 7 2 7 2 3 3" xfId="33189"/>
    <cellStyle name="Percent 7 2 7 2 4" xfId="21708"/>
    <cellStyle name="Percent 7 2 7 2 4 2" xfId="33190"/>
    <cellStyle name="Percent 7 2 7 2 5" xfId="33191"/>
    <cellStyle name="Percent 7 2 7 3" xfId="13846"/>
    <cellStyle name="Percent 7 2 7 4" xfId="13847"/>
    <cellStyle name="Percent 7 2 7 4 2" xfId="21709"/>
    <cellStyle name="Percent 7 2 7 4 2 2" xfId="33192"/>
    <cellStyle name="Percent 7 2 7 4 3" xfId="33193"/>
    <cellStyle name="Percent 7 2 7 5" xfId="21710"/>
    <cellStyle name="Percent 7 2 7 5 2" xfId="33194"/>
    <cellStyle name="Percent 7 2 7 6" xfId="33195"/>
    <cellStyle name="Percent 7 2 8" xfId="13848"/>
    <cellStyle name="Percent 7 2 8 2" xfId="13849"/>
    <cellStyle name="Percent 7 2 8 2 2" xfId="13850"/>
    <cellStyle name="Percent 7 2 8 2 3" xfId="13851"/>
    <cellStyle name="Percent 7 2 8 2 3 2" xfId="21711"/>
    <cellStyle name="Percent 7 2 8 2 3 2 2" xfId="33196"/>
    <cellStyle name="Percent 7 2 8 2 3 3" xfId="33197"/>
    <cellStyle name="Percent 7 2 8 2 4" xfId="21712"/>
    <cellStyle name="Percent 7 2 8 2 4 2" xfId="33198"/>
    <cellStyle name="Percent 7 2 8 2 5" xfId="33199"/>
    <cellStyle name="Percent 7 2 8 3" xfId="13852"/>
    <cellStyle name="Percent 7 2 8 4" xfId="13853"/>
    <cellStyle name="Percent 7 2 8 4 2" xfId="21713"/>
    <cellStyle name="Percent 7 2 8 4 2 2" xfId="33200"/>
    <cellStyle name="Percent 7 2 8 4 3" xfId="33201"/>
    <cellStyle name="Percent 7 2 8 5" xfId="21714"/>
    <cellStyle name="Percent 7 2 8 5 2" xfId="33202"/>
    <cellStyle name="Percent 7 2 8 6" xfId="33203"/>
    <cellStyle name="Percent 7 2 9" xfId="13854"/>
    <cellStyle name="Percent 7 2 9 2" xfId="13855"/>
    <cellStyle name="Percent 7 2 9 2 2" xfId="13856"/>
    <cellStyle name="Percent 7 2 9 2 3" xfId="13857"/>
    <cellStyle name="Percent 7 2 9 2 3 2" xfId="21715"/>
    <cellStyle name="Percent 7 2 9 2 3 2 2" xfId="33204"/>
    <cellStyle name="Percent 7 2 9 2 3 3" xfId="33205"/>
    <cellStyle name="Percent 7 2 9 2 4" xfId="21716"/>
    <cellStyle name="Percent 7 2 9 2 4 2" xfId="33206"/>
    <cellStyle name="Percent 7 2 9 2 5" xfId="33207"/>
    <cellStyle name="Percent 7 2 9 3" xfId="13858"/>
    <cellStyle name="Percent 7 2 9 4" xfId="13859"/>
    <cellStyle name="Percent 7 2 9 4 2" xfId="21717"/>
    <cellStyle name="Percent 7 2 9 4 2 2" xfId="33208"/>
    <cellStyle name="Percent 7 2 9 4 3" xfId="33209"/>
    <cellStyle name="Percent 7 2 9 5" xfId="21718"/>
    <cellStyle name="Percent 7 2 9 5 2" xfId="33210"/>
    <cellStyle name="Percent 7 2 9 6" xfId="33211"/>
    <cellStyle name="Percent 7 3" xfId="13860"/>
    <cellStyle name="Percent 7 3 2" xfId="13861"/>
    <cellStyle name="Percent 7 4" xfId="13862"/>
    <cellStyle name="Percent 7 4 2" xfId="13863"/>
    <cellStyle name="Percent 7 5" xfId="13864"/>
    <cellStyle name="Percent 7 5 2" xfId="13865"/>
    <cellStyle name="Percent 7 6" xfId="13866"/>
    <cellStyle name="Percent 7 6 2" xfId="13867"/>
    <cellStyle name="Percent 7 7" xfId="13868"/>
    <cellStyle name="Percent 7 7 2" xfId="13869"/>
    <cellStyle name="Percent 7 8" xfId="13870"/>
    <cellStyle name="Percent 7 8 2" xfId="13871"/>
    <cellStyle name="Percent 7 9" xfId="13872"/>
    <cellStyle name="Percent 7 9 2" xfId="13873"/>
    <cellStyle name="Percent 70" xfId="13874"/>
    <cellStyle name="Percent 70 2" xfId="13875"/>
    <cellStyle name="Percent 71" xfId="13876"/>
    <cellStyle name="Percent 71 2" xfId="13877"/>
    <cellStyle name="Percent 71 3" xfId="13878"/>
    <cellStyle name="Percent 72" xfId="13879"/>
    <cellStyle name="Percent 72 2" xfId="13880"/>
    <cellStyle name="Percent 73" xfId="13881"/>
    <cellStyle name="Percent 73 2" xfId="13882"/>
    <cellStyle name="Percent 73 2 2" xfId="13883"/>
    <cellStyle name="Percent 73 2 3" xfId="13884"/>
    <cellStyle name="Percent 73 2 3 2" xfId="21719"/>
    <cellStyle name="Percent 73 2 3 2 2" xfId="21720"/>
    <cellStyle name="Percent 73 2 3 2 2 2" xfId="33212"/>
    <cellStyle name="Percent 73 2 3 2 3" xfId="33213"/>
    <cellStyle name="Percent 73 2 3 3" xfId="21721"/>
    <cellStyle name="Percent 73 2 3 3 2" xfId="21722"/>
    <cellStyle name="Percent 73 2 3 3 2 2" xfId="33214"/>
    <cellStyle name="Percent 73 2 3 3 3" xfId="33215"/>
    <cellStyle name="Percent 73 2 3 4" xfId="21723"/>
    <cellStyle name="Percent 73 2 3 4 2" xfId="33216"/>
    <cellStyle name="Percent 73 2 3 5" xfId="33217"/>
    <cellStyle name="Percent 73 2 4" xfId="21724"/>
    <cellStyle name="Percent 73 2 4 2" xfId="33218"/>
    <cellStyle name="Percent 73 2 5" xfId="33219"/>
    <cellStyle name="Percent 73 3" xfId="13885"/>
    <cellStyle name="Percent 73 3 2" xfId="13886"/>
    <cellStyle name="Percent 73 3 3" xfId="13887"/>
    <cellStyle name="Percent 73 3 3 2" xfId="21725"/>
    <cellStyle name="Percent 73 3 3 2 2" xfId="33220"/>
    <cellStyle name="Percent 73 3 3 3" xfId="33221"/>
    <cellStyle name="Percent 73 3 4" xfId="21726"/>
    <cellStyle name="Percent 73 3 4 2" xfId="33222"/>
    <cellStyle name="Percent 73 3 5" xfId="33223"/>
    <cellStyle name="Percent 73 4" xfId="13888"/>
    <cellStyle name="Percent 73 4 2" xfId="13889"/>
    <cellStyle name="Percent 73 4 3" xfId="13890"/>
    <cellStyle name="Percent 73 4 3 2" xfId="21727"/>
    <cellStyle name="Percent 73 4 3 2 2" xfId="33224"/>
    <cellStyle name="Percent 73 4 3 3" xfId="33225"/>
    <cellStyle name="Percent 73 4 4" xfId="21728"/>
    <cellStyle name="Percent 73 4 4 2" xfId="33226"/>
    <cellStyle name="Percent 73 4 5" xfId="33227"/>
    <cellStyle name="Percent 73 5" xfId="13891"/>
    <cellStyle name="Percent 73 6" xfId="13892"/>
    <cellStyle name="Percent 73 6 2" xfId="21729"/>
    <cellStyle name="Percent 73 6 2 2" xfId="33228"/>
    <cellStyle name="Percent 73 6 3" xfId="33229"/>
    <cellStyle name="Percent 73 7" xfId="21730"/>
    <cellStyle name="Percent 73 7 2" xfId="33230"/>
    <cellStyle name="Percent 73 8" xfId="33231"/>
    <cellStyle name="Percent 74" xfId="13893"/>
    <cellStyle name="Percent 75" xfId="13894"/>
    <cellStyle name="Percent 75 2" xfId="13895"/>
    <cellStyle name="Percent 75 3" xfId="21731"/>
    <cellStyle name="Percent 75 3 2" xfId="21732"/>
    <cellStyle name="Percent 75 3 2 2" xfId="33232"/>
    <cellStyle name="Percent 75 3 3" xfId="33233"/>
    <cellStyle name="Percent 75 3 4" xfId="33234"/>
    <cellStyle name="Percent 75 4" xfId="21733"/>
    <cellStyle name="Percent 75 4 2" xfId="21734"/>
    <cellStyle name="Percent 75 4 2 2" xfId="33235"/>
    <cellStyle name="Percent 75 4 3" xfId="33236"/>
    <cellStyle name="Percent 75 5" xfId="21735"/>
    <cellStyle name="Percent 75 5 2" xfId="33237"/>
    <cellStyle name="Percent 75 6" xfId="33238"/>
    <cellStyle name="Percent 76" xfId="13896"/>
    <cellStyle name="Percent 76 2" xfId="13897"/>
    <cellStyle name="Percent 76 2 2" xfId="21736"/>
    <cellStyle name="Percent 76 2 2 2" xfId="33239"/>
    <cellStyle name="Percent 76 2 3" xfId="33240"/>
    <cellStyle name="Percent 76 3" xfId="33241"/>
    <cellStyle name="Percent 76 3 2" xfId="33242"/>
    <cellStyle name="Percent 77" xfId="13898"/>
    <cellStyle name="Percent 77 2" xfId="13899"/>
    <cellStyle name="Percent 77 2 2" xfId="21737"/>
    <cellStyle name="Percent 77 2 2 2" xfId="33243"/>
    <cellStyle name="Percent 77 2 3" xfId="33244"/>
    <cellStyle name="Percent 77 3" xfId="21738"/>
    <cellStyle name="Percent 77 3 2" xfId="33245"/>
    <cellStyle name="Percent 77 4" xfId="33246"/>
    <cellStyle name="Percent 78" xfId="13900"/>
    <cellStyle name="Percent 78 2" xfId="21739"/>
    <cellStyle name="Percent 78 2 2" xfId="33247"/>
    <cellStyle name="Percent 78 3" xfId="33248"/>
    <cellStyle name="Percent 79" xfId="13901"/>
    <cellStyle name="Percent 79 2" xfId="21740"/>
    <cellStyle name="Percent 79 2 2" xfId="33249"/>
    <cellStyle name="Percent 79 3" xfId="33250"/>
    <cellStyle name="Percent 8" xfId="3"/>
    <cellStyle name="Percent 8 10" xfId="13902"/>
    <cellStyle name="Percent 8 10 2" xfId="21741"/>
    <cellStyle name="Percent 8 10 2 2" xfId="33251"/>
    <cellStyle name="Percent 8 10 3" xfId="33252"/>
    <cellStyle name="Percent 8 11" xfId="13903"/>
    <cellStyle name="Percent 8 12" xfId="21742"/>
    <cellStyle name="Percent 8 12 2" xfId="33253"/>
    <cellStyle name="Percent 8 13" xfId="21743"/>
    <cellStyle name="Percent 8 14" xfId="21744"/>
    <cellStyle name="Percent 8 2" xfId="13904"/>
    <cellStyle name="Percent 8 2 10" xfId="21745"/>
    <cellStyle name="Percent 8 2 10 2" xfId="33254"/>
    <cellStyle name="Percent 8 2 11" xfId="33255"/>
    <cellStyle name="Percent 8 2 2" xfId="13905"/>
    <cellStyle name="Percent 8 2 2 2" xfId="13906"/>
    <cellStyle name="Percent 8 2 2 2 2" xfId="13907"/>
    <cellStyle name="Percent 8 2 2 2 2 2" xfId="13908"/>
    <cellStyle name="Percent 8 2 2 2 2 2 2" xfId="33256"/>
    <cellStyle name="Percent 8 2 2 2 2 3" xfId="13909"/>
    <cellStyle name="Percent 8 2 2 2 2 3 2" xfId="21746"/>
    <cellStyle name="Percent 8 2 2 2 2 3 2 2" xfId="33257"/>
    <cellStyle name="Percent 8 2 2 2 2 3 3" xfId="33258"/>
    <cellStyle name="Percent 8 2 2 2 2 4" xfId="21747"/>
    <cellStyle name="Percent 8 2 2 2 2 4 2" xfId="33259"/>
    <cellStyle name="Percent 8 2 2 2 2 5" xfId="33260"/>
    <cellStyle name="Percent 8 2 2 2 3" xfId="13910"/>
    <cellStyle name="Percent 8 2 2 2 3 2" xfId="33261"/>
    <cellStyle name="Percent 8 2 2 2 4" xfId="13911"/>
    <cellStyle name="Percent 8 2 2 2 4 2" xfId="21748"/>
    <cellStyle name="Percent 8 2 2 2 4 2 2" xfId="33262"/>
    <cellStyle name="Percent 8 2 2 2 4 3" xfId="33263"/>
    <cellStyle name="Percent 8 2 2 2 5" xfId="21749"/>
    <cellStyle name="Percent 8 2 2 2 5 2" xfId="33264"/>
    <cellStyle name="Percent 8 2 2 2 6" xfId="33265"/>
    <cellStyle name="Percent 8 2 2 3" xfId="13912"/>
    <cellStyle name="Percent 8 2 2 3 2" xfId="13913"/>
    <cellStyle name="Percent 8 2 2 3 2 2" xfId="13914"/>
    <cellStyle name="Percent 8 2 2 3 2 3" xfId="13915"/>
    <cellStyle name="Percent 8 2 2 3 2 3 2" xfId="21750"/>
    <cellStyle name="Percent 8 2 2 3 2 3 2 2" xfId="33266"/>
    <cellStyle name="Percent 8 2 2 3 2 3 3" xfId="33267"/>
    <cellStyle name="Percent 8 2 2 3 2 4" xfId="21751"/>
    <cellStyle name="Percent 8 2 2 3 2 4 2" xfId="33268"/>
    <cellStyle name="Percent 8 2 2 3 2 5" xfId="33269"/>
    <cellStyle name="Percent 8 2 2 3 3" xfId="13916"/>
    <cellStyle name="Percent 8 2 2 3 4" xfId="13917"/>
    <cellStyle name="Percent 8 2 2 3 4 2" xfId="21752"/>
    <cellStyle name="Percent 8 2 2 3 4 2 2" xfId="33270"/>
    <cellStyle name="Percent 8 2 2 3 4 3" xfId="33271"/>
    <cellStyle name="Percent 8 2 2 3 5" xfId="21753"/>
    <cellStyle name="Percent 8 2 2 3 5 2" xfId="33272"/>
    <cellStyle name="Percent 8 2 2 3 6" xfId="33273"/>
    <cellStyle name="Percent 8 2 2 4" xfId="13918"/>
    <cellStyle name="Percent 8 2 2 4 2" xfId="13919"/>
    <cellStyle name="Percent 8 2 2 4 2 2" xfId="13920"/>
    <cellStyle name="Percent 8 2 2 4 2 3" xfId="13921"/>
    <cellStyle name="Percent 8 2 2 4 2 3 2" xfId="21754"/>
    <cellStyle name="Percent 8 2 2 4 2 3 2 2" xfId="33274"/>
    <cellStyle name="Percent 8 2 2 4 2 3 3" xfId="33275"/>
    <cellStyle name="Percent 8 2 2 4 2 4" xfId="21755"/>
    <cellStyle name="Percent 8 2 2 4 2 4 2" xfId="33276"/>
    <cellStyle name="Percent 8 2 2 4 2 5" xfId="33277"/>
    <cellStyle name="Percent 8 2 2 4 3" xfId="13922"/>
    <cellStyle name="Percent 8 2 2 4 4" xfId="13923"/>
    <cellStyle name="Percent 8 2 2 4 4 2" xfId="21756"/>
    <cellStyle name="Percent 8 2 2 4 4 2 2" xfId="33278"/>
    <cellStyle name="Percent 8 2 2 4 4 3" xfId="33279"/>
    <cellStyle name="Percent 8 2 2 4 5" xfId="21757"/>
    <cellStyle name="Percent 8 2 2 4 5 2" xfId="33280"/>
    <cellStyle name="Percent 8 2 2 4 6" xfId="33281"/>
    <cellStyle name="Percent 8 2 2 5" xfId="13924"/>
    <cellStyle name="Percent 8 2 2 5 2" xfId="13925"/>
    <cellStyle name="Percent 8 2 2 5 2 2" xfId="13926"/>
    <cellStyle name="Percent 8 2 2 5 2 3" xfId="13927"/>
    <cellStyle name="Percent 8 2 2 5 2 3 2" xfId="21758"/>
    <cellStyle name="Percent 8 2 2 5 2 3 2 2" xfId="33282"/>
    <cellStyle name="Percent 8 2 2 5 2 3 3" xfId="33283"/>
    <cellStyle name="Percent 8 2 2 5 2 4" xfId="21759"/>
    <cellStyle name="Percent 8 2 2 5 2 4 2" xfId="33284"/>
    <cellStyle name="Percent 8 2 2 5 2 5" xfId="33285"/>
    <cellStyle name="Percent 8 2 2 5 3" xfId="13928"/>
    <cellStyle name="Percent 8 2 2 5 4" xfId="13929"/>
    <cellStyle name="Percent 8 2 2 5 4 2" xfId="21760"/>
    <cellStyle name="Percent 8 2 2 5 4 2 2" xfId="33286"/>
    <cellStyle name="Percent 8 2 2 5 4 3" xfId="33287"/>
    <cellStyle name="Percent 8 2 2 5 5" xfId="21761"/>
    <cellStyle name="Percent 8 2 2 5 5 2" xfId="33288"/>
    <cellStyle name="Percent 8 2 2 5 6" xfId="33289"/>
    <cellStyle name="Percent 8 2 2 6" xfId="13930"/>
    <cellStyle name="Percent 8 2 3" xfId="13931"/>
    <cellStyle name="Percent 8 2 3 2" xfId="13932"/>
    <cellStyle name="Percent 8 2 4" xfId="13933"/>
    <cellStyle name="Percent 8 2 4 2" xfId="13934"/>
    <cellStyle name="Percent 8 2 5" xfId="13935"/>
    <cellStyle name="Percent 8 2 5 2" xfId="13936"/>
    <cellStyle name="Percent 8 2 6" xfId="13937"/>
    <cellStyle name="Percent 8 2 6 2" xfId="13938"/>
    <cellStyle name="Percent 8 2 6 3" xfId="13939"/>
    <cellStyle name="Percent 8 2 6 3 2" xfId="21762"/>
    <cellStyle name="Percent 8 2 6 3 2 2" xfId="33290"/>
    <cellStyle name="Percent 8 2 6 3 3" xfId="33291"/>
    <cellStyle name="Percent 8 2 6 4" xfId="21763"/>
    <cellStyle name="Percent 8 2 6 4 2" xfId="33292"/>
    <cellStyle name="Percent 8 2 6 5" xfId="33293"/>
    <cellStyle name="Percent 8 2 7" xfId="13940"/>
    <cellStyle name="Percent 8 2 7 2" xfId="13941"/>
    <cellStyle name="Percent 8 2 7 3" xfId="13942"/>
    <cellStyle name="Percent 8 2 7 3 2" xfId="21764"/>
    <cellStyle name="Percent 8 2 7 3 2 2" xfId="33294"/>
    <cellStyle name="Percent 8 2 7 3 3" xfId="33295"/>
    <cellStyle name="Percent 8 2 7 4" xfId="21765"/>
    <cellStyle name="Percent 8 2 7 4 2" xfId="33296"/>
    <cellStyle name="Percent 8 2 7 5" xfId="33297"/>
    <cellStyle name="Percent 8 2 8" xfId="13943"/>
    <cellStyle name="Percent 8 2 9" xfId="13944"/>
    <cellStyle name="Percent 8 2 9 2" xfId="21766"/>
    <cellStyle name="Percent 8 2 9 2 2" xfId="33298"/>
    <cellStyle name="Percent 8 2 9 3" xfId="33299"/>
    <cellStyle name="Percent 8 3" xfId="13945"/>
    <cellStyle name="Percent 8 3 2" xfId="13946"/>
    <cellStyle name="Percent 8 3 2 2" xfId="13947"/>
    <cellStyle name="Percent 8 3 2 3" xfId="13948"/>
    <cellStyle name="Percent 8 3 2 3 2" xfId="21767"/>
    <cellStyle name="Percent 8 3 2 3 2 2" xfId="33300"/>
    <cellStyle name="Percent 8 3 2 3 3" xfId="33301"/>
    <cellStyle name="Percent 8 3 2 4" xfId="21768"/>
    <cellStyle name="Percent 8 3 2 4 2" xfId="33302"/>
    <cellStyle name="Percent 8 3 2 5" xfId="33303"/>
    <cellStyle name="Percent 8 3 3" xfId="13949"/>
    <cellStyle name="Percent 8 3 4" xfId="13950"/>
    <cellStyle name="Percent 8 3 4 2" xfId="21769"/>
    <cellStyle name="Percent 8 3 4 2 2" xfId="33304"/>
    <cellStyle name="Percent 8 3 4 3" xfId="33305"/>
    <cellStyle name="Percent 8 3 5" xfId="21770"/>
    <cellStyle name="Percent 8 3 5 2" xfId="33306"/>
    <cellStyle name="Percent 8 3 6" xfId="33307"/>
    <cellStyle name="Percent 8 4" xfId="13951"/>
    <cellStyle name="Percent 8 4 2" xfId="13952"/>
    <cellStyle name="Percent 8 4 2 2" xfId="13953"/>
    <cellStyle name="Percent 8 4 2 3" xfId="13954"/>
    <cellStyle name="Percent 8 4 2 3 2" xfId="21771"/>
    <cellStyle name="Percent 8 4 2 3 2 2" xfId="33308"/>
    <cellStyle name="Percent 8 4 2 3 3" xfId="33309"/>
    <cellStyle name="Percent 8 4 2 4" xfId="21772"/>
    <cellStyle name="Percent 8 4 2 4 2" xfId="33310"/>
    <cellStyle name="Percent 8 4 2 5" xfId="33311"/>
    <cellStyle name="Percent 8 4 3" xfId="13955"/>
    <cellStyle name="Percent 8 4 4" xfId="13956"/>
    <cellStyle name="Percent 8 4 4 2" xfId="21773"/>
    <cellStyle name="Percent 8 4 4 2 2" xfId="33312"/>
    <cellStyle name="Percent 8 4 4 3" xfId="33313"/>
    <cellStyle name="Percent 8 4 5" xfId="21774"/>
    <cellStyle name="Percent 8 4 5 2" xfId="33314"/>
    <cellStyle name="Percent 8 4 6" xfId="33315"/>
    <cellStyle name="Percent 8 5" xfId="13957"/>
    <cellStyle name="Percent 8 5 2" xfId="13958"/>
    <cellStyle name="Percent 8 5 2 2" xfId="13959"/>
    <cellStyle name="Percent 8 5 2 3" xfId="13960"/>
    <cellStyle name="Percent 8 5 2 3 2" xfId="21775"/>
    <cellStyle name="Percent 8 5 2 3 2 2" xfId="33316"/>
    <cellStyle name="Percent 8 5 2 3 3" xfId="33317"/>
    <cellStyle name="Percent 8 5 2 4" xfId="21776"/>
    <cellStyle name="Percent 8 5 2 4 2" xfId="33318"/>
    <cellStyle name="Percent 8 5 2 5" xfId="33319"/>
    <cellStyle name="Percent 8 5 3" xfId="13961"/>
    <cellStyle name="Percent 8 5 4" xfId="13962"/>
    <cellStyle name="Percent 8 5 4 2" xfId="21777"/>
    <cellStyle name="Percent 8 5 4 2 2" xfId="33320"/>
    <cellStyle name="Percent 8 5 4 3" xfId="33321"/>
    <cellStyle name="Percent 8 5 5" xfId="21778"/>
    <cellStyle name="Percent 8 5 5 2" xfId="33322"/>
    <cellStyle name="Percent 8 5 6" xfId="33323"/>
    <cellStyle name="Percent 8 6" xfId="13963"/>
    <cellStyle name="Percent 8 6 2" xfId="13964"/>
    <cellStyle name="Percent 8 6 2 2" xfId="13965"/>
    <cellStyle name="Percent 8 6 2 3" xfId="13966"/>
    <cellStyle name="Percent 8 6 2 3 2" xfId="21779"/>
    <cellStyle name="Percent 8 6 2 3 2 2" xfId="33324"/>
    <cellStyle name="Percent 8 6 2 3 3" xfId="33325"/>
    <cellStyle name="Percent 8 6 2 4" xfId="21780"/>
    <cellStyle name="Percent 8 6 2 4 2" xfId="33326"/>
    <cellStyle name="Percent 8 6 2 5" xfId="33327"/>
    <cellStyle name="Percent 8 6 3" xfId="13967"/>
    <cellStyle name="Percent 8 6 4" xfId="13968"/>
    <cellStyle name="Percent 8 6 4 2" xfId="21781"/>
    <cellStyle name="Percent 8 6 4 2 2" xfId="33328"/>
    <cellStyle name="Percent 8 6 4 3" xfId="33329"/>
    <cellStyle name="Percent 8 6 5" xfId="21782"/>
    <cellStyle name="Percent 8 6 5 2" xfId="33330"/>
    <cellStyle name="Percent 8 6 6" xfId="33331"/>
    <cellStyle name="Percent 8 7" xfId="13969"/>
    <cellStyle name="Percent 8 7 2" xfId="13970"/>
    <cellStyle name="Percent 8 7 3" xfId="33332"/>
    <cellStyle name="Percent 8 8" xfId="13971"/>
    <cellStyle name="Percent 8 8 2" xfId="13972"/>
    <cellStyle name="Percent 8 8 3" xfId="13973"/>
    <cellStyle name="Percent 8 8 3 2" xfId="21783"/>
    <cellStyle name="Percent 8 8 3 2 2" xfId="33333"/>
    <cellStyle name="Percent 8 8 3 3" xfId="33334"/>
    <cellStyle name="Percent 8 8 4" xfId="21784"/>
    <cellStyle name="Percent 8 8 4 2" xfId="33335"/>
    <cellStyle name="Percent 8 8 5" xfId="33336"/>
    <cellStyle name="Percent 8 9" xfId="13974"/>
    <cellStyle name="Percent 80" xfId="13975"/>
    <cellStyle name="Percent 80 2" xfId="21785"/>
    <cellStyle name="Percent 80 2 2" xfId="33337"/>
    <cellStyle name="Percent 80 3" xfId="33338"/>
    <cellStyle name="Percent 80 4 2" xfId="33694"/>
    <cellStyle name="Percent 81" xfId="21786"/>
    <cellStyle name="Percent 81 2" xfId="33663"/>
    <cellStyle name="Percent 82" xfId="21787"/>
    <cellStyle name="Percent 83" xfId="21788"/>
    <cellStyle name="Percent 84" xfId="33612"/>
    <cellStyle name="Percent 84 2" xfId="33696"/>
    <cellStyle name="Percent 85" xfId="33618"/>
    <cellStyle name="Percent 85 2" xfId="33685"/>
    <cellStyle name="Percent 86" xfId="33670"/>
    <cellStyle name="Percent 87" xfId="33679"/>
    <cellStyle name="Percent 9" xfId="13976"/>
    <cellStyle name="Percent 9 2" xfId="13977"/>
    <cellStyle name="Percent 9 2 2" xfId="13978"/>
    <cellStyle name="Percent 9 3" xfId="13979"/>
    <cellStyle name="Percent 9 4" xfId="13980"/>
    <cellStyle name="PRINTFONT" xfId="13981"/>
    <cellStyle name="PRINTFONT 2" xfId="13982"/>
    <cellStyle name="PSChar" xfId="13983"/>
    <cellStyle name="PSChar 2" xfId="13984"/>
    <cellStyle name="PSDate" xfId="13985"/>
    <cellStyle name="PSDate 2" xfId="13986"/>
    <cellStyle name="PSDec" xfId="13987"/>
    <cellStyle name="PSDec 2" xfId="13988"/>
    <cellStyle name="PSHeading" xfId="13989"/>
    <cellStyle name="PSHeading 2" xfId="13990"/>
    <cellStyle name="PSHeading 3" xfId="13991"/>
    <cellStyle name="PSHeading 3 2" xfId="21789"/>
    <cellStyle name="PSHeading 3 2 2" xfId="33339"/>
    <cellStyle name="PSHeading 4" xfId="21790"/>
    <cellStyle name="PSHeading 4 2" xfId="33340"/>
    <cellStyle name="PSInt" xfId="13992"/>
    <cellStyle name="PSInt 2" xfId="13993"/>
    <cellStyle name="PSSpacer" xfId="13994"/>
    <cellStyle name="PSSpacer 2" xfId="13995"/>
    <cellStyle name="Reset  - Style4" xfId="13996"/>
    <cellStyle name="Reset  - Style4 2" xfId="13997"/>
    <cellStyle name="Reset  - Style7" xfId="13998"/>
    <cellStyle name="Reset  - Style7 2" xfId="13999"/>
    <cellStyle name="SectionHeaderNormal" xfId="14000"/>
    <cellStyle name="STD" xfId="14001"/>
    <cellStyle name="STD 2" xfId="14002"/>
    <cellStyle name="Style 1060" xfId="14003"/>
    <cellStyle name="Style 1092" xfId="14004"/>
    <cellStyle name="Style 1096" xfId="14005"/>
    <cellStyle name="Style 1100" xfId="14006"/>
    <cellStyle name="Style 21" xfId="70"/>
    <cellStyle name="Style 21 2" xfId="71"/>
    <cellStyle name="Style 21 2 2" xfId="14007"/>
    <cellStyle name="Style 21 3" xfId="14008"/>
    <cellStyle name="Style 21 3 2" xfId="14009"/>
    <cellStyle name="Style 21 4" xfId="14010"/>
    <cellStyle name="Style 21 4 2" xfId="14011"/>
    <cellStyle name="Style 21 5" xfId="14012"/>
    <cellStyle name="Style 21 5 2" xfId="14013"/>
    <cellStyle name="Style 21 6" xfId="14014"/>
    <cellStyle name="Style 22" xfId="72"/>
    <cellStyle name="Style 22 2" xfId="73"/>
    <cellStyle name="Style 22 2 2" xfId="14015"/>
    <cellStyle name="Style 22 3" xfId="14016"/>
    <cellStyle name="Style 22 3 2" xfId="14017"/>
    <cellStyle name="Style 22 4" xfId="14018"/>
    <cellStyle name="Style 22 4 2" xfId="14019"/>
    <cellStyle name="Style 22 5" xfId="14020"/>
    <cellStyle name="Style 22 5 2" xfId="14021"/>
    <cellStyle name="Style 22 6" xfId="14022"/>
    <cellStyle name="Style 23" xfId="74"/>
    <cellStyle name="Style 23 2" xfId="75"/>
    <cellStyle name="Style 23 2 2" xfId="14023"/>
    <cellStyle name="Style 23 3" xfId="14024"/>
    <cellStyle name="Style 23 3 2" xfId="14025"/>
    <cellStyle name="Style 23 4" xfId="14026"/>
    <cellStyle name="Style 23 4 2" xfId="14027"/>
    <cellStyle name="Style 23 5" xfId="14028"/>
    <cellStyle name="Style 23 5 2" xfId="14029"/>
    <cellStyle name="Style 23 6" xfId="14030"/>
    <cellStyle name="Style 24" xfId="76"/>
    <cellStyle name="Style 24 2" xfId="77"/>
    <cellStyle name="Style 24 2 2" xfId="14031"/>
    <cellStyle name="Style 24 3" xfId="14032"/>
    <cellStyle name="Style 24 3 2" xfId="14033"/>
    <cellStyle name="Style 24 4" xfId="14034"/>
    <cellStyle name="Style 24 4 2" xfId="14035"/>
    <cellStyle name="Style 24 5" xfId="14036"/>
    <cellStyle name="Style 24 5 2" xfId="14037"/>
    <cellStyle name="Style 24 6" xfId="14038"/>
    <cellStyle name="Style 25" xfId="78"/>
    <cellStyle name="Style 25 10" xfId="14039"/>
    <cellStyle name="Style 25 10 2" xfId="14040"/>
    <cellStyle name="Style 25 11" xfId="14041"/>
    <cellStyle name="Style 25 2" xfId="79"/>
    <cellStyle name="Style 25 2 2" xfId="14042"/>
    <cellStyle name="Style 25 3" xfId="80"/>
    <cellStyle name="Style 25 3 2" xfId="14043"/>
    <cellStyle name="Style 25 4" xfId="81"/>
    <cellStyle name="Style 25 4 2" xfId="14044"/>
    <cellStyle name="Style 25 5" xfId="82"/>
    <cellStyle name="Style 25 5 2" xfId="14045"/>
    <cellStyle name="Style 25 6" xfId="83"/>
    <cellStyle name="Style 25 6 2" xfId="14046"/>
    <cellStyle name="Style 25 7" xfId="84"/>
    <cellStyle name="Style 25 7 2" xfId="14047"/>
    <cellStyle name="Style 25 8" xfId="14048"/>
    <cellStyle name="Style 25 8 2" xfId="14049"/>
    <cellStyle name="Style 25 9" xfId="14050"/>
    <cellStyle name="Style 25 9 2" xfId="14051"/>
    <cellStyle name="Style 26" xfId="85"/>
    <cellStyle name="Style 26 2" xfId="86"/>
    <cellStyle name="Style 26 2 2" xfId="14052"/>
    <cellStyle name="Style 26 2 2 2" xfId="14053"/>
    <cellStyle name="Style 26 2 3" xfId="14054"/>
    <cellStyle name="Style 26 3" xfId="14055"/>
    <cellStyle name="Style 26 3 2" xfId="14056"/>
    <cellStyle name="Style 26 3 2 2" xfId="14057"/>
    <cellStyle name="Style 26 3 3" xfId="14058"/>
    <cellStyle name="Style 26 4" xfId="14059"/>
    <cellStyle name="Style 26 4 2" xfId="14060"/>
    <cellStyle name="Style 26 5" xfId="14061"/>
    <cellStyle name="Style 26 5 2" xfId="14062"/>
    <cellStyle name="Style 26 6" xfId="14063"/>
    <cellStyle name="Style 26 7" xfId="14064"/>
    <cellStyle name="Style 26 8" xfId="14065"/>
    <cellStyle name="Style 26 9" xfId="21791"/>
    <cellStyle name="Style 27" xfId="87"/>
    <cellStyle name="Style 27 2" xfId="88"/>
    <cellStyle name="Style 27 2 2" xfId="14066"/>
    <cellStyle name="Style 27 3" xfId="14067"/>
    <cellStyle name="Style 27 3 2" xfId="14068"/>
    <cellStyle name="Style 27 4" xfId="14069"/>
    <cellStyle name="Style 27 4 2" xfId="14070"/>
    <cellStyle name="Style 27 5" xfId="14071"/>
    <cellStyle name="Style 27 5 2" xfId="14072"/>
    <cellStyle name="Style 27 6" xfId="14073"/>
    <cellStyle name="Style 28" xfId="89"/>
    <cellStyle name="Style 28 2" xfId="90"/>
    <cellStyle name="Style 28 2 2" xfId="14074"/>
    <cellStyle name="Style 28 3" xfId="14075"/>
    <cellStyle name="Style 28 3 2" xfId="14076"/>
    <cellStyle name="Style 28 4" xfId="14077"/>
    <cellStyle name="Style 28 4 2" xfId="14078"/>
    <cellStyle name="Style 28 5" xfId="14079"/>
    <cellStyle name="Style 28 5 2" xfId="14080"/>
    <cellStyle name="Style 28 6" xfId="14081"/>
    <cellStyle name="Style 29" xfId="91"/>
    <cellStyle name="Style 29 10" xfId="14082"/>
    <cellStyle name="Style 29 10 2" xfId="14083"/>
    <cellStyle name="Style 29 11" xfId="14084"/>
    <cellStyle name="Style 29 11 2" xfId="14085"/>
    <cellStyle name="Style 29 12" xfId="14086"/>
    <cellStyle name="Style 29 12 2" xfId="14087"/>
    <cellStyle name="Style 29 13" xfId="14088"/>
    <cellStyle name="Style 29 13 2" xfId="14089"/>
    <cellStyle name="Style 29 14" xfId="14090"/>
    <cellStyle name="Style 29 14 2" xfId="14091"/>
    <cellStyle name="Style 29 15" xfId="14092"/>
    <cellStyle name="Style 29 15 2" xfId="14093"/>
    <cellStyle name="Style 29 16" xfId="14094"/>
    <cellStyle name="Style 29 16 2" xfId="14095"/>
    <cellStyle name="Style 29 17" xfId="14096"/>
    <cellStyle name="Style 29 2" xfId="92"/>
    <cellStyle name="Style 29 2 2" xfId="14097"/>
    <cellStyle name="Style 29 3" xfId="14098"/>
    <cellStyle name="Style 29 3 2" xfId="14099"/>
    <cellStyle name="Style 29 4" xfId="14100"/>
    <cellStyle name="Style 29 4 2" xfId="14101"/>
    <cellStyle name="Style 29 5" xfId="14102"/>
    <cellStyle name="Style 29 5 2" xfId="14103"/>
    <cellStyle name="Style 29 6" xfId="14104"/>
    <cellStyle name="Style 29 6 2" xfId="14105"/>
    <cellStyle name="Style 29 7" xfId="14106"/>
    <cellStyle name="Style 29 7 2" xfId="14107"/>
    <cellStyle name="Style 29 8" xfId="14108"/>
    <cellStyle name="Style 29 8 2" xfId="14109"/>
    <cellStyle name="Style 29 9" xfId="14110"/>
    <cellStyle name="Style 29 9 2" xfId="14111"/>
    <cellStyle name="Style 30" xfId="93"/>
    <cellStyle name="Style 30 10" xfId="14112"/>
    <cellStyle name="Style 30 10 2" xfId="14113"/>
    <cellStyle name="Style 30 11" xfId="14114"/>
    <cellStyle name="Style 30 11 2" xfId="14115"/>
    <cellStyle name="Style 30 12" xfId="14116"/>
    <cellStyle name="Style 30 12 2" xfId="14117"/>
    <cellStyle name="Style 30 13" xfId="14118"/>
    <cellStyle name="Style 30 13 2" xfId="14119"/>
    <cellStyle name="Style 30 14" xfId="14120"/>
    <cellStyle name="Style 30 14 2" xfId="14121"/>
    <cellStyle name="Style 30 15" xfId="14122"/>
    <cellStyle name="Style 30 15 2" xfId="14123"/>
    <cellStyle name="Style 30 16" xfId="14124"/>
    <cellStyle name="Style 30 16 2" xfId="14125"/>
    <cellStyle name="Style 30 17" xfId="14126"/>
    <cellStyle name="Style 30 2" xfId="94"/>
    <cellStyle name="Style 30 2 2" xfId="14127"/>
    <cellStyle name="Style 30 3" xfId="14128"/>
    <cellStyle name="Style 30 3 2" xfId="14129"/>
    <cellStyle name="Style 30 4" xfId="14130"/>
    <cellStyle name="Style 30 4 2" xfId="14131"/>
    <cellStyle name="Style 30 5" xfId="14132"/>
    <cellStyle name="Style 30 5 2" xfId="14133"/>
    <cellStyle name="Style 30 6" xfId="14134"/>
    <cellStyle name="Style 30 6 2" xfId="14135"/>
    <cellStyle name="Style 30 7" xfId="14136"/>
    <cellStyle name="Style 30 7 2" xfId="14137"/>
    <cellStyle name="Style 30 8" xfId="14138"/>
    <cellStyle name="Style 30 8 2" xfId="14139"/>
    <cellStyle name="Style 30 9" xfId="14140"/>
    <cellStyle name="Style 30 9 2" xfId="14141"/>
    <cellStyle name="Style 31" xfId="95"/>
    <cellStyle name="Style 31 2" xfId="96"/>
    <cellStyle name="Style 31 2 2" xfId="14142"/>
    <cellStyle name="Style 31 3" xfId="14143"/>
    <cellStyle name="Style 31 3 2" xfId="14144"/>
    <cellStyle name="Style 31 4" xfId="14145"/>
    <cellStyle name="Style 31 4 2" xfId="14146"/>
    <cellStyle name="Style 31 5" xfId="14147"/>
    <cellStyle name="Style 31 5 2" xfId="14148"/>
    <cellStyle name="Style 31 6" xfId="14149"/>
    <cellStyle name="Style 32" xfId="97"/>
    <cellStyle name="Style 32 2" xfId="98"/>
    <cellStyle name="Style 32 2 2" xfId="14150"/>
    <cellStyle name="Style 32 3" xfId="99"/>
    <cellStyle name="Style 32 3 2" xfId="14151"/>
    <cellStyle name="Style 32 4" xfId="100"/>
    <cellStyle name="Style 32 4 2" xfId="14152"/>
    <cellStyle name="Style 32 5" xfId="101"/>
    <cellStyle name="Style 32 5 2" xfId="14153"/>
    <cellStyle name="Style 32 6" xfId="102"/>
    <cellStyle name="Style 32 6 2" xfId="14154"/>
    <cellStyle name="Style 32 7" xfId="103"/>
    <cellStyle name="Style 32 7 2" xfId="14155"/>
    <cellStyle name="Style 32 8" xfId="14156"/>
    <cellStyle name="Style 33" xfId="104"/>
    <cellStyle name="Style 33 10" xfId="14157"/>
    <cellStyle name="Style 33 10 2" xfId="14158"/>
    <cellStyle name="Style 33 11" xfId="14159"/>
    <cellStyle name="Style 33 11 2" xfId="14160"/>
    <cellStyle name="Style 33 12" xfId="14161"/>
    <cellStyle name="Style 33 12 2" xfId="14162"/>
    <cellStyle name="Style 33 13" xfId="14163"/>
    <cellStyle name="Style 33 13 2" xfId="14164"/>
    <cellStyle name="Style 33 14" xfId="14165"/>
    <cellStyle name="Style 33 14 2" xfId="14166"/>
    <cellStyle name="Style 33 15" xfId="14167"/>
    <cellStyle name="Style 33 15 2" xfId="14168"/>
    <cellStyle name="Style 33 16" xfId="14169"/>
    <cellStyle name="Style 33 16 2" xfId="14170"/>
    <cellStyle name="Style 33 17" xfId="14171"/>
    <cellStyle name="Style 33 2" xfId="105"/>
    <cellStyle name="Style 33 2 2" xfId="14172"/>
    <cellStyle name="Style 33 3" xfId="14173"/>
    <cellStyle name="Style 33 3 2" xfId="14174"/>
    <cellStyle name="Style 33 4" xfId="14175"/>
    <cellStyle name="Style 33 4 2" xfId="14176"/>
    <cellStyle name="Style 33 5" xfId="14177"/>
    <cellStyle name="Style 33 5 2" xfId="14178"/>
    <cellStyle name="Style 33 6" xfId="14179"/>
    <cellStyle name="Style 33 6 2" xfId="14180"/>
    <cellStyle name="Style 33 7" xfId="14181"/>
    <cellStyle name="Style 33 7 2" xfId="14182"/>
    <cellStyle name="Style 33 8" xfId="14183"/>
    <cellStyle name="Style 33 8 2" xfId="14184"/>
    <cellStyle name="Style 33 9" xfId="14185"/>
    <cellStyle name="Style 33 9 2" xfId="14186"/>
    <cellStyle name="Style 34" xfId="106"/>
    <cellStyle name="Style 34 10" xfId="14187"/>
    <cellStyle name="Style 34 10 2" xfId="14188"/>
    <cellStyle name="Style 34 11" xfId="14189"/>
    <cellStyle name="Style 34 11 2" xfId="14190"/>
    <cellStyle name="Style 34 12" xfId="14191"/>
    <cellStyle name="Style 34 12 2" xfId="14192"/>
    <cellStyle name="Style 34 13" xfId="14193"/>
    <cellStyle name="Style 34 13 2" xfId="14194"/>
    <cellStyle name="Style 34 14" xfId="14195"/>
    <cellStyle name="Style 34 14 2" xfId="14196"/>
    <cellStyle name="Style 34 15" xfId="14197"/>
    <cellStyle name="Style 34 15 2" xfId="14198"/>
    <cellStyle name="Style 34 16" xfId="14199"/>
    <cellStyle name="Style 34 16 2" xfId="14200"/>
    <cellStyle name="Style 34 17" xfId="14201"/>
    <cellStyle name="Style 34 2" xfId="107"/>
    <cellStyle name="Style 34 2 2" xfId="14202"/>
    <cellStyle name="Style 34 3" xfId="14203"/>
    <cellStyle name="Style 34 3 2" xfId="14204"/>
    <cellStyle name="Style 34 4" xfId="14205"/>
    <cellStyle name="Style 34 4 2" xfId="14206"/>
    <cellStyle name="Style 34 5" xfId="14207"/>
    <cellStyle name="Style 34 5 2" xfId="14208"/>
    <cellStyle name="Style 34 6" xfId="14209"/>
    <cellStyle name="Style 34 6 2" xfId="14210"/>
    <cellStyle name="Style 34 7" xfId="14211"/>
    <cellStyle name="Style 34 7 2" xfId="14212"/>
    <cellStyle name="Style 34 8" xfId="14213"/>
    <cellStyle name="Style 34 8 2" xfId="14214"/>
    <cellStyle name="Style 34 9" xfId="14215"/>
    <cellStyle name="Style 34 9 2" xfId="14216"/>
    <cellStyle name="Style 35" xfId="108"/>
    <cellStyle name="Style 35 10" xfId="14217"/>
    <cellStyle name="Style 35 10 2" xfId="14218"/>
    <cellStyle name="Style 35 11" xfId="14219"/>
    <cellStyle name="Style 35 11 2" xfId="14220"/>
    <cellStyle name="Style 35 12" xfId="14221"/>
    <cellStyle name="Style 35 12 2" xfId="14222"/>
    <cellStyle name="Style 35 13" xfId="14223"/>
    <cellStyle name="Style 35 13 2" xfId="14224"/>
    <cellStyle name="Style 35 14" xfId="14225"/>
    <cellStyle name="Style 35 14 2" xfId="14226"/>
    <cellStyle name="Style 35 15" xfId="14227"/>
    <cellStyle name="Style 35 15 2" xfId="14228"/>
    <cellStyle name="Style 35 16" xfId="14229"/>
    <cellStyle name="Style 35 16 2" xfId="14230"/>
    <cellStyle name="Style 35 17" xfId="14231"/>
    <cellStyle name="Style 35 2" xfId="109"/>
    <cellStyle name="Style 35 2 2" xfId="14232"/>
    <cellStyle name="Style 35 3" xfId="14233"/>
    <cellStyle name="Style 35 3 2" xfId="14234"/>
    <cellStyle name="Style 35 4" xfId="14235"/>
    <cellStyle name="Style 35 4 2" xfId="14236"/>
    <cellStyle name="Style 35 5" xfId="14237"/>
    <cellStyle name="Style 35 5 2" xfId="14238"/>
    <cellStyle name="Style 35 6" xfId="14239"/>
    <cellStyle name="Style 35 6 2" xfId="14240"/>
    <cellStyle name="Style 35 7" xfId="14241"/>
    <cellStyle name="Style 35 7 2" xfId="14242"/>
    <cellStyle name="Style 35 8" xfId="14243"/>
    <cellStyle name="Style 35 8 2" xfId="14244"/>
    <cellStyle name="Style 35 9" xfId="14245"/>
    <cellStyle name="Style 35 9 2" xfId="14246"/>
    <cellStyle name="Style 36" xfId="110"/>
    <cellStyle name="Style 36 10" xfId="14247"/>
    <cellStyle name="Style 36 10 2" xfId="14248"/>
    <cellStyle name="Style 36 11" xfId="14249"/>
    <cellStyle name="Style 36 11 2" xfId="14250"/>
    <cellStyle name="Style 36 12" xfId="14251"/>
    <cellStyle name="Style 36 12 2" xfId="14252"/>
    <cellStyle name="Style 36 13" xfId="14253"/>
    <cellStyle name="Style 36 13 2" xfId="14254"/>
    <cellStyle name="Style 36 14" xfId="14255"/>
    <cellStyle name="Style 36 14 2" xfId="14256"/>
    <cellStyle name="Style 36 15" xfId="14257"/>
    <cellStyle name="Style 36 15 2" xfId="14258"/>
    <cellStyle name="Style 36 16" xfId="14259"/>
    <cellStyle name="Style 36 16 2" xfId="14260"/>
    <cellStyle name="Style 36 17" xfId="14261"/>
    <cellStyle name="Style 36 2" xfId="111"/>
    <cellStyle name="Style 36 2 2" xfId="14262"/>
    <cellStyle name="Style 36 3" xfId="14263"/>
    <cellStyle name="Style 36 3 2" xfId="14264"/>
    <cellStyle name="Style 36 4" xfId="14265"/>
    <cellStyle name="Style 36 4 2" xfId="14266"/>
    <cellStyle name="Style 36 5" xfId="14267"/>
    <cellStyle name="Style 36 5 2" xfId="14268"/>
    <cellStyle name="Style 36 6" xfId="14269"/>
    <cellStyle name="Style 36 6 2" xfId="14270"/>
    <cellStyle name="Style 36 7" xfId="14271"/>
    <cellStyle name="Style 36 7 2" xfId="14272"/>
    <cellStyle name="Style 36 8" xfId="14273"/>
    <cellStyle name="Style 36 8 2" xfId="14274"/>
    <cellStyle name="Style 36 9" xfId="14275"/>
    <cellStyle name="Style 36 9 2" xfId="14276"/>
    <cellStyle name="Style 39" xfId="112"/>
    <cellStyle name="Style 39 10" xfId="14277"/>
    <cellStyle name="Style 39 10 2" xfId="14278"/>
    <cellStyle name="Style 39 10 3" xfId="14279"/>
    <cellStyle name="Style 39 10 3 2" xfId="21792"/>
    <cellStyle name="Style 39 10 3 2 2" xfId="33341"/>
    <cellStyle name="Style 39 10 4" xfId="21793"/>
    <cellStyle name="Style 39 10 4 2" xfId="33342"/>
    <cellStyle name="Style 39 11" xfId="14280"/>
    <cellStyle name="Style 39 11 2" xfId="14281"/>
    <cellStyle name="Style 39 11 3" xfId="14282"/>
    <cellStyle name="Style 39 11 3 2" xfId="21794"/>
    <cellStyle name="Style 39 11 3 2 2" xfId="33343"/>
    <cellStyle name="Style 39 11 4" xfId="21795"/>
    <cellStyle name="Style 39 11 4 2" xfId="33344"/>
    <cellStyle name="Style 39 12" xfId="14283"/>
    <cellStyle name="Style 39 12 2" xfId="14284"/>
    <cellStyle name="Style 39 12 3" xfId="14285"/>
    <cellStyle name="Style 39 12 3 2" xfId="21796"/>
    <cellStyle name="Style 39 12 3 2 2" xfId="33345"/>
    <cellStyle name="Style 39 12 4" xfId="21797"/>
    <cellStyle name="Style 39 12 4 2" xfId="33346"/>
    <cellStyle name="Style 39 13" xfId="14286"/>
    <cellStyle name="Style 39 13 2" xfId="14287"/>
    <cellStyle name="Style 39 13 3" xfId="14288"/>
    <cellStyle name="Style 39 13 3 2" xfId="21798"/>
    <cellStyle name="Style 39 13 3 2 2" xfId="33347"/>
    <cellStyle name="Style 39 13 4" xfId="21799"/>
    <cellStyle name="Style 39 13 4 2" xfId="33348"/>
    <cellStyle name="Style 39 14" xfId="14289"/>
    <cellStyle name="Style 39 14 2" xfId="14290"/>
    <cellStyle name="Style 39 14 3" xfId="14291"/>
    <cellStyle name="Style 39 14 3 2" xfId="21800"/>
    <cellStyle name="Style 39 14 3 2 2" xfId="33349"/>
    <cellStyle name="Style 39 14 4" xfId="21801"/>
    <cellStyle name="Style 39 14 4 2" xfId="33350"/>
    <cellStyle name="Style 39 15" xfId="14292"/>
    <cellStyle name="Style 39 15 2" xfId="14293"/>
    <cellStyle name="Style 39 15 3" xfId="14294"/>
    <cellStyle name="Style 39 15 3 2" xfId="21802"/>
    <cellStyle name="Style 39 15 3 2 2" xfId="33351"/>
    <cellStyle name="Style 39 15 4" xfId="21803"/>
    <cellStyle name="Style 39 15 4 2" xfId="33352"/>
    <cellStyle name="Style 39 16" xfId="14295"/>
    <cellStyle name="Style 39 16 2" xfId="14296"/>
    <cellStyle name="Style 39 16 3" xfId="14297"/>
    <cellStyle name="Style 39 16 3 2" xfId="21804"/>
    <cellStyle name="Style 39 16 3 2 2" xfId="33353"/>
    <cellStyle name="Style 39 16 4" xfId="21805"/>
    <cellStyle name="Style 39 16 4 2" xfId="33354"/>
    <cellStyle name="Style 39 17" xfId="14298"/>
    <cellStyle name="Style 39 18" xfId="14299"/>
    <cellStyle name="Style 39 18 2" xfId="21806"/>
    <cellStyle name="Style 39 18 2 2" xfId="33355"/>
    <cellStyle name="Style 39 19" xfId="14300"/>
    <cellStyle name="Style 39 19 2" xfId="33356"/>
    <cellStyle name="Style 39 2" xfId="113"/>
    <cellStyle name="Style 39 2 2" xfId="14301"/>
    <cellStyle name="Style 39 2 2 2" xfId="14302"/>
    <cellStyle name="Style 39 2 2 2 2" xfId="21807"/>
    <cellStyle name="Style 39 2 2 2 2 2" xfId="33357"/>
    <cellStyle name="Style 39 2 3" xfId="14303"/>
    <cellStyle name="Style 39 2 3 2" xfId="21808"/>
    <cellStyle name="Style 39 2 3 2 2" xfId="33358"/>
    <cellStyle name="Style 39 2 4" xfId="21809"/>
    <cellStyle name="Style 39 2 4 2" xfId="33359"/>
    <cellStyle name="Style 39 20" xfId="33635"/>
    <cellStyle name="Style 39 3" xfId="14304"/>
    <cellStyle name="Style 39 3 2" xfId="14305"/>
    <cellStyle name="Style 39 3 3" xfId="14306"/>
    <cellStyle name="Style 39 3 3 2" xfId="21810"/>
    <cellStyle name="Style 39 3 3 2 2" xfId="33360"/>
    <cellStyle name="Style 39 3 4" xfId="21811"/>
    <cellStyle name="Style 39 3 4 2" xfId="33361"/>
    <cellStyle name="Style 39 4" xfId="14307"/>
    <cellStyle name="Style 39 4 2" xfId="14308"/>
    <cellStyle name="Style 39 4 3" xfId="14309"/>
    <cellStyle name="Style 39 4 3 2" xfId="21812"/>
    <cellStyle name="Style 39 4 3 2 2" xfId="33362"/>
    <cellStyle name="Style 39 4 4" xfId="21813"/>
    <cellStyle name="Style 39 4 4 2" xfId="33363"/>
    <cellStyle name="Style 39 5" xfId="14310"/>
    <cellStyle name="Style 39 5 2" xfId="14311"/>
    <cellStyle name="Style 39 5 3" xfId="14312"/>
    <cellStyle name="Style 39 5 3 2" xfId="21814"/>
    <cellStyle name="Style 39 5 3 2 2" xfId="33364"/>
    <cellStyle name="Style 39 5 4" xfId="21815"/>
    <cellStyle name="Style 39 5 4 2" xfId="33365"/>
    <cellStyle name="Style 39 6" xfId="14313"/>
    <cellStyle name="Style 39 6 2" xfId="14314"/>
    <cellStyle name="Style 39 6 3" xfId="14315"/>
    <cellStyle name="Style 39 6 3 2" xfId="21816"/>
    <cellStyle name="Style 39 6 3 2 2" xfId="33366"/>
    <cellStyle name="Style 39 6 4" xfId="21817"/>
    <cellStyle name="Style 39 6 4 2" xfId="33367"/>
    <cellStyle name="Style 39 7" xfId="14316"/>
    <cellStyle name="Style 39 7 2" xfId="14317"/>
    <cellStyle name="Style 39 7 3" xfId="14318"/>
    <cellStyle name="Style 39 7 3 2" xfId="21818"/>
    <cellStyle name="Style 39 7 3 2 2" xfId="33368"/>
    <cellStyle name="Style 39 7 4" xfId="21819"/>
    <cellStyle name="Style 39 7 4 2" xfId="33369"/>
    <cellStyle name="Style 39 8" xfId="14319"/>
    <cellStyle name="Style 39 8 2" xfId="14320"/>
    <cellStyle name="Style 39 8 3" xfId="14321"/>
    <cellStyle name="Style 39 8 3 2" xfId="21820"/>
    <cellStyle name="Style 39 8 3 2 2" xfId="33370"/>
    <cellStyle name="Style 39 8 4" xfId="21821"/>
    <cellStyle name="Style 39 8 4 2" xfId="33371"/>
    <cellStyle name="Style 39 9" xfId="14322"/>
    <cellStyle name="Style 39 9 2" xfId="14323"/>
    <cellStyle name="Style 39 9 3" xfId="14324"/>
    <cellStyle name="Style 39 9 3 2" xfId="21822"/>
    <cellStyle name="Style 39 9 3 2 2" xfId="33372"/>
    <cellStyle name="Style 39 9 4" xfId="21823"/>
    <cellStyle name="Style 39 9 4 2" xfId="33373"/>
    <cellStyle name="Style 740" xfId="14325"/>
    <cellStyle name="style1375471382137" xfId="14326"/>
    <cellStyle name="style1375471382137 2" xfId="21824"/>
    <cellStyle name="style1375471382137 2 2" xfId="21825"/>
    <cellStyle name="style1375471382137 2 2 2" xfId="33374"/>
    <cellStyle name="style1375471382137 2 3" xfId="33375"/>
    <cellStyle name="style1375471382137 3" xfId="21826"/>
    <cellStyle name="style1375471382137 3 2" xfId="33376"/>
    <cellStyle name="style1375471382137 4" xfId="33377"/>
    <cellStyle name="style1375471382227" xfId="14327"/>
    <cellStyle name="style1375471382227 2" xfId="21827"/>
    <cellStyle name="style1375471382227 2 2" xfId="21828"/>
    <cellStyle name="style1375471382227 2 2 2" xfId="33378"/>
    <cellStyle name="style1375471382227 2 3" xfId="33379"/>
    <cellStyle name="style1375471382227 3" xfId="21829"/>
    <cellStyle name="style1375471382227 3 2" xfId="33380"/>
    <cellStyle name="style1375471382227 4" xfId="33381"/>
    <cellStyle name="style1375471382301" xfId="14328"/>
    <cellStyle name="style1375471382301 2" xfId="21830"/>
    <cellStyle name="style1375471382301 2 2" xfId="21831"/>
    <cellStyle name="style1375471382301 2 2 2" xfId="33382"/>
    <cellStyle name="style1375471382301 2 3" xfId="33383"/>
    <cellStyle name="style1375471382301 3" xfId="21832"/>
    <cellStyle name="style1375471382301 3 2" xfId="33384"/>
    <cellStyle name="style1375471382301 4" xfId="33385"/>
    <cellStyle name="style1375471382349" xfId="14329"/>
    <cellStyle name="style1375471382349 2" xfId="21833"/>
    <cellStyle name="style1375471382349 2 2" xfId="21834"/>
    <cellStyle name="style1375471382349 2 2 2" xfId="33386"/>
    <cellStyle name="style1375471382349 2 3" xfId="33387"/>
    <cellStyle name="style1375471382349 3" xfId="21835"/>
    <cellStyle name="style1375471382349 3 2" xfId="33388"/>
    <cellStyle name="style1375471382349 4" xfId="33389"/>
    <cellStyle name="style1375471382403" xfId="14330"/>
    <cellStyle name="style1375471382403 2" xfId="21836"/>
    <cellStyle name="style1375471382403 2 2" xfId="21837"/>
    <cellStyle name="style1375471382403 2 2 2" xfId="33390"/>
    <cellStyle name="style1375471382403 2 3" xfId="33391"/>
    <cellStyle name="style1375471382403 3" xfId="21838"/>
    <cellStyle name="style1375471382403 3 2" xfId="33392"/>
    <cellStyle name="style1375471382403 4" xfId="33393"/>
    <cellStyle name="style1375471382455" xfId="14331"/>
    <cellStyle name="style1375471382455 2" xfId="21839"/>
    <cellStyle name="style1375471382455 2 2" xfId="21840"/>
    <cellStyle name="style1375471382455 2 2 2" xfId="33394"/>
    <cellStyle name="style1375471382455 2 3" xfId="33395"/>
    <cellStyle name="style1375471382455 3" xfId="21841"/>
    <cellStyle name="style1375471382455 3 2" xfId="33396"/>
    <cellStyle name="style1375471382455 4" xfId="33397"/>
    <cellStyle name="style1375471382513" xfId="14332"/>
    <cellStyle name="style1375471382513 2" xfId="21842"/>
    <cellStyle name="style1375471382513 2 2" xfId="21843"/>
    <cellStyle name="style1375471382513 2 2 2" xfId="33398"/>
    <cellStyle name="style1375471382513 2 3" xfId="33399"/>
    <cellStyle name="style1375471382513 3" xfId="21844"/>
    <cellStyle name="style1375471382513 3 2" xfId="33400"/>
    <cellStyle name="style1375471382513 4" xfId="33401"/>
    <cellStyle name="style1375471382595" xfId="14333"/>
    <cellStyle name="style1375471382595 2" xfId="21845"/>
    <cellStyle name="style1375471382595 2 2" xfId="21846"/>
    <cellStyle name="style1375471382595 2 2 2" xfId="33402"/>
    <cellStyle name="style1375471382595 2 3" xfId="33403"/>
    <cellStyle name="style1375471382595 3" xfId="21847"/>
    <cellStyle name="style1375471382595 3 2" xfId="33404"/>
    <cellStyle name="style1375471382595 4" xfId="33405"/>
    <cellStyle name="style1375471382647" xfId="14334"/>
    <cellStyle name="style1375471382647 2" xfId="21848"/>
    <cellStyle name="style1375471382647 2 2" xfId="21849"/>
    <cellStyle name="style1375471382647 2 2 2" xfId="33406"/>
    <cellStyle name="style1375471382647 2 3" xfId="33407"/>
    <cellStyle name="style1375471382647 3" xfId="21850"/>
    <cellStyle name="style1375471382647 3 2" xfId="33408"/>
    <cellStyle name="style1375471382647 4" xfId="33409"/>
    <cellStyle name="style1375471382696" xfId="14335"/>
    <cellStyle name="style1375471382696 2" xfId="21851"/>
    <cellStyle name="style1375471382696 2 2" xfId="21852"/>
    <cellStyle name="style1375471382696 2 2 2" xfId="33410"/>
    <cellStyle name="style1375471382696 2 3" xfId="33411"/>
    <cellStyle name="style1375471382696 3" xfId="21853"/>
    <cellStyle name="style1375471382696 3 2" xfId="33412"/>
    <cellStyle name="style1375471382696 4" xfId="33413"/>
    <cellStyle name="style1375471382748" xfId="14336"/>
    <cellStyle name="style1375471382748 2" xfId="21854"/>
    <cellStyle name="style1375471382748 2 2" xfId="21855"/>
    <cellStyle name="style1375471382748 2 2 2" xfId="33414"/>
    <cellStyle name="style1375471382748 2 3" xfId="33415"/>
    <cellStyle name="style1375471382748 3" xfId="21856"/>
    <cellStyle name="style1375471382748 3 2" xfId="33416"/>
    <cellStyle name="style1375471382748 4" xfId="33417"/>
    <cellStyle name="style1375471382806" xfId="14337"/>
    <cellStyle name="style1375471382806 2" xfId="21857"/>
    <cellStyle name="style1375471382806 2 2" xfId="21858"/>
    <cellStyle name="style1375471382806 2 2 2" xfId="33418"/>
    <cellStyle name="style1375471382806 2 3" xfId="33419"/>
    <cellStyle name="style1375471382806 3" xfId="21859"/>
    <cellStyle name="style1375471382806 3 2" xfId="33420"/>
    <cellStyle name="style1375471382806 4" xfId="33421"/>
    <cellStyle name="style1375471382860" xfId="14338"/>
    <cellStyle name="style1375471382860 2" xfId="21860"/>
    <cellStyle name="style1375471382860 2 2" xfId="21861"/>
    <cellStyle name="style1375471382860 2 2 2" xfId="33422"/>
    <cellStyle name="style1375471382860 2 3" xfId="33423"/>
    <cellStyle name="style1375471382860 3" xfId="21862"/>
    <cellStyle name="style1375471382860 3 2" xfId="33424"/>
    <cellStyle name="style1375471382860 4" xfId="33425"/>
    <cellStyle name="style1375471382916" xfId="14339"/>
    <cellStyle name="style1375471382916 2" xfId="21863"/>
    <cellStyle name="style1375471382916 2 2" xfId="21864"/>
    <cellStyle name="style1375471382916 2 2 2" xfId="33426"/>
    <cellStyle name="style1375471382916 2 3" xfId="33427"/>
    <cellStyle name="style1375471382916 3" xfId="21865"/>
    <cellStyle name="style1375471382916 3 2" xfId="33428"/>
    <cellStyle name="style1375471382916 4" xfId="33429"/>
    <cellStyle name="style1375471382982" xfId="14340"/>
    <cellStyle name="style1375471382982 2" xfId="21866"/>
    <cellStyle name="style1375471382982 2 2" xfId="21867"/>
    <cellStyle name="style1375471382982 2 2 2" xfId="33430"/>
    <cellStyle name="style1375471382982 2 3" xfId="33431"/>
    <cellStyle name="style1375471382982 3" xfId="21868"/>
    <cellStyle name="style1375471382982 3 2" xfId="33432"/>
    <cellStyle name="style1375471382982 4" xfId="33433"/>
    <cellStyle name="style1375471383033" xfId="14341"/>
    <cellStyle name="style1375471383033 2" xfId="21869"/>
    <cellStyle name="style1375471383033 2 2" xfId="21870"/>
    <cellStyle name="style1375471383033 2 2 2" xfId="33434"/>
    <cellStyle name="style1375471383033 2 3" xfId="33435"/>
    <cellStyle name="style1375471383033 3" xfId="21871"/>
    <cellStyle name="style1375471383033 3 2" xfId="33436"/>
    <cellStyle name="style1375471383033 4" xfId="33437"/>
    <cellStyle name="style1375471383081" xfId="14342"/>
    <cellStyle name="style1375471383081 2" xfId="21872"/>
    <cellStyle name="style1375471383081 2 2" xfId="21873"/>
    <cellStyle name="style1375471383081 2 2 2" xfId="33438"/>
    <cellStyle name="style1375471383081 2 3" xfId="33439"/>
    <cellStyle name="style1375471383081 3" xfId="21874"/>
    <cellStyle name="style1375471383081 3 2" xfId="33440"/>
    <cellStyle name="style1375471383081 4" xfId="33441"/>
    <cellStyle name="style1375471383133" xfId="14343"/>
    <cellStyle name="style1375471383133 2" xfId="21875"/>
    <cellStyle name="style1375471383133 2 2" xfId="21876"/>
    <cellStyle name="style1375471383133 2 2 2" xfId="33442"/>
    <cellStyle name="style1375471383133 2 3" xfId="33443"/>
    <cellStyle name="style1375471383133 3" xfId="21877"/>
    <cellStyle name="style1375471383133 3 2" xfId="33444"/>
    <cellStyle name="style1375471383133 4" xfId="33445"/>
    <cellStyle name="style1375471383185" xfId="14344"/>
    <cellStyle name="style1375471383185 2" xfId="21878"/>
    <cellStyle name="style1375471383185 2 2" xfId="21879"/>
    <cellStyle name="style1375471383185 2 2 2" xfId="33446"/>
    <cellStyle name="style1375471383185 2 3" xfId="33447"/>
    <cellStyle name="style1375471383185 3" xfId="21880"/>
    <cellStyle name="style1375471383185 3 2" xfId="33448"/>
    <cellStyle name="style1375471383185 4" xfId="33449"/>
    <cellStyle name="style1375471383258" xfId="14345"/>
    <cellStyle name="style1375471383258 2" xfId="21881"/>
    <cellStyle name="style1375471383258 2 2" xfId="21882"/>
    <cellStyle name="style1375471383258 2 2 2" xfId="33450"/>
    <cellStyle name="style1375471383258 2 3" xfId="33451"/>
    <cellStyle name="style1375471383258 3" xfId="21883"/>
    <cellStyle name="style1375471383258 3 2" xfId="33452"/>
    <cellStyle name="style1375471383258 4" xfId="33453"/>
    <cellStyle name="style1375471383297" xfId="14346"/>
    <cellStyle name="style1375471383297 2" xfId="21884"/>
    <cellStyle name="style1375471383297 2 2" xfId="21885"/>
    <cellStyle name="style1375471383297 2 2 2" xfId="33454"/>
    <cellStyle name="style1375471383297 2 3" xfId="33455"/>
    <cellStyle name="style1375471383297 3" xfId="21886"/>
    <cellStyle name="style1375471383297 3 2" xfId="33456"/>
    <cellStyle name="style1375471383297 4" xfId="33457"/>
    <cellStyle name="style1375471383343" xfId="14347"/>
    <cellStyle name="style1375471383343 2" xfId="21887"/>
    <cellStyle name="style1375471383343 2 2" xfId="21888"/>
    <cellStyle name="style1375471383343 2 2 2" xfId="33458"/>
    <cellStyle name="style1375471383343 2 3" xfId="33459"/>
    <cellStyle name="style1375471383343 3" xfId="21889"/>
    <cellStyle name="style1375471383343 3 2" xfId="33460"/>
    <cellStyle name="style1375471383343 4" xfId="33461"/>
    <cellStyle name="style1375471383398" xfId="14348"/>
    <cellStyle name="style1375471383398 2" xfId="21890"/>
    <cellStyle name="style1375471383398 2 2" xfId="21891"/>
    <cellStyle name="style1375471383398 2 2 2" xfId="33462"/>
    <cellStyle name="style1375471383398 2 3" xfId="33463"/>
    <cellStyle name="style1375471383398 3" xfId="21892"/>
    <cellStyle name="style1375471383398 3 2" xfId="33464"/>
    <cellStyle name="style1375471383398 4" xfId="33465"/>
    <cellStyle name="style1375471383459" xfId="14349"/>
    <cellStyle name="style1375471383459 2" xfId="21893"/>
    <cellStyle name="style1375471383459 2 2" xfId="21894"/>
    <cellStyle name="style1375471383459 2 2 2" xfId="33466"/>
    <cellStyle name="style1375471383459 2 3" xfId="33467"/>
    <cellStyle name="style1375471383459 3" xfId="21895"/>
    <cellStyle name="style1375471383459 3 2" xfId="33468"/>
    <cellStyle name="style1375471383459 4" xfId="33469"/>
    <cellStyle name="style1375471383517" xfId="14350"/>
    <cellStyle name="style1375471383517 2" xfId="21896"/>
    <cellStyle name="style1375471383517 2 2" xfId="21897"/>
    <cellStyle name="style1375471383517 2 2 2" xfId="33470"/>
    <cellStyle name="style1375471383517 2 3" xfId="33471"/>
    <cellStyle name="style1375471383517 3" xfId="21898"/>
    <cellStyle name="style1375471383517 3 2" xfId="33472"/>
    <cellStyle name="style1375471383517 4" xfId="33473"/>
    <cellStyle name="style1375471383575" xfId="14351"/>
    <cellStyle name="style1375471383575 2" xfId="21899"/>
    <cellStyle name="style1375471383575 2 2" xfId="21900"/>
    <cellStyle name="style1375471383575 2 2 2" xfId="33474"/>
    <cellStyle name="style1375471383575 2 3" xfId="33475"/>
    <cellStyle name="style1375471383575 3" xfId="21901"/>
    <cellStyle name="style1375471383575 3 2" xfId="33476"/>
    <cellStyle name="style1375471383575 4" xfId="33477"/>
    <cellStyle name="style1375471383618" xfId="14352"/>
    <cellStyle name="style1375471383618 2" xfId="21902"/>
    <cellStyle name="style1375471383618 2 2" xfId="21903"/>
    <cellStyle name="style1375471383618 2 2 2" xfId="33478"/>
    <cellStyle name="style1375471383618 2 3" xfId="33479"/>
    <cellStyle name="style1375471383618 3" xfId="21904"/>
    <cellStyle name="style1375471383618 3 2" xfId="33480"/>
    <cellStyle name="style1375471383618 4" xfId="33481"/>
    <cellStyle name="style1375471383660" xfId="14353"/>
    <cellStyle name="style1375471383660 2" xfId="21905"/>
    <cellStyle name="style1375471383660 2 2" xfId="21906"/>
    <cellStyle name="style1375471383660 2 2 2" xfId="33482"/>
    <cellStyle name="style1375471383660 2 3" xfId="33483"/>
    <cellStyle name="style1375471383660 3" xfId="21907"/>
    <cellStyle name="style1375471383660 3 2" xfId="33484"/>
    <cellStyle name="style1375471383660 4" xfId="33485"/>
    <cellStyle name="style1375471383723" xfId="14354"/>
    <cellStyle name="style1375471383723 2" xfId="21908"/>
    <cellStyle name="style1375471383723 2 2" xfId="21909"/>
    <cellStyle name="style1375471383723 2 2 2" xfId="33486"/>
    <cellStyle name="style1375471383723 2 3" xfId="33487"/>
    <cellStyle name="style1375471383723 3" xfId="21910"/>
    <cellStyle name="style1375471383723 3 2" xfId="33488"/>
    <cellStyle name="style1375471383723 4" xfId="33489"/>
    <cellStyle name="style1375471383766" xfId="14355"/>
    <cellStyle name="style1375471383766 2" xfId="21911"/>
    <cellStyle name="style1375471383766 2 2" xfId="21912"/>
    <cellStyle name="style1375471383766 2 2 2" xfId="33490"/>
    <cellStyle name="style1375471383766 2 3" xfId="33491"/>
    <cellStyle name="style1375471383766 3" xfId="21913"/>
    <cellStyle name="style1375471383766 3 2" xfId="33492"/>
    <cellStyle name="style1375471383766 4" xfId="33493"/>
    <cellStyle name="style1375471383810" xfId="14356"/>
    <cellStyle name="style1375471383810 2" xfId="21914"/>
    <cellStyle name="style1375471383810 2 2" xfId="21915"/>
    <cellStyle name="style1375471383810 2 2 2" xfId="33494"/>
    <cellStyle name="style1375471383810 2 3" xfId="33495"/>
    <cellStyle name="style1375471383810 3" xfId="21916"/>
    <cellStyle name="style1375471383810 3 2" xfId="33496"/>
    <cellStyle name="style1375471383810 4" xfId="33497"/>
    <cellStyle name="style1375471383861" xfId="14357"/>
    <cellStyle name="style1375471383861 2" xfId="21917"/>
    <cellStyle name="style1375471383861 2 2" xfId="21918"/>
    <cellStyle name="style1375471383861 2 2 2" xfId="33498"/>
    <cellStyle name="style1375471383861 2 3" xfId="33499"/>
    <cellStyle name="style1375471383861 3" xfId="21919"/>
    <cellStyle name="style1375471383861 3 2" xfId="33500"/>
    <cellStyle name="style1375471383861 4" xfId="33501"/>
    <cellStyle name="style1375471383922" xfId="14358"/>
    <cellStyle name="style1375471383922 2" xfId="21920"/>
    <cellStyle name="style1375471383922 2 2" xfId="21921"/>
    <cellStyle name="style1375471383922 2 2 2" xfId="33502"/>
    <cellStyle name="style1375471383922 2 3" xfId="33503"/>
    <cellStyle name="style1375471383922 3" xfId="21922"/>
    <cellStyle name="style1375471383922 3 2" xfId="33504"/>
    <cellStyle name="style1375471383922 4" xfId="33505"/>
    <cellStyle name="style1375471383971" xfId="14359"/>
    <cellStyle name="style1375471383971 2" xfId="21923"/>
    <cellStyle name="style1375471383971 2 2" xfId="21924"/>
    <cellStyle name="style1375471383971 2 2 2" xfId="33506"/>
    <cellStyle name="style1375471383971 2 3" xfId="33507"/>
    <cellStyle name="style1375471383971 3" xfId="21925"/>
    <cellStyle name="style1375471383971 3 2" xfId="33508"/>
    <cellStyle name="style1375471383971 4" xfId="33509"/>
    <cellStyle name="style1375471384029" xfId="14360"/>
    <cellStyle name="style1375471384029 2" xfId="21926"/>
    <cellStyle name="style1375471384029 2 2" xfId="21927"/>
    <cellStyle name="style1375471384029 2 2 2" xfId="33510"/>
    <cellStyle name="style1375471384029 2 3" xfId="33511"/>
    <cellStyle name="style1375471384029 3" xfId="21928"/>
    <cellStyle name="style1375471384029 3 2" xfId="33512"/>
    <cellStyle name="style1375471384029 4" xfId="33513"/>
    <cellStyle name="style1375471384082" xfId="14361"/>
    <cellStyle name="style1375471384082 2" xfId="21929"/>
    <cellStyle name="style1375471384082 2 2" xfId="21930"/>
    <cellStyle name="style1375471384082 2 2 2" xfId="33514"/>
    <cellStyle name="style1375471384082 2 3" xfId="33515"/>
    <cellStyle name="style1375471384082 3" xfId="21931"/>
    <cellStyle name="style1375471384082 3 2" xfId="33516"/>
    <cellStyle name="style1375471384082 4" xfId="33517"/>
    <cellStyle name="style1375471384126" xfId="14362"/>
    <cellStyle name="style1375471384126 2" xfId="21932"/>
    <cellStyle name="style1375471384126 2 2" xfId="21933"/>
    <cellStyle name="style1375471384126 2 2 2" xfId="33518"/>
    <cellStyle name="style1375471384126 2 3" xfId="33519"/>
    <cellStyle name="style1375471384126 3" xfId="21934"/>
    <cellStyle name="style1375471384126 3 2" xfId="33520"/>
    <cellStyle name="style1375471384126 4" xfId="33521"/>
    <cellStyle name="style1375471384177" xfId="14363"/>
    <cellStyle name="style1375471384177 2" xfId="21935"/>
    <cellStyle name="style1375471384177 2 2" xfId="21936"/>
    <cellStyle name="style1375471384177 2 2 2" xfId="33522"/>
    <cellStyle name="style1375471384177 2 3" xfId="33523"/>
    <cellStyle name="style1375471384177 3" xfId="21937"/>
    <cellStyle name="style1375471384177 3 2" xfId="33524"/>
    <cellStyle name="style1375471384177 4" xfId="33525"/>
    <cellStyle name="style1375471384226" xfId="14364"/>
    <cellStyle name="style1375471384226 2" xfId="21938"/>
    <cellStyle name="style1375471384226 2 2" xfId="21939"/>
    <cellStyle name="style1375471384226 2 2 2" xfId="33526"/>
    <cellStyle name="style1375471384226 2 3" xfId="33527"/>
    <cellStyle name="style1375471384226 3" xfId="21940"/>
    <cellStyle name="style1375471384226 3 2" xfId="33528"/>
    <cellStyle name="style1375471384226 4" xfId="33529"/>
    <cellStyle name="style1375471384266" xfId="14365"/>
    <cellStyle name="style1375471384266 2" xfId="21941"/>
    <cellStyle name="style1375471384266 2 2" xfId="21942"/>
    <cellStyle name="style1375471384266 2 2 2" xfId="33530"/>
    <cellStyle name="style1375471384266 2 3" xfId="33531"/>
    <cellStyle name="style1375471384266 3" xfId="21943"/>
    <cellStyle name="style1375471384266 3 2" xfId="33532"/>
    <cellStyle name="style1375471384266 4" xfId="33533"/>
    <cellStyle name="style1375471384311" xfId="14366"/>
    <cellStyle name="style1375471384311 2" xfId="21944"/>
    <cellStyle name="style1375471384311 2 2" xfId="21945"/>
    <cellStyle name="style1375471384311 2 2 2" xfId="33534"/>
    <cellStyle name="style1375471384311 2 3" xfId="33535"/>
    <cellStyle name="style1375471384311 3" xfId="21946"/>
    <cellStyle name="style1375471384311 3 2" xfId="33536"/>
    <cellStyle name="style1375471384311 4" xfId="33537"/>
    <cellStyle name="style1375471384363" xfId="14367"/>
    <cellStyle name="style1375471384363 2" xfId="21947"/>
    <cellStyle name="style1375471384363 2 2" xfId="21948"/>
    <cellStyle name="style1375471384363 2 2 2" xfId="33538"/>
    <cellStyle name="style1375471384363 2 3" xfId="33539"/>
    <cellStyle name="style1375471384363 3" xfId="21949"/>
    <cellStyle name="style1375471384363 3 2" xfId="33540"/>
    <cellStyle name="style1375471384363 4" xfId="33541"/>
    <cellStyle name="style1375471384409" xfId="14368"/>
    <cellStyle name="style1375471384409 2" xfId="21950"/>
    <cellStyle name="style1375471384409 2 2" xfId="21951"/>
    <cellStyle name="style1375471384409 2 2 2" xfId="33542"/>
    <cellStyle name="style1375471384409 2 3" xfId="33543"/>
    <cellStyle name="style1375471384409 3" xfId="21952"/>
    <cellStyle name="style1375471384409 3 2" xfId="33544"/>
    <cellStyle name="style1375471384409 4" xfId="33545"/>
    <cellStyle name="style1375471384453" xfId="14369"/>
    <cellStyle name="style1375471384453 2" xfId="21953"/>
    <cellStyle name="style1375471384453 2 2" xfId="21954"/>
    <cellStyle name="style1375471384453 2 2 2" xfId="33546"/>
    <cellStyle name="style1375471384453 2 3" xfId="33547"/>
    <cellStyle name="style1375471384453 3" xfId="21955"/>
    <cellStyle name="style1375471384453 3 2" xfId="33548"/>
    <cellStyle name="style1375471384453 4" xfId="33549"/>
    <cellStyle name="style1375471384536" xfId="14370"/>
    <cellStyle name="style1375471384536 2" xfId="21956"/>
    <cellStyle name="style1375471384536 2 2" xfId="21957"/>
    <cellStyle name="style1375471384536 2 2 2" xfId="33550"/>
    <cellStyle name="style1375471384536 2 3" xfId="33551"/>
    <cellStyle name="style1375471384536 3" xfId="21958"/>
    <cellStyle name="style1375471384536 3 2" xfId="33552"/>
    <cellStyle name="style1375471384536 4" xfId="33553"/>
    <cellStyle name="style1375471384591" xfId="14371"/>
    <cellStyle name="style1375471384591 2" xfId="21959"/>
    <cellStyle name="style1375471384591 2 2" xfId="21960"/>
    <cellStyle name="style1375471384591 2 2 2" xfId="33554"/>
    <cellStyle name="style1375471384591 2 3" xfId="33555"/>
    <cellStyle name="style1375471384591 3" xfId="21961"/>
    <cellStyle name="style1375471384591 3 2" xfId="33556"/>
    <cellStyle name="style1375471384591 4" xfId="33557"/>
    <cellStyle name="style1375471384633" xfId="14372"/>
    <cellStyle name="style1375471384633 2" xfId="21962"/>
    <cellStyle name="style1375471384633 2 2" xfId="21963"/>
    <cellStyle name="style1375471384633 2 2 2" xfId="33558"/>
    <cellStyle name="style1375471384633 2 3" xfId="33559"/>
    <cellStyle name="style1375471384633 3" xfId="21964"/>
    <cellStyle name="style1375471384633 3 2" xfId="33560"/>
    <cellStyle name="style1375471384633 4" xfId="33561"/>
    <cellStyle name="style1375471384677" xfId="14373"/>
    <cellStyle name="style1375471384677 2" xfId="21965"/>
    <cellStyle name="style1375471384677 2 2" xfId="21966"/>
    <cellStyle name="style1375471384677 2 2 2" xfId="33562"/>
    <cellStyle name="style1375471384677 2 3" xfId="33563"/>
    <cellStyle name="style1375471384677 3" xfId="21967"/>
    <cellStyle name="style1375471384677 3 2" xfId="33564"/>
    <cellStyle name="style1375471384677 4" xfId="33565"/>
    <cellStyle name="style1375471384719" xfId="14374"/>
    <cellStyle name="style1375471384719 2" xfId="21968"/>
    <cellStyle name="style1375471384719 2 2" xfId="21969"/>
    <cellStyle name="style1375471384719 2 2 2" xfId="33566"/>
    <cellStyle name="style1375471384719 2 3" xfId="33567"/>
    <cellStyle name="style1375471384719 3" xfId="21970"/>
    <cellStyle name="style1375471384719 3 2" xfId="33568"/>
    <cellStyle name="style1375471384719 4" xfId="33569"/>
    <cellStyle name="style1375471384760" xfId="14375"/>
    <cellStyle name="style1375471384760 2" xfId="21971"/>
    <cellStyle name="style1375471384760 2 2" xfId="21972"/>
    <cellStyle name="style1375471384760 2 2 2" xfId="33570"/>
    <cellStyle name="style1375471384760 2 3" xfId="33571"/>
    <cellStyle name="style1375471384760 3" xfId="21973"/>
    <cellStyle name="style1375471384760 3 2" xfId="33572"/>
    <cellStyle name="style1375471384760 4" xfId="33573"/>
    <cellStyle name="style1375471384798" xfId="14376"/>
    <cellStyle name="style1375471384798 2" xfId="21974"/>
    <cellStyle name="style1375471384798 2 2" xfId="21975"/>
    <cellStyle name="style1375471384798 2 2 2" xfId="33574"/>
    <cellStyle name="style1375471384798 2 3" xfId="33575"/>
    <cellStyle name="style1375471384798 3" xfId="21976"/>
    <cellStyle name="style1375471384798 3 2" xfId="33576"/>
    <cellStyle name="style1375471384798 4" xfId="33577"/>
    <cellStyle name="style1375471384845" xfId="14377"/>
    <cellStyle name="style1375471384845 2" xfId="21977"/>
    <cellStyle name="style1375471384845 2 2" xfId="21978"/>
    <cellStyle name="style1375471384845 2 2 2" xfId="33578"/>
    <cellStyle name="style1375471384845 2 3" xfId="33579"/>
    <cellStyle name="style1375471384845 3" xfId="21979"/>
    <cellStyle name="style1375471384845 3 2" xfId="33580"/>
    <cellStyle name="style1375471384845 4" xfId="33581"/>
    <cellStyle name="style1375471384884" xfId="14378"/>
    <cellStyle name="style1375471384884 2" xfId="21980"/>
    <cellStyle name="style1375471384884 2 2" xfId="21981"/>
    <cellStyle name="style1375471384884 2 2 2" xfId="33582"/>
    <cellStyle name="style1375471384884 2 3" xfId="33583"/>
    <cellStyle name="style1375471384884 3" xfId="21982"/>
    <cellStyle name="style1375471384884 3 2" xfId="33584"/>
    <cellStyle name="style1375471384884 4" xfId="33585"/>
    <cellStyle name="style1375471384922" xfId="14379"/>
    <cellStyle name="style1375471384922 2" xfId="21983"/>
    <cellStyle name="style1375471384922 2 2" xfId="21984"/>
    <cellStyle name="style1375471384922 2 2 2" xfId="33586"/>
    <cellStyle name="style1375471384922 2 3" xfId="33587"/>
    <cellStyle name="style1375471384922 3" xfId="21985"/>
    <cellStyle name="style1375471384922 3 2" xfId="33588"/>
    <cellStyle name="style1375471384922 4" xfId="33589"/>
    <cellStyle name="style1375471384954" xfId="14380"/>
    <cellStyle name="style1375471384954 2" xfId="21986"/>
    <cellStyle name="style1375471384954 2 2" xfId="21987"/>
    <cellStyle name="style1375471384954 2 2 2" xfId="33590"/>
    <cellStyle name="style1375471384954 2 3" xfId="33591"/>
    <cellStyle name="style1375471384954 3" xfId="21988"/>
    <cellStyle name="style1375471384954 3 2" xfId="33592"/>
    <cellStyle name="style1375471384954 4" xfId="33593"/>
    <cellStyle name="style1375471384984" xfId="14381"/>
    <cellStyle name="style1375471384984 2" xfId="21989"/>
    <cellStyle name="style1375471384984 2 2" xfId="21990"/>
    <cellStyle name="style1375471384984 2 2 2" xfId="33594"/>
    <cellStyle name="style1375471384984 2 3" xfId="33595"/>
    <cellStyle name="style1375471384984 3" xfId="21991"/>
    <cellStyle name="style1375471384984 3 2" xfId="33596"/>
    <cellStyle name="style1375471384984 4" xfId="33597"/>
    <cellStyle name="style1375471385029" xfId="14382"/>
    <cellStyle name="style1375471385029 2" xfId="21992"/>
    <cellStyle name="style1375471385029 2 2" xfId="21993"/>
    <cellStyle name="style1375471385029 2 2 2" xfId="33598"/>
    <cellStyle name="style1375471385029 2 3" xfId="33599"/>
    <cellStyle name="style1375471385029 3" xfId="21994"/>
    <cellStyle name="style1375471385029 3 2" xfId="33600"/>
    <cellStyle name="style1375471385029 4" xfId="33601"/>
    <cellStyle name="style1375471385071" xfId="14383"/>
    <cellStyle name="style1375471385071 2" xfId="21995"/>
    <cellStyle name="style1375471385071 2 2" xfId="21996"/>
    <cellStyle name="style1375471385071 2 2 2" xfId="33602"/>
    <cellStyle name="style1375471385071 2 3" xfId="33603"/>
    <cellStyle name="style1375471385071 3" xfId="21997"/>
    <cellStyle name="style1375471385071 3 2" xfId="33604"/>
    <cellStyle name="style1375471385071 4" xfId="33605"/>
    <cellStyle name="style1375471385111" xfId="14384"/>
    <cellStyle name="style1375471385111 2" xfId="21998"/>
    <cellStyle name="style1375471385111 2 2" xfId="21999"/>
    <cellStyle name="style1375471385111 2 2 2" xfId="33606"/>
    <cellStyle name="style1375471385111 2 3" xfId="33607"/>
    <cellStyle name="style1375471385111 3" xfId="22000"/>
    <cellStyle name="style1375471385111 3 2" xfId="33608"/>
    <cellStyle name="style1375471385111 4" xfId="33609"/>
    <cellStyle name="style1387210766019" xfId="22001"/>
    <cellStyle name="style1387210766081" xfId="22002"/>
    <cellStyle name="style1387210766114" xfId="22003"/>
    <cellStyle name="style1387210766143" xfId="22004"/>
    <cellStyle name="style1387210766175" xfId="22005"/>
    <cellStyle name="style1387210766207" xfId="22006"/>
    <cellStyle name="style1387210766241" xfId="22007"/>
    <cellStyle name="style1387210766284" xfId="22008"/>
    <cellStyle name="style1387210766316" xfId="22009"/>
    <cellStyle name="style1387210766345" xfId="22010"/>
    <cellStyle name="style1387210766374" xfId="22011"/>
    <cellStyle name="style1387210766454" xfId="22012"/>
    <cellStyle name="style1387210766480" xfId="22013"/>
    <cellStyle name="style1387210766505" xfId="22014"/>
    <cellStyle name="style1387210766534" xfId="22015"/>
    <cellStyle name="style1387210766562" xfId="22016"/>
    <cellStyle name="style1387210766591" xfId="22017"/>
    <cellStyle name="style1387210766617" xfId="22018"/>
    <cellStyle name="style1387210766644" xfId="22019"/>
    <cellStyle name="style1387210766691" xfId="22020"/>
    <cellStyle name="style1387210766713" xfId="22021"/>
    <cellStyle name="style1387210766735" xfId="22022"/>
    <cellStyle name="style1387210766758" xfId="22023"/>
    <cellStyle name="style1387210766779" xfId="22024"/>
    <cellStyle name="style1387210766806" xfId="22025"/>
    <cellStyle name="style1387210766829" xfId="22026"/>
    <cellStyle name="style1387210766854" xfId="22027"/>
    <cellStyle name="style1387210766912" xfId="22028"/>
    <cellStyle name="style1387210766938" xfId="22029"/>
    <cellStyle name="style1387210766966" xfId="22030"/>
    <cellStyle name="style1387210766994" xfId="22031"/>
    <cellStyle name="style1387210767027" xfId="22032"/>
    <cellStyle name="style1387210767053" xfId="22033"/>
    <cellStyle name="style1387210767073" xfId="22034"/>
    <cellStyle name="style1387210767098" xfId="22035"/>
    <cellStyle name="style1387210767125" xfId="22036"/>
    <cellStyle name="style1387210767157" xfId="22037"/>
    <cellStyle name="style1387210767185" xfId="22038"/>
    <cellStyle name="style1387210767204" xfId="22039"/>
    <cellStyle name="style1387210767230" xfId="22040"/>
    <cellStyle name="style1387210767265" xfId="22041"/>
    <cellStyle name="style1387210767300" xfId="22042"/>
    <cellStyle name="style1387210767326" xfId="22043"/>
    <cellStyle name="style1387210767356" xfId="22044"/>
    <cellStyle name="style1387210767377" xfId="22045"/>
    <cellStyle name="style1387210767398" xfId="22046"/>
    <cellStyle name="style1387210767420" xfId="22047"/>
    <cellStyle name="style1387210767442" xfId="22048"/>
    <cellStyle name="style1387210767470" xfId="22049"/>
    <cellStyle name="style1387210767503" xfId="22050"/>
    <cellStyle name="style1387210767533" xfId="22051"/>
    <cellStyle name="style1387210767590" xfId="22052"/>
    <cellStyle name="style1387210767616" xfId="22053"/>
    <cellStyle name="style1387210767645" xfId="22054"/>
    <cellStyle name="style1387210767665" xfId="22055"/>
    <cellStyle name="style1387210767689" xfId="22056"/>
    <cellStyle name="style1387210767709" xfId="22057"/>
    <cellStyle name="style1387210767730" xfId="22058"/>
    <cellStyle name="style1387210767753" xfId="22059"/>
    <cellStyle name="style1387210767774" xfId="22060"/>
    <cellStyle name="style1387210767792" xfId="22061"/>
    <cellStyle name="style1387210767813" xfId="22062"/>
    <cellStyle name="style1387210767832" xfId="22063"/>
    <cellStyle name="style1387210767887" xfId="22064"/>
    <cellStyle name="style1387210767928" xfId="22065"/>
    <cellStyle name="style1387210767965" xfId="22066"/>
    <cellStyle name="style1387210767984" xfId="22067"/>
    <cellStyle name="style1387210768002" xfId="22068"/>
    <cellStyle name="style1387210768023" xfId="22069"/>
    <cellStyle name="style1387210768042" xfId="22070"/>
    <cellStyle name="style1387210768061" xfId="22071"/>
    <cellStyle name="style1387210768084" xfId="22072"/>
    <cellStyle name="style1387210768102" xfId="22073"/>
    <cellStyle name="style1387210768161" xfId="22074"/>
    <cellStyle name="style1387210768191" xfId="22075"/>
    <cellStyle name="style1387210768226" xfId="22076"/>
    <cellStyle name="style1387210768253" xfId="22077"/>
    <cellStyle name="SubScript" xfId="14385"/>
    <cellStyle name="SuperScript" xfId="14386"/>
    <cellStyle name="Table  - Style5" xfId="14387"/>
    <cellStyle name="Table  - Style5 2" xfId="14388"/>
    <cellStyle name="Table  - Style6" xfId="14389"/>
    <cellStyle name="Table  - Style6 2" xfId="14390"/>
    <cellStyle name="Text B &amp; U" xfId="14391"/>
    <cellStyle name="Text B &amp; U 2" xfId="14392"/>
    <cellStyle name="Text STD 1" xfId="14393"/>
    <cellStyle name="Text STD 1 2" xfId="14394"/>
    <cellStyle name="Text STD 2" xfId="14395"/>
    <cellStyle name="Text STD 2 2" xfId="14396"/>
    <cellStyle name="Text STD 3" xfId="14397"/>
    <cellStyle name="Text STD 3 2" xfId="14398"/>
    <cellStyle name="Text Under 0" xfId="14399"/>
    <cellStyle name="Text Under 0 2" xfId="14400"/>
    <cellStyle name="Text Under 1" xfId="14401"/>
    <cellStyle name="Text Under 1 2" xfId="14402"/>
    <cellStyle name="Text Wrap" xfId="14403"/>
    <cellStyle name="Text Wrap 2" xfId="14404"/>
    <cellStyle name="TextBold" xfId="14405"/>
    <cellStyle name="TextItalic" xfId="14406"/>
    <cellStyle name="TextNormal" xfId="114"/>
    <cellStyle name="Title  - Style1" xfId="14407"/>
    <cellStyle name="Title  - Style1 2" xfId="14408"/>
    <cellStyle name="Title  - Style6" xfId="14409"/>
    <cellStyle name="Title  - Style6 2" xfId="14410"/>
    <cellStyle name="Title 2" xfId="14411"/>
    <cellStyle name="Title 2 2" xfId="14412"/>
    <cellStyle name="Title 3" xfId="14413"/>
    <cellStyle name="Title 3 2" xfId="14414"/>
    <cellStyle name="Title 4" xfId="14415"/>
    <cellStyle name="Title 4 2" xfId="14416"/>
    <cellStyle name="TitleNormal" xfId="14417"/>
    <cellStyle name="Total 2" xfId="14418"/>
    <cellStyle name="Total 2 2" xfId="14419"/>
    <cellStyle name="Total 3" xfId="14420"/>
    <cellStyle name="Total 3 2" xfId="14421"/>
    <cellStyle name="Total 4" xfId="14422"/>
    <cellStyle name="Total 4 2" xfId="14423"/>
    <cellStyle name="Total 5" xfId="14424"/>
    <cellStyle name="Total 5 2" xfId="14425"/>
    <cellStyle name="Total 6" xfId="14426"/>
    <cellStyle name="TotCol - Style5" xfId="14427"/>
    <cellStyle name="TotCol - Style5 2" xfId="14428"/>
    <cellStyle name="TotCol - Style7" xfId="14429"/>
    <cellStyle name="TotCol - Style7 2" xfId="14430"/>
    <cellStyle name="TotRow - Style4" xfId="14431"/>
    <cellStyle name="TotRow - Style4 2" xfId="14432"/>
    <cellStyle name="TotRow - Style8" xfId="14433"/>
    <cellStyle name="TotRow - Style8 2" xfId="14434"/>
    <cellStyle name="Undefined" xfId="14435"/>
    <cellStyle name="Undefined 2" xfId="14436"/>
    <cellStyle name="UnDERLINED" xfId="14437"/>
    <cellStyle name="Warning Text 2" xfId="14438"/>
    <cellStyle name="Warning Text 2 2" xfId="14439"/>
    <cellStyle name="Warning Text 3" xfId="14440"/>
    <cellStyle name="Warning Text 3 2" xfId="14441"/>
    <cellStyle name="Warning Text 4" xfId="14442"/>
    <cellStyle name="Warning Text 4 2" xfId="14443"/>
    <cellStyle name="Warning Text 5" xfId="14444"/>
    <cellStyle name="Warning Text 5 2" xfId="14445"/>
    <cellStyle name="Warning Text 6" xfId="144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externalLink" Target="externalLinks/externalLink11.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6.xml"/><Relationship Id="rId34" Type="http://schemas.openxmlformats.org/officeDocument/2006/relationships/externalLink" Target="externalLinks/externalLink19.xml"/><Relationship Id="rId42"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externalLink" Target="externalLinks/externalLink10.xml"/><Relationship Id="rId33" Type="http://schemas.openxmlformats.org/officeDocument/2006/relationships/externalLink" Target="externalLinks/externalLink18.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29" Type="http://schemas.openxmlformats.org/officeDocument/2006/relationships/externalLink" Target="externalLinks/externalLink14.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9.xml"/><Relationship Id="rId32" Type="http://schemas.openxmlformats.org/officeDocument/2006/relationships/externalLink" Target="externalLinks/externalLink17.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externalLink" Target="externalLinks/externalLink13.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4.xml"/><Relationship Id="rId31" Type="http://schemas.openxmlformats.org/officeDocument/2006/relationships/externalLink" Target="externalLinks/externalLink1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externalLink" Target="externalLinks/externalLink12.xml"/><Relationship Id="rId30" Type="http://schemas.openxmlformats.org/officeDocument/2006/relationships/externalLink" Target="externalLinks/externalLink15.xml"/><Relationship Id="rId35" Type="http://schemas.openxmlformats.org/officeDocument/2006/relationships/externalLink" Target="externalLinks/externalLink2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manualLayout>
          <c:layoutTarget val="inner"/>
          <c:xMode val="edge"/>
          <c:yMode val="edge"/>
          <c:x val="0.15282164353804711"/>
          <c:y val="7.7733567995854347E-2"/>
          <c:w val="0.78341447944007003"/>
          <c:h val="0.82637139107611546"/>
        </c:manualLayout>
      </c:layout>
      <c:scatterChart>
        <c:scatterStyle val="lineMarker"/>
        <c:varyColors val="0"/>
        <c:ser>
          <c:idx val="0"/>
          <c:order val="0"/>
          <c:spPr>
            <a:ln w="28575">
              <a:noFill/>
            </a:ln>
          </c:spPr>
          <c:marker>
            <c:symbol val="diamond"/>
            <c:size val="7"/>
            <c:spPr>
              <a:solidFill>
                <a:schemeClr val="accent1"/>
              </a:solidFill>
              <a:ln>
                <a:noFill/>
              </a:ln>
            </c:spPr>
          </c:marker>
          <c:trendline>
            <c:trendlineType val="log"/>
            <c:dispRSqr val="0"/>
            <c:dispEq val="0"/>
          </c:trendline>
          <c:trendline>
            <c:trendlineType val="log"/>
            <c:dispRSqr val="0"/>
            <c:dispEq val="0"/>
          </c:trendline>
          <c:trendline>
            <c:trendlineType val="log"/>
            <c:dispRSqr val="1"/>
            <c:dispEq val="1"/>
            <c:trendlineLbl>
              <c:layout>
                <c:manualLayout>
                  <c:x val="0.11325889457555621"/>
                  <c:y val="-0.31951487897416653"/>
                </c:manualLayout>
              </c:layout>
              <c:numFmt formatCode="#,##0.0000" sourceLinked="0"/>
            </c:trendlineLbl>
          </c:trendline>
          <c:xVal>
            <c:numRef>
              <c:f>'RBH-R5 Risk Premium'!$F$46:$F$1649</c:f>
              <c:numCache>
                <c:formatCode>0.00%</c:formatCode>
                <c:ptCount val="1604"/>
                <c:pt idx="0">
                  <c:v>9.357899999999994E-2</c:v>
                </c:pt>
                <c:pt idx="1">
                  <c:v>9.3833499999999931E-2</c:v>
                </c:pt>
                <c:pt idx="2">
                  <c:v>9.3958499999999903E-2</c:v>
                </c:pt>
                <c:pt idx="3">
                  <c:v>9.4156499999999921E-2</c:v>
                </c:pt>
                <c:pt idx="4">
                  <c:v>9.4368999999999939E-2</c:v>
                </c:pt>
                <c:pt idx="5">
                  <c:v>9.4704499999999955E-2</c:v>
                </c:pt>
                <c:pt idx="6">
                  <c:v>9.5205499999999971E-2</c:v>
                </c:pt>
                <c:pt idx="7">
                  <c:v>9.530599999999996E-2</c:v>
                </c:pt>
                <c:pt idx="8">
                  <c:v>9.5788999999999902E-2</c:v>
                </c:pt>
                <c:pt idx="9">
                  <c:v>9.6325999999999912E-2</c:v>
                </c:pt>
                <c:pt idx="10">
                  <c:v>9.6464499999999939E-2</c:v>
                </c:pt>
                <c:pt idx="11">
                  <c:v>9.6781999999999951E-2</c:v>
                </c:pt>
                <c:pt idx="12">
                  <c:v>9.7818500000000003E-2</c:v>
                </c:pt>
                <c:pt idx="13">
                  <c:v>9.8118500000000011E-2</c:v>
                </c:pt>
                <c:pt idx="14">
                  <c:v>9.8118500000000011E-2</c:v>
                </c:pt>
                <c:pt idx="15">
                  <c:v>9.8118500000000011E-2</c:v>
                </c:pt>
                <c:pt idx="16">
                  <c:v>9.8918499999999993E-2</c:v>
                </c:pt>
                <c:pt idx="17">
                  <c:v>9.9685000000000024E-2</c:v>
                </c:pt>
                <c:pt idx="18">
                  <c:v>0.10099500000000008</c:v>
                </c:pt>
                <c:pt idx="19">
                  <c:v>0.10117500000000008</c:v>
                </c:pt>
                <c:pt idx="20">
                  <c:v>0.10134700000000009</c:v>
                </c:pt>
                <c:pt idx="21">
                  <c:v>0.10273700000000006</c:v>
                </c:pt>
                <c:pt idx="22">
                  <c:v>0.10286450000000008</c:v>
                </c:pt>
                <c:pt idx="23">
                  <c:v>0.10309550000000005</c:v>
                </c:pt>
                <c:pt idx="24">
                  <c:v>0.10352400000000003</c:v>
                </c:pt>
                <c:pt idx="25">
                  <c:v>0.10352400000000003</c:v>
                </c:pt>
                <c:pt idx="26">
                  <c:v>0.10375000000000002</c:v>
                </c:pt>
                <c:pt idx="27">
                  <c:v>0.10406750000000001</c:v>
                </c:pt>
                <c:pt idx="28">
                  <c:v>0.10446700000000002</c:v>
                </c:pt>
                <c:pt idx="29">
                  <c:v>0.10452700000000002</c:v>
                </c:pt>
                <c:pt idx="30">
                  <c:v>0.10459449999999998</c:v>
                </c:pt>
                <c:pt idx="31">
                  <c:v>0.1046675</c:v>
                </c:pt>
                <c:pt idx="32">
                  <c:v>0.10480400000000001</c:v>
                </c:pt>
                <c:pt idx="33">
                  <c:v>0.10494250000000001</c:v>
                </c:pt>
                <c:pt idx="34">
                  <c:v>0.10510200000000001</c:v>
                </c:pt>
                <c:pt idx="35">
                  <c:v>0.10543049999999995</c:v>
                </c:pt>
                <c:pt idx="36">
                  <c:v>0.10543049999999995</c:v>
                </c:pt>
                <c:pt idx="37">
                  <c:v>0.10556699999999999</c:v>
                </c:pt>
                <c:pt idx="38">
                  <c:v>0.10563800000000001</c:v>
                </c:pt>
                <c:pt idx="39">
                  <c:v>0.10571200000000001</c:v>
                </c:pt>
                <c:pt idx="40">
                  <c:v>0.10598149999999999</c:v>
                </c:pt>
                <c:pt idx="41">
                  <c:v>0.10602749999999993</c:v>
                </c:pt>
                <c:pt idx="42">
                  <c:v>0.10609799999999997</c:v>
                </c:pt>
                <c:pt idx="43">
                  <c:v>0.10622499999999999</c:v>
                </c:pt>
                <c:pt idx="44">
                  <c:v>0.106452</c:v>
                </c:pt>
                <c:pt idx="45">
                  <c:v>0.106452</c:v>
                </c:pt>
                <c:pt idx="46">
                  <c:v>0.10673699999999998</c:v>
                </c:pt>
                <c:pt idx="47">
                  <c:v>0.10678949999999998</c:v>
                </c:pt>
                <c:pt idx="48">
                  <c:v>0.10696149999999999</c:v>
                </c:pt>
                <c:pt idx="49">
                  <c:v>0.10710050000000003</c:v>
                </c:pt>
                <c:pt idx="50">
                  <c:v>0.10718649999999999</c:v>
                </c:pt>
                <c:pt idx="51">
                  <c:v>0.10727700000000001</c:v>
                </c:pt>
                <c:pt idx="52">
                  <c:v>0.10732649999999999</c:v>
                </c:pt>
                <c:pt idx="53">
                  <c:v>0.10751150000000001</c:v>
                </c:pt>
                <c:pt idx="54">
                  <c:v>0.107776</c:v>
                </c:pt>
                <c:pt idx="55">
                  <c:v>0.107776</c:v>
                </c:pt>
                <c:pt idx="56">
                  <c:v>0.107776</c:v>
                </c:pt>
                <c:pt idx="57">
                  <c:v>0.10781400000000002</c:v>
                </c:pt>
                <c:pt idx="58">
                  <c:v>0.10791400000000001</c:v>
                </c:pt>
                <c:pt idx="59">
                  <c:v>0.10791400000000001</c:v>
                </c:pt>
                <c:pt idx="60">
                  <c:v>0.10819500000000001</c:v>
                </c:pt>
                <c:pt idx="61">
                  <c:v>0.1082685</c:v>
                </c:pt>
                <c:pt idx="62">
                  <c:v>0.10837050000000001</c:v>
                </c:pt>
                <c:pt idx="63">
                  <c:v>0.10878700000000001</c:v>
                </c:pt>
                <c:pt idx="64">
                  <c:v>0.10878700000000001</c:v>
                </c:pt>
                <c:pt idx="65">
                  <c:v>0.10878700000000001</c:v>
                </c:pt>
                <c:pt idx="66">
                  <c:v>0.109273</c:v>
                </c:pt>
                <c:pt idx="67">
                  <c:v>0.109273</c:v>
                </c:pt>
                <c:pt idx="68">
                  <c:v>0.10943600000000001</c:v>
                </c:pt>
                <c:pt idx="69">
                  <c:v>0.10959250000000001</c:v>
                </c:pt>
                <c:pt idx="70">
                  <c:v>0.10959250000000001</c:v>
                </c:pt>
                <c:pt idx="71">
                  <c:v>0.10966849999999997</c:v>
                </c:pt>
                <c:pt idx="72">
                  <c:v>0.10980549999999997</c:v>
                </c:pt>
                <c:pt idx="73">
                  <c:v>0.10992249999999998</c:v>
                </c:pt>
                <c:pt idx="74">
                  <c:v>0.11003499999999999</c:v>
                </c:pt>
                <c:pt idx="75">
                  <c:v>0.11003499999999999</c:v>
                </c:pt>
                <c:pt idx="76">
                  <c:v>0.11003499999999999</c:v>
                </c:pt>
                <c:pt idx="77">
                  <c:v>0.11024199999999999</c:v>
                </c:pt>
                <c:pt idx="78">
                  <c:v>0.11030250000000001</c:v>
                </c:pt>
                <c:pt idx="79">
                  <c:v>0.11107250000000005</c:v>
                </c:pt>
                <c:pt idx="80">
                  <c:v>0.11107250000000005</c:v>
                </c:pt>
                <c:pt idx="81">
                  <c:v>0.11116000000000004</c:v>
                </c:pt>
                <c:pt idx="82">
                  <c:v>0.1112475</c:v>
                </c:pt>
                <c:pt idx="83">
                  <c:v>0.1112475</c:v>
                </c:pt>
                <c:pt idx="84">
                  <c:v>0.11143350000000002</c:v>
                </c:pt>
                <c:pt idx="85">
                  <c:v>0.11153500000000001</c:v>
                </c:pt>
                <c:pt idx="86">
                  <c:v>0.11181100000000002</c:v>
                </c:pt>
                <c:pt idx="87">
                  <c:v>0.11187000000000005</c:v>
                </c:pt>
                <c:pt idx="88">
                  <c:v>0.11192500000000004</c:v>
                </c:pt>
                <c:pt idx="89">
                  <c:v>0.11206050000000004</c:v>
                </c:pt>
                <c:pt idx="90">
                  <c:v>0.11211500000000001</c:v>
                </c:pt>
                <c:pt idx="91">
                  <c:v>0.11222860000000001</c:v>
                </c:pt>
                <c:pt idx="92">
                  <c:v>0.11222860000000001</c:v>
                </c:pt>
                <c:pt idx="93">
                  <c:v>0.1122242</c:v>
                </c:pt>
                <c:pt idx="94">
                  <c:v>0.11225749999999998</c:v>
                </c:pt>
                <c:pt idx="95">
                  <c:v>0.11231979999999998</c:v>
                </c:pt>
                <c:pt idx="96">
                  <c:v>0.1123349</c:v>
                </c:pt>
                <c:pt idx="97">
                  <c:v>0.1123285</c:v>
                </c:pt>
                <c:pt idx="98">
                  <c:v>0.1123285</c:v>
                </c:pt>
                <c:pt idx="99">
                  <c:v>0.1122961</c:v>
                </c:pt>
                <c:pt idx="100">
                  <c:v>0.1122961</c:v>
                </c:pt>
                <c:pt idx="101">
                  <c:v>0.1121776</c:v>
                </c:pt>
                <c:pt idx="102">
                  <c:v>0.1121776</c:v>
                </c:pt>
                <c:pt idx="103">
                  <c:v>0.11216720000000002</c:v>
                </c:pt>
                <c:pt idx="104">
                  <c:v>0.11215730000000003</c:v>
                </c:pt>
                <c:pt idx="105">
                  <c:v>0.1121106</c:v>
                </c:pt>
                <c:pt idx="106">
                  <c:v>0.11197739999999998</c:v>
                </c:pt>
                <c:pt idx="107">
                  <c:v>0.11200329999999997</c:v>
                </c:pt>
                <c:pt idx="108">
                  <c:v>0.11200329999999997</c:v>
                </c:pt>
                <c:pt idx="109">
                  <c:v>0.11202489999999996</c:v>
                </c:pt>
                <c:pt idx="110">
                  <c:v>0.11205099999999996</c:v>
                </c:pt>
                <c:pt idx="111">
                  <c:v>0.11216229999999999</c:v>
                </c:pt>
                <c:pt idx="112">
                  <c:v>0.11229649999999998</c:v>
                </c:pt>
                <c:pt idx="113">
                  <c:v>0.11245769999999997</c:v>
                </c:pt>
                <c:pt idx="114">
                  <c:v>0.11282909999999997</c:v>
                </c:pt>
                <c:pt idx="115">
                  <c:v>0.1133156</c:v>
                </c:pt>
                <c:pt idx="116">
                  <c:v>0.11493489999999998</c:v>
                </c:pt>
                <c:pt idx="117">
                  <c:v>0.11504899999999997</c:v>
                </c:pt>
                <c:pt idx="118">
                  <c:v>0.11504899999999997</c:v>
                </c:pt>
                <c:pt idx="119">
                  <c:v>0.11515309999999994</c:v>
                </c:pt>
                <c:pt idx="120">
                  <c:v>0.11547389999999998</c:v>
                </c:pt>
                <c:pt idx="121">
                  <c:v>0.11557199999999997</c:v>
                </c:pt>
                <c:pt idx="122">
                  <c:v>0.11578369999999996</c:v>
                </c:pt>
                <c:pt idx="123">
                  <c:v>0.11604089999999995</c:v>
                </c:pt>
                <c:pt idx="124">
                  <c:v>0.11677039999999993</c:v>
                </c:pt>
                <c:pt idx="125">
                  <c:v>0.11710309999999995</c:v>
                </c:pt>
                <c:pt idx="126">
                  <c:v>0.11781649999999995</c:v>
                </c:pt>
                <c:pt idx="127">
                  <c:v>0.11781649999999995</c:v>
                </c:pt>
                <c:pt idx="128">
                  <c:v>0.11781649999999995</c:v>
                </c:pt>
                <c:pt idx="129">
                  <c:v>0.11781649999999995</c:v>
                </c:pt>
                <c:pt idx="130">
                  <c:v>0.11799909999999997</c:v>
                </c:pt>
                <c:pt idx="131">
                  <c:v>0.11817769999999996</c:v>
                </c:pt>
                <c:pt idx="132">
                  <c:v>0.11852439999999996</c:v>
                </c:pt>
                <c:pt idx="133">
                  <c:v>0.11869499999999997</c:v>
                </c:pt>
                <c:pt idx="134">
                  <c:v>0.11869499999999997</c:v>
                </c:pt>
                <c:pt idx="135">
                  <c:v>0.11901569999999997</c:v>
                </c:pt>
                <c:pt idx="136">
                  <c:v>0.11901569999999997</c:v>
                </c:pt>
                <c:pt idx="137">
                  <c:v>0.11949799999999998</c:v>
                </c:pt>
                <c:pt idx="138">
                  <c:v>0.1196561</c:v>
                </c:pt>
                <c:pt idx="139">
                  <c:v>0.1196561</c:v>
                </c:pt>
                <c:pt idx="140">
                  <c:v>0.11999079999999999</c:v>
                </c:pt>
                <c:pt idx="141">
                  <c:v>0.1201629</c:v>
                </c:pt>
                <c:pt idx="142">
                  <c:v>0.12050859999999998</c:v>
                </c:pt>
                <c:pt idx="143">
                  <c:v>0.12070469999999998</c:v>
                </c:pt>
                <c:pt idx="144">
                  <c:v>0.1210854</c:v>
                </c:pt>
                <c:pt idx="145">
                  <c:v>0.1210854</c:v>
                </c:pt>
                <c:pt idx="146">
                  <c:v>0.12126399999999998</c:v>
                </c:pt>
                <c:pt idx="147">
                  <c:v>0.12126399999999998</c:v>
                </c:pt>
                <c:pt idx="148">
                  <c:v>0.12164169999999999</c:v>
                </c:pt>
                <c:pt idx="149">
                  <c:v>0.12216549999999998</c:v>
                </c:pt>
                <c:pt idx="150">
                  <c:v>0.12231009999999998</c:v>
                </c:pt>
                <c:pt idx="151">
                  <c:v>0.12261079999999999</c:v>
                </c:pt>
                <c:pt idx="152">
                  <c:v>0.12274739999999999</c:v>
                </c:pt>
                <c:pt idx="153">
                  <c:v>0.12300459999999999</c:v>
                </c:pt>
                <c:pt idx="154">
                  <c:v>0.12313369999999998</c:v>
                </c:pt>
                <c:pt idx="155">
                  <c:v>0.12337140000000002</c:v>
                </c:pt>
                <c:pt idx="156">
                  <c:v>0.12347949999999998</c:v>
                </c:pt>
                <c:pt idx="157">
                  <c:v>0.1236872</c:v>
                </c:pt>
                <c:pt idx="158">
                  <c:v>0.12390339999999998</c:v>
                </c:pt>
                <c:pt idx="159">
                  <c:v>0.12418219999999999</c:v>
                </c:pt>
                <c:pt idx="160">
                  <c:v>0.12458070000000003</c:v>
                </c:pt>
                <c:pt idx="161">
                  <c:v>0.1246633</c:v>
                </c:pt>
                <c:pt idx="162">
                  <c:v>0.12512629999999997</c:v>
                </c:pt>
                <c:pt idx="163">
                  <c:v>0.12523039999999996</c:v>
                </c:pt>
                <c:pt idx="164">
                  <c:v>0.1254411</c:v>
                </c:pt>
                <c:pt idx="165">
                  <c:v>0.1255637</c:v>
                </c:pt>
                <c:pt idx="166">
                  <c:v>0.1255637</c:v>
                </c:pt>
                <c:pt idx="167">
                  <c:v>0.12617979999999998</c:v>
                </c:pt>
                <c:pt idx="168">
                  <c:v>0.12637849999999998</c:v>
                </c:pt>
                <c:pt idx="169">
                  <c:v>0.12646959999999999</c:v>
                </c:pt>
                <c:pt idx="170">
                  <c:v>0.12665230000000002</c:v>
                </c:pt>
                <c:pt idx="171">
                  <c:v>0.12675539999999999</c:v>
                </c:pt>
                <c:pt idx="172">
                  <c:v>0.12685100000000002</c:v>
                </c:pt>
                <c:pt idx="173">
                  <c:v>0.12741050000000001</c:v>
                </c:pt>
                <c:pt idx="174">
                  <c:v>0.12780780000000003</c:v>
                </c:pt>
                <c:pt idx="175">
                  <c:v>0.12780780000000003</c:v>
                </c:pt>
                <c:pt idx="176">
                  <c:v>0.12780780000000003</c:v>
                </c:pt>
                <c:pt idx="177">
                  <c:v>0.12826110000000004</c:v>
                </c:pt>
                <c:pt idx="178">
                  <c:v>0.12865340000000006</c:v>
                </c:pt>
                <c:pt idx="179">
                  <c:v>0.12875850000000008</c:v>
                </c:pt>
                <c:pt idx="180">
                  <c:v>0.12945470000000003</c:v>
                </c:pt>
                <c:pt idx="181">
                  <c:v>0.12945470000000003</c:v>
                </c:pt>
                <c:pt idx="182">
                  <c:v>0.12966790000000006</c:v>
                </c:pt>
                <c:pt idx="183">
                  <c:v>0.13007030000000003</c:v>
                </c:pt>
                <c:pt idx="184">
                  <c:v>0.13054370000000007</c:v>
                </c:pt>
                <c:pt idx="185">
                  <c:v>0.13105260000000007</c:v>
                </c:pt>
                <c:pt idx="186">
                  <c:v>0.13116170000000008</c:v>
                </c:pt>
                <c:pt idx="187">
                  <c:v>0.13148600000000008</c:v>
                </c:pt>
                <c:pt idx="188">
                  <c:v>0.13157350000000009</c:v>
                </c:pt>
                <c:pt idx="189">
                  <c:v>0.13195250000000006</c:v>
                </c:pt>
                <c:pt idx="190">
                  <c:v>0.13229650000000004</c:v>
                </c:pt>
                <c:pt idx="191">
                  <c:v>0.13328350000000003</c:v>
                </c:pt>
                <c:pt idx="192">
                  <c:v>0.13366350000000002</c:v>
                </c:pt>
                <c:pt idx="193">
                  <c:v>0.133793</c:v>
                </c:pt>
                <c:pt idx="194">
                  <c:v>0.133793</c:v>
                </c:pt>
                <c:pt idx="195">
                  <c:v>0.13391999999999998</c:v>
                </c:pt>
                <c:pt idx="196">
                  <c:v>0.13405249999999999</c:v>
                </c:pt>
                <c:pt idx="197">
                  <c:v>0.13405249999999999</c:v>
                </c:pt>
                <c:pt idx="198">
                  <c:v>0.13452399999999998</c:v>
                </c:pt>
                <c:pt idx="199">
                  <c:v>0.13483699999999998</c:v>
                </c:pt>
                <c:pt idx="200">
                  <c:v>0.1351135</c:v>
                </c:pt>
                <c:pt idx="201">
                  <c:v>0.1351135</c:v>
                </c:pt>
                <c:pt idx="202">
                  <c:v>0.13533600000000004</c:v>
                </c:pt>
                <c:pt idx="203">
                  <c:v>0.135518</c:v>
                </c:pt>
                <c:pt idx="204">
                  <c:v>0.135605</c:v>
                </c:pt>
                <c:pt idx="205">
                  <c:v>0.13606850000000001</c:v>
                </c:pt>
                <c:pt idx="206">
                  <c:v>0.13607499999999997</c:v>
                </c:pt>
                <c:pt idx="207">
                  <c:v>0.13607499999999997</c:v>
                </c:pt>
                <c:pt idx="208">
                  <c:v>0.13607499999999997</c:v>
                </c:pt>
                <c:pt idx="209">
                  <c:v>0.13607499999999997</c:v>
                </c:pt>
                <c:pt idx="210">
                  <c:v>0.13608849999999995</c:v>
                </c:pt>
                <c:pt idx="211">
                  <c:v>0.13608849999999995</c:v>
                </c:pt>
                <c:pt idx="212">
                  <c:v>0.13608849999999995</c:v>
                </c:pt>
                <c:pt idx="213">
                  <c:v>0.13608849999999995</c:v>
                </c:pt>
                <c:pt idx="214">
                  <c:v>0.13609449999999992</c:v>
                </c:pt>
                <c:pt idx="215">
                  <c:v>0.13625799999999996</c:v>
                </c:pt>
                <c:pt idx="216">
                  <c:v>0.13628049999999994</c:v>
                </c:pt>
                <c:pt idx="217">
                  <c:v>0.13629649999999993</c:v>
                </c:pt>
                <c:pt idx="218">
                  <c:v>0.13629649999999993</c:v>
                </c:pt>
                <c:pt idx="219">
                  <c:v>0.13631399999999994</c:v>
                </c:pt>
                <c:pt idx="220">
                  <c:v>0.13632849999999994</c:v>
                </c:pt>
                <c:pt idx="221">
                  <c:v>0.13634349999999998</c:v>
                </c:pt>
                <c:pt idx="222">
                  <c:v>0.13668599999999997</c:v>
                </c:pt>
                <c:pt idx="223">
                  <c:v>0.13668599999999997</c:v>
                </c:pt>
                <c:pt idx="224">
                  <c:v>0.13668599999999997</c:v>
                </c:pt>
                <c:pt idx="225">
                  <c:v>0.13674749999999997</c:v>
                </c:pt>
                <c:pt idx="226">
                  <c:v>0.13674749999999997</c:v>
                </c:pt>
                <c:pt idx="227">
                  <c:v>0.13724049999999996</c:v>
                </c:pt>
                <c:pt idx="228">
                  <c:v>0.13724049999999996</c:v>
                </c:pt>
                <c:pt idx="229">
                  <c:v>0.13739999999999997</c:v>
                </c:pt>
                <c:pt idx="230">
                  <c:v>0.13747699999999999</c:v>
                </c:pt>
                <c:pt idx="231">
                  <c:v>0.13755149999999999</c:v>
                </c:pt>
                <c:pt idx="232">
                  <c:v>0.13755149999999999</c:v>
                </c:pt>
                <c:pt idx="233">
                  <c:v>0.13793</c:v>
                </c:pt>
                <c:pt idx="234">
                  <c:v>0.13809750000000001</c:v>
                </c:pt>
                <c:pt idx="235">
                  <c:v>0.13813900000000001</c:v>
                </c:pt>
                <c:pt idx="236">
                  <c:v>0.13818350000000001</c:v>
                </c:pt>
                <c:pt idx="237">
                  <c:v>0.13824250000000002</c:v>
                </c:pt>
                <c:pt idx="238">
                  <c:v>0.13835800000000004</c:v>
                </c:pt>
                <c:pt idx="239">
                  <c:v>0.13855450000000002</c:v>
                </c:pt>
                <c:pt idx="240">
                  <c:v>0.13876700000000003</c:v>
                </c:pt>
                <c:pt idx="241">
                  <c:v>0.13876700000000003</c:v>
                </c:pt>
                <c:pt idx="242">
                  <c:v>0.13886200000000001</c:v>
                </c:pt>
                <c:pt idx="243">
                  <c:v>0.13892150000000003</c:v>
                </c:pt>
                <c:pt idx="244">
                  <c:v>0.13888400000000004</c:v>
                </c:pt>
                <c:pt idx="245">
                  <c:v>0.13887350000000004</c:v>
                </c:pt>
                <c:pt idx="246">
                  <c:v>0.13887350000000004</c:v>
                </c:pt>
                <c:pt idx="247">
                  <c:v>0.13883250000000005</c:v>
                </c:pt>
                <c:pt idx="248">
                  <c:v>0.13876400000000003</c:v>
                </c:pt>
                <c:pt idx="249">
                  <c:v>0.13878500000000005</c:v>
                </c:pt>
                <c:pt idx="250">
                  <c:v>0.13881200000000005</c:v>
                </c:pt>
                <c:pt idx="251">
                  <c:v>0.13886250000000006</c:v>
                </c:pt>
                <c:pt idx="252">
                  <c:v>0.13894750000000006</c:v>
                </c:pt>
                <c:pt idx="253">
                  <c:v>0.13902850000000005</c:v>
                </c:pt>
                <c:pt idx="254">
                  <c:v>0.13906800000000005</c:v>
                </c:pt>
                <c:pt idx="255">
                  <c:v>0.13910700000000006</c:v>
                </c:pt>
                <c:pt idx="256">
                  <c:v>0.13910700000000006</c:v>
                </c:pt>
                <c:pt idx="257">
                  <c:v>0.13914550000000006</c:v>
                </c:pt>
                <c:pt idx="258">
                  <c:v>0.13918950000000008</c:v>
                </c:pt>
                <c:pt idx="259">
                  <c:v>0.13933900000000007</c:v>
                </c:pt>
                <c:pt idx="260">
                  <c:v>0.13937600000000006</c:v>
                </c:pt>
                <c:pt idx="261">
                  <c:v>0.13941300000000006</c:v>
                </c:pt>
                <c:pt idx="262">
                  <c:v>0.13940350000000004</c:v>
                </c:pt>
                <c:pt idx="263">
                  <c:v>0.13939600000000005</c:v>
                </c:pt>
                <c:pt idx="264">
                  <c:v>0.13938950000000003</c:v>
                </c:pt>
                <c:pt idx="265">
                  <c:v>0.13938950000000003</c:v>
                </c:pt>
                <c:pt idx="266">
                  <c:v>0.13939950000000004</c:v>
                </c:pt>
                <c:pt idx="267">
                  <c:v>0.13940150000000004</c:v>
                </c:pt>
                <c:pt idx="268">
                  <c:v>0.13921900000000004</c:v>
                </c:pt>
                <c:pt idx="269">
                  <c:v>0.13917900000000005</c:v>
                </c:pt>
                <c:pt idx="270">
                  <c:v>0.13915400000000003</c:v>
                </c:pt>
                <c:pt idx="271">
                  <c:v>0.1391165</c:v>
                </c:pt>
                <c:pt idx="272">
                  <c:v>0.1391165</c:v>
                </c:pt>
                <c:pt idx="273">
                  <c:v>0.1391165</c:v>
                </c:pt>
                <c:pt idx="274">
                  <c:v>0.1391165</c:v>
                </c:pt>
                <c:pt idx="275">
                  <c:v>0.13907750000000002</c:v>
                </c:pt>
                <c:pt idx="276">
                  <c:v>0.13891700000000004</c:v>
                </c:pt>
                <c:pt idx="277">
                  <c:v>0.13888450000000005</c:v>
                </c:pt>
                <c:pt idx="278">
                  <c:v>0.13888450000000005</c:v>
                </c:pt>
                <c:pt idx="279">
                  <c:v>0.13886400000000004</c:v>
                </c:pt>
                <c:pt idx="280">
                  <c:v>0.13886400000000004</c:v>
                </c:pt>
                <c:pt idx="281">
                  <c:v>0.13881600000000005</c:v>
                </c:pt>
                <c:pt idx="282">
                  <c:v>0.13877800000000001</c:v>
                </c:pt>
                <c:pt idx="283">
                  <c:v>0.13876450000000001</c:v>
                </c:pt>
                <c:pt idx="284">
                  <c:v>0.13868550000000002</c:v>
                </c:pt>
                <c:pt idx="285">
                  <c:v>0.1386635</c:v>
                </c:pt>
                <c:pt idx="286">
                  <c:v>0.13862350000000001</c:v>
                </c:pt>
                <c:pt idx="287">
                  <c:v>0.13862350000000001</c:v>
                </c:pt>
                <c:pt idx="288">
                  <c:v>0.13859850000000001</c:v>
                </c:pt>
                <c:pt idx="289">
                  <c:v>0.13857549999999999</c:v>
                </c:pt>
                <c:pt idx="290">
                  <c:v>0.13841199999999998</c:v>
                </c:pt>
                <c:pt idx="291">
                  <c:v>0.13837949999999999</c:v>
                </c:pt>
                <c:pt idx="292">
                  <c:v>0.13837949999999999</c:v>
                </c:pt>
                <c:pt idx="293">
                  <c:v>0.13817449999999998</c:v>
                </c:pt>
                <c:pt idx="294">
                  <c:v>0.13817449999999998</c:v>
                </c:pt>
                <c:pt idx="295">
                  <c:v>0.138154</c:v>
                </c:pt>
                <c:pt idx="296">
                  <c:v>0.138154</c:v>
                </c:pt>
                <c:pt idx="297">
                  <c:v>0.13798549999999996</c:v>
                </c:pt>
                <c:pt idx="298">
                  <c:v>0.13770799999999991</c:v>
                </c:pt>
                <c:pt idx="299">
                  <c:v>0.13770799999999991</c:v>
                </c:pt>
                <c:pt idx="300">
                  <c:v>0.13746099999999994</c:v>
                </c:pt>
                <c:pt idx="301">
                  <c:v>0.13735549999999994</c:v>
                </c:pt>
                <c:pt idx="302">
                  <c:v>0.13682899999999995</c:v>
                </c:pt>
                <c:pt idx="303">
                  <c:v>0.13627799999999995</c:v>
                </c:pt>
                <c:pt idx="304">
                  <c:v>0.13601599999999997</c:v>
                </c:pt>
                <c:pt idx="305">
                  <c:v>0.13571249999999999</c:v>
                </c:pt>
                <c:pt idx="306">
                  <c:v>0.135625</c:v>
                </c:pt>
                <c:pt idx="307">
                  <c:v>0.13550849999999998</c:v>
                </c:pt>
                <c:pt idx="308">
                  <c:v>0.13532049999999998</c:v>
                </c:pt>
                <c:pt idx="309">
                  <c:v>0.1352235</c:v>
                </c:pt>
                <c:pt idx="310">
                  <c:v>0.13502149999999999</c:v>
                </c:pt>
                <c:pt idx="311">
                  <c:v>0.13502149999999999</c:v>
                </c:pt>
                <c:pt idx="312">
                  <c:v>0.13499249999999999</c:v>
                </c:pt>
                <c:pt idx="313">
                  <c:v>0.13495299999999999</c:v>
                </c:pt>
                <c:pt idx="314">
                  <c:v>0.134709</c:v>
                </c:pt>
                <c:pt idx="315">
                  <c:v>0.13463999999999998</c:v>
                </c:pt>
                <c:pt idx="316">
                  <c:v>0.13456899999999999</c:v>
                </c:pt>
                <c:pt idx="317">
                  <c:v>0.1342255</c:v>
                </c:pt>
                <c:pt idx="318">
                  <c:v>0.13319399999999998</c:v>
                </c:pt>
                <c:pt idx="319">
                  <c:v>0.13243500000000002</c:v>
                </c:pt>
                <c:pt idx="320">
                  <c:v>0.13243500000000002</c:v>
                </c:pt>
                <c:pt idx="321">
                  <c:v>0.13164300000000001</c:v>
                </c:pt>
                <c:pt idx="322">
                  <c:v>0.13146950000000002</c:v>
                </c:pt>
                <c:pt idx="323">
                  <c:v>0.13128500000000001</c:v>
                </c:pt>
                <c:pt idx="324">
                  <c:v>0.13110450000000001</c:v>
                </c:pt>
                <c:pt idx="325">
                  <c:v>0.13091600000000003</c:v>
                </c:pt>
                <c:pt idx="326">
                  <c:v>0.13054200000000002</c:v>
                </c:pt>
                <c:pt idx="327">
                  <c:v>0.12885900000000003</c:v>
                </c:pt>
                <c:pt idx="328">
                  <c:v>0.12885900000000003</c:v>
                </c:pt>
                <c:pt idx="329">
                  <c:v>0.12805400000000003</c:v>
                </c:pt>
                <c:pt idx="330">
                  <c:v>0.12785650000000004</c:v>
                </c:pt>
                <c:pt idx="331">
                  <c:v>0.12727200000000005</c:v>
                </c:pt>
                <c:pt idx="332">
                  <c:v>0.12727200000000005</c:v>
                </c:pt>
                <c:pt idx="333">
                  <c:v>0.12660600000000005</c:v>
                </c:pt>
                <c:pt idx="334">
                  <c:v>0.12645350000000005</c:v>
                </c:pt>
                <c:pt idx="335">
                  <c:v>0.12629150000000003</c:v>
                </c:pt>
                <c:pt idx="336">
                  <c:v>0.12629150000000003</c:v>
                </c:pt>
                <c:pt idx="337">
                  <c:v>0.12571050000000003</c:v>
                </c:pt>
                <c:pt idx="338">
                  <c:v>0.12556950000000003</c:v>
                </c:pt>
                <c:pt idx="339">
                  <c:v>0.12556950000000003</c:v>
                </c:pt>
                <c:pt idx="340">
                  <c:v>0.1254295</c:v>
                </c:pt>
                <c:pt idx="341">
                  <c:v>0.1254295</c:v>
                </c:pt>
                <c:pt idx="342">
                  <c:v>0.1254295</c:v>
                </c:pt>
                <c:pt idx="343">
                  <c:v>0.12481899999999997</c:v>
                </c:pt>
                <c:pt idx="344">
                  <c:v>0.12481899999999997</c:v>
                </c:pt>
                <c:pt idx="345">
                  <c:v>0.12465949999999998</c:v>
                </c:pt>
                <c:pt idx="346">
                  <c:v>0.12465949999999998</c:v>
                </c:pt>
                <c:pt idx="347">
                  <c:v>0.12465949999999998</c:v>
                </c:pt>
                <c:pt idx="348">
                  <c:v>0.12403849999999998</c:v>
                </c:pt>
                <c:pt idx="349">
                  <c:v>0.12344799999999996</c:v>
                </c:pt>
                <c:pt idx="350">
                  <c:v>0.12329649999999996</c:v>
                </c:pt>
                <c:pt idx="351">
                  <c:v>0.12329649999999996</c:v>
                </c:pt>
                <c:pt idx="352">
                  <c:v>0.12235649999999994</c:v>
                </c:pt>
                <c:pt idx="353">
                  <c:v>0.12220949999999994</c:v>
                </c:pt>
                <c:pt idx="354">
                  <c:v>0.12206699999999994</c:v>
                </c:pt>
                <c:pt idx="355">
                  <c:v>0.12206699999999994</c:v>
                </c:pt>
                <c:pt idx="356">
                  <c:v>0.12192249999999995</c:v>
                </c:pt>
                <c:pt idx="357">
                  <c:v>0.12167199999999996</c:v>
                </c:pt>
                <c:pt idx="358">
                  <c:v>0.12131099999999995</c:v>
                </c:pt>
                <c:pt idx="359">
                  <c:v>0.1209909999999999</c:v>
                </c:pt>
                <c:pt idx="360">
                  <c:v>0.12056949999999994</c:v>
                </c:pt>
                <c:pt idx="361">
                  <c:v>0.11984049999999993</c:v>
                </c:pt>
                <c:pt idx="362">
                  <c:v>0.11970499999999992</c:v>
                </c:pt>
                <c:pt idx="363">
                  <c:v>0.11957949999999994</c:v>
                </c:pt>
                <c:pt idx="364">
                  <c:v>0.11957949999999994</c:v>
                </c:pt>
                <c:pt idx="365">
                  <c:v>0.11891849999999991</c:v>
                </c:pt>
                <c:pt idx="366">
                  <c:v>0.11824799999999991</c:v>
                </c:pt>
                <c:pt idx="367">
                  <c:v>0.11772549999999987</c:v>
                </c:pt>
                <c:pt idx="368">
                  <c:v>0.11730849999999986</c:v>
                </c:pt>
                <c:pt idx="369">
                  <c:v>0.11686049999999987</c:v>
                </c:pt>
                <c:pt idx="370">
                  <c:v>0.11670799999999987</c:v>
                </c:pt>
                <c:pt idx="371">
                  <c:v>0.11625449999999987</c:v>
                </c:pt>
                <c:pt idx="372">
                  <c:v>0.11610649999999988</c:v>
                </c:pt>
                <c:pt idx="373">
                  <c:v>0.1159464999999999</c:v>
                </c:pt>
                <c:pt idx="374">
                  <c:v>0.11578649999999989</c:v>
                </c:pt>
                <c:pt idx="375">
                  <c:v>0.11508049999999991</c:v>
                </c:pt>
                <c:pt idx="376">
                  <c:v>0.11489299999999993</c:v>
                </c:pt>
                <c:pt idx="377">
                  <c:v>0.11377149999999993</c:v>
                </c:pt>
                <c:pt idx="378">
                  <c:v>0.11360049999999994</c:v>
                </c:pt>
                <c:pt idx="379">
                  <c:v>0.11244799999999999</c:v>
                </c:pt>
                <c:pt idx="380">
                  <c:v>0.11244799999999999</c:v>
                </c:pt>
                <c:pt idx="381">
                  <c:v>0.11152350000000003</c:v>
                </c:pt>
                <c:pt idx="382">
                  <c:v>0.11123250000000003</c:v>
                </c:pt>
                <c:pt idx="383">
                  <c:v>0.11107850000000002</c:v>
                </c:pt>
                <c:pt idx="384">
                  <c:v>0.11048350000000003</c:v>
                </c:pt>
                <c:pt idx="385">
                  <c:v>0.11010150000000003</c:v>
                </c:pt>
                <c:pt idx="386">
                  <c:v>0.11010150000000003</c:v>
                </c:pt>
                <c:pt idx="387">
                  <c:v>0.10983650000000006</c:v>
                </c:pt>
                <c:pt idx="388">
                  <c:v>0.10958450000000004</c:v>
                </c:pt>
                <c:pt idx="389">
                  <c:v>0.10946915000000006</c:v>
                </c:pt>
                <c:pt idx="390">
                  <c:v>0.10946915000000006</c:v>
                </c:pt>
                <c:pt idx="391">
                  <c:v>0.10925160000000007</c:v>
                </c:pt>
                <c:pt idx="392">
                  <c:v>0.10840485000000008</c:v>
                </c:pt>
                <c:pt idx="393">
                  <c:v>0.10775645000000007</c:v>
                </c:pt>
                <c:pt idx="394">
                  <c:v>0.10775645000000007</c:v>
                </c:pt>
                <c:pt idx="395">
                  <c:v>0.10757595000000007</c:v>
                </c:pt>
                <c:pt idx="396">
                  <c:v>0.10751065000000005</c:v>
                </c:pt>
                <c:pt idx="397">
                  <c:v>0.10741695000000005</c:v>
                </c:pt>
                <c:pt idx="398">
                  <c:v>0.10741695000000005</c:v>
                </c:pt>
                <c:pt idx="399">
                  <c:v>0.10734425000000002</c:v>
                </c:pt>
                <c:pt idx="400">
                  <c:v>0.10737085000000002</c:v>
                </c:pt>
                <c:pt idx="401">
                  <c:v>0.10751795000000004</c:v>
                </c:pt>
                <c:pt idx="402">
                  <c:v>0.10751795000000004</c:v>
                </c:pt>
                <c:pt idx="403">
                  <c:v>0.10798080000000003</c:v>
                </c:pt>
                <c:pt idx="404">
                  <c:v>0.10802160000000001</c:v>
                </c:pt>
                <c:pt idx="405">
                  <c:v>0.10802160000000001</c:v>
                </c:pt>
                <c:pt idx="406">
                  <c:v>0.10843825000000001</c:v>
                </c:pt>
                <c:pt idx="407">
                  <c:v>0.10863820000000002</c:v>
                </c:pt>
                <c:pt idx="408">
                  <c:v>0.10893140000000001</c:v>
                </c:pt>
                <c:pt idx="409">
                  <c:v>0.10903325000000001</c:v>
                </c:pt>
                <c:pt idx="410">
                  <c:v>0.1090793</c:v>
                </c:pt>
                <c:pt idx="411">
                  <c:v>0.10912459999999999</c:v>
                </c:pt>
                <c:pt idx="412">
                  <c:v>0.10941374999999999</c:v>
                </c:pt>
                <c:pt idx="413">
                  <c:v>0.10945684999999999</c:v>
                </c:pt>
                <c:pt idx="414">
                  <c:v>0.10950299999999999</c:v>
                </c:pt>
                <c:pt idx="415">
                  <c:v>0.10950299999999999</c:v>
                </c:pt>
                <c:pt idx="416">
                  <c:v>0.10958385000000001</c:v>
                </c:pt>
                <c:pt idx="417">
                  <c:v>0.10968635000000003</c:v>
                </c:pt>
                <c:pt idx="418">
                  <c:v>0.10985320000000004</c:v>
                </c:pt>
                <c:pt idx="419">
                  <c:v>0.10995655000000001</c:v>
                </c:pt>
                <c:pt idx="420">
                  <c:v>0.11001024999999999</c:v>
                </c:pt>
                <c:pt idx="421">
                  <c:v>0.11006359999999998</c:v>
                </c:pt>
                <c:pt idx="422">
                  <c:v>0.11006359999999998</c:v>
                </c:pt>
                <c:pt idx="423">
                  <c:v>0.11035989999999998</c:v>
                </c:pt>
                <c:pt idx="424">
                  <c:v>0.11041899999999996</c:v>
                </c:pt>
                <c:pt idx="425">
                  <c:v>0.11061244999999992</c:v>
                </c:pt>
                <c:pt idx="426">
                  <c:v>0.11092819999999998</c:v>
                </c:pt>
                <c:pt idx="427">
                  <c:v>0.11097264999999998</c:v>
                </c:pt>
                <c:pt idx="428">
                  <c:v>0.11128789999999997</c:v>
                </c:pt>
                <c:pt idx="429">
                  <c:v>0.11128789999999997</c:v>
                </c:pt>
                <c:pt idx="430">
                  <c:v>0.11139364999999996</c:v>
                </c:pt>
                <c:pt idx="431">
                  <c:v>0.11150269999999995</c:v>
                </c:pt>
                <c:pt idx="432">
                  <c:v>0.11154474999999996</c:v>
                </c:pt>
                <c:pt idx="433">
                  <c:v>0.11163384999999995</c:v>
                </c:pt>
                <c:pt idx="434">
                  <c:v>0.11168509999999995</c:v>
                </c:pt>
                <c:pt idx="435">
                  <c:v>0.11174229999999996</c:v>
                </c:pt>
                <c:pt idx="436">
                  <c:v>0.11194829999999995</c:v>
                </c:pt>
                <c:pt idx="437">
                  <c:v>0.11209059999999992</c:v>
                </c:pt>
                <c:pt idx="438">
                  <c:v>0.11216629999999991</c:v>
                </c:pt>
                <c:pt idx="439">
                  <c:v>0.11216629999999991</c:v>
                </c:pt>
                <c:pt idx="440">
                  <c:v>0.11216629999999991</c:v>
                </c:pt>
                <c:pt idx="441">
                  <c:v>0.11230604999999989</c:v>
                </c:pt>
                <c:pt idx="442">
                  <c:v>0.11230604999999989</c:v>
                </c:pt>
                <c:pt idx="443">
                  <c:v>0.11267004999999991</c:v>
                </c:pt>
                <c:pt idx="444">
                  <c:v>0.1129568499999999</c:v>
                </c:pt>
                <c:pt idx="445">
                  <c:v>0.11306554999999992</c:v>
                </c:pt>
                <c:pt idx="446">
                  <c:v>0.11325839999999994</c:v>
                </c:pt>
                <c:pt idx="447">
                  <c:v>0.11330744999999993</c:v>
                </c:pt>
                <c:pt idx="448">
                  <c:v>0.11368539999999998</c:v>
                </c:pt>
                <c:pt idx="449">
                  <c:v>0.11374979999999997</c:v>
                </c:pt>
                <c:pt idx="450">
                  <c:v>0.11381229999999999</c:v>
                </c:pt>
                <c:pt idx="451">
                  <c:v>0.11401064999999999</c:v>
                </c:pt>
                <c:pt idx="452">
                  <c:v>0.11401064999999999</c:v>
                </c:pt>
                <c:pt idx="453">
                  <c:v>0.11421739999999998</c:v>
                </c:pt>
                <c:pt idx="454">
                  <c:v>0.11442859999999999</c:v>
                </c:pt>
                <c:pt idx="455">
                  <c:v>0.11458119999999998</c:v>
                </c:pt>
                <c:pt idx="456">
                  <c:v>0.11458119999999998</c:v>
                </c:pt>
                <c:pt idx="457">
                  <c:v>0.11474589999999997</c:v>
                </c:pt>
                <c:pt idx="458">
                  <c:v>0.11510764999999998</c:v>
                </c:pt>
                <c:pt idx="459">
                  <c:v>0.11537674999999999</c:v>
                </c:pt>
                <c:pt idx="460">
                  <c:v>0.11643675000000001</c:v>
                </c:pt>
                <c:pt idx="461">
                  <c:v>0.11668369999999997</c:v>
                </c:pt>
                <c:pt idx="462">
                  <c:v>0.11676094999999996</c:v>
                </c:pt>
                <c:pt idx="463">
                  <c:v>0.11714874999999995</c:v>
                </c:pt>
                <c:pt idx="464">
                  <c:v>0.11750484999999994</c:v>
                </c:pt>
                <c:pt idx="465">
                  <c:v>0.11776299999999994</c:v>
                </c:pt>
                <c:pt idx="466">
                  <c:v>0.11808729999999988</c:v>
                </c:pt>
                <c:pt idx="467">
                  <c:v>0.11816629999999988</c:v>
                </c:pt>
                <c:pt idx="468">
                  <c:v>0.11850694999999983</c:v>
                </c:pt>
                <c:pt idx="469">
                  <c:v>0.11873814999999982</c:v>
                </c:pt>
                <c:pt idx="470">
                  <c:v>0.11984799999999987</c:v>
                </c:pt>
                <c:pt idx="471">
                  <c:v>0.11984799999999987</c:v>
                </c:pt>
                <c:pt idx="472">
                  <c:v>0.1202221499999999</c:v>
                </c:pt>
                <c:pt idx="473">
                  <c:v>0.12058984999999992</c:v>
                </c:pt>
                <c:pt idx="474">
                  <c:v>0.12153489999999989</c:v>
                </c:pt>
                <c:pt idx="475">
                  <c:v>0.12169899999999988</c:v>
                </c:pt>
                <c:pt idx="476">
                  <c:v>0.12209664999999989</c:v>
                </c:pt>
                <c:pt idx="477">
                  <c:v>0.12255849999999996</c:v>
                </c:pt>
                <c:pt idx="478">
                  <c:v>0.12266154999999994</c:v>
                </c:pt>
                <c:pt idx="479">
                  <c:v>0.12308479999999995</c:v>
                </c:pt>
                <c:pt idx="480">
                  <c:v>0.12324849999999998</c:v>
                </c:pt>
                <c:pt idx="481">
                  <c:v>0.12332624999999998</c:v>
                </c:pt>
                <c:pt idx="482">
                  <c:v>0.12349909999999996</c:v>
                </c:pt>
                <c:pt idx="483">
                  <c:v>0.12358214999999997</c:v>
                </c:pt>
                <c:pt idx="484">
                  <c:v>0.12358214999999997</c:v>
                </c:pt>
                <c:pt idx="485">
                  <c:v>0.12366359999999998</c:v>
                </c:pt>
                <c:pt idx="486">
                  <c:v>0.12392130000000004</c:v>
                </c:pt>
                <c:pt idx="487">
                  <c:v>0.12427570000000009</c:v>
                </c:pt>
                <c:pt idx="488">
                  <c:v>0.12442590000000008</c:v>
                </c:pt>
                <c:pt idx="489">
                  <c:v>0.12487420000000006</c:v>
                </c:pt>
                <c:pt idx="490">
                  <c:v>0.12490390000000005</c:v>
                </c:pt>
                <c:pt idx="491">
                  <c:v>0.12505670000000005</c:v>
                </c:pt>
                <c:pt idx="492">
                  <c:v>0.12521850000000004</c:v>
                </c:pt>
                <c:pt idx="493">
                  <c:v>0.12533995000000006</c:v>
                </c:pt>
                <c:pt idx="494">
                  <c:v>0.12541255000000004</c:v>
                </c:pt>
                <c:pt idx="495">
                  <c:v>0.12549995000000005</c:v>
                </c:pt>
                <c:pt idx="496">
                  <c:v>0.12555325000000006</c:v>
                </c:pt>
                <c:pt idx="497">
                  <c:v>0.12568860000000007</c:v>
                </c:pt>
                <c:pt idx="498">
                  <c:v>0.12571090000000004</c:v>
                </c:pt>
                <c:pt idx="499">
                  <c:v>0.12571090000000004</c:v>
                </c:pt>
                <c:pt idx="500">
                  <c:v>0.12580525000000006</c:v>
                </c:pt>
                <c:pt idx="501">
                  <c:v>0.12585355000000006</c:v>
                </c:pt>
                <c:pt idx="502">
                  <c:v>0.12586880000000003</c:v>
                </c:pt>
                <c:pt idx="503">
                  <c:v>0.12583735000000001</c:v>
                </c:pt>
                <c:pt idx="504">
                  <c:v>0.12582690000000002</c:v>
                </c:pt>
                <c:pt idx="505">
                  <c:v>0.12579864999999998</c:v>
                </c:pt>
                <c:pt idx="506">
                  <c:v>0.12580109999999997</c:v>
                </c:pt>
                <c:pt idx="507">
                  <c:v>0.12580834999999996</c:v>
                </c:pt>
                <c:pt idx="508">
                  <c:v>0.12578809999999996</c:v>
                </c:pt>
                <c:pt idx="509">
                  <c:v>0.12578809999999996</c:v>
                </c:pt>
                <c:pt idx="510">
                  <c:v>0.12575299999999995</c:v>
                </c:pt>
                <c:pt idx="511">
                  <c:v>0.12568404999999996</c:v>
                </c:pt>
                <c:pt idx="512">
                  <c:v>0.12562729999999994</c:v>
                </c:pt>
                <c:pt idx="513">
                  <c:v>0.12560679999999996</c:v>
                </c:pt>
                <c:pt idx="514">
                  <c:v>0.12533640000000001</c:v>
                </c:pt>
                <c:pt idx="515">
                  <c:v>0.12530244999999998</c:v>
                </c:pt>
                <c:pt idx="516">
                  <c:v>0.12530244999999998</c:v>
                </c:pt>
                <c:pt idx="517">
                  <c:v>0.12526155</c:v>
                </c:pt>
                <c:pt idx="518">
                  <c:v>0.12503929999999996</c:v>
                </c:pt>
                <c:pt idx="519">
                  <c:v>0.12492869999999996</c:v>
                </c:pt>
                <c:pt idx="520">
                  <c:v>0.12468189999999996</c:v>
                </c:pt>
                <c:pt idx="521">
                  <c:v>0.12463824999999995</c:v>
                </c:pt>
                <c:pt idx="522">
                  <c:v>0.12433764999999995</c:v>
                </c:pt>
                <c:pt idx="523">
                  <c:v>0.12426399999999996</c:v>
                </c:pt>
                <c:pt idx="524">
                  <c:v>0.12419039999999995</c:v>
                </c:pt>
                <c:pt idx="525">
                  <c:v>0.12397919999999997</c:v>
                </c:pt>
                <c:pt idx="526">
                  <c:v>0.12391354999999998</c:v>
                </c:pt>
                <c:pt idx="527">
                  <c:v>0.12353199999999996</c:v>
                </c:pt>
                <c:pt idx="528">
                  <c:v>0.12305924999999998</c:v>
                </c:pt>
                <c:pt idx="529">
                  <c:v>0.12283740000000001</c:v>
                </c:pt>
                <c:pt idx="530">
                  <c:v>0.12254870000000004</c:v>
                </c:pt>
                <c:pt idx="531">
                  <c:v>0.12254870000000004</c:v>
                </c:pt>
                <c:pt idx="532">
                  <c:v>0.12167215000000006</c:v>
                </c:pt>
                <c:pt idx="533">
                  <c:v>0.12135055000000004</c:v>
                </c:pt>
                <c:pt idx="534">
                  <c:v>0.12107150000000004</c:v>
                </c:pt>
                <c:pt idx="535">
                  <c:v>0.1205702</c:v>
                </c:pt>
                <c:pt idx="536">
                  <c:v>0.12017030000000002</c:v>
                </c:pt>
                <c:pt idx="537">
                  <c:v>0.11977570000000001</c:v>
                </c:pt>
                <c:pt idx="538">
                  <c:v>0.11967885</c:v>
                </c:pt>
                <c:pt idx="539">
                  <c:v>0.11935499999999999</c:v>
                </c:pt>
                <c:pt idx="540">
                  <c:v>0.11889925000000001</c:v>
                </c:pt>
                <c:pt idx="541">
                  <c:v>0.11867630000000001</c:v>
                </c:pt>
                <c:pt idx="542">
                  <c:v>0.11733070000000007</c:v>
                </c:pt>
                <c:pt idx="543">
                  <c:v>0.11711065000000007</c:v>
                </c:pt>
                <c:pt idx="544">
                  <c:v>0.11608430000000007</c:v>
                </c:pt>
                <c:pt idx="545">
                  <c:v>0.11445275000000001</c:v>
                </c:pt>
                <c:pt idx="546">
                  <c:v>0.11392445000000002</c:v>
                </c:pt>
                <c:pt idx="547">
                  <c:v>0.11326930000000003</c:v>
                </c:pt>
                <c:pt idx="548">
                  <c:v>0.11289140000000002</c:v>
                </c:pt>
                <c:pt idx="549">
                  <c:v>0.11266330000000004</c:v>
                </c:pt>
                <c:pt idx="550">
                  <c:v>0.11151809999999998</c:v>
                </c:pt>
                <c:pt idx="551">
                  <c:v>0.11151809999999998</c:v>
                </c:pt>
                <c:pt idx="552">
                  <c:v>0.11145754999999996</c:v>
                </c:pt>
                <c:pt idx="553">
                  <c:v>0.11113019999999997</c:v>
                </c:pt>
                <c:pt idx="554">
                  <c:v>0.11113019999999997</c:v>
                </c:pt>
                <c:pt idx="555">
                  <c:v>0.11083999999999999</c:v>
                </c:pt>
                <c:pt idx="556">
                  <c:v>0.11062834999999999</c:v>
                </c:pt>
                <c:pt idx="557">
                  <c:v>0.11045634999999995</c:v>
                </c:pt>
                <c:pt idx="558">
                  <c:v>0.11045634999999995</c:v>
                </c:pt>
                <c:pt idx="559">
                  <c:v>0.11033019999999993</c:v>
                </c:pt>
                <c:pt idx="560">
                  <c:v>0.11033019999999993</c:v>
                </c:pt>
                <c:pt idx="561">
                  <c:v>0.11028289999999995</c:v>
                </c:pt>
                <c:pt idx="562">
                  <c:v>0.10957884999999994</c:v>
                </c:pt>
                <c:pt idx="563">
                  <c:v>0.10957884999999994</c:v>
                </c:pt>
                <c:pt idx="564">
                  <c:v>0.10957884999999994</c:v>
                </c:pt>
                <c:pt idx="565">
                  <c:v>0.10949164999999995</c:v>
                </c:pt>
                <c:pt idx="566">
                  <c:v>0.10943534999999993</c:v>
                </c:pt>
                <c:pt idx="567">
                  <c:v>0.10931394999999997</c:v>
                </c:pt>
                <c:pt idx="568">
                  <c:v>0.10917304999999995</c:v>
                </c:pt>
                <c:pt idx="569">
                  <c:v>0.10896159999999996</c:v>
                </c:pt>
                <c:pt idx="570">
                  <c:v>0.10889554999999998</c:v>
                </c:pt>
                <c:pt idx="571">
                  <c:v>0.10730604999999997</c:v>
                </c:pt>
                <c:pt idx="572">
                  <c:v>0.1069314</c:v>
                </c:pt>
                <c:pt idx="573">
                  <c:v>0.10669679999999999</c:v>
                </c:pt>
                <c:pt idx="574">
                  <c:v>0.10669679999999999</c:v>
                </c:pt>
                <c:pt idx="575">
                  <c:v>0.10669679999999999</c:v>
                </c:pt>
                <c:pt idx="576">
                  <c:v>0.10406049999999992</c:v>
                </c:pt>
                <c:pt idx="577">
                  <c:v>0.10351064999999987</c:v>
                </c:pt>
                <c:pt idx="578">
                  <c:v>0.10320114999999989</c:v>
                </c:pt>
                <c:pt idx="579">
                  <c:v>0.10320114999999989</c:v>
                </c:pt>
                <c:pt idx="580">
                  <c:v>0.1029048999999999</c:v>
                </c:pt>
                <c:pt idx="581">
                  <c:v>0.10279754999999989</c:v>
                </c:pt>
                <c:pt idx="582">
                  <c:v>0.1024421499999999</c:v>
                </c:pt>
                <c:pt idx="583">
                  <c:v>0.10231094999999991</c:v>
                </c:pt>
                <c:pt idx="584">
                  <c:v>0.10179149999999991</c:v>
                </c:pt>
                <c:pt idx="585">
                  <c:v>0.10151839999999991</c:v>
                </c:pt>
                <c:pt idx="586">
                  <c:v>0.10076204999999991</c:v>
                </c:pt>
                <c:pt idx="587">
                  <c:v>0.10018434999999991</c:v>
                </c:pt>
                <c:pt idx="588">
                  <c:v>0.10003894999999993</c:v>
                </c:pt>
                <c:pt idx="589">
                  <c:v>9.8555949999999976E-2</c:v>
                </c:pt>
                <c:pt idx="590">
                  <c:v>9.8401799999999984E-2</c:v>
                </c:pt>
                <c:pt idx="591">
                  <c:v>9.8252949999999964E-2</c:v>
                </c:pt>
                <c:pt idx="592">
                  <c:v>9.8099049999999993E-2</c:v>
                </c:pt>
                <c:pt idx="593">
                  <c:v>9.7810199999999958E-2</c:v>
                </c:pt>
                <c:pt idx="594">
                  <c:v>9.6894799999999948E-2</c:v>
                </c:pt>
                <c:pt idx="595">
                  <c:v>9.5746699999999935E-2</c:v>
                </c:pt>
                <c:pt idx="596">
                  <c:v>9.3214849999999932E-2</c:v>
                </c:pt>
                <c:pt idx="597">
                  <c:v>9.3214849999999932E-2</c:v>
                </c:pt>
                <c:pt idx="598">
                  <c:v>9.1948999999999934E-2</c:v>
                </c:pt>
                <c:pt idx="599">
                  <c:v>9.1806449999999942E-2</c:v>
                </c:pt>
                <c:pt idx="600">
                  <c:v>9.1670149999999936E-2</c:v>
                </c:pt>
                <c:pt idx="601">
                  <c:v>9.0701049999999964E-2</c:v>
                </c:pt>
                <c:pt idx="602">
                  <c:v>8.9375799999999991E-2</c:v>
                </c:pt>
                <c:pt idx="603">
                  <c:v>8.9051699999999998E-2</c:v>
                </c:pt>
                <c:pt idx="604">
                  <c:v>8.9051699999999998E-2</c:v>
                </c:pt>
                <c:pt idx="605">
                  <c:v>8.8707200000000028E-2</c:v>
                </c:pt>
                <c:pt idx="606">
                  <c:v>8.7492550000000002E-2</c:v>
                </c:pt>
                <c:pt idx="607">
                  <c:v>8.7322850000000007E-2</c:v>
                </c:pt>
                <c:pt idx="608">
                  <c:v>8.7148450000000002E-2</c:v>
                </c:pt>
                <c:pt idx="609">
                  <c:v>8.6642850000000035E-2</c:v>
                </c:pt>
                <c:pt idx="610">
                  <c:v>8.5660900000000012E-2</c:v>
                </c:pt>
                <c:pt idx="611">
                  <c:v>8.4428249999999955E-2</c:v>
                </c:pt>
                <c:pt idx="612">
                  <c:v>8.3514749999999985E-2</c:v>
                </c:pt>
                <c:pt idx="613">
                  <c:v>8.064665E-2</c:v>
                </c:pt>
                <c:pt idx="614">
                  <c:v>8.0322900000000017E-2</c:v>
                </c:pt>
                <c:pt idx="615">
                  <c:v>7.9491499999999979E-2</c:v>
                </c:pt>
                <c:pt idx="616">
                  <c:v>7.9300599999999971E-2</c:v>
                </c:pt>
                <c:pt idx="617">
                  <c:v>7.7739250000000024E-2</c:v>
                </c:pt>
                <c:pt idx="618">
                  <c:v>7.7466800000000016E-2</c:v>
                </c:pt>
                <c:pt idx="619">
                  <c:v>7.5836300000000009E-2</c:v>
                </c:pt>
                <c:pt idx="620">
                  <c:v>7.5752350000000024E-2</c:v>
                </c:pt>
                <c:pt idx="621">
                  <c:v>7.5227850000000041E-2</c:v>
                </c:pt>
                <c:pt idx="622">
                  <c:v>7.5067400000000048E-2</c:v>
                </c:pt>
                <c:pt idx="623">
                  <c:v>7.4902650000000057E-2</c:v>
                </c:pt>
                <c:pt idx="624">
                  <c:v>7.4853500000000059E-2</c:v>
                </c:pt>
                <c:pt idx="625">
                  <c:v>7.4660250000000067E-2</c:v>
                </c:pt>
                <c:pt idx="626">
                  <c:v>7.4577250000000039E-2</c:v>
                </c:pt>
                <c:pt idx="627">
                  <c:v>7.4728600000000048E-2</c:v>
                </c:pt>
                <c:pt idx="628">
                  <c:v>7.4730950000000032E-2</c:v>
                </c:pt>
                <c:pt idx="629">
                  <c:v>7.4732300000000043E-2</c:v>
                </c:pt>
                <c:pt idx="630">
                  <c:v>7.4715200000000037E-2</c:v>
                </c:pt>
                <c:pt idx="631">
                  <c:v>7.4710200000000018E-2</c:v>
                </c:pt>
                <c:pt idx="632">
                  <c:v>7.4648850000000003E-2</c:v>
                </c:pt>
                <c:pt idx="633">
                  <c:v>7.4709100000000014E-2</c:v>
                </c:pt>
                <c:pt idx="634">
                  <c:v>7.4919100000000002E-2</c:v>
                </c:pt>
                <c:pt idx="635">
                  <c:v>7.5008250000000012E-2</c:v>
                </c:pt>
                <c:pt idx="636">
                  <c:v>7.5395900000000002E-2</c:v>
                </c:pt>
                <c:pt idx="637">
                  <c:v>7.5826100000000007E-2</c:v>
                </c:pt>
                <c:pt idx="638">
                  <c:v>7.6201200000000024E-2</c:v>
                </c:pt>
                <c:pt idx="639">
                  <c:v>7.6969650000000028E-2</c:v>
                </c:pt>
                <c:pt idx="640">
                  <c:v>7.7796050000000005E-2</c:v>
                </c:pt>
                <c:pt idx="641">
                  <c:v>7.8337950000000003E-2</c:v>
                </c:pt>
                <c:pt idx="642">
                  <c:v>7.8385300000000005E-2</c:v>
                </c:pt>
                <c:pt idx="643">
                  <c:v>7.8576599999999996E-2</c:v>
                </c:pt>
                <c:pt idx="644">
                  <c:v>7.8647399999999992E-2</c:v>
                </c:pt>
                <c:pt idx="645">
                  <c:v>7.8773449999999981E-2</c:v>
                </c:pt>
                <c:pt idx="646">
                  <c:v>7.8819699999999979E-2</c:v>
                </c:pt>
                <c:pt idx="647">
                  <c:v>7.8819699999999979E-2</c:v>
                </c:pt>
                <c:pt idx="648">
                  <c:v>7.9214800000000002E-2</c:v>
                </c:pt>
                <c:pt idx="649">
                  <c:v>7.9214800000000002E-2</c:v>
                </c:pt>
                <c:pt idx="650">
                  <c:v>7.9214800000000002E-2</c:v>
                </c:pt>
                <c:pt idx="651">
                  <c:v>7.9463749999999986E-2</c:v>
                </c:pt>
                <c:pt idx="652">
                  <c:v>8.0555649999999965E-2</c:v>
                </c:pt>
                <c:pt idx="653">
                  <c:v>8.0555649999999965E-2</c:v>
                </c:pt>
                <c:pt idx="654">
                  <c:v>8.0628599999999953E-2</c:v>
                </c:pt>
                <c:pt idx="655">
                  <c:v>8.137804999999998E-2</c:v>
                </c:pt>
                <c:pt idx="656">
                  <c:v>8.3065799999999954E-2</c:v>
                </c:pt>
                <c:pt idx="657">
                  <c:v>8.3065799999999954E-2</c:v>
                </c:pt>
                <c:pt idx="658">
                  <c:v>8.3299849999999953E-2</c:v>
                </c:pt>
                <c:pt idx="659">
                  <c:v>8.4325649999999988E-2</c:v>
                </c:pt>
                <c:pt idx="660">
                  <c:v>8.5474299999999948E-2</c:v>
                </c:pt>
                <c:pt idx="661">
                  <c:v>8.6358049999999978E-2</c:v>
                </c:pt>
                <c:pt idx="662">
                  <c:v>8.68057E-2</c:v>
                </c:pt>
                <c:pt idx="663">
                  <c:v>8.7034399999999984E-2</c:v>
                </c:pt>
                <c:pt idx="664">
                  <c:v>8.7735449999999951E-2</c:v>
                </c:pt>
                <c:pt idx="665">
                  <c:v>8.781939999999995E-2</c:v>
                </c:pt>
                <c:pt idx="666">
                  <c:v>8.781939999999995E-2</c:v>
                </c:pt>
                <c:pt idx="667">
                  <c:v>8.790239999999995E-2</c:v>
                </c:pt>
                <c:pt idx="668">
                  <c:v>8.7976999999999958E-2</c:v>
                </c:pt>
                <c:pt idx="669">
                  <c:v>8.805524999999996E-2</c:v>
                </c:pt>
                <c:pt idx="670">
                  <c:v>8.8131799999999968E-2</c:v>
                </c:pt>
                <c:pt idx="671">
                  <c:v>8.8131799999999968E-2</c:v>
                </c:pt>
                <c:pt idx="672">
                  <c:v>8.8131799999999968E-2</c:v>
                </c:pt>
                <c:pt idx="673">
                  <c:v>8.8131799999999968E-2</c:v>
                </c:pt>
                <c:pt idx="674">
                  <c:v>8.9351449999999971E-2</c:v>
                </c:pt>
                <c:pt idx="675">
                  <c:v>8.9507149999999952E-2</c:v>
                </c:pt>
                <c:pt idx="676">
                  <c:v>8.9572549999999959E-2</c:v>
                </c:pt>
                <c:pt idx="677">
                  <c:v>8.9590249999999982E-2</c:v>
                </c:pt>
                <c:pt idx="678">
                  <c:v>8.9413999999999966E-2</c:v>
                </c:pt>
                <c:pt idx="679">
                  <c:v>8.9195149999999987E-2</c:v>
                </c:pt>
                <c:pt idx="680">
                  <c:v>8.9199249999999994E-2</c:v>
                </c:pt>
                <c:pt idx="681">
                  <c:v>8.9208749999999989E-2</c:v>
                </c:pt>
                <c:pt idx="682">
                  <c:v>8.9222199999999988E-2</c:v>
                </c:pt>
                <c:pt idx="683">
                  <c:v>8.9296600000000004E-2</c:v>
                </c:pt>
                <c:pt idx="684">
                  <c:v>8.9572100000000057E-2</c:v>
                </c:pt>
                <c:pt idx="685">
                  <c:v>8.9740100000000031E-2</c:v>
                </c:pt>
                <c:pt idx="686">
                  <c:v>8.9883050000000034E-2</c:v>
                </c:pt>
                <c:pt idx="687">
                  <c:v>8.9929350000000033E-2</c:v>
                </c:pt>
                <c:pt idx="688">
                  <c:v>8.9968200000000026E-2</c:v>
                </c:pt>
                <c:pt idx="689">
                  <c:v>8.9935050000000002E-2</c:v>
                </c:pt>
                <c:pt idx="690">
                  <c:v>8.9625799999999992E-2</c:v>
                </c:pt>
                <c:pt idx="691">
                  <c:v>8.9183249999999936E-2</c:v>
                </c:pt>
                <c:pt idx="692">
                  <c:v>8.9289049999999967E-2</c:v>
                </c:pt>
                <c:pt idx="693">
                  <c:v>8.9400249999999987E-2</c:v>
                </c:pt>
                <c:pt idx="694">
                  <c:v>8.9422749999999981E-2</c:v>
                </c:pt>
                <c:pt idx="695">
                  <c:v>8.94876E-2</c:v>
                </c:pt>
                <c:pt idx="696">
                  <c:v>8.9349249999999991E-2</c:v>
                </c:pt>
                <c:pt idx="697">
                  <c:v>9.0161550000000007E-2</c:v>
                </c:pt>
                <c:pt idx="698">
                  <c:v>9.0193350000000005E-2</c:v>
                </c:pt>
                <c:pt idx="699">
                  <c:v>9.0193350000000005E-2</c:v>
                </c:pt>
                <c:pt idx="700">
                  <c:v>9.0216849999999973E-2</c:v>
                </c:pt>
                <c:pt idx="701">
                  <c:v>9.0279299999999979E-2</c:v>
                </c:pt>
                <c:pt idx="702">
                  <c:v>9.0301299999999973E-2</c:v>
                </c:pt>
                <c:pt idx="703">
                  <c:v>9.0350549999999974E-2</c:v>
                </c:pt>
                <c:pt idx="704">
                  <c:v>9.0542850000000022E-2</c:v>
                </c:pt>
                <c:pt idx="705">
                  <c:v>9.0548250000000025E-2</c:v>
                </c:pt>
                <c:pt idx="706">
                  <c:v>9.0521149999999953E-2</c:v>
                </c:pt>
                <c:pt idx="707">
                  <c:v>9.0521149999999953E-2</c:v>
                </c:pt>
                <c:pt idx="708">
                  <c:v>9.052344999999995E-2</c:v>
                </c:pt>
                <c:pt idx="709">
                  <c:v>9.0502899999999969E-2</c:v>
                </c:pt>
                <c:pt idx="710">
                  <c:v>9.0478649999999994E-2</c:v>
                </c:pt>
                <c:pt idx="711">
                  <c:v>9.0493199999999968E-2</c:v>
                </c:pt>
                <c:pt idx="712">
                  <c:v>9.0539149999999999E-2</c:v>
                </c:pt>
                <c:pt idx="713">
                  <c:v>9.0495200000000053E-2</c:v>
                </c:pt>
                <c:pt idx="714">
                  <c:v>9.0033950000000071E-2</c:v>
                </c:pt>
                <c:pt idx="715">
                  <c:v>8.9826150000000049E-2</c:v>
                </c:pt>
                <c:pt idx="716">
                  <c:v>8.9147549999999992E-2</c:v>
                </c:pt>
                <c:pt idx="717">
                  <c:v>8.9010800000000001E-2</c:v>
                </c:pt>
                <c:pt idx="718">
                  <c:v>8.7666549999999982E-2</c:v>
                </c:pt>
                <c:pt idx="719">
                  <c:v>8.6295049999999929E-2</c:v>
                </c:pt>
                <c:pt idx="720">
                  <c:v>8.5415699999999942E-2</c:v>
                </c:pt>
                <c:pt idx="721">
                  <c:v>8.4850849999999992E-2</c:v>
                </c:pt>
                <c:pt idx="722">
                  <c:v>8.3381049999999984E-2</c:v>
                </c:pt>
                <c:pt idx="723">
                  <c:v>8.3188650000000003E-2</c:v>
                </c:pt>
                <c:pt idx="724">
                  <c:v>8.312555000000002E-2</c:v>
                </c:pt>
                <c:pt idx="725">
                  <c:v>8.2941600000000018E-2</c:v>
                </c:pt>
                <c:pt idx="726">
                  <c:v>8.2941600000000018E-2</c:v>
                </c:pt>
                <c:pt idx="727">
                  <c:v>8.2416249999999996E-2</c:v>
                </c:pt>
                <c:pt idx="728">
                  <c:v>8.2368499999999983E-2</c:v>
                </c:pt>
                <c:pt idx="729">
                  <c:v>8.2202399999999981E-2</c:v>
                </c:pt>
                <c:pt idx="730">
                  <c:v>8.1963399999999992E-2</c:v>
                </c:pt>
                <c:pt idx="731">
                  <c:v>8.1732749999999979E-2</c:v>
                </c:pt>
                <c:pt idx="732">
                  <c:v>8.1502749999999957E-2</c:v>
                </c:pt>
                <c:pt idx="733">
                  <c:v>8.1610599999999991E-2</c:v>
                </c:pt>
                <c:pt idx="734">
                  <c:v>8.1655249999999985E-2</c:v>
                </c:pt>
                <c:pt idx="735">
                  <c:v>8.1794049999999979E-2</c:v>
                </c:pt>
                <c:pt idx="736">
                  <c:v>8.1960849999999988E-2</c:v>
                </c:pt>
                <c:pt idx="737">
                  <c:v>8.283339999999996E-2</c:v>
                </c:pt>
                <c:pt idx="738">
                  <c:v>8.2974649999999969E-2</c:v>
                </c:pt>
                <c:pt idx="739">
                  <c:v>8.301184999999997E-2</c:v>
                </c:pt>
                <c:pt idx="740">
                  <c:v>8.3037799999999939E-2</c:v>
                </c:pt>
                <c:pt idx="741">
                  <c:v>8.3061299999999921E-2</c:v>
                </c:pt>
                <c:pt idx="742">
                  <c:v>8.3153299999999972E-2</c:v>
                </c:pt>
                <c:pt idx="743">
                  <c:v>8.3212799999999962E-2</c:v>
                </c:pt>
                <c:pt idx="744">
                  <c:v>8.3313599999999988E-2</c:v>
                </c:pt>
                <c:pt idx="745">
                  <c:v>8.334289999999997E-2</c:v>
                </c:pt>
                <c:pt idx="746">
                  <c:v>8.3387099999999978E-2</c:v>
                </c:pt>
                <c:pt idx="747">
                  <c:v>8.3387099999999978E-2</c:v>
                </c:pt>
                <c:pt idx="748">
                  <c:v>8.4074199999999946E-2</c:v>
                </c:pt>
                <c:pt idx="749">
                  <c:v>8.4255449999999982E-2</c:v>
                </c:pt>
                <c:pt idx="750">
                  <c:v>8.4470500000000032E-2</c:v>
                </c:pt>
                <c:pt idx="751">
                  <c:v>8.4597550000000035E-2</c:v>
                </c:pt>
                <c:pt idx="752">
                  <c:v>8.5894249999999964E-2</c:v>
                </c:pt>
                <c:pt idx="753">
                  <c:v>8.6106199999999994E-2</c:v>
                </c:pt>
                <c:pt idx="754">
                  <c:v>8.6232050000000005E-2</c:v>
                </c:pt>
                <c:pt idx="755">
                  <c:v>8.6657550000000028E-2</c:v>
                </c:pt>
                <c:pt idx="756">
                  <c:v>8.6760300000000012E-2</c:v>
                </c:pt>
                <c:pt idx="757">
                  <c:v>8.6921400000000024E-2</c:v>
                </c:pt>
                <c:pt idx="758">
                  <c:v>8.6732100000000034E-2</c:v>
                </c:pt>
                <c:pt idx="759">
                  <c:v>8.668875000000005E-2</c:v>
                </c:pt>
                <c:pt idx="760">
                  <c:v>8.6657400000000051E-2</c:v>
                </c:pt>
                <c:pt idx="761">
                  <c:v>8.6636200000000052E-2</c:v>
                </c:pt>
                <c:pt idx="762">
                  <c:v>8.6617050000000043E-2</c:v>
                </c:pt>
                <c:pt idx="763">
                  <c:v>8.6604100000000059E-2</c:v>
                </c:pt>
                <c:pt idx="764">
                  <c:v>8.6568250000000069E-2</c:v>
                </c:pt>
                <c:pt idx="765">
                  <c:v>8.6548550000000044E-2</c:v>
                </c:pt>
                <c:pt idx="766">
                  <c:v>8.6517750000000046E-2</c:v>
                </c:pt>
                <c:pt idx="767">
                  <c:v>8.6446950000000022E-2</c:v>
                </c:pt>
                <c:pt idx="768">
                  <c:v>8.628325000000002E-2</c:v>
                </c:pt>
                <c:pt idx="769">
                  <c:v>8.6045000000000038E-2</c:v>
                </c:pt>
                <c:pt idx="770">
                  <c:v>8.5897300000000024E-2</c:v>
                </c:pt>
                <c:pt idx="771">
                  <c:v>8.5750000000000048E-2</c:v>
                </c:pt>
                <c:pt idx="772">
                  <c:v>8.5663900000000057E-2</c:v>
                </c:pt>
                <c:pt idx="773">
                  <c:v>8.545750000000002E-2</c:v>
                </c:pt>
                <c:pt idx="774">
                  <c:v>8.5279500000000022E-2</c:v>
                </c:pt>
                <c:pt idx="775">
                  <c:v>8.524550000000003E-2</c:v>
                </c:pt>
                <c:pt idx="776">
                  <c:v>8.524550000000003E-2</c:v>
                </c:pt>
                <c:pt idx="777">
                  <c:v>8.490120000000001E-2</c:v>
                </c:pt>
                <c:pt idx="778">
                  <c:v>8.4732550000000004E-2</c:v>
                </c:pt>
                <c:pt idx="779">
                  <c:v>8.470179999999998E-2</c:v>
                </c:pt>
                <c:pt idx="780">
                  <c:v>8.435970000000001E-2</c:v>
                </c:pt>
                <c:pt idx="781">
                  <c:v>8.4080799999999969E-2</c:v>
                </c:pt>
                <c:pt idx="782">
                  <c:v>8.3873049999999991E-2</c:v>
                </c:pt>
                <c:pt idx="783">
                  <c:v>8.3786650000000004E-2</c:v>
                </c:pt>
                <c:pt idx="784">
                  <c:v>8.3756549999999985E-2</c:v>
                </c:pt>
                <c:pt idx="785">
                  <c:v>8.3684350000000018E-2</c:v>
                </c:pt>
                <c:pt idx="786">
                  <c:v>8.341090000000001E-2</c:v>
                </c:pt>
                <c:pt idx="787">
                  <c:v>8.3197849999999962E-2</c:v>
                </c:pt>
                <c:pt idx="788">
                  <c:v>8.2890199999999942E-2</c:v>
                </c:pt>
                <c:pt idx="789">
                  <c:v>8.2336799999999974E-2</c:v>
                </c:pt>
                <c:pt idx="790">
                  <c:v>8.2315649999999976E-2</c:v>
                </c:pt>
                <c:pt idx="791">
                  <c:v>8.2034249999999961E-2</c:v>
                </c:pt>
                <c:pt idx="792">
                  <c:v>8.1968299999999966E-2</c:v>
                </c:pt>
                <c:pt idx="793">
                  <c:v>8.1968299999999966E-2</c:v>
                </c:pt>
                <c:pt idx="794">
                  <c:v>8.1900249999999966E-2</c:v>
                </c:pt>
                <c:pt idx="795">
                  <c:v>8.1885399999999955E-2</c:v>
                </c:pt>
                <c:pt idx="796">
                  <c:v>8.1863399999999961E-2</c:v>
                </c:pt>
                <c:pt idx="797">
                  <c:v>8.1806450000000003E-2</c:v>
                </c:pt>
                <c:pt idx="798">
                  <c:v>8.1806450000000003E-2</c:v>
                </c:pt>
                <c:pt idx="799">
                  <c:v>8.177139999999998E-2</c:v>
                </c:pt>
                <c:pt idx="800">
                  <c:v>8.1769299999999989E-2</c:v>
                </c:pt>
                <c:pt idx="801">
                  <c:v>8.1769299999999989E-2</c:v>
                </c:pt>
                <c:pt idx="802">
                  <c:v>8.1765600000000008E-2</c:v>
                </c:pt>
                <c:pt idx="803">
                  <c:v>8.1488050000000006E-2</c:v>
                </c:pt>
                <c:pt idx="804">
                  <c:v>8.1460750000000012E-2</c:v>
                </c:pt>
                <c:pt idx="805">
                  <c:v>8.1460750000000012E-2</c:v>
                </c:pt>
                <c:pt idx="806">
                  <c:v>8.1425800000000007E-2</c:v>
                </c:pt>
                <c:pt idx="807">
                  <c:v>8.0886800000000023E-2</c:v>
                </c:pt>
                <c:pt idx="808">
                  <c:v>8.072670000000004E-2</c:v>
                </c:pt>
                <c:pt idx="809">
                  <c:v>8.0638749999999995E-2</c:v>
                </c:pt>
                <c:pt idx="810">
                  <c:v>8.0614249999999998E-2</c:v>
                </c:pt>
                <c:pt idx="811">
                  <c:v>8.054515000000001E-2</c:v>
                </c:pt>
                <c:pt idx="812">
                  <c:v>8.0442399999999997E-2</c:v>
                </c:pt>
                <c:pt idx="813">
                  <c:v>8.0294300000000013E-2</c:v>
                </c:pt>
                <c:pt idx="814">
                  <c:v>8.011675E-2</c:v>
                </c:pt>
                <c:pt idx="815">
                  <c:v>7.9845900000000011E-2</c:v>
                </c:pt>
                <c:pt idx="816">
                  <c:v>7.9799099999999998E-2</c:v>
                </c:pt>
                <c:pt idx="817">
                  <c:v>7.9499550000000002E-2</c:v>
                </c:pt>
                <c:pt idx="818">
                  <c:v>7.9362550000000004E-2</c:v>
                </c:pt>
                <c:pt idx="819">
                  <c:v>7.933560000000002E-2</c:v>
                </c:pt>
                <c:pt idx="820">
                  <c:v>7.9272250000000002E-2</c:v>
                </c:pt>
                <c:pt idx="821">
                  <c:v>7.8940650000000015E-2</c:v>
                </c:pt>
                <c:pt idx="822">
                  <c:v>7.884229999999999E-2</c:v>
                </c:pt>
                <c:pt idx="823">
                  <c:v>7.884229999999999E-2</c:v>
                </c:pt>
                <c:pt idx="824">
                  <c:v>7.8655000000000003E-2</c:v>
                </c:pt>
                <c:pt idx="825">
                  <c:v>7.8560000000000005E-2</c:v>
                </c:pt>
                <c:pt idx="826">
                  <c:v>7.8482349999999979E-2</c:v>
                </c:pt>
                <c:pt idx="827">
                  <c:v>7.8474999999999989E-2</c:v>
                </c:pt>
                <c:pt idx="828">
                  <c:v>7.8469399999999981E-2</c:v>
                </c:pt>
                <c:pt idx="829">
                  <c:v>7.8374399999999997E-2</c:v>
                </c:pt>
                <c:pt idx="830">
                  <c:v>7.8374399999999997E-2</c:v>
                </c:pt>
                <c:pt idx="831">
                  <c:v>7.8300350000000005E-2</c:v>
                </c:pt>
                <c:pt idx="832">
                  <c:v>7.8093100000000013E-2</c:v>
                </c:pt>
                <c:pt idx="833">
                  <c:v>7.8010250000000003E-2</c:v>
                </c:pt>
                <c:pt idx="834">
                  <c:v>7.7141649999999964E-2</c:v>
                </c:pt>
                <c:pt idx="835">
                  <c:v>7.7070099999999975E-2</c:v>
                </c:pt>
                <c:pt idx="836">
                  <c:v>7.7045099999999991E-2</c:v>
                </c:pt>
                <c:pt idx="837">
                  <c:v>7.7025400000000008E-2</c:v>
                </c:pt>
                <c:pt idx="838">
                  <c:v>7.7019250000000011E-2</c:v>
                </c:pt>
                <c:pt idx="839">
                  <c:v>7.703790000000002E-2</c:v>
                </c:pt>
                <c:pt idx="840">
                  <c:v>7.7067549999999999E-2</c:v>
                </c:pt>
                <c:pt idx="841">
                  <c:v>7.7061549999999993E-2</c:v>
                </c:pt>
                <c:pt idx="842">
                  <c:v>7.6797200000000038E-2</c:v>
                </c:pt>
                <c:pt idx="843">
                  <c:v>7.6621250000000043E-2</c:v>
                </c:pt>
                <c:pt idx="844">
                  <c:v>7.6599250000000035E-2</c:v>
                </c:pt>
                <c:pt idx="845">
                  <c:v>7.6599250000000035E-2</c:v>
                </c:pt>
                <c:pt idx="846">
                  <c:v>7.6575250000000039E-2</c:v>
                </c:pt>
                <c:pt idx="847">
                  <c:v>7.6479900000000059E-2</c:v>
                </c:pt>
                <c:pt idx="848">
                  <c:v>7.6479900000000059E-2</c:v>
                </c:pt>
                <c:pt idx="849">
                  <c:v>7.6316650000000041E-2</c:v>
                </c:pt>
                <c:pt idx="850">
                  <c:v>7.6284150000000023E-2</c:v>
                </c:pt>
                <c:pt idx="851">
                  <c:v>7.6256700000000024E-2</c:v>
                </c:pt>
                <c:pt idx="852">
                  <c:v>7.6068950000000052E-2</c:v>
                </c:pt>
                <c:pt idx="853">
                  <c:v>7.5882300000000041E-2</c:v>
                </c:pt>
                <c:pt idx="854">
                  <c:v>7.5587000000000043E-2</c:v>
                </c:pt>
                <c:pt idx="855">
                  <c:v>7.5204000000000049E-2</c:v>
                </c:pt>
                <c:pt idx="856">
                  <c:v>7.4893600000000018E-2</c:v>
                </c:pt>
                <c:pt idx="857">
                  <c:v>7.4804000000000009E-2</c:v>
                </c:pt>
                <c:pt idx="858">
                  <c:v>7.4804000000000009E-2</c:v>
                </c:pt>
                <c:pt idx="859">
                  <c:v>7.2882499999999975E-2</c:v>
                </c:pt>
                <c:pt idx="860">
                  <c:v>7.2459250000000003E-2</c:v>
                </c:pt>
                <c:pt idx="861">
                  <c:v>7.2381749999999981E-2</c:v>
                </c:pt>
                <c:pt idx="862">
                  <c:v>7.2250699999999973E-2</c:v>
                </c:pt>
                <c:pt idx="863">
                  <c:v>7.2191999999999978E-2</c:v>
                </c:pt>
                <c:pt idx="864">
                  <c:v>7.2092349999999972E-2</c:v>
                </c:pt>
                <c:pt idx="865">
                  <c:v>7.1864299999999964E-2</c:v>
                </c:pt>
                <c:pt idx="866">
                  <c:v>7.1819899999999978E-2</c:v>
                </c:pt>
                <c:pt idx="867">
                  <c:v>7.1680299999999975E-2</c:v>
                </c:pt>
                <c:pt idx="868">
                  <c:v>7.0973749999999988E-2</c:v>
                </c:pt>
                <c:pt idx="869">
                  <c:v>7.0891299999999977E-2</c:v>
                </c:pt>
                <c:pt idx="870">
                  <c:v>6.9576699999999991E-2</c:v>
                </c:pt>
                <c:pt idx="871">
                  <c:v>6.8080149999999992E-2</c:v>
                </c:pt>
                <c:pt idx="872">
                  <c:v>6.7661750000000007E-2</c:v>
                </c:pt>
                <c:pt idx="873">
                  <c:v>6.7595250000000009E-2</c:v>
                </c:pt>
                <c:pt idx="874">
                  <c:v>6.6035699999999989E-2</c:v>
                </c:pt>
                <c:pt idx="875">
                  <c:v>6.5667450000000002E-2</c:v>
                </c:pt>
                <c:pt idx="876">
                  <c:v>6.5216300000000005E-2</c:v>
                </c:pt>
                <c:pt idx="877">
                  <c:v>6.4831800000000009E-2</c:v>
                </c:pt>
                <c:pt idx="878">
                  <c:v>6.4788399999999996E-2</c:v>
                </c:pt>
                <c:pt idx="879">
                  <c:v>6.4714499999999994E-2</c:v>
                </c:pt>
                <c:pt idx="880">
                  <c:v>6.4436249999999987E-2</c:v>
                </c:pt>
                <c:pt idx="881">
                  <c:v>6.4193749999999994E-2</c:v>
                </c:pt>
                <c:pt idx="882">
                  <c:v>6.4030500000000004E-2</c:v>
                </c:pt>
                <c:pt idx="883">
                  <c:v>6.3917250000000023E-2</c:v>
                </c:pt>
                <c:pt idx="884">
                  <c:v>6.3810850000000016E-2</c:v>
                </c:pt>
                <c:pt idx="885">
                  <c:v>6.3606599999999999E-2</c:v>
                </c:pt>
                <c:pt idx="886">
                  <c:v>6.352049999999998E-2</c:v>
                </c:pt>
                <c:pt idx="887">
                  <c:v>6.352049999999998E-2</c:v>
                </c:pt>
                <c:pt idx="888">
                  <c:v>6.3491299999999987E-2</c:v>
                </c:pt>
                <c:pt idx="889">
                  <c:v>6.3467199999999988E-2</c:v>
                </c:pt>
                <c:pt idx="890">
                  <c:v>6.4050399999999993E-2</c:v>
                </c:pt>
                <c:pt idx="891">
                  <c:v>6.4452750000000003E-2</c:v>
                </c:pt>
                <c:pt idx="892">
                  <c:v>6.4604400000000006E-2</c:v>
                </c:pt>
                <c:pt idx="893">
                  <c:v>6.5365500000000021E-2</c:v>
                </c:pt>
                <c:pt idx="894">
                  <c:v>6.6465950000000038E-2</c:v>
                </c:pt>
                <c:pt idx="895">
                  <c:v>6.8753100000000039E-2</c:v>
                </c:pt>
                <c:pt idx="896">
                  <c:v>7.325999999999995E-2</c:v>
                </c:pt>
                <c:pt idx="897">
                  <c:v>7.3902649999999959E-2</c:v>
                </c:pt>
                <c:pt idx="898">
                  <c:v>7.3902649999999959E-2</c:v>
                </c:pt>
                <c:pt idx="899">
                  <c:v>7.4503099999999961E-2</c:v>
                </c:pt>
                <c:pt idx="900">
                  <c:v>7.4667049999999943E-2</c:v>
                </c:pt>
                <c:pt idx="901">
                  <c:v>7.4943649999999959E-2</c:v>
                </c:pt>
                <c:pt idx="902">
                  <c:v>7.5430749999999977E-2</c:v>
                </c:pt>
                <c:pt idx="903">
                  <c:v>7.5430749999999977E-2</c:v>
                </c:pt>
                <c:pt idx="904">
                  <c:v>7.5638949999999955E-2</c:v>
                </c:pt>
                <c:pt idx="905">
                  <c:v>7.5684549999999975E-2</c:v>
                </c:pt>
                <c:pt idx="906">
                  <c:v>7.5776899999999967E-2</c:v>
                </c:pt>
                <c:pt idx="907">
                  <c:v>7.6109499999999997E-2</c:v>
                </c:pt>
                <c:pt idx="908">
                  <c:v>7.6415700000000003E-2</c:v>
                </c:pt>
                <c:pt idx="909">
                  <c:v>7.6871200000000001E-2</c:v>
                </c:pt>
                <c:pt idx="910">
                  <c:v>7.7012350000000007E-2</c:v>
                </c:pt>
                <c:pt idx="911">
                  <c:v>7.702225E-2</c:v>
                </c:pt>
                <c:pt idx="912">
                  <c:v>7.7145500000000033E-2</c:v>
                </c:pt>
                <c:pt idx="913">
                  <c:v>7.7185199999999995E-2</c:v>
                </c:pt>
                <c:pt idx="914">
                  <c:v>7.7198849999999999E-2</c:v>
                </c:pt>
                <c:pt idx="915">
                  <c:v>7.7181400000000011E-2</c:v>
                </c:pt>
                <c:pt idx="916">
                  <c:v>7.7147150000000025E-2</c:v>
                </c:pt>
                <c:pt idx="917">
                  <c:v>7.7135950000000009E-2</c:v>
                </c:pt>
                <c:pt idx="918">
                  <c:v>7.7022200000000013E-2</c:v>
                </c:pt>
                <c:pt idx="919">
                  <c:v>7.6766000000000015E-2</c:v>
                </c:pt>
                <c:pt idx="920">
                  <c:v>7.6473500000000014E-2</c:v>
                </c:pt>
                <c:pt idx="921">
                  <c:v>7.5996250000000029E-2</c:v>
                </c:pt>
                <c:pt idx="922">
                  <c:v>7.558690000000004E-2</c:v>
                </c:pt>
                <c:pt idx="923">
                  <c:v>7.5162650000000053E-2</c:v>
                </c:pt>
                <c:pt idx="924">
                  <c:v>7.2048500000000029E-2</c:v>
                </c:pt>
                <c:pt idx="925">
                  <c:v>7.1246950000000045E-2</c:v>
                </c:pt>
                <c:pt idx="926">
                  <c:v>7.1246950000000045E-2</c:v>
                </c:pt>
                <c:pt idx="927">
                  <c:v>7.1246950000000045E-2</c:v>
                </c:pt>
                <c:pt idx="928">
                  <c:v>7.111730000000005E-2</c:v>
                </c:pt>
                <c:pt idx="929">
                  <c:v>6.8974699999999972E-2</c:v>
                </c:pt>
                <c:pt idx="930">
                  <c:v>6.8974699999999972E-2</c:v>
                </c:pt>
                <c:pt idx="931">
                  <c:v>6.8561899999999981E-2</c:v>
                </c:pt>
                <c:pt idx="932">
                  <c:v>6.7808749999999987E-2</c:v>
                </c:pt>
                <c:pt idx="933">
                  <c:v>6.7446349999999988E-2</c:v>
                </c:pt>
                <c:pt idx="934">
                  <c:v>6.6968399999999983E-2</c:v>
                </c:pt>
                <c:pt idx="935">
                  <c:v>6.6630349999999963E-2</c:v>
                </c:pt>
                <c:pt idx="936">
                  <c:v>6.4800449999999982E-2</c:v>
                </c:pt>
                <c:pt idx="937">
                  <c:v>6.4170899999999975E-2</c:v>
                </c:pt>
                <c:pt idx="938">
                  <c:v>6.4206799999999981E-2</c:v>
                </c:pt>
                <c:pt idx="939">
                  <c:v>6.4255300000000001E-2</c:v>
                </c:pt>
                <c:pt idx="940">
                  <c:v>6.4255300000000001E-2</c:v>
                </c:pt>
                <c:pt idx="941">
                  <c:v>6.4332050000000016E-2</c:v>
                </c:pt>
                <c:pt idx="942">
                  <c:v>6.4322050000000006E-2</c:v>
                </c:pt>
                <c:pt idx="943">
                  <c:v>6.4375450000000015E-2</c:v>
                </c:pt>
                <c:pt idx="944">
                  <c:v>6.4346250000000008E-2</c:v>
                </c:pt>
                <c:pt idx="945">
                  <c:v>6.4774750000000034E-2</c:v>
                </c:pt>
                <c:pt idx="946">
                  <c:v>6.482515000000004E-2</c:v>
                </c:pt>
                <c:pt idx="947">
                  <c:v>6.5711800000000042E-2</c:v>
                </c:pt>
                <c:pt idx="948">
                  <c:v>6.7074300000000073E-2</c:v>
                </c:pt>
                <c:pt idx="949">
                  <c:v>6.7602850000000048E-2</c:v>
                </c:pt>
                <c:pt idx="950">
                  <c:v>6.8082749999999997E-2</c:v>
                </c:pt>
                <c:pt idx="951">
                  <c:v>6.8323849999999978E-2</c:v>
                </c:pt>
                <c:pt idx="952">
                  <c:v>6.834599999999999E-2</c:v>
                </c:pt>
                <c:pt idx="953">
                  <c:v>6.8313449999999984E-2</c:v>
                </c:pt>
                <c:pt idx="954">
                  <c:v>6.8315599999999976E-2</c:v>
                </c:pt>
                <c:pt idx="955">
                  <c:v>6.824029999999999E-2</c:v>
                </c:pt>
                <c:pt idx="956">
                  <c:v>6.8160849999999995E-2</c:v>
                </c:pt>
                <c:pt idx="957">
                  <c:v>6.8025600000000006E-2</c:v>
                </c:pt>
                <c:pt idx="958">
                  <c:v>6.8028900000000003E-2</c:v>
                </c:pt>
                <c:pt idx="959">
                  <c:v>6.8106050000000001E-2</c:v>
                </c:pt>
                <c:pt idx="960">
                  <c:v>6.8106550000000002E-2</c:v>
                </c:pt>
                <c:pt idx="961">
                  <c:v>6.7725500000000022E-2</c:v>
                </c:pt>
                <c:pt idx="962">
                  <c:v>6.6042899999999974E-2</c:v>
                </c:pt>
                <c:pt idx="963">
                  <c:v>6.5701949999999995E-2</c:v>
                </c:pt>
                <c:pt idx="964">
                  <c:v>6.3915950000000027E-2</c:v>
                </c:pt>
                <c:pt idx="965">
                  <c:v>6.2885450000000009E-2</c:v>
                </c:pt>
                <c:pt idx="966">
                  <c:v>6.2697450000000016E-2</c:v>
                </c:pt>
                <c:pt idx="967">
                  <c:v>6.2235500000000006E-2</c:v>
                </c:pt>
                <c:pt idx="968">
                  <c:v>6.1230599999999982E-2</c:v>
                </c:pt>
                <c:pt idx="969">
                  <c:v>5.9372999999999995E-2</c:v>
                </c:pt>
                <c:pt idx="970">
                  <c:v>5.781435E-2</c:v>
                </c:pt>
                <c:pt idx="971">
                  <c:v>5.5817849999999981E-2</c:v>
                </c:pt>
                <c:pt idx="972">
                  <c:v>5.5425049999999997E-2</c:v>
                </c:pt>
                <c:pt idx="973">
                  <c:v>5.5189999999999975E-2</c:v>
                </c:pt>
                <c:pt idx="974">
                  <c:v>5.3824000000000004E-2</c:v>
                </c:pt>
                <c:pt idx="975">
                  <c:v>5.3382450000000012E-2</c:v>
                </c:pt>
                <c:pt idx="976">
                  <c:v>5.3219350000000019E-2</c:v>
                </c:pt>
                <c:pt idx="977">
                  <c:v>5.5161149999999957E-2</c:v>
                </c:pt>
                <c:pt idx="978">
                  <c:v>5.6997550000000008E-2</c:v>
                </c:pt>
                <c:pt idx="979">
                  <c:v>5.8954450000000047E-2</c:v>
                </c:pt>
                <c:pt idx="980">
                  <c:v>6.0469550000000039E-2</c:v>
                </c:pt>
                <c:pt idx="981">
                  <c:v>6.0469550000000039E-2</c:v>
                </c:pt>
                <c:pt idx="982">
                  <c:v>6.1735100000000057E-2</c:v>
                </c:pt>
                <c:pt idx="983">
                  <c:v>6.1950100000000043E-2</c:v>
                </c:pt>
                <c:pt idx="984">
                  <c:v>6.1819100000000002E-2</c:v>
                </c:pt>
                <c:pt idx="985">
                  <c:v>6.1566649999999959E-2</c:v>
                </c:pt>
                <c:pt idx="986">
                  <c:v>6.0313850000000023E-2</c:v>
                </c:pt>
                <c:pt idx="987">
                  <c:v>5.8881200000000036E-2</c:v>
                </c:pt>
                <c:pt idx="988">
                  <c:v>5.8833050000000046E-2</c:v>
                </c:pt>
                <c:pt idx="989">
                  <c:v>5.7928399999999998E-2</c:v>
                </c:pt>
                <c:pt idx="990">
                  <c:v>5.7711700000000005E-2</c:v>
                </c:pt>
                <c:pt idx="991">
                  <c:v>5.6202749999999989E-2</c:v>
                </c:pt>
                <c:pt idx="992">
                  <c:v>5.6221150000000011E-2</c:v>
                </c:pt>
                <c:pt idx="993">
                  <c:v>5.5976400000000009E-2</c:v>
                </c:pt>
                <c:pt idx="994">
                  <c:v>5.5976400000000009E-2</c:v>
                </c:pt>
                <c:pt idx="995">
                  <c:v>5.593745E-2</c:v>
                </c:pt>
                <c:pt idx="996">
                  <c:v>5.5586599999999972E-2</c:v>
                </c:pt>
                <c:pt idx="997">
                  <c:v>5.5527899999999963E-2</c:v>
                </c:pt>
                <c:pt idx="998">
                  <c:v>5.5517999999999956E-2</c:v>
                </c:pt>
                <c:pt idx="999">
                  <c:v>5.5488349999999957E-2</c:v>
                </c:pt>
                <c:pt idx="1000">
                  <c:v>5.541264999999998E-2</c:v>
                </c:pt>
                <c:pt idx="1001">
                  <c:v>5.49054E-2</c:v>
                </c:pt>
                <c:pt idx="1002">
                  <c:v>5.4869050000000016E-2</c:v>
                </c:pt>
                <c:pt idx="1003">
                  <c:v>5.4963149999999988E-2</c:v>
                </c:pt>
                <c:pt idx="1004">
                  <c:v>5.4970449999999997E-2</c:v>
                </c:pt>
                <c:pt idx="1005">
                  <c:v>5.4472699999999985E-2</c:v>
                </c:pt>
                <c:pt idx="1006">
                  <c:v>5.4506704999999996E-2</c:v>
                </c:pt>
                <c:pt idx="1007">
                  <c:v>5.4643645000000005E-2</c:v>
                </c:pt>
                <c:pt idx="1008">
                  <c:v>5.4737105000000022E-2</c:v>
                </c:pt>
                <c:pt idx="1009">
                  <c:v>5.4755294999999995E-2</c:v>
                </c:pt>
                <c:pt idx="1010">
                  <c:v>5.4755530000000004E-2</c:v>
                </c:pt>
                <c:pt idx="1011">
                  <c:v>5.4755530000000004E-2</c:v>
                </c:pt>
                <c:pt idx="1012">
                  <c:v>5.4751090000000023E-2</c:v>
                </c:pt>
                <c:pt idx="1013">
                  <c:v>5.4518514999999983E-2</c:v>
                </c:pt>
                <c:pt idx="1014">
                  <c:v>5.4118579999999999E-2</c:v>
                </c:pt>
                <c:pt idx="1015">
                  <c:v>5.2908400000000022E-2</c:v>
                </c:pt>
                <c:pt idx="1016">
                  <c:v>5.269355000000002E-2</c:v>
                </c:pt>
                <c:pt idx="1017">
                  <c:v>5.2493560000000022E-2</c:v>
                </c:pt>
                <c:pt idx="1018">
                  <c:v>5.1905654999999981E-2</c:v>
                </c:pt>
                <c:pt idx="1019">
                  <c:v>5.1277524999999935E-2</c:v>
                </c:pt>
                <c:pt idx="1020">
                  <c:v>5.0451579999999968E-2</c:v>
                </c:pt>
                <c:pt idx="1021">
                  <c:v>5.025915999999999E-2</c:v>
                </c:pt>
                <c:pt idx="1022">
                  <c:v>5.0212619999999993E-2</c:v>
                </c:pt>
                <c:pt idx="1023">
                  <c:v>4.9839924999999993E-2</c:v>
                </c:pt>
                <c:pt idx="1024">
                  <c:v>4.9577599999999993E-2</c:v>
                </c:pt>
                <c:pt idx="1025">
                  <c:v>4.9369774999999984E-2</c:v>
                </c:pt>
                <c:pt idx="1026">
                  <c:v>4.7923609999999985E-2</c:v>
                </c:pt>
                <c:pt idx="1027">
                  <c:v>4.7916619999999986E-2</c:v>
                </c:pt>
                <c:pt idx="1028">
                  <c:v>4.7893089999999985E-2</c:v>
                </c:pt>
                <c:pt idx="1029">
                  <c:v>4.7918094999999987E-2</c:v>
                </c:pt>
                <c:pt idx="1030">
                  <c:v>4.7954594999999996E-2</c:v>
                </c:pt>
                <c:pt idx="1031">
                  <c:v>4.8304124999999969E-2</c:v>
                </c:pt>
                <c:pt idx="1032">
                  <c:v>4.9353754999999992E-2</c:v>
                </c:pt>
                <c:pt idx="1033">
                  <c:v>4.9353754999999992E-2</c:v>
                </c:pt>
                <c:pt idx="1034">
                  <c:v>4.9363669999999998E-2</c:v>
                </c:pt>
                <c:pt idx="1035">
                  <c:v>4.9376585000000001E-2</c:v>
                </c:pt>
                <c:pt idx="1036">
                  <c:v>4.9376585000000001E-2</c:v>
                </c:pt>
                <c:pt idx="1037">
                  <c:v>4.9394299999999988E-2</c:v>
                </c:pt>
                <c:pt idx="1038">
                  <c:v>4.9484714999999985E-2</c:v>
                </c:pt>
                <c:pt idx="1039">
                  <c:v>4.9874455000000005E-2</c:v>
                </c:pt>
                <c:pt idx="1040">
                  <c:v>5.0211335000000031E-2</c:v>
                </c:pt>
                <c:pt idx="1041">
                  <c:v>5.0327295000000029E-2</c:v>
                </c:pt>
                <c:pt idx="1042">
                  <c:v>5.073539500000001E-2</c:v>
                </c:pt>
                <c:pt idx="1043">
                  <c:v>5.0754530000000013E-2</c:v>
                </c:pt>
                <c:pt idx="1044">
                  <c:v>5.0760485000000008E-2</c:v>
                </c:pt>
                <c:pt idx="1045">
                  <c:v>5.0778860000000002E-2</c:v>
                </c:pt>
                <c:pt idx="1046">
                  <c:v>5.0999780000000022E-2</c:v>
                </c:pt>
                <c:pt idx="1047">
                  <c:v>5.0999780000000022E-2</c:v>
                </c:pt>
                <c:pt idx="1048">
                  <c:v>5.1100485000000001E-2</c:v>
                </c:pt>
                <c:pt idx="1049">
                  <c:v>5.1028705000000042E-2</c:v>
                </c:pt>
                <c:pt idx="1050">
                  <c:v>5.0973580000000025E-2</c:v>
                </c:pt>
                <c:pt idx="1051">
                  <c:v>5.0650630000000002E-2</c:v>
                </c:pt>
                <c:pt idx="1052">
                  <c:v>5.0628380000000001E-2</c:v>
                </c:pt>
                <c:pt idx="1053">
                  <c:v>5.065215E-2</c:v>
                </c:pt>
                <c:pt idx="1054">
                  <c:v>5.0680660000000016E-2</c:v>
                </c:pt>
                <c:pt idx="1055">
                  <c:v>5.0680660000000016E-2</c:v>
                </c:pt>
                <c:pt idx="1056">
                  <c:v>5.0688820000000009E-2</c:v>
                </c:pt>
                <c:pt idx="1057">
                  <c:v>5.0688820000000009E-2</c:v>
                </c:pt>
                <c:pt idx="1058">
                  <c:v>5.0743129999999997E-2</c:v>
                </c:pt>
                <c:pt idx="1059">
                  <c:v>5.0765169999999998E-2</c:v>
                </c:pt>
                <c:pt idx="1060">
                  <c:v>4.9777244999999991E-2</c:v>
                </c:pt>
                <c:pt idx="1061">
                  <c:v>4.9580269999999996E-2</c:v>
                </c:pt>
                <c:pt idx="1062">
                  <c:v>4.9281899999999997E-2</c:v>
                </c:pt>
                <c:pt idx="1063">
                  <c:v>4.8971625000000005E-2</c:v>
                </c:pt>
                <c:pt idx="1064">
                  <c:v>4.8770170000000015E-2</c:v>
                </c:pt>
                <c:pt idx="1065">
                  <c:v>4.8687225000000015E-2</c:v>
                </c:pt>
                <c:pt idx="1066">
                  <c:v>4.7804755000000011E-2</c:v>
                </c:pt>
                <c:pt idx="1067">
                  <c:v>4.7649545000000015E-2</c:v>
                </c:pt>
                <c:pt idx="1068">
                  <c:v>4.7619625000000013E-2</c:v>
                </c:pt>
                <c:pt idx="1069">
                  <c:v>4.7479965000000013E-2</c:v>
                </c:pt>
                <c:pt idx="1070">
                  <c:v>4.6447849999999985E-2</c:v>
                </c:pt>
                <c:pt idx="1071">
                  <c:v>4.6236454999999996E-2</c:v>
                </c:pt>
                <c:pt idx="1072">
                  <c:v>4.6140174999999999E-2</c:v>
                </c:pt>
                <c:pt idx="1073">
                  <c:v>4.5426810000000047E-2</c:v>
                </c:pt>
                <c:pt idx="1074">
                  <c:v>4.5367425000000051E-2</c:v>
                </c:pt>
                <c:pt idx="1075">
                  <c:v>4.5480054999999991E-2</c:v>
                </c:pt>
                <c:pt idx="1076">
                  <c:v>4.5480899999999991E-2</c:v>
                </c:pt>
                <c:pt idx="1077">
                  <c:v>4.5437975000000012E-2</c:v>
                </c:pt>
                <c:pt idx="1078">
                  <c:v>4.5437975000000012E-2</c:v>
                </c:pt>
                <c:pt idx="1079">
                  <c:v>4.5429970000000007E-2</c:v>
                </c:pt>
                <c:pt idx="1080">
                  <c:v>4.5429970000000007E-2</c:v>
                </c:pt>
                <c:pt idx="1081">
                  <c:v>4.5381459999999992E-2</c:v>
                </c:pt>
                <c:pt idx="1082">
                  <c:v>4.5381459999999992E-2</c:v>
                </c:pt>
                <c:pt idx="1083">
                  <c:v>4.5288720000000005E-2</c:v>
                </c:pt>
                <c:pt idx="1084">
                  <c:v>4.5202390000000002E-2</c:v>
                </c:pt>
                <c:pt idx="1085">
                  <c:v>4.5308105000000001E-2</c:v>
                </c:pt>
                <c:pt idx="1086">
                  <c:v>4.614783499999997E-2</c:v>
                </c:pt>
                <c:pt idx="1087">
                  <c:v>4.6398069999999993E-2</c:v>
                </c:pt>
                <c:pt idx="1088">
                  <c:v>4.6941779999999975E-2</c:v>
                </c:pt>
                <c:pt idx="1089">
                  <c:v>4.7440834999999994E-2</c:v>
                </c:pt>
                <c:pt idx="1090">
                  <c:v>4.799825000000002E-2</c:v>
                </c:pt>
                <c:pt idx="1091">
                  <c:v>4.8250234999999995E-2</c:v>
                </c:pt>
                <c:pt idx="1092">
                  <c:v>4.8560284999999988E-2</c:v>
                </c:pt>
                <c:pt idx="1093">
                  <c:v>4.860072E-2</c:v>
                </c:pt>
                <c:pt idx="1094">
                  <c:v>4.8641905000000006E-2</c:v>
                </c:pt>
                <c:pt idx="1095">
                  <c:v>4.8874224999999993E-2</c:v>
                </c:pt>
                <c:pt idx="1096">
                  <c:v>4.8957119999999986E-2</c:v>
                </c:pt>
                <c:pt idx="1097">
                  <c:v>4.9057829999999976E-2</c:v>
                </c:pt>
                <c:pt idx="1098">
                  <c:v>4.918154999999997E-2</c:v>
                </c:pt>
                <c:pt idx="1099">
                  <c:v>4.9507710000000031E-2</c:v>
                </c:pt>
                <c:pt idx="1100">
                  <c:v>4.9507710000000031E-2</c:v>
                </c:pt>
                <c:pt idx="1101">
                  <c:v>4.9507710000000031E-2</c:v>
                </c:pt>
                <c:pt idx="1102">
                  <c:v>4.9540805000000049E-2</c:v>
                </c:pt>
                <c:pt idx="1103">
                  <c:v>4.9540805000000049E-2</c:v>
                </c:pt>
                <c:pt idx="1104">
                  <c:v>4.9545205000000037E-2</c:v>
                </c:pt>
                <c:pt idx="1105">
                  <c:v>4.9528340000000039E-2</c:v>
                </c:pt>
                <c:pt idx="1106">
                  <c:v>4.9528340000000039E-2</c:v>
                </c:pt>
                <c:pt idx="1107">
                  <c:v>4.9530365000000035E-2</c:v>
                </c:pt>
                <c:pt idx="1108">
                  <c:v>4.9526725000000021E-2</c:v>
                </c:pt>
                <c:pt idx="1109">
                  <c:v>4.9495975000000018E-2</c:v>
                </c:pt>
                <c:pt idx="1110">
                  <c:v>4.9495975000000018E-2</c:v>
                </c:pt>
                <c:pt idx="1111">
                  <c:v>4.9495975000000018E-2</c:v>
                </c:pt>
                <c:pt idx="1112">
                  <c:v>4.9486210000000017E-2</c:v>
                </c:pt>
                <c:pt idx="1113">
                  <c:v>4.9486210000000017E-2</c:v>
                </c:pt>
                <c:pt idx="1114">
                  <c:v>4.9434705000000016E-2</c:v>
                </c:pt>
                <c:pt idx="1115">
                  <c:v>4.8661975000000003E-2</c:v>
                </c:pt>
                <c:pt idx="1116">
                  <c:v>4.8643889999999995E-2</c:v>
                </c:pt>
                <c:pt idx="1117">
                  <c:v>4.8080460000000019E-2</c:v>
                </c:pt>
                <c:pt idx="1118">
                  <c:v>4.8063975000000009E-2</c:v>
                </c:pt>
                <c:pt idx="1119">
                  <c:v>4.8063975000000009E-2</c:v>
                </c:pt>
                <c:pt idx="1120">
                  <c:v>4.8045000000000018E-2</c:v>
                </c:pt>
                <c:pt idx="1121">
                  <c:v>4.8045000000000018E-2</c:v>
                </c:pt>
                <c:pt idx="1122">
                  <c:v>4.8045595000000017E-2</c:v>
                </c:pt>
                <c:pt idx="1123">
                  <c:v>4.8046375000000016E-2</c:v>
                </c:pt>
                <c:pt idx="1124">
                  <c:v>4.8216160000000008E-2</c:v>
                </c:pt>
                <c:pt idx="1125">
                  <c:v>4.8283169999999986E-2</c:v>
                </c:pt>
                <c:pt idx="1126">
                  <c:v>4.830009499999998E-2</c:v>
                </c:pt>
                <c:pt idx="1127">
                  <c:v>4.8369924999999994E-2</c:v>
                </c:pt>
                <c:pt idx="1128">
                  <c:v>4.8589229999999997E-2</c:v>
                </c:pt>
                <c:pt idx="1129">
                  <c:v>4.8655155000000019E-2</c:v>
                </c:pt>
                <c:pt idx="1130">
                  <c:v>4.8655155000000019E-2</c:v>
                </c:pt>
                <c:pt idx="1131">
                  <c:v>4.8791689999999999E-2</c:v>
                </c:pt>
                <c:pt idx="1132">
                  <c:v>4.9086119999999997E-2</c:v>
                </c:pt>
                <c:pt idx="1133">
                  <c:v>4.9126994999999979E-2</c:v>
                </c:pt>
                <c:pt idx="1134">
                  <c:v>4.9043509999999978E-2</c:v>
                </c:pt>
                <c:pt idx="1135">
                  <c:v>4.8677349999999973E-2</c:v>
                </c:pt>
                <c:pt idx="1136">
                  <c:v>4.8601469999999987E-2</c:v>
                </c:pt>
                <c:pt idx="1137">
                  <c:v>4.8581100000000002E-2</c:v>
                </c:pt>
                <c:pt idx="1138">
                  <c:v>4.857794499999999E-2</c:v>
                </c:pt>
                <c:pt idx="1139">
                  <c:v>4.857794499999999E-2</c:v>
                </c:pt>
                <c:pt idx="1140">
                  <c:v>4.8553399999999997E-2</c:v>
                </c:pt>
                <c:pt idx="1141">
                  <c:v>4.8542589999999997E-2</c:v>
                </c:pt>
                <c:pt idx="1142">
                  <c:v>4.8542589999999997E-2</c:v>
                </c:pt>
                <c:pt idx="1143">
                  <c:v>4.8501264999999988E-2</c:v>
                </c:pt>
                <c:pt idx="1144">
                  <c:v>4.8483864999999994E-2</c:v>
                </c:pt>
                <c:pt idx="1145">
                  <c:v>4.8343504999999995E-2</c:v>
                </c:pt>
                <c:pt idx="1146">
                  <c:v>4.814949000000001E-2</c:v>
                </c:pt>
                <c:pt idx="1147">
                  <c:v>4.7950795000000018E-2</c:v>
                </c:pt>
                <c:pt idx="1148">
                  <c:v>4.7905805000000017E-2</c:v>
                </c:pt>
                <c:pt idx="1149">
                  <c:v>4.7877900000000029E-2</c:v>
                </c:pt>
                <c:pt idx="1150">
                  <c:v>4.7492605000000007E-2</c:v>
                </c:pt>
                <c:pt idx="1151">
                  <c:v>4.7279645000000009E-2</c:v>
                </c:pt>
                <c:pt idx="1152">
                  <c:v>4.6842684999999981E-2</c:v>
                </c:pt>
                <c:pt idx="1153">
                  <c:v>4.6039035000000006E-2</c:v>
                </c:pt>
                <c:pt idx="1154">
                  <c:v>4.5979275000000007E-2</c:v>
                </c:pt>
                <c:pt idx="1155">
                  <c:v>4.5856575000000017E-2</c:v>
                </c:pt>
                <c:pt idx="1156">
                  <c:v>4.5635369999999995E-2</c:v>
                </c:pt>
                <c:pt idx="1157">
                  <c:v>4.5515289999999979E-2</c:v>
                </c:pt>
                <c:pt idx="1158">
                  <c:v>4.5423774999999965E-2</c:v>
                </c:pt>
                <c:pt idx="1159">
                  <c:v>4.538727499999997E-2</c:v>
                </c:pt>
                <c:pt idx="1160">
                  <c:v>4.538727499999997E-2</c:v>
                </c:pt>
                <c:pt idx="1161">
                  <c:v>4.5235064999999963E-2</c:v>
                </c:pt>
                <c:pt idx="1162">
                  <c:v>4.5163544999999958E-2</c:v>
                </c:pt>
                <c:pt idx="1163">
                  <c:v>4.5087534999999949E-2</c:v>
                </c:pt>
                <c:pt idx="1164">
                  <c:v>4.5082029999999967E-2</c:v>
                </c:pt>
                <c:pt idx="1165">
                  <c:v>4.505768999999997E-2</c:v>
                </c:pt>
                <c:pt idx="1166">
                  <c:v>4.4992214999999974E-2</c:v>
                </c:pt>
                <c:pt idx="1167">
                  <c:v>4.4954185000000008E-2</c:v>
                </c:pt>
                <c:pt idx="1168">
                  <c:v>4.4804484999999998E-2</c:v>
                </c:pt>
                <c:pt idx="1169">
                  <c:v>4.4804484999999998E-2</c:v>
                </c:pt>
                <c:pt idx="1170">
                  <c:v>4.4804484999999998E-2</c:v>
                </c:pt>
                <c:pt idx="1171">
                  <c:v>4.4750110000000003E-2</c:v>
                </c:pt>
                <c:pt idx="1172">
                  <c:v>4.4623629999999997E-2</c:v>
                </c:pt>
                <c:pt idx="1173">
                  <c:v>4.4452234999999993E-2</c:v>
                </c:pt>
                <c:pt idx="1174">
                  <c:v>4.443246499999999E-2</c:v>
                </c:pt>
                <c:pt idx="1175">
                  <c:v>4.3955734999999975E-2</c:v>
                </c:pt>
                <c:pt idx="1176">
                  <c:v>4.2698614999999968E-2</c:v>
                </c:pt>
                <c:pt idx="1177">
                  <c:v>4.2378929999999967E-2</c:v>
                </c:pt>
                <c:pt idx="1178">
                  <c:v>4.2378929999999967E-2</c:v>
                </c:pt>
                <c:pt idx="1179">
                  <c:v>4.2209994999999959E-2</c:v>
                </c:pt>
                <c:pt idx="1180">
                  <c:v>4.1509119999999962E-2</c:v>
                </c:pt>
                <c:pt idx="1181">
                  <c:v>4.1150309999999975E-2</c:v>
                </c:pt>
                <c:pt idx="1182">
                  <c:v>4.1150309999999975E-2</c:v>
                </c:pt>
                <c:pt idx="1183">
                  <c:v>4.1150309999999975E-2</c:v>
                </c:pt>
                <c:pt idx="1184">
                  <c:v>4.0912529999999968E-2</c:v>
                </c:pt>
                <c:pt idx="1185">
                  <c:v>4.0762724999999979E-2</c:v>
                </c:pt>
                <c:pt idx="1186">
                  <c:v>4.0625459999999981E-2</c:v>
                </c:pt>
                <c:pt idx="1187">
                  <c:v>3.9637715000000018E-2</c:v>
                </c:pt>
                <c:pt idx="1188">
                  <c:v>3.9308615000000019E-2</c:v>
                </c:pt>
                <c:pt idx="1189">
                  <c:v>3.8514375000000017E-2</c:v>
                </c:pt>
                <c:pt idx="1190">
                  <c:v>3.8009035000000024E-2</c:v>
                </c:pt>
                <c:pt idx="1191">
                  <c:v>3.789086500000003E-2</c:v>
                </c:pt>
                <c:pt idx="1192">
                  <c:v>3.7755245000000021E-2</c:v>
                </c:pt>
                <c:pt idx="1193">
                  <c:v>3.7696825000000017E-2</c:v>
                </c:pt>
                <c:pt idx="1194">
                  <c:v>3.74344E-2</c:v>
                </c:pt>
                <c:pt idx="1195">
                  <c:v>3.7429730000000015E-2</c:v>
                </c:pt>
                <c:pt idx="1196">
                  <c:v>3.7637790000000011E-2</c:v>
                </c:pt>
                <c:pt idx="1197">
                  <c:v>3.7668755000000012E-2</c:v>
                </c:pt>
                <c:pt idx="1198">
                  <c:v>3.7664310000000013E-2</c:v>
                </c:pt>
                <c:pt idx="1199">
                  <c:v>3.7766770000000012E-2</c:v>
                </c:pt>
                <c:pt idx="1200">
                  <c:v>3.8173985000000014E-2</c:v>
                </c:pt>
                <c:pt idx="1201">
                  <c:v>4.0127500000000003E-2</c:v>
                </c:pt>
                <c:pt idx="1202">
                  <c:v>4.0573575000000008E-2</c:v>
                </c:pt>
                <c:pt idx="1203">
                  <c:v>4.0911160000000002E-2</c:v>
                </c:pt>
                <c:pt idx="1204">
                  <c:v>4.0965425000000007E-2</c:v>
                </c:pt>
                <c:pt idx="1205">
                  <c:v>4.1533230000000011E-2</c:v>
                </c:pt>
                <c:pt idx="1206">
                  <c:v>4.1567560000000017E-2</c:v>
                </c:pt>
                <c:pt idx="1207">
                  <c:v>4.1661690000000008E-2</c:v>
                </c:pt>
                <c:pt idx="1208">
                  <c:v>4.176682000000001E-2</c:v>
                </c:pt>
                <c:pt idx="1209">
                  <c:v>4.1839824999999997E-2</c:v>
                </c:pt>
                <c:pt idx="1210">
                  <c:v>4.2143010000000022E-2</c:v>
                </c:pt>
                <c:pt idx="1211">
                  <c:v>4.2143010000000022E-2</c:v>
                </c:pt>
                <c:pt idx="1212">
                  <c:v>4.2222530000000029E-2</c:v>
                </c:pt>
                <c:pt idx="1213">
                  <c:v>4.2222530000000029E-2</c:v>
                </c:pt>
                <c:pt idx="1214">
                  <c:v>4.2301820000000018E-2</c:v>
                </c:pt>
                <c:pt idx="1215">
                  <c:v>4.2301820000000018E-2</c:v>
                </c:pt>
                <c:pt idx="1216">
                  <c:v>4.2301820000000018E-2</c:v>
                </c:pt>
                <c:pt idx="1217">
                  <c:v>4.2602649999999992E-2</c:v>
                </c:pt>
                <c:pt idx="1218">
                  <c:v>4.2755130000000016E-2</c:v>
                </c:pt>
                <c:pt idx="1219">
                  <c:v>4.3024215000000011E-2</c:v>
                </c:pt>
                <c:pt idx="1220">
                  <c:v>4.3499850000000014E-2</c:v>
                </c:pt>
                <c:pt idx="1221">
                  <c:v>4.3537805000000013E-2</c:v>
                </c:pt>
                <c:pt idx="1222">
                  <c:v>4.3537805000000013E-2</c:v>
                </c:pt>
                <c:pt idx="1223">
                  <c:v>4.3537805000000013E-2</c:v>
                </c:pt>
                <c:pt idx="1224">
                  <c:v>4.3800075000000022E-2</c:v>
                </c:pt>
                <c:pt idx="1225">
                  <c:v>4.3974925000000019E-2</c:v>
                </c:pt>
                <c:pt idx="1226">
                  <c:v>4.4077970000000015E-2</c:v>
                </c:pt>
                <c:pt idx="1227">
                  <c:v>4.4112229999999995E-2</c:v>
                </c:pt>
                <c:pt idx="1228">
                  <c:v>4.4113314999999986E-2</c:v>
                </c:pt>
                <c:pt idx="1229">
                  <c:v>4.4128624999999977E-2</c:v>
                </c:pt>
                <c:pt idx="1230">
                  <c:v>4.4162614999999975E-2</c:v>
                </c:pt>
                <c:pt idx="1231">
                  <c:v>4.4149779999999972E-2</c:v>
                </c:pt>
                <c:pt idx="1232">
                  <c:v>4.4167044999999981E-2</c:v>
                </c:pt>
                <c:pt idx="1233">
                  <c:v>4.4272550000000008E-2</c:v>
                </c:pt>
                <c:pt idx="1234">
                  <c:v>4.4572045000000005E-2</c:v>
                </c:pt>
                <c:pt idx="1235">
                  <c:v>4.4582985000000006E-2</c:v>
                </c:pt>
                <c:pt idx="1236">
                  <c:v>4.4582985000000006E-2</c:v>
                </c:pt>
                <c:pt idx="1237">
                  <c:v>4.4582985000000006E-2</c:v>
                </c:pt>
                <c:pt idx="1238">
                  <c:v>4.4546975000000003E-2</c:v>
                </c:pt>
                <c:pt idx="1239">
                  <c:v>4.4546975000000003E-2</c:v>
                </c:pt>
                <c:pt idx="1240">
                  <c:v>4.4417099999999987E-2</c:v>
                </c:pt>
                <c:pt idx="1241">
                  <c:v>4.4417099999999987E-2</c:v>
                </c:pt>
                <c:pt idx="1242">
                  <c:v>4.4407954999999999E-2</c:v>
                </c:pt>
                <c:pt idx="1243">
                  <c:v>4.438433E-2</c:v>
                </c:pt>
                <c:pt idx="1244">
                  <c:v>4.4334775000000014E-2</c:v>
                </c:pt>
                <c:pt idx="1245">
                  <c:v>4.4334775000000014E-2</c:v>
                </c:pt>
                <c:pt idx="1246">
                  <c:v>4.4306095000000018E-2</c:v>
                </c:pt>
                <c:pt idx="1247">
                  <c:v>4.429219500000002E-2</c:v>
                </c:pt>
                <c:pt idx="1248">
                  <c:v>4.4274310000000018E-2</c:v>
                </c:pt>
                <c:pt idx="1249">
                  <c:v>4.4274310000000018E-2</c:v>
                </c:pt>
                <c:pt idx="1250">
                  <c:v>4.4144900000000015E-2</c:v>
                </c:pt>
                <c:pt idx="1251">
                  <c:v>4.4109435000000016E-2</c:v>
                </c:pt>
                <c:pt idx="1252">
                  <c:v>4.4083630000000013E-2</c:v>
                </c:pt>
                <c:pt idx="1253">
                  <c:v>4.3707389999999985E-2</c:v>
                </c:pt>
                <c:pt idx="1254">
                  <c:v>4.3491149999999985E-2</c:v>
                </c:pt>
                <c:pt idx="1255">
                  <c:v>4.3307564999999985E-2</c:v>
                </c:pt>
                <c:pt idx="1256">
                  <c:v>4.3251160000000004E-2</c:v>
                </c:pt>
                <c:pt idx="1257">
                  <c:v>4.3251160000000004E-2</c:v>
                </c:pt>
                <c:pt idx="1258">
                  <c:v>4.2862235000000019E-2</c:v>
                </c:pt>
                <c:pt idx="1259">
                  <c:v>4.2416735000000004E-2</c:v>
                </c:pt>
                <c:pt idx="1260">
                  <c:v>4.2089504999999985E-2</c:v>
                </c:pt>
                <c:pt idx="1261">
                  <c:v>4.2003574999999987E-2</c:v>
                </c:pt>
                <c:pt idx="1262">
                  <c:v>4.1953549999999985E-2</c:v>
                </c:pt>
                <c:pt idx="1263">
                  <c:v>4.1773109999999995E-2</c:v>
                </c:pt>
                <c:pt idx="1264">
                  <c:v>4.1750884999999995E-2</c:v>
                </c:pt>
                <c:pt idx="1265">
                  <c:v>4.1585334999999987E-2</c:v>
                </c:pt>
                <c:pt idx="1266">
                  <c:v>4.1541309999999998E-2</c:v>
                </c:pt>
                <c:pt idx="1267">
                  <c:v>4.1516984999999992E-2</c:v>
                </c:pt>
                <c:pt idx="1268">
                  <c:v>4.1492380000000002E-2</c:v>
                </c:pt>
                <c:pt idx="1269">
                  <c:v>4.1485044999999998E-2</c:v>
                </c:pt>
                <c:pt idx="1270">
                  <c:v>4.1480219999999991E-2</c:v>
                </c:pt>
                <c:pt idx="1271">
                  <c:v>4.1464170000000002E-2</c:v>
                </c:pt>
                <c:pt idx="1272">
                  <c:v>4.1454910000000005E-2</c:v>
                </c:pt>
                <c:pt idx="1273">
                  <c:v>4.1446470000000006E-2</c:v>
                </c:pt>
                <c:pt idx="1274">
                  <c:v>4.1420650000000003E-2</c:v>
                </c:pt>
                <c:pt idx="1275">
                  <c:v>4.1401930000000003E-2</c:v>
                </c:pt>
                <c:pt idx="1276">
                  <c:v>4.1320884999999981E-2</c:v>
                </c:pt>
                <c:pt idx="1277">
                  <c:v>4.1247490000000005E-2</c:v>
                </c:pt>
                <c:pt idx="1278">
                  <c:v>4.1234775000000008E-2</c:v>
                </c:pt>
                <c:pt idx="1279">
                  <c:v>4.120998E-2</c:v>
                </c:pt>
                <c:pt idx="1280">
                  <c:v>4.1194564999999989E-2</c:v>
                </c:pt>
                <c:pt idx="1281">
                  <c:v>4.1194564999999989E-2</c:v>
                </c:pt>
                <c:pt idx="1282">
                  <c:v>4.1157145000000013E-2</c:v>
                </c:pt>
                <c:pt idx="1283">
                  <c:v>4.116259500000001E-2</c:v>
                </c:pt>
                <c:pt idx="1284">
                  <c:v>4.142336000000002E-2</c:v>
                </c:pt>
                <c:pt idx="1285">
                  <c:v>4.177166999999999E-2</c:v>
                </c:pt>
                <c:pt idx="1286">
                  <c:v>4.1832554999999993E-2</c:v>
                </c:pt>
                <c:pt idx="1287">
                  <c:v>4.2102435000000001E-2</c:v>
                </c:pt>
                <c:pt idx="1288">
                  <c:v>4.2312974999999982E-2</c:v>
                </c:pt>
                <c:pt idx="1289">
                  <c:v>4.2333554999999981E-2</c:v>
                </c:pt>
                <c:pt idx="1290">
                  <c:v>4.2361739999999981E-2</c:v>
                </c:pt>
                <c:pt idx="1291">
                  <c:v>4.2448554999999992E-2</c:v>
                </c:pt>
                <c:pt idx="1292">
                  <c:v>4.2448554999999992E-2</c:v>
                </c:pt>
                <c:pt idx="1293">
                  <c:v>4.2676204999999995E-2</c:v>
                </c:pt>
                <c:pt idx="1294">
                  <c:v>4.3013209999999982E-2</c:v>
                </c:pt>
                <c:pt idx="1295">
                  <c:v>4.3151199999999994E-2</c:v>
                </c:pt>
                <c:pt idx="1296">
                  <c:v>4.3168014999999983E-2</c:v>
                </c:pt>
                <c:pt idx="1297">
                  <c:v>4.3627729999999997E-2</c:v>
                </c:pt>
                <c:pt idx="1298">
                  <c:v>4.387095999999998E-2</c:v>
                </c:pt>
                <c:pt idx="1299">
                  <c:v>4.381568999999997E-2</c:v>
                </c:pt>
                <c:pt idx="1300">
                  <c:v>4.3758889999999974E-2</c:v>
                </c:pt>
                <c:pt idx="1301">
                  <c:v>4.373921499999997E-2</c:v>
                </c:pt>
                <c:pt idx="1302">
                  <c:v>4.3573509999999989E-2</c:v>
                </c:pt>
                <c:pt idx="1303">
                  <c:v>4.3201639999999993E-2</c:v>
                </c:pt>
                <c:pt idx="1304">
                  <c:v>4.2412050000000007E-2</c:v>
                </c:pt>
                <c:pt idx="1305">
                  <c:v>4.1387189999999997E-2</c:v>
                </c:pt>
                <c:pt idx="1306">
                  <c:v>4.0992300000000009E-2</c:v>
                </c:pt>
                <c:pt idx="1307">
                  <c:v>3.8742940000000003E-2</c:v>
                </c:pt>
                <c:pt idx="1308">
                  <c:v>3.8742940000000003E-2</c:v>
                </c:pt>
                <c:pt idx="1309">
                  <c:v>3.7976950000000002E-2</c:v>
                </c:pt>
                <c:pt idx="1310">
                  <c:v>3.7976950000000002E-2</c:v>
                </c:pt>
                <c:pt idx="1311">
                  <c:v>3.7649209999999995E-2</c:v>
                </c:pt>
                <c:pt idx="1312">
                  <c:v>3.7581484999999998E-2</c:v>
                </c:pt>
                <c:pt idx="1313">
                  <c:v>3.7508720000000009E-2</c:v>
                </c:pt>
                <c:pt idx="1314">
                  <c:v>3.7508720000000009E-2</c:v>
                </c:pt>
                <c:pt idx="1315">
                  <c:v>3.7440730000000005E-2</c:v>
                </c:pt>
                <c:pt idx="1316">
                  <c:v>3.5699994999999998E-2</c:v>
                </c:pt>
                <c:pt idx="1317">
                  <c:v>3.5560449999999993E-2</c:v>
                </c:pt>
                <c:pt idx="1318">
                  <c:v>3.4730250000000004E-2</c:v>
                </c:pt>
                <c:pt idx="1319">
                  <c:v>3.4389119999999995E-2</c:v>
                </c:pt>
                <c:pt idx="1320">
                  <c:v>3.4268259999999995E-2</c:v>
                </c:pt>
                <c:pt idx="1321">
                  <c:v>3.4149560000000002E-2</c:v>
                </c:pt>
                <c:pt idx="1322">
                  <c:v>3.3163905000000014E-2</c:v>
                </c:pt>
                <c:pt idx="1323">
                  <c:v>3.2978010000000009E-2</c:v>
                </c:pt>
                <c:pt idx="1324">
                  <c:v>3.2071719999999998E-2</c:v>
                </c:pt>
                <c:pt idx="1325">
                  <c:v>3.1839275E-2</c:v>
                </c:pt>
                <c:pt idx="1326">
                  <c:v>3.1679054999999991E-2</c:v>
                </c:pt>
                <c:pt idx="1327">
                  <c:v>3.144644499999999E-2</c:v>
                </c:pt>
                <c:pt idx="1328">
                  <c:v>3.1078864999999983E-2</c:v>
                </c:pt>
                <c:pt idx="1329">
                  <c:v>3.0756959999999989E-2</c:v>
                </c:pt>
                <c:pt idx="1330">
                  <c:v>3.0613499999999988E-2</c:v>
                </c:pt>
                <c:pt idx="1331">
                  <c:v>3.0585384999999996E-2</c:v>
                </c:pt>
                <c:pt idx="1332">
                  <c:v>3.0555869999999992E-2</c:v>
                </c:pt>
                <c:pt idx="1333">
                  <c:v>3.0526169999999991E-2</c:v>
                </c:pt>
                <c:pt idx="1334">
                  <c:v>3.0386129999999994E-2</c:v>
                </c:pt>
                <c:pt idx="1335">
                  <c:v>3.0357564999999986E-2</c:v>
                </c:pt>
                <c:pt idx="1336">
                  <c:v>3.0275404999999974E-2</c:v>
                </c:pt>
                <c:pt idx="1337">
                  <c:v>3.0188814999999973E-2</c:v>
                </c:pt>
                <c:pt idx="1338">
                  <c:v>3.0072789999999978E-2</c:v>
                </c:pt>
                <c:pt idx="1339">
                  <c:v>3.0072789999999978E-2</c:v>
                </c:pt>
                <c:pt idx="1340">
                  <c:v>2.9396009999999979E-2</c:v>
                </c:pt>
                <c:pt idx="1341">
                  <c:v>2.9396929999999974E-2</c:v>
                </c:pt>
                <c:pt idx="1342">
                  <c:v>2.9396929999999974E-2</c:v>
                </c:pt>
                <c:pt idx="1343">
                  <c:v>2.9393189999999986E-2</c:v>
                </c:pt>
                <c:pt idx="1344">
                  <c:v>2.9323840000000007E-2</c:v>
                </c:pt>
                <c:pt idx="1345">
                  <c:v>2.9318135000000013E-2</c:v>
                </c:pt>
                <c:pt idx="1346">
                  <c:v>2.9317795000000015E-2</c:v>
                </c:pt>
                <c:pt idx="1347">
                  <c:v>2.9200860000000023E-2</c:v>
                </c:pt>
                <c:pt idx="1348">
                  <c:v>2.8965480000000033E-2</c:v>
                </c:pt>
                <c:pt idx="1349">
                  <c:v>2.8948325000000039E-2</c:v>
                </c:pt>
                <c:pt idx="1350">
                  <c:v>2.8948325000000039E-2</c:v>
                </c:pt>
                <c:pt idx="1351">
                  <c:v>2.8891185000000038E-2</c:v>
                </c:pt>
                <c:pt idx="1352">
                  <c:v>2.8891185000000038E-2</c:v>
                </c:pt>
                <c:pt idx="1353">
                  <c:v>2.8816970000000032E-2</c:v>
                </c:pt>
                <c:pt idx="1354">
                  <c:v>2.880351500000003E-2</c:v>
                </c:pt>
                <c:pt idx="1355">
                  <c:v>2.880351500000003E-2</c:v>
                </c:pt>
                <c:pt idx="1356">
                  <c:v>2.8787825000000034E-2</c:v>
                </c:pt>
                <c:pt idx="1357">
                  <c:v>2.8742410000000027E-2</c:v>
                </c:pt>
                <c:pt idx="1358">
                  <c:v>2.8742410000000027E-2</c:v>
                </c:pt>
                <c:pt idx="1359">
                  <c:v>2.8720705000000023E-2</c:v>
                </c:pt>
                <c:pt idx="1360">
                  <c:v>2.8720705000000023E-2</c:v>
                </c:pt>
                <c:pt idx="1361">
                  <c:v>2.8720705000000023E-2</c:v>
                </c:pt>
                <c:pt idx="1362">
                  <c:v>2.8720705000000023E-2</c:v>
                </c:pt>
                <c:pt idx="1363">
                  <c:v>2.8720705000000023E-2</c:v>
                </c:pt>
                <c:pt idx="1364">
                  <c:v>2.8720705000000023E-2</c:v>
                </c:pt>
                <c:pt idx="1365">
                  <c:v>2.8720705000000023E-2</c:v>
                </c:pt>
                <c:pt idx="1366">
                  <c:v>2.8696960000000025E-2</c:v>
                </c:pt>
                <c:pt idx="1367">
                  <c:v>2.8621580000000021E-2</c:v>
                </c:pt>
                <c:pt idx="1368">
                  <c:v>2.846275500000001E-2</c:v>
                </c:pt>
                <c:pt idx="1369">
                  <c:v>2.846275500000001E-2</c:v>
                </c:pt>
                <c:pt idx="1370">
                  <c:v>2.846275500000001E-2</c:v>
                </c:pt>
                <c:pt idx="1371">
                  <c:v>2.8419520000000014E-2</c:v>
                </c:pt>
                <c:pt idx="1372">
                  <c:v>2.8419520000000014E-2</c:v>
                </c:pt>
                <c:pt idx="1373">
                  <c:v>2.844207E-2</c:v>
                </c:pt>
                <c:pt idx="1374">
                  <c:v>2.8535854999999999E-2</c:v>
                </c:pt>
                <c:pt idx="1375">
                  <c:v>2.8573249999999991E-2</c:v>
                </c:pt>
                <c:pt idx="1376">
                  <c:v>2.8818004999999994E-2</c:v>
                </c:pt>
                <c:pt idx="1377">
                  <c:v>2.901277E-2</c:v>
                </c:pt>
                <c:pt idx="1378">
                  <c:v>2.9396739999999998E-2</c:v>
                </c:pt>
                <c:pt idx="1379">
                  <c:v>2.9602710000000001E-2</c:v>
                </c:pt>
                <c:pt idx="1380">
                  <c:v>2.9796390000000002E-2</c:v>
                </c:pt>
                <c:pt idx="1381">
                  <c:v>2.9820289999999999E-2</c:v>
                </c:pt>
                <c:pt idx="1382">
                  <c:v>3.002247500000001E-2</c:v>
                </c:pt>
                <c:pt idx="1383">
                  <c:v>3.0235500000000012E-2</c:v>
                </c:pt>
                <c:pt idx="1384">
                  <c:v>3.0291925000000015E-2</c:v>
                </c:pt>
                <c:pt idx="1385">
                  <c:v>3.0747120000000017E-2</c:v>
                </c:pt>
                <c:pt idx="1386">
                  <c:v>3.1437945000000023E-2</c:v>
                </c:pt>
                <c:pt idx="1387">
                  <c:v>3.1602895000000027E-2</c:v>
                </c:pt>
                <c:pt idx="1388">
                  <c:v>3.2637825000000023E-2</c:v>
                </c:pt>
                <c:pt idx="1389">
                  <c:v>3.2637825000000023E-2</c:v>
                </c:pt>
                <c:pt idx="1390">
                  <c:v>3.3051120000000017E-2</c:v>
                </c:pt>
                <c:pt idx="1391">
                  <c:v>3.3313845000000002E-2</c:v>
                </c:pt>
                <c:pt idx="1392">
                  <c:v>3.4068189999999998E-2</c:v>
                </c:pt>
                <c:pt idx="1393">
                  <c:v>3.4417204999999999E-2</c:v>
                </c:pt>
                <c:pt idx="1394">
                  <c:v>3.4511484999999988E-2</c:v>
                </c:pt>
                <c:pt idx="1395">
                  <c:v>3.4685594999999993E-2</c:v>
                </c:pt>
                <c:pt idx="1396">
                  <c:v>3.472568999999999E-2</c:v>
                </c:pt>
                <c:pt idx="1397">
                  <c:v>3.4767099999999995E-2</c:v>
                </c:pt>
                <c:pt idx="1398">
                  <c:v>3.4848279999999988E-2</c:v>
                </c:pt>
                <c:pt idx="1399">
                  <c:v>3.4848279999999988E-2</c:v>
                </c:pt>
                <c:pt idx="1400">
                  <c:v>3.498755999999998E-2</c:v>
                </c:pt>
                <c:pt idx="1401">
                  <c:v>3.5019269999999977E-2</c:v>
                </c:pt>
                <c:pt idx="1402">
                  <c:v>3.5019269999999977E-2</c:v>
                </c:pt>
                <c:pt idx="1403">
                  <c:v>3.5019269999999977E-2</c:v>
                </c:pt>
                <c:pt idx="1404">
                  <c:v>3.5051909999999985E-2</c:v>
                </c:pt>
                <c:pt idx="1405">
                  <c:v>3.5051909999999985E-2</c:v>
                </c:pt>
                <c:pt idx="1406">
                  <c:v>3.5086329999999985E-2</c:v>
                </c:pt>
                <c:pt idx="1407">
                  <c:v>3.5086329999999985E-2</c:v>
                </c:pt>
                <c:pt idx="1408">
                  <c:v>3.5119854999999978E-2</c:v>
                </c:pt>
                <c:pt idx="1409">
                  <c:v>3.5373319999999979E-2</c:v>
                </c:pt>
                <c:pt idx="1410">
                  <c:v>3.6827419999999972E-2</c:v>
                </c:pt>
                <c:pt idx="1411">
                  <c:v>3.6926519999999977E-2</c:v>
                </c:pt>
                <c:pt idx="1412">
                  <c:v>3.7172019999999972E-2</c:v>
                </c:pt>
                <c:pt idx="1413">
                  <c:v>3.7263304999999983E-2</c:v>
                </c:pt>
                <c:pt idx="1414">
                  <c:v>3.7263304999999983E-2</c:v>
                </c:pt>
                <c:pt idx="1415">
                  <c:v>3.7265424999999998E-2</c:v>
                </c:pt>
                <c:pt idx="1416">
                  <c:v>3.7029440000000025E-2</c:v>
                </c:pt>
                <c:pt idx="1417">
                  <c:v>3.6805080000000032E-2</c:v>
                </c:pt>
                <c:pt idx="1418">
                  <c:v>3.6730525000000028E-2</c:v>
                </c:pt>
                <c:pt idx="1419">
                  <c:v>3.6410425000000031E-2</c:v>
                </c:pt>
                <c:pt idx="1420">
                  <c:v>3.6386405000000031E-2</c:v>
                </c:pt>
                <c:pt idx="1421">
                  <c:v>3.6301360000000032E-2</c:v>
                </c:pt>
                <c:pt idx="1422">
                  <c:v>3.6109350000000026E-2</c:v>
                </c:pt>
                <c:pt idx="1423">
                  <c:v>3.6031120000000028E-2</c:v>
                </c:pt>
                <c:pt idx="1424">
                  <c:v>3.6002300000000022E-2</c:v>
                </c:pt>
                <c:pt idx="1425">
                  <c:v>3.5661080000000019E-2</c:v>
                </c:pt>
                <c:pt idx="1426">
                  <c:v>3.5568070000000021E-2</c:v>
                </c:pt>
                <c:pt idx="1427">
                  <c:v>3.5417600000000014E-2</c:v>
                </c:pt>
                <c:pt idx="1428">
                  <c:v>3.5130945000000011E-2</c:v>
                </c:pt>
                <c:pt idx="1429">
                  <c:v>3.5077285000000014E-2</c:v>
                </c:pt>
                <c:pt idx="1430">
                  <c:v>3.4450265000000001E-2</c:v>
                </c:pt>
                <c:pt idx="1431">
                  <c:v>3.3700879999999982E-2</c:v>
                </c:pt>
                <c:pt idx="1432">
                  <c:v>3.3700879999999982E-2</c:v>
                </c:pt>
                <c:pt idx="1433">
                  <c:v>3.3536809999999993E-2</c:v>
                </c:pt>
                <c:pt idx="1434">
                  <c:v>3.3269735000000002E-2</c:v>
                </c:pt>
                <c:pt idx="1435">
                  <c:v>3.3269735000000002E-2</c:v>
                </c:pt>
                <c:pt idx="1436">
                  <c:v>3.3057195000000011E-2</c:v>
                </c:pt>
                <c:pt idx="1437">
                  <c:v>3.2914300000000007E-2</c:v>
                </c:pt>
                <c:pt idx="1438">
                  <c:v>3.2914300000000007E-2</c:v>
                </c:pt>
                <c:pt idx="1439">
                  <c:v>3.2870150000000015E-2</c:v>
                </c:pt>
                <c:pt idx="1440">
                  <c:v>3.2820980000000007E-2</c:v>
                </c:pt>
                <c:pt idx="1441">
                  <c:v>3.2674025000000002E-2</c:v>
                </c:pt>
                <c:pt idx="1442">
                  <c:v>3.2635405000000006E-2</c:v>
                </c:pt>
                <c:pt idx="1443">
                  <c:v>3.138705E-2</c:v>
                </c:pt>
                <c:pt idx="1444">
                  <c:v>3.0378630000000007E-2</c:v>
                </c:pt>
                <c:pt idx="1445">
                  <c:v>2.9799104999999996E-2</c:v>
                </c:pt>
                <c:pt idx="1446">
                  <c:v>2.9572034999999993E-2</c:v>
                </c:pt>
                <c:pt idx="1447">
                  <c:v>2.9527724999999994E-2</c:v>
                </c:pt>
                <c:pt idx="1448">
                  <c:v>2.8693315000000007E-2</c:v>
                </c:pt>
                <c:pt idx="1449">
                  <c:v>2.8574290000000006E-2</c:v>
                </c:pt>
                <c:pt idx="1450">
                  <c:v>2.852598000000001E-2</c:v>
                </c:pt>
                <c:pt idx="1451">
                  <c:v>2.8302755000000013E-2</c:v>
                </c:pt>
                <c:pt idx="1452">
                  <c:v>2.8206625000000006E-2</c:v>
                </c:pt>
                <c:pt idx="1453">
                  <c:v>2.8206625000000006E-2</c:v>
                </c:pt>
                <c:pt idx="1454">
                  <c:v>2.7911319999999993E-2</c:v>
                </c:pt>
                <c:pt idx="1455">
                  <c:v>2.7904534999999991E-2</c:v>
                </c:pt>
                <c:pt idx="1456">
                  <c:v>2.811312999999999E-2</c:v>
                </c:pt>
                <c:pt idx="1457">
                  <c:v>2.8797094999999998E-2</c:v>
                </c:pt>
                <c:pt idx="1458">
                  <c:v>2.8797094999999998E-2</c:v>
                </c:pt>
                <c:pt idx="1459">
                  <c:v>2.8957474999999996E-2</c:v>
                </c:pt>
                <c:pt idx="1460">
                  <c:v>2.9017155000000003E-2</c:v>
                </c:pt>
                <c:pt idx="1461">
                  <c:v>2.9017155000000003E-2</c:v>
                </c:pt>
                <c:pt idx="1462">
                  <c:v>2.9030605000000004E-2</c:v>
                </c:pt>
                <c:pt idx="1463">
                  <c:v>2.9051415000000004E-2</c:v>
                </c:pt>
                <c:pt idx="1464">
                  <c:v>2.9078745000000003E-2</c:v>
                </c:pt>
                <c:pt idx="1465">
                  <c:v>2.9089910000000004E-2</c:v>
                </c:pt>
                <c:pt idx="1466">
                  <c:v>2.9265320000000008E-2</c:v>
                </c:pt>
                <c:pt idx="1467">
                  <c:v>2.9379435000000016E-2</c:v>
                </c:pt>
                <c:pt idx="1468">
                  <c:v>2.9361715000000014E-2</c:v>
                </c:pt>
                <c:pt idx="1469">
                  <c:v>2.9090290000000008E-2</c:v>
                </c:pt>
                <c:pt idx="1470">
                  <c:v>2.8329485000000019E-2</c:v>
                </c:pt>
                <c:pt idx="1471">
                  <c:v>2.8024370000000007E-2</c:v>
                </c:pt>
                <c:pt idx="1472">
                  <c:v>2.7963185000000005E-2</c:v>
                </c:pt>
                <c:pt idx="1473">
                  <c:v>2.7841974999999998E-2</c:v>
                </c:pt>
                <c:pt idx="1474">
                  <c:v>2.7841974999999998E-2</c:v>
                </c:pt>
                <c:pt idx="1475">
                  <c:v>2.7106674999999986E-2</c:v>
                </c:pt>
                <c:pt idx="1476">
                  <c:v>2.6608554999999992E-2</c:v>
                </c:pt>
                <c:pt idx="1477">
                  <c:v>2.6324899999999995E-2</c:v>
                </c:pt>
                <c:pt idx="1478">
                  <c:v>2.6164409999999996E-2</c:v>
                </c:pt>
                <c:pt idx="1479">
                  <c:v>2.5936499999999994E-2</c:v>
                </c:pt>
                <c:pt idx="1480">
                  <c:v>2.576077999999999E-2</c:v>
                </c:pt>
                <c:pt idx="1481">
                  <c:v>2.5363589999999981E-2</c:v>
                </c:pt>
                <c:pt idx="1482">
                  <c:v>2.5297164999999983E-2</c:v>
                </c:pt>
                <c:pt idx="1483">
                  <c:v>2.4823794999999999E-2</c:v>
                </c:pt>
                <c:pt idx="1484">
                  <c:v>2.4837754999999996E-2</c:v>
                </c:pt>
                <c:pt idx="1485">
                  <c:v>2.4893164999999998E-2</c:v>
                </c:pt>
                <c:pt idx="1486">
                  <c:v>2.4961889999999997E-2</c:v>
                </c:pt>
                <c:pt idx="1487">
                  <c:v>2.5093499999999994E-2</c:v>
                </c:pt>
                <c:pt idx="1488">
                  <c:v>2.5140624999999993E-2</c:v>
                </c:pt>
                <c:pt idx="1489">
                  <c:v>2.5203354999999997E-2</c:v>
                </c:pt>
                <c:pt idx="1490">
                  <c:v>2.5203354999999997E-2</c:v>
                </c:pt>
                <c:pt idx="1491">
                  <c:v>2.5220249999999996E-2</c:v>
                </c:pt>
                <c:pt idx="1492">
                  <c:v>2.528793E-2</c:v>
                </c:pt>
                <c:pt idx="1493">
                  <c:v>2.5338645E-2</c:v>
                </c:pt>
                <c:pt idx="1494">
                  <c:v>2.5402494999999997E-2</c:v>
                </c:pt>
                <c:pt idx="1495">
                  <c:v>2.5402494999999997E-2</c:v>
                </c:pt>
                <c:pt idx="1496">
                  <c:v>2.5464880000000002E-2</c:v>
                </c:pt>
                <c:pt idx="1497">
                  <c:v>2.5464880000000002E-2</c:v>
                </c:pt>
                <c:pt idx="1498">
                  <c:v>2.5548925000000007E-2</c:v>
                </c:pt>
                <c:pt idx="1499">
                  <c:v>2.5849335000000015E-2</c:v>
                </c:pt>
                <c:pt idx="1500">
                  <c:v>2.5939180000000017E-2</c:v>
                </c:pt>
                <c:pt idx="1501">
                  <c:v>2.6031590000000011E-2</c:v>
                </c:pt>
                <c:pt idx="1502">
                  <c:v>2.6248585000000012E-2</c:v>
                </c:pt>
                <c:pt idx="1503">
                  <c:v>2.6356929999999997E-2</c:v>
                </c:pt>
                <c:pt idx="1504">
                  <c:v>2.6391599999999994E-2</c:v>
                </c:pt>
                <c:pt idx="1505">
                  <c:v>2.6427164999999992E-2</c:v>
                </c:pt>
                <c:pt idx="1506">
                  <c:v>2.6468634999999997E-2</c:v>
                </c:pt>
                <c:pt idx="1507">
                  <c:v>2.6819209999999996E-2</c:v>
                </c:pt>
                <c:pt idx="1508">
                  <c:v>2.7140674999999989E-2</c:v>
                </c:pt>
                <c:pt idx="1509">
                  <c:v>2.7362629999999992E-2</c:v>
                </c:pt>
                <c:pt idx="1510">
                  <c:v>2.7575824999999981E-2</c:v>
                </c:pt>
                <c:pt idx="1511">
                  <c:v>2.7883474999999994E-2</c:v>
                </c:pt>
                <c:pt idx="1512">
                  <c:v>2.8111265000000003E-2</c:v>
                </c:pt>
                <c:pt idx="1513">
                  <c:v>2.8282245000000011E-2</c:v>
                </c:pt>
                <c:pt idx="1514">
                  <c:v>2.8379370000000004E-2</c:v>
                </c:pt>
                <c:pt idx="1515">
                  <c:v>2.8911910000000009E-2</c:v>
                </c:pt>
                <c:pt idx="1516">
                  <c:v>2.8971930000000014E-2</c:v>
                </c:pt>
                <c:pt idx="1517">
                  <c:v>2.8971930000000014E-2</c:v>
                </c:pt>
                <c:pt idx="1518">
                  <c:v>2.9456445000000019E-2</c:v>
                </c:pt>
                <c:pt idx="1519">
                  <c:v>2.9691330000000005E-2</c:v>
                </c:pt>
                <c:pt idx="1520">
                  <c:v>2.9301384999999996E-2</c:v>
                </c:pt>
                <c:pt idx="1521">
                  <c:v>2.9240089999999993E-2</c:v>
                </c:pt>
                <c:pt idx="1522">
                  <c:v>2.9102729999999986E-2</c:v>
                </c:pt>
                <c:pt idx="1523">
                  <c:v>2.9090164999999994E-2</c:v>
                </c:pt>
                <c:pt idx="1524">
                  <c:v>2.9090164999999994E-2</c:v>
                </c:pt>
                <c:pt idx="1525">
                  <c:v>2.9090164999999994E-2</c:v>
                </c:pt>
                <c:pt idx="1526">
                  <c:v>2.9018409999999991E-2</c:v>
                </c:pt>
                <c:pt idx="1527">
                  <c:v>2.8938514999999988E-2</c:v>
                </c:pt>
                <c:pt idx="1528">
                  <c:v>2.8798649999999995E-2</c:v>
                </c:pt>
                <c:pt idx="1529">
                  <c:v>2.8798649999999995E-2</c:v>
                </c:pt>
                <c:pt idx="1530">
                  <c:v>2.8765014999999994E-2</c:v>
                </c:pt>
                <c:pt idx="1531">
                  <c:v>2.8748474999999996E-2</c:v>
                </c:pt>
                <c:pt idx="1532">
                  <c:v>2.8748474999999996E-2</c:v>
                </c:pt>
                <c:pt idx="1533">
                  <c:v>2.8732865E-2</c:v>
                </c:pt>
                <c:pt idx="1534">
                  <c:v>2.8638839999999992E-2</c:v>
                </c:pt>
                <c:pt idx="1535">
                  <c:v>2.8638839999999992E-2</c:v>
                </c:pt>
                <c:pt idx="1536">
                  <c:v>2.8591394999999995E-2</c:v>
                </c:pt>
                <c:pt idx="1537">
                  <c:v>2.8562129999999995E-2</c:v>
                </c:pt>
                <c:pt idx="1538">
                  <c:v>2.854669499999999E-2</c:v>
                </c:pt>
                <c:pt idx="1539">
                  <c:v>2.8482739999999986E-2</c:v>
                </c:pt>
                <c:pt idx="1540">
                  <c:v>2.8469064999999984E-2</c:v>
                </c:pt>
                <c:pt idx="1541">
                  <c:v>2.837019499999999E-2</c:v>
                </c:pt>
                <c:pt idx="1542">
                  <c:v>2.8377099999999992E-2</c:v>
                </c:pt>
                <c:pt idx="1543">
                  <c:v>2.8386894999999992E-2</c:v>
                </c:pt>
                <c:pt idx="1544">
                  <c:v>2.8502739999999985E-2</c:v>
                </c:pt>
                <c:pt idx="1545">
                  <c:v>2.8640164999999992E-2</c:v>
                </c:pt>
                <c:pt idx="1546">
                  <c:v>2.8675874999999997E-2</c:v>
                </c:pt>
                <c:pt idx="1547">
                  <c:v>2.8813670000000013E-2</c:v>
                </c:pt>
                <c:pt idx="1548">
                  <c:v>2.8917130000000024E-2</c:v>
                </c:pt>
                <c:pt idx="1549">
                  <c:v>2.8922035000000023E-2</c:v>
                </c:pt>
                <c:pt idx="1550">
                  <c:v>2.894057500000002E-2</c:v>
                </c:pt>
                <c:pt idx="1551">
                  <c:v>2.894057500000002E-2</c:v>
                </c:pt>
                <c:pt idx="1552">
                  <c:v>2.9024460000000026E-2</c:v>
                </c:pt>
                <c:pt idx="1553">
                  <c:v>2.9393205000000013E-2</c:v>
                </c:pt>
                <c:pt idx="1554">
                  <c:v>2.940601000000001E-2</c:v>
                </c:pt>
                <c:pt idx="1555">
                  <c:v>2.9581400000000008E-2</c:v>
                </c:pt>
                <c:pt idx="1556">
                  <c:v>2.9670490000000004E-2</c:v>
                </c:pt>
                <c:pt idx="1557">
                  <c:v>2.9670490000000004E-2</c:v>
                </c:pt>
                <c:pt idx="1558">
                  <c:v>2.9708190000000002E-2</c:v>
                </c:pt>
                <c:pt idx="1559">
                  <c:v>2.9718634999999997E-2</c:v>
                </c:pt>
                <c:pt idx="1560">
                  <c:v>2.9939245000000007E-2</c:v>
                </c:pt>
                <c:pt idx="1561">
                  <c:v>3.0032905000000009E-2</c:v>
                </c:pt>
                <c:pt idx="1562">
                  <c:v>3.0060605000000015E-2</c:v>
                </c:pt>
                <c:pt idx="1563">
                  <c:v>3.0165250000000022E-2</c:v>
                </c:pt>
                <c:pt idx="1564">
                  <c:v>3.0282875000000015E-2</c:v>
                </c:pt>
                <c:pt idx="1565">
                  <c:v>3.0370355000000022E-2</c:v>
                </c:pt>
                <c:pt idx="1566">
                  <c:v>3.0455770000000028E-2</c:v>
                </c:pt>
                <c:pt idx="1567">
                  <c:v>3.0455770000000028E-2</c:v>
                </c:pt>
                <c:pt idx="1568">
                  <c:v>3.047283000000002E-2</c:v>
                </c:pt>
                <c:pt idx="1569">
                  <c:v>3.059041500000002E-2</c:v>
                </c:pt>
                <c:pt idx="1570">
                  <c:v>3.102814500000001E-2</c:v>
                </c:pt>
                <c:pt idx="1571">
                  <c:v>3.107473500000001E-2</c:v>
                </c:pt>
                <c:pt idx="1572">
                  <c:v>3.1099490000000011E-2</c:v>
                </c:pt>
                <c:pt idx="1573">
                  <c:v>3.1385585000000001E-2</c:v>
                </c:pt>
                <c:pt idx="1574">
                  <c:v>3.1391820000000001E-2</c:v>
                </c:pt>
                <c:pt idx="1575">
                  <c:v>3.1391085000000006E-2</c:v>
                </c:pt>
                <c:pt idx="1576">
                  <c:v>3.1384940000000007E-2</c:v>
                </c:pt>
                <c:pt idx="1577">
                  <c:v>3.1384440000000013E-2</c:v>
                </c:pt>
                <c:pt idx="1578">
                  <c:v>3.1382130000000008E-2</c:v>
                </c:pt>
                <c:pt idx="1579">
                  <c:v>3.1354200000000006E-2</c:v>
                </c:pt>
                <c:pt idx="1580">
                  <c:v>3.1205290000000007E-2</c:v>
                </c:pt>
                <c:pt idx="1581">
                  <c:v>3.119723000000001E-2</c:v>
                </c:pt>
                <c:pt idx="1582">
                  <c:v>3.1196105000000012E-2</c:v>
                </c:pt>
                <c:pt idx="1583">
                  <c:v>3.1196105000000012E-2</c:v>
                </c:pt>
                <c:pt idx="1584">
                  <c:v>3.1166040000000002E-2</c:v>
                </c:pt>
                <c:pt idx="1585">
                  <c:v>3.1068984999999993E-2</c:v>
                </c:pt>
                <c:pt idx="1586">
                  <c:v>3.1068984999999993E-2</c:v>
                </c:pt>
                <c:pt idx="1587">
                  <c:v>3.1059019999999996E-2</c:v>
                </c:pt>
                <c:pt idx="1588">
                  <c:v>3.1050509999999996E-2</c:v>
                </c:pt>
                <c:pt idx="1589">
                  <c:v>3.1008694999999996E-2</c:v>
                </c:pt>
                <c:pt idx="1590">
                  <c:v>3.0959624999999998E-2</c:v>
                </c:pt>
                <c:pt idx="1591">
                  <c:v>3.0933209999999999E-2</c:v>
                </c:pt>
                <c:pt idx="1592">
                  <c:v>3.0876469999999996E-2</c:v>
                </c:pt>
                <c:pt idx="1593">
                  <c:v>2.8969779999999987E-2</c:v>
                </c:pt>
                <c:pt idx="1594">
                  <c:v>2.8103784999999996E-2</c:v>
                </c:pt>
                <c:pt idx="1595">
                  <c:v>2.7832300000000001E-2</c:v>
                </c:pt>
                <c:pt idx="1596">
                  <c:v>2.6975320000000014E-2</c:v>
                </c:pt>
                <c:pt idx="1597">
                  <c:v>2.6089210000000022E-2</c:v>
                </c:pt>
                <c:pt idx="1598">
                  <c:v>2.600599000000002E-2</c:v>
                </c:pt>
                <c:pt idx="1599">
                  <c:v>2.600599000000002E-2</c:v>
                </c:pt>
                <c:pt idx="1600">
                  <c:v>2.5821220000000013E-2</c:v>
                </c:pt>
                <c:pt idx="1601">
                  <c:v>2.5232295000000002E-2</c:v>
                </c:pt>
                <c:pt idx="1602">
                  <c:v>2.5110260000000006E-2</c:v>
                </c:pt>
                <c:pt idx="1603">
                  <c:v>2.5110260000000006E-2</c:v>
                </c:pt>
              </c:numCache>
            </c:numRef>
          </c:xVal>
          <c:yVal>
            <c:numRef>
              <c:f>'RBH-R5 Risk Premium'!$G$46:$G$1649</c:f>
              <c:numCache>
                <c:formatCode>0.00%</c:formatCode>
                <c:ptCount val="1604"/>
                <c:pt idx="0">
                  <c:v>5.142100000000005E-2</c:v>
                </c:pt>
                <c:pt idx="1">
                  <c:v>5.0066500000000069E-2</c:v>
                </c:pt>
                <c:pt idx="2">
                  <c:v>5.6041500000000091E-2</c:v>
                </c:pt>
                <c:pt idx="3">
                  <c:v>5.7543500000000081E-2</c:v>
                </c:pt>
                <c:pt idx="4">
                  <c:v>4.4931000000000068E-2</c:v>
                </c:pt>
                <c:pt idx="5">
                  <c:v>6.0295500000000044E-2</c:v>
                </c:pt>
                <c:pt idx="6">
                  <c:v>4.339450000000003E-2</c:v>
                </c:pt>
                <c:pt idx="7">
                  <c:v>3.079400000000003E-2</c:v>
                </c:pt>
                <c:pt idx="8">
                  <c:v>4.1311000000000098E-2</c:v>
                </c:pt>
                <c:pt idx="9">
                  <c:v>3.1674000000000091E-2</c:v>
                </c:pt>
                <c:pt idx="10">
                  <c:v>3.3535500000000065E-2</c:v>
                </c:pt>
                <c:pt idx="11">
                  <c:v>3.8218000000000057E-2</c:v>
                </c:pt>
                <c:pt idx="12">
                  <c:v>3.9681500000000008E-2</c:v>
                </c:pt>
                <c:pt idx="13">
                  <c:v>4.9581499999999987E-2</c:v>
                </c:pt>
                <c:pt idx="14">
                  <c:v>4.1881500000000002E-2</c:v>
                </c:pt>
                <c:pt idx="15">
                  <c:v>3.93815E-2</c:v>
                </c:pt>
                <c:pt idx="16">
                  <c:v>2.8081500000000009E-2</c:v>
                </c:pt>
                <c:pt idx="17">
                  <c:v>3.5314999999999985E-2</c:v>
                </c:pt>
                <c:pt idx="18">
                  <c:v>4.0604999999999919E-2</c:v>
                </c:pt>
                <c:pt idx="19">
                  <c:v>4.1224999999999914E-2</c:v>
                </c:pt>
                <c:pt idx="20">
                  <c:v>4.36529999999999E-2</c:v>
                </c:pt>
                <c:pt idx="21">
                  <c:v>2.4762999999999938E-2</c:v>
                </c:pt>
                <c:pt idx="22">
                  <c:v>3.5635499999999903E-2</c:v>
                </c:pt>
                <c:pt idx="23">
                  <c:v>5.1904499999999951E-2</c:v>
                </c:pt>
                <c:pt idx="24">
                  <c:v>3.547599999999998E-2</c:v>
                </c:pt>
                <c:pt idx="25">
                  <c:v>2.8975999999999974E-2</c:v>
                </c:pt>
                <c:pt idx="26">
                  <c:v>6.4249999999999988E-2</c:v>
                </c:pt>
                <c:pt idx="27">
                  <c:v>5.0932499999999992E-2</c:v>
                </c:pt>
                <c:pt idx="28">
                  <c:v>3.2532999999999965E-2</c:v>
                </c:pt>
                <c:pt idx="29">
                  <c:v>4.5472999999999972E-2</c:v>
                </c:pt>
                <c:pt idx="30">
                  <c:v>3.2905500000000032E-2</c:v>
                </c:pt>
                <c:pt idx="31">
                  <c:v>3.8832499999999992E-2</c:v>
                </c:pt>
                <c:pt idx="32">
                  <c:v>3.1196000000000002E-2</c:v>
                </c:pt>
                <c:pt idx="33">
                  <c:v>2.7557499999999999E-2</c:v>
                </c:pt>
                <c:pt idx="34">
                  <c:v>3.2397999999999996E-2</c:v>
                </c:pt>
                <c:pt idx="35">
                  <c:v>4.0569500000000036E-2</c:v>
                </c:pt>
                <c:pt idx="36">
                  <c:v>3.0769500000000033E-2</c:v>
                </c:pt>
                <c:pt idx="37">
                  <c:v>5.4433000000000009E-2</c:v>
                </c:pt>
                <c:pt idx="38">
                  <c:v>3.2362000000000002E-2</c:v>
                </c:pt>
                <c:pt idx="39">
                  <c:v>5.058799999999998E-2</c:v>
                </c:pt>
                <c:pt idx="40">
                  <c:v>5.301850000000001E-2</c:v>
                </c:pt>
                <c:pt idx="41">
                  <c:v>3.1772500000000078E-2</c:v>
                </c:pt>
                <c:pt idx="42">
                  <c:v>3.6402000000000018E-2</c:v>
                </c:pt>
                <c:pt idx="43">
                  <c:v>2.7775000000000022E-2</c:v>
                </c:pt>
                <c:pt idx="44">
                  <c:v>2.7548000000000003E-2</c:v>
                </c:pt>
                <c:pt idx="45">
                  <c:v>2.3547999999999999E-2</c:v>
                </c:pt>
                <c:pt idx="46">
                  <c:v>4.0763000000000008E-2</c:v>
                </c:pt>
                <c:pt idx="47">
                  <c:v>4.3210500000000013E-2</c:v>
                </c:pt>
                <c:pt idx="48">
                  <c:v>5.1038500000000014E-2</c:v>
                </c:pt>
                <c:pt idx="49">
                  <c:v>3.0899499999999983E-2</c:v>
                </c:pt>
                <c:pt idx="50">
                  <c:v>3.3813499999999996E-2</c:v>
                </c:pt>
                <c:pt idx="51">
                  <c:v>4.2722999999999983E-2</c:v>
                </c:pt>
                <c:pt idx="52">
                  <c:v>2.7473500000000012E-2</c:v>
                </c:pt>
                <c:pt idx="53">
                  <c:v>3.8288500000000003E-2</c:v>
                </c:pt>
                <c:pt idx="54">
                  <c:v>4.6724000000000002E-2</c:v>
                </c:pt>
                <c:pt idx="55">
                  <c:v>3.2224000000000017E-2</c:v>
                </c:pt>
                <c:pt idx="56">
                  <c:v>2.7224000000000012E-2</c:v>
                </c:pt>
                <c:pt idx="57">
                  <c:v>4.0685999999999972E-2</c:v>
                </c:pt>
                <c:pt idx="58">
                  <c:v>5.4585999999999996E-2</c:v>
                </c:pt>
                <c:pt idx="59">
                  <c:v>3.2086000000000003E-2</c:v>
                </c:pt>
                <c:pt idx="60">
                  <c:v>2.9304999999999998E-2</c:v>
                </c:pt>
                <c:pt idx="61">
                  <c:v>2.9731500000000008E-2</c:v>
                </c:pt>
                <c:pt idx="62">
                  <c:v>1.6629499999999992E-2</c:v>
                </c:pt>
                <c:pt idx="63">
                  <c:v>4.9212999999999993E-2</c:v>
                </c:pt>
                <c:pt idx="64">
                  <c:v>3.0512999999999998E-2</c:v>
                </c:pt>
                <c:pt idx="65">
                  <c:v>2.6213E-2</c:v>
                </c:pt>
                <c:pt idx="66">
                  <c:v>4.0726999999999999E-2</c:v>
                </c:pt>
                <c:pt idx="67">
                  <c:v>1.5727000000000005E-2</c:v>
                </c:pt>
                <c:pt idx="68">
                  <c:v>2.8064000000000006E-2</c:v>
                </c:pt>
                <c:pt idx="69">
                  <c:v>3.2407499999999978E-2</c:v>
                </c:pt>
                <c:pt idx="70">
                  <c:v>3.1407499999999977E-2</c:v>
                </c:pt>
                <c:pt idx="71">
                  <c:v>2.9331500000000038E-2</c:v>
                </c:pt>
                <c:pt idx="72">
                  <c:v>4.5194500000000026E-2</c:v>
                </c:pt>
                <c:pt idx="73">
                  <c:v>1.5077500000000021E-2</c:v>
                </c:pt>
                <c:pt idx="74">
                  <c:v>3.4964999999999996E-2</c:v>
                </c:pt>
                <c:pt idx="75">
                  <c:v>3.4964999999999996E-2</c:v>
                </c:pt>
                <c:pt idx="76">
                  <c:v>2.2465000000000013E-2</c:v>
                </c:pt>
                <c:pt idx="77">
                  <c:v>5.0758000000000011E-2</c:v>
                </c:pt>
                <c:pt idx="78">
                  <c:v>3.4697499999999978E-2</c:v>
                </c:pt>
                <c:pt idx="79">
                  <c:v>3.1427499999999942E-2</c:v>
                </c:pt>
                <c:pt idx="80">
                  <c:v>2.6427499999999965E-2</c:v>
                </c:pt>
                <c:pt idx="81">
                  <c:v>3.8839999999999958E-2</c:v>
                </c:pt>
                <c:pt idx="82">
                  <c:v>2.8752500000000014E-2</c:v>
                </c:pt>
                <c:pt idx="83">
                  <c:v>2.6252500000000012E-2</c:v>
                </c:pt>
                <c:pt idx="84">
                  <c:v>2.6066499999999992E-2</c:v>
                </c:pt>
                <c:pt idx="85">
                  <c:v>3.6964999999999984E-2</c:v>
                </c:pt>
                <c:pt idx="86">
                  <c:v>2.8188999999999992E-2</c:v>
                </c:pt>
                <c:pt idx="87">
                  <c:v>2.8129999999999961E-2</c:v>
                </c:pt>
                <c:pt idx="88">
                  <c:v>1.8074999999999966E-2</c:v>
                </c:pt>
                <c:pt idx="89">
                  <c:v>2.7939499999999978E-2</c:v>
                </c:pt>
                <c:pt idx="90">
                  <c:v>2.7885000000000007E-2</c:v>
                </c:pt>
                <c:pt idx="91">
                  <c:v>3.8771399999999984E-2</c:v>
                </c:pt>
                <c:pt idx="92">
                  <c:v>2.9271400000000003E-2</c:v>
                </c:pt>
                <c:pt idx="93">
                  <c:v>4.1275800000000001E-2</c:v>
                </c:pt>
                <c:pt idx="94">
                  <c:v>4.2242500000000016E-2</c:v>
                </c:pt>
                <c:pt idx="95">
                  <c:v>2.0180200000000023E-2</c:v>
                </c:pt>
                <c:pt idx="96">
                  <c:v>4.56651E-2</c:v>
                </c:pt>
                <c:pt idx="97">
                  <c:v>3.4071500000000005E-2</c:v>
                </c:pt>
                <c:pt idx="98">
                  <c:v>3.2671499999999992E-2</c:v>
                </c:pt>
                <c:pt idx="99">
                  <c:v>3.7703899999999999E-2</c:v>
                </c:pt>
                <c:pt idx="100">
                  <c:v>2.2203899999999985E-2</c:v>
                </c:pt>
                <c:pt idx="101">
                  <c:v>3.7322399999999992E-2</c:v>
                </c:pt>
                <c:pt idx="102">
                  <c:v>3.2822399999999988E-2</c:v>
                </c:pt>
                <c:pt idx="103">
                  <c:v>2.1732799999999997E-2</c:v>
                </c:pt>
                <c:pt idx="104">
                  <c:v>4.0342699999999967E-2</c:v>
                </c:pt>
                <c:pt idx="105">
                  <c:v>3.0889400000000011E-2</c:v>
                </c:pt>
                <c:pt idx="106">
                  <c:v>4.052260000000002E-2</c:v>
                </c:pt>
                <c:pt idx="107">
                  <c:v>3.1996700000000045E-2</c:v>
                </c:pt>
                <c:pt idx="108">
                  <c:v>1.8996700000000033E-2</c:v>
                </c:pt>
                <c:pt idx="109">
                  <c:v>4.0475100000000042E-2</c:v>
                </c:pt>
                <c:pt idx="110">
                  <c:v>3.7949000000000038E-2</c:v>
                </c:pt>
                <c:pt idx="111">
                  <c:v>2.2537700000000022E-2</c:v>
                </c:pt>
                <c:pt idx="112">
                  <c:v>4.0203500000000017E-2</c:v>
                </c:pt>
                <c:pt idx="113">
                  <c:v>4.5042300000000035E-2</c:v>
                </c:pt>
                <c:pt idx="114">
                  <c:v>4.3170900000000026E-2</c:v>
                </c:pt>
                <c:pt idx="115">
                  <c:v>3.9184399999999994E-2</c:v>
                </c:pt>
                <c:pt idx="116">
                  <c:v>3.9065100000000019E-2</c:v>
                </c:pt>
                <c:pt idx="117">
                  <c:v>4.4951000000000033E-2</c:v>
                </c:pt>
                <c:pt idx="118">
                  <c:v>3.0051000000000036E-2</c:v>
                </c:pt>
                <c:pt idx="119">
                  <c:v>1.5046900000000044E-2</c:v>
                </c:pt>
                <c:pt idx="120">
                  <c:v>4.642610000000004E-2</c:v>
                </c:pt>
                <c:pt idx="121">
                  <c:v>2.1928000000000045E-2</c:v>
                </c:pt>
                <c:pt idx="122">
                  <c:v>2.7216300000000054E-2</c:v>
                </c:pt>
                <c:pt idx="123">
                  <c:v>3.695910000000005E-2</c:v>
                </c:pt>
                <c:pt idx="124">
                  <c:v>2.8529600000000058E-2</c:v>
                </c:pt>
                <c:pt idx="125">
                  <c:v>7.3896900000000057E-2</c:v>
                </c:pt>
                <c:pt idx="126">
                  <c:v>5.2183500000000063E-2</c:v>
                </c:pt>
                <c:pt idx="127">
                  <c:v>4.7183500000000059E-2</c:v>
                </c:pt>
                <c:pt idx="128">
                  <c:v>3.5183500000000048E-2</c:v>
                </c:pt>
                <c:pt idx="129">
                  <c:v>3.2183500000000045E-2</c:v>
                </c:pt>
                <c:pt idx="130">
                  <c:v>1.9500900000000043E-2</c:v>
                </c:pt>
                <c:pt idx="131">
                  <c:v>1.752230000000006E-2</c:v>
                </c:pt>
                <c:pt idx="132">
                  <c:v>3.4475600000000037E-2</c:v>
                </c:pt>
                <c:pt idx="133">
                  <c:v>1.6305000000000042E-2</c:v>
                </c:pt>
                <c:pt idx="134">
                  <c:v>2.2305000000000019E-2</c:v>
                </c:pt>
                <c:pt idx="135">
                  <c:v>4.8984300000000036E-2</c:v>
                </c:pt>
                <c:pt idx="136">
                  <c:v>2.0984300000000039E-2</c:v>
                </c:pt>
                <c:pt idx="137">
                  <c:v>4.0502000000000024E-2</c:v>
                </c:pt>
                <c:pt idx="138">
                  <c:v>1.6443899999999997E-2</c:v>
                </c:pt>
                <c:pt idx="139">
                  <c:v>5.3438999999999987E-3</c:v>
                </c:pt>
                <c:pt idx="140">
                  <c:v>1.6509200000000016E-2</c:v>
                </c:pt>
                <c:pt idx="141">
                  <c:v>1.4837100000000006E-2</c:v>
                </c:pt>
                <c:pt idx="142">
                  <c:v>4.1691400000000003E-2</c:v>
                </c:pt>
                <c:pt idx="143">
                  <c:v>2.3295300000000033E-2</c:v>
                </c:pt>
                <c:pt idx="144">
                  <c:v>4.1614599999999988E-2</c:v>
                </c:pt>
                <c:pt idx="145">
                  <c:v>4.141460000000001E-2</c:v>
                </c:pt>
                <c:pt idx="146">
                  <c:v>3.873600000000002E-2</c:v>
                </c:pt>
                <c:pt idx="147">
                  <c:v>8.7360000000000215E-3</c:v>
                </c:pt>
                <c:pt idx="148">
                  <c:v>1.3358300000000017E-2</c:v>
                </c:pt>
                <c:pt idx="149">
                  <c:v>3.5334500000000019E-2</c:v>
                </c:pt>
                <c:pt idx="150">
                  <c:v>2.6489900000000038E-2</c:v>
                </c:pt>
                <c:pt idx="151">
                  <c:v>3.7389200000000011E-2</c:v>
                </c:pt>
                <c:pt idx="152">
                  <c:v>1.7252600000000021E-2</c:v>
                </c:pt>
                <c:pt idx="153">
                  <c:v>2.5995400000000002E-2</c:v>
                </c:pt>
                <c:pt idx="154">
                  <c:v>2.686630000000001E-2</c:v>
                </c:pt>
                <c:pt idx="155">
                  <c:v>3.1628599999999979E-2</c:v>
                </c:pt>
                <c:pt idx="156">
                  <c:v>4.152050000000003E-2</c:v>
                </c:pt>
                <c:pt idx="157">
                  <c:v>2.30128E-2</c:v>
                </c:pt>
                <c:pt idx="158">
                  <c:v>6.0966000000000214E-3</c:v>
                </c:pt>
                <c:pt idx="159">
                  <c:v>4.3317800000000017E-2</c:v>
                </c:pt>
                <c:pt idx="160">
                  <c:v>1.9419299999999987E-2</c:v>
                </c:pt>
                <c:pt idx="161">
                  <c:v>3.8636699999999968E-2</c:v>
                </c:pt>
                <c:pt idx="162">
                  <c:v>2.2373700000000024E-2</c:v>
                </c:pt>
                <c:pt idx="163">
                  <c:v>3.4769600000000039E-2</c:v>
                </c:pt>
                <c:pt idx="164">
                  <c:v>2.7058899999999997E-2</c:v>
                </c:pt>
                <c:pt idx="165">
                  <c:v>4.9436299999999989E-2</c:v>
                </c:pt>
                <c:pt idx="166">
                  <c:v>2.9436299999999999E-2</c:v>
                </c:pt>
                <c:pt idx="167">
                  <c:v>3.3820200000000022E-2</c:v>
                </c:pt>
                <c:pt idx="168">
                  <c:v>4.2621500000000007E-2</c:v>
                </c:pt>
                <c:pt idx="169">
                  <c:v>3.3530400000000016E-2</c:v>
                </c:pt>
                <c:pt idx="170">
                  <c:v>2.3347699999999971E-2</c:v>
                </c:pt>
                <c:pt idx="171">
                  <c:v>2.3244600000000004E-2</c:v>
                </c:pt>
                <c:pt idx="172">
                  <c:v>1.3148999999999994E-2</c:v>
                </c:pt>
                <c:pt idx="173">
                  <c:v>7.3894999999999933E-3</c:v>
                </c:pt>
                <c:pt idx="174">
                  <c:v>3.2192199999999976E-2</c:v>
                </c:pt>
                <c:pt idx="175">
                  <c:v>2.2192199999999968E-2</c:v>
                </c:pt>
                <c:pt idx="176">
                  <c:v>7.1921999999999819E-3</c:v>
                </c:pt>
                <c:pt idx="177">
                  <c:v>2.8838899999999973E-2</c:v>
                </c:pt>
                <c:pt idx="178">
                  <c:v>1.6346599999999933E-2</c:v>
                </c:pt>
                <c:pt idx="179">
                  <c:v>2.1241499999999913E-2</c:v>
                </c:pt>
                <c:pt idx="180">
                  <c:v>3.5545299999999974E-2</c:v>
                </c:pt>
                <c:pt idx="181">
                  <c:v>5.5452999999999752E-3</c:v>
                </c:pt>
                <c:pt idx="182">
                  <c:v>2.0332099999999936E-2</c:v>
                </c:pt>
                <c:pt idx="183">
                  <c:v>1.9929699999999967E-2</c:v>
                </c:pt>
                <c:pt idx="184">
                  <c:v>1.4456299999999922E-2</c:v>
                </c:pt>
                <c:pt idx="185">
                  <c:v>1.3947399999999915E-2</c:v>
                </c:pt>
                <c:pt idx="186">
                  <c:v>2.8838299999999928E-2</c:v>
                </c:pt>
                <c:pt idx="187">
                  <c:v>2.8513999999999928E-2</c:v>
                </c:pt>
                <c:pt idx="188">
                  <c:v>3.3426499999999915E-2</c:v>
                </c:pt>
                <c:pt idx="189">
                  <c:v>2.6547499999999946E-2</c:v>
                </c:pt>
                <c:pt idx="190">
                  <c:v>2.270349999999996E-2</c:v>
                </c:pt>
                <c:pt idx="191">
                  <c:v>2.4216499999999974E-2</c:v>
                </c:pt>
                <c:pt idx="192">
                  <c:v>2.8836499999999987E-2</c:v>
                </c:pt>
                <c:pt idx="193">
                  <c:v>3.1207000000000013E-2</c:v>
                </c:pt>
                <c:pt idx="194">
                  <c:v>2.1207000000000004E-2</c:v>
                </c:pt>
                <c:pt idx="195">
                  <c:v>8.5800000000000043E-3</c:v>
                </c:pt>
                <c:pt idx="196">
                  <c:v>3.5947500000000021E-2</c:v>
                </c:pt>
                <c:pt idx="197">
                  <c:v>1.8447500000000006E-2</c:v>
                </c:pt>
                <c:pt idx="198">
                  <c:v>2.5476000000000026E-2</c:v>
                </c:pt>
                <c:pt idx="199">
                  <c:v>-3.4836999999999979E-2</c:v>
                </c:pt>
                <c:pt idx="200">
                  <c:v>2.988650000000001E-2</c:v>
                </c:pt>
                <c:pt idx="201">
                  <c:v>1.2386499999999995E-2</c:v>
                </c:pt>
                <c:pt idx="202">
                  <c:v>1.6363999999999962E-2</c:v>
                </c:pt>
                <c:pt idx="203">
                  <c:v>3.0482000000000009E-2</c:v>
                </c:pt>
                <c:pt idx="204">
                  <c:v>1.6094999999999998E-2</c:v>
                </c:pt>
                <c:pt idx="205">
                  <c:v>1.893149999999999E-2</c:v>
                </c:pt>
                <c:pt idx="206">
                  <c:v>2.492500000000003E-2</c:v>
                </c:pt>
                <c:pt idx="207">
                  <c:v>2.492500000000003E-2</c:v>
                </c:pt>
                <c:pt idx="208">
                  <c:v>1.7425000000000024E-2</c:v>
                </c:pt>
                <c:pt idx="209">
                  <c:v>1.6425000000000023E-2</c:v>
                </c:pt>
                <c:pt idx="210">
                  <c:v>2.8911500000000062E-2</c:v>
                </c:pt>
                <c:pt idx="211">
                  <c:v>2.8811500000000045E-2</c:v>
                </c:pt>
                <c:pt idx="212">
                  <c:v>2.3911500000000058E-2</c:v>
                </c:pt>
                <c:pt idx="213">
                  <c:v>2.0911500000000055E-2</c:v>
                </c:pt>
                <c:pt idx="214">
                  <c:v>2.3905500000000079E-2</c:v>
                </c:pt>
                <c:pt idx="215">
                  <c:v>2.6242000000000043E-2</c:v>
                </c:pt>
                <c:pt idx="216">
                  <c:v>3.71950000000007E-3</c:v>
                </c:pt>
                <c:pt idx="217">
                  <c:v>2.3703500000000072E-2</c:v>
                </c:pt>
                <c:pt idx="218">
                  <c:v>2.1803500000000087E-2</c:v>
                </c:pt>
                <c:pt idx="219">
                  <c:v>1.6186000000000061E-2</c:v>
                </c:pt>
                <c:pt idx="220">
                  <c:v>2.8671500000000072E-2</c:v>
                </c:pt>
                <c:pt idx="221">
                  <c:v>1.815650000000002E-2</c:v>
                </c:pt>
                <c:pt idx="222">
                  <c:v>2.5814000000000031E-2</c:v>
                </c:pt>
                <c:pt idx="223">
                  <c:v>2.3314000000000029E-2</c:v>
                </c:pt>
                <c:pt idx="224">
                  <c:v>5.8140000000000136E-3</c:v>
                </c:pt>
                <c:pt idx="225">
                  <c:v>2.4752500000000011E-2</c:v>
                </c:pt>
                <c:pt idx="226">
                  <c:v>1.8252500000000033E-2</c:v>
                </c:pt>
                <c:pt idx="227">
                  <c:v>3.2759500000000052E-2</c:v>
                </c:pt>
                <c:pt idx="228">
                  <c:v>7.7595000000000303E-3</c:v>
                </c:pt>
                <c:pt idx="229">
                  <c:v>1.0100000000000026E-2</c:v>
                </c:pt>
                <c:pt idx="230">
                  <c:v>2.0023000000000013E-2</c:v>
                </c:pt>
                <c:pt idx="231">
                  <c:v>2.7448500000000015E-2</c:v>
                </c:pt>
                <c:pt idx="232">
                  <c:v>1.2448500000000001E-2</c:v>
                </c:pt>
                <c:pt idx="233">
                  <c:v>2.4570000000000008E-2</c:v>
                </c:pt>
                <c:pt idx="234">
                  <c:v>3.0302499999999982E-2</c:v>
                </c:pt>
                <c:pt idx="235">
                  <c:v>-8.1390000000000073E-3</c:v>
                </c:pt>
                <c:pt idx="236">
                  <c:v>1.6816499999999984E-2</c:v>
                </c:pt>
                <c:pt idx="237">
                  <c:v>2.0257499999999984E-2</c:v>
                </c:pt>
                <c:pt idx="238">
                  <c:v>2.6041999999999982E-2</c:v>
                </c:pt>
                <c:pt idx="239">
                  <c:v>1.6445499999999974E-2</c:v>
                </c:pt>
                <c:pt idx="240">
                  <c:v>2.3232999999999976E-2</c:v>
                </c:pt>
                <c:pt idx="241">
                  <c:v>2.1232999999999974E-2</c:v>
                </c:pt>
                <c:pt idx="242">
                  <c:v>1.1137999999999981E-2</c:v>
                </c:pt>
                <c:pt idx="243">
                  <c:v>1.277849999999997E-2</c:v>
                </c:pt>
                <c:pt idx="244">
                  <c:v>1.3615999999999961E-2</c:v>
                </c:pt>
                <c:pt idx="245">
                  <c:v>2.1126499999999965E-2</c:v>
                </c:pt>
                <c:pt idx="246">
                  <c:v>1.1426499999999951E-2</c:v>
                </c:pt>
                <c:pt idx="247">
                  <c:v>1.1167499999999941E-2</c:v>
                </c:pt>
                <c:pt idx="248">
                  <c:v>3.2235999999999987E-2</c:v>
                </c:pt>
                <c:pt idx="249">
                  <c:v>2.3714999999999958E-2</c:v>
                </c:pt>
                <c:pt idx="250">
                  <c:v>3.4187999999999968E-2</c:v>
                </c:pt>
                <c:pt idx="251">
                  <c:v>1.213749999999994E-2</c:v>
                </c:pt>
                <c:pt idx="252">
                  <c:v>1.5052499999999941E-2</c:v>
                </c:pt>
                <c:pt idx="253">
                  <c:v>1.5971499999999944E-2</c:v>
                </c:pt>
                <c:pt idx="254">
                  <c:v>3.093199999999996E-2</c:v>
                </c:pt>
                <c:pt idx="255">
                  <c:v>2.5892999999999944E-2</c:v>
                </c:pt>
                <c:pt idx="256">
                  <c:v>7.8929999999999279E-3</c:v>
                </c:pt>
                <c:pt idx="257">
                  <c:v>1.5854499999999938E-2</c:v>
                </c:pt>
                <c:pt idx="258">
                  <c:v>1.5810499999999922E-2</c:v>
                </c:pt>
                <c:pt idx="259">
                  <c:v>2.4660999999999905E-2</c:v>
                </c:pt>
                <c:pt idx="260">
                  <c:v>5.6239999999999346E-3</c:v>
                </c:pt>
                <c:pt idx="261">
                  <c:v>1.8086999999999936E-2</c:v>
                </c:pt>
                <c:pt idx="262">
                  <c:v>1.0596499999999953E-2</c:v>
                </c:pt>
                <c:pt idx="263">
                  <c:v>1.8103999999999953E-2</c:v>
                </c:pt>
                <c:pt idx="264">
                  <c:v>1.5610499999999972E-2</c:v>
                </c:pt>
                <c:pt idx="265">
                  <c:v>7.6104999999999645E-3</c:v>
                </c:pt>
                <c:pt idx="266">
                  <c:v>2.6600499999999971E-2</c:v>
                </c:pt>
                <c:pt idx="267">
                  <c:v>2.0598499999999964E-2</c:v>
                </c:pt>
                <c:pt idx="268">
                  <c:v>1.5780999999999962E-2</c:v>
                </c:pt>
                <c:pt idx="269">
                  <c:v>1.5020999999999951E-2</c:v>
                </c:pt>
                <c:pt idx="270">
                  <c:v>7.7459999999999751E-3</c:v>
                </c:pt>
                <c:pt idx="271">
                  <c:v>2.3883500000000002E-2</c:v>
                </c:pt>
                <c:pt idx="272">
                  <c:v>1.5883499999999995E-2</c:v>
                </c:pt>
                <c:pt idx="273">
                  <c:v>1.1883499999999991E-2</c:v>
                </c:pt>
                <c:pt idx="274">
                  <c:v>1.088349999999999E-2</c:v>
                </c:pt>
                <c:pt idx="275">
                  <c:v>3.8422499999999971E-2</c:v>
                </c:pt>
                <c:pt idx="276">
                  <c:v>1.1082999999999954E-2</c:v>
                </c:pt>
                <c:pt idx="277">
                  <c:v>3.1115499999999963E-2</c:v>
                </c:pt>
                <c:pt idx="278">
                  <c:v>1.6115499999999949E-2</c:v>
                </c:pt>
                <c:pt idx="279">
                  <c:v>2.7135999999999966E-2</c:v>
                </c:pt>
                <c:pt idx="280">
                  <c:v>-1.3640000000000319E-3</c:v>
                </c:pt>
                <c:pt idx="281">
                  <c:v>3.9783999999999931E-2</c:v>
                </c:pt>
                <c:pt idx="282">
                  <c:v>1.8721999999999989E-2</c:v>
                </c:pt>
                <c:pt idx="283">
                  <c:v>9.7354999999999803E-3</c:v>
                </c:pt>
                <c:pt idx="284">
                  <c:v>1.6314499999999982E-2</c:v>
                </c:pt>
                <c:pt idx="285">
                  <c:v>1.0336499999999998E-2</c:v>
                </c:pt>
                <c:pt idx="286">
                  <c:v>2.30765E-2</c:v>
                </c:pt>
                <c:pt idx="287">
                  <c:v>2.1376499999999993E-2</c:v>
                </c:pt>
                <c:pt idx="288">
                  <c:v>9.9014999999999798E-3</c:v>
                </c:pt>
                <c:pt idx="289">
                  <c:v>8.4245000000000014E-3</c:v>
                </c:pt>
                <c:pt idx="290">
                  <c:v>2.1588000000000024E-2</c:v>
                </c:pt>
                <c:pt idx="291">
                  <c:v>3.1620500000000024E-2</c:v>
                </c:pt>
                <c:pt idx="292">
                  <c:v>1.7820500000000017E-2</c:v>
                </c:pt>
                <c:pt idx="293">
                  <c:v>2.9825500000000033E-2</c:v>
                </c:pt>
                <c:pt idx="294">
                  <c:v>1.8255000000000354E-3</c:v>
                </c:pt>
                <c:pt idx="295">
                  <c:v>2.204600000000001E-2</c:v>
                </c:pt>
                <c:pt idx="296">
                  <c:v>1.9445999999999991E-2</c:v>
                </c:pt>
                <c:pt idx="297">
                  <c:v>2.7014500000000052E-2</c:v>
                </c:pt>
                <c:pt idx="298">
                  <c:v>3.2292000000000098E-2</c:v>
                </c:pt>
                <c:pt idx="299">
                  <c:v>7.2920000000000762E-3</c:v>
                </c:pt>
                <c:pt idx="300">
                  <c:v>3.0039000000000066E-2</c:v>
                </c:pt>
                <c:pt idx="301">
                  <c:v>2.7644500000000072E-2</c:v>
                </c:pt>
                <c:pt idx="302">
                  <c:v>3.8171000000000038E-2</c:v>
                </c:pt>
                <c:pt idx="303">
                  <c:v>3.4422000000000036E-2</c:v>
                </c:pt>
                <c:pt idx="304">
                  <c:v>2.1284000000000025E-2</c:v>
                </c:pt>
                <c:pt idx="305">
                  <c:v>2.4287500000000017E-2</c:v>
                </c:pt>
                <c:pt idx="306">
                  <c:v>1.9375000000000003E-2</c:v>
                </c:pt>
                <c:pt idx="307">
                  <c:v>1.4491500000000018E-2</c:v>
                </c:pt>
                <c:pt idx="308">
                  <c:v>2.6679500000000023E-2</c:v>
                </c:pt>
                <c:pt idx="309">
                  <c:v>1.4776499999999998E-2</c:v>
                </c:pt>
                <c:pt idx="310">
                  <c:v>2.7478500000000017E-2</c:v>
                </c:pt>
                <c:pt idx="311">
                  <c:v>-4.2214999999999892E-3</c:v>
                </c:pt>
                <c:pt idx="312">
                  <c:v>2.5007500000000016E-2</c:v>
                </c:pt>
                <c:pt idx="313">
                  <c:v>1.7547000000000007E-2</c:v>
                </c:pt>
                <c:pt idx="314">
                  <c:v>3.6991000000000024E-2</c:v>
                </c:pt>
                <c:pt idx="315">
                  <c:v>1.0360000000000008E-2</c:v>
                </c:pt>
                <c:pt idx="316">
                  <c:v>1.7931000000000002E-2</c:v>
                </c:pt>
                <c:pt idx="317">
                  <c:v>2.0774500000000001E-2</c:v>
                </c:pt>
                <c:pt idx="318">
                  <c:v>2.5806000000000023E-2</c:v>
                </c:pt>
                <c:pt idx="319">
                  <c:v>3.9064999999999961E-2</c:v>
                </c:pt>
                <c:pt idx="320">
                  <c:v>2.5064999999999976E-2</c:v>
                </c:pt>
                <c:pt idx="321">
                  <c:v>2.3756999999999973E-2</c:v>
                </c:pt>
                <c:pt idx="322">
                  <c:v>2.3530499999999982E-2</c:v>
                </c:pt>
                <c:pt idx="323">
                  <c:v>4.0714999999999973E-2</c:v>
                </c:pt>
                <c:pt idx="324">
                  <c:v>3.1395499999999993E-2</c:v>
                </c:pt>
                <c:pt idx="325">
                  <c:v>3.1083999999999973E-2</c:v>
                </c:pt>
                <c:pt idx="326">
                  <c:v>2.9457999999999984E-2</c:v>
                </c:pt>
                <c:pt idx="327">
                  <c:v>2.9640999999999973E-2</c:v>
                </c:pt>
                <c:pt idx="328">
                  <c:v>2.614099999999997E-2</c:v>
                </c:pt>
                <c:pt idx="329">
                  <c:v>3.6945999999999979E-2</c:v>
                </c:pt>
                <c:pt idx="330">
                  <c:v>4.2543499999999956E-2</c:v>
                </c:pt>
                <c:pt idx="331">
                  <c:v>3.6227999999999955E-2</c:v>
                </c:pt>
                <c:pt idx="332">
                  <c:v>2.2727999999999943E-2</c:v>
                </c:pt>
                <c:pt idx="333">
                  <c:v>2.8393999999999947E-2</c:v>
                </c:pt>
                <c:pt idx="334">
                  <c:v>3.3546499999999951E-2</c:v>
                </c:pt>
                <c:pt idx="335">
                  <c:v>3.770849999999995E-2</c:v>
                </c:pt>
                <c:pt idx="336">
                  <c:v>2.6708499999999968E-2</c:v>
                </c:pt>
                <c:pt idx="337">
                  <c:v>3.4289499999999973E-2</c:v>
                </c:pt>
                <c:pt idx="338">
                  <c:v>3.2930499999999974E-2</c:v>
                </c:pt>
                <c:pt idx="339">
                  <c:v>2.1930499999999964E-2</c:v>
                </c:pt>
                <c:pt idx="340">
                  <c:v>4.2070500000000011E-2</c:v>
                </c:pt>
                <c:pt idx="341">
                  <c:v>4.0370499999999976E-2</c:v>
                </c:pt>
                <c:pt idx="342">
                  <c:v>3.7070500000000006E-2</c:v>
                </c:pt>
                <c:pt idx="343">
                  <c:v>3.7681000000000034E-2</c:v>
                </c:pt>
                <c:pt idx="344">
                  <c:v>2.4181000000000022E-2</c:v>
                </c:pt>
                <c:pt idx="345">
                  <c:v>4.3040500000000009E-2</c:v>
                </c:pt>
                <c:pt idx="346">
                  <c:v>3.8840500000000028E-2</c:v>
                </c:pt>
                <c:pt idx="347">
                  <c:v>3.5340500000000025E-2</c:v>
                </c:pt>
                <c:pt idx="348">
                  <c:v>4.92615E-2</c:v>
                </c:pt>
                <c:pt idx="349">
                  <c:v>3.5552000000000042E-2</c:v>
                </c:pt>
                <c:pt idx="350">
                  <c:v>3.1703500000000037E-2</c:v>
                </c:pt>
                <c:pt idx="351">
                  <c:v>2.3003500000000052E-2</c:v>
                </c:pt>
                <c:pt idx="352">
                  <c:v>5.5143500000000054E-2</c:v>
                </c:pt>
                <c:pt idx="353">
                  <c:v>2.7790500000000051E-2</c:v>
                </c:pt>
                <c:pt idx="354">
                  <c:v>3.2933000000000059E-2</c:v>
                </c:pt>
                <c:pt idx="355">
                  <c:v>2.2933000000000051E-2</c:v>
                </c:pt>
                <c:pt idx="356">
                  <c:v>3.6577500000000054E-2</c:v>
                </c:pt>
                <c:pt idx="357">
                  <c:v>3.9728000000000055E-2</c:v>
                </c:pt>
                <c:pt idx="358">
                  <c:v>6.3689000000000051E-2</c:v>
                </c:pt>
                <c:pt idx="359">
                  <c:v>1.9009000000000109E-2</c:v>
                </c:pt>
                <c:pt idx="360">
                  <c:v>2.9430500000000054E-2</c:v>
                </c:pt>
                <c:pt idx="361">
                  <c:v>3.5159500000000066E-2</c:v>
                </c:pt>
                <c:pt idx="362">
                  <c:v>3.5295000000000076E-2</c:v>
                </c:pt>
                <c:pt idx="363">
                  <c:v>4.0420500000000067E-2</c:v>
                </c:pt>
                <c:pt idx="364">
                  <c:v>3.1420500000000059E-2</c:v>
                </c:pt>
                <c:pt idx="365">
                  <c:v>3.3581500000000084E-2</c:v>
                </c:pt>
                <c:pt idx="366">
                  <c:v>3.3752000000000087E-2</c:v>
                </c:pt>
                <c:pt idx="367">
                  <c:v>1.2274500000000133E-2</c:v>
                </c:pt>
                <c:pt idx="368">
                  <c:v>3.5191500000000139E-2</c:v>
                </c:pt>
                <c:pt idx="369">
                  <c:v>3.7139500000000131E-2</c:v>
                </c:pt>
                <c:pt idx="370">
                  <c:v>3.3292000000000127E-2</c:v>
                </c:pt>
                <c:pt idx="371">
                  <c:v>3.8745500000000127E-2</c:v>
                </c:pt>
                <c:pt idx="372">
                  <c:v>5.0993500000000122E-2</c:v>
                </c:pt>
                <c:pt idx="373">
                  <c:v>3.4053500000000098E-2</c:v>
                </c:pt>
                <c:pt idx="374">
                  <c:v>3.6213500000000107E-2</c:v>
                </c:pt>
                <c:pt idx="375">
                  <c:v>3.9919500000000094E-2</c:v>
                </c:pt>
                <c:pt idx="376">
                  <c:v>3.3207000000000084E-2</c:v>
                </c:pt>
                <c:pt idx="377">
                  <c:v>3.1228500000000062E-2</c:v>
                </c:pt>
                <c:pt idx="378">
                  <c:v>4.6399500000000066E-2</c:v>
                </c:pt>
                <c:pt idx="379">
                  <c:v>4.7552000000000011E-2</c:v>
                </c:pt>
                <c:pt idx="380">
                  <c:v>3.2551999999999998E-2</c:v>
                </c:pt>
                <c:pt idx="381">
                  <c:v>4.3476499999999974E-2</c:v>
                </c:pt>
                <c:pt idx="382">
                  <c:v>5.3367499999999971E-2</c:v>
                </c:pt>
                <c:pt idx="383">
                  <c:v>3.0321499999999973E-2</c:v>
                </c:pt>
                <c:pt idx="384">
                  <c:v>3.9516499999999968E-2</c:v>
                </c:pt>
                <c:pt idx="385">
                  <c:v>4.4898499999999966E-2</c:v>
                </c:pt>
                <c:pt idx="386">
                  <c:v>3.8898499999999961E-2</c:v>
                </c:pt>
                <c:pt idx="387">
                  <c:v>4.516349999999994E-2</c:v>
                </c:pt>
                <c:pt idx="388">
                  <c:v>4.0415499999999951E-2</c:v>
                </c:pt>
                <c:pt idx="389">
                  <c:v>4.5530849999999942E-2</c:v>
                </c:pt>
                <c:pt idx="390">
                  <c:v>3.0530849999999957E-2</c:v>
                </c:pt>
                <c:pt idx="391">
                  <c:v>3.5748399999999916E-2</c:v>
                </c:pt>
                <c:pt idx="392">
                  <c:v>4.1895149999999909E-2</c:v>
                </c:pt>
                <c:pt idx="393">
                  <c:v>4.1243549999999921E-2</c:v>
                </c:pt>
                <c:pt idx="394">
                  <c:v>4.0243549999999947E-2</c:v>
                </c:pt>
                <c:pt idx="395">
                  <c:v>5.4924049999999933E-2</c:v>
                </c:pt>
                <c:pt idx="396">
                  <c:v>2.4489349999999951E-2</c:v>
                </c:pt>
                <c:pt idx="397">
                  <c:v>4.3583049999999943E-2</c:v>
                </c:pt>
                <c:pt idx="398">
                  <c:v>4.2583049999999942E-2</c:v>
                </c:pt>
                <c:pt idx="399">
                  <c:v>5.515574999999999E-2</c:v>
                </c:pt>
                <c:pt idx="400">
                  <c:v>5.1629149999999985E-2</c:v>
                </c:pt>
                <c:pt idx="401">
                  <c:v>5.7482049999999965E-2</c:v>
                </c:pt>
                <c:pt idx="402">
                  <c:v>5.5882049999999947E-2</c:v>
                </c:pt>
                <c:pt idx="403">
                  <c:v>4.2019199999999965E-2</c:v>
                </c:pt>
                <c:pt idx="404">
                  <c:v>5.597839999999997E-2</c:v>
                </c:pt>
                <c:pt idx="405">
                  <c:v>4.697839999999999E-2</c:v>
                </c:pt>
                <c:pt idx="406">
                  <c:v>3.9061749999999978E-2</c:v>
                </c:pt>
                <c:pt idx="407">
                  <c:v>4.1361799999999976E-2</c:v>
                </c:pt>
                <c:pt idx="408">
                  <c:v>4.8868599999999984E-2</c:v>
                </c:pt>
                <c:pt idx="409">
                  <c:v>4.0966749999999982E-2</c:v>
                </c:pt>
                <c:pt idx="410">
                  <c:v>3.5920699999999986E-2</c:v>
                </c:pt>
                <c:pt idx="411">
                  <c:v>5.5875400000000019E-2</c:v>
                </c:pt>
                <c:pt idx="412">
                  <c:v>3.558625E-2</c:v>
                </c:pt>
                <c:pt idx="413">
                  <c:v>4.5543150000000004E-2</c:v>
                </c:pt>
                <c:pt idx="414">
                  <c:v>5.1996999999999988E-2</c:v>
                </c:pt>
                <c:pt idx="415">
                  <c:v>4.2997000000000007E-2</c:v>
                </c:pt>
                <c:pt idx="416">
                  <c:v>3.841615000000001E-2</c:v>
                </c:pt>
                <c:pt idx="417">
                  <c:v>5.0313649999999974E-2</c:v>
                </c:pt>
                <c:pt idx="418">
                  <c:v>4.5346799999999965E-2</c:v>
                </c:pt>
                <c:pt idx="419">
                  <c:v>4.5043449999999985E-2</c:v>
                </c:pt>
                <c:pt idx="420">
                  <c:v>3.498975E-2</c:v>
                </c:pt>
                <c:pt idx="421">
                  <c:v>5.4936400000000024E-2</c:v>
                </c:pt>
                <c:pt idx="422">
                  <c:v>5.2436400000000022E-2</c:v>
                </c:pt>
                <c:pt idx="423">
                  <c:v>3.9640100000000011E-2</c:v>
                </c:pt>
                <c:pt idx="424">
                  <c:v>4.1581000000000035E-2</c:v>
                </c:pt>
                <c:pt idx="425">
                  <c:v>4.9387550000000086E-2</c:v>
                </c:pt>
                <c:pt idx="426">
                  <c:v>3.8071800000000017E-2</c:v>
                </c:pt>
                <c:pt idx="427">
                  <c:v>3.252735000000001E-2</c:v>
                </c:pt>
                <c:pt idx="428">
                  <c:v>5.021210000000001E-2</c:v>
                </c:pt>
                <c:pt idx="429">
                  <c:v>4.8712100000000036E-2</c:v>
                </c:pt>
                <c:pt idx="430">
                  <c:v>3.8606350000000039E-2</c:v>
                </c:pt>
                <c:pt idx="431">
                  <c:v>4.0997300000000042E-2</c:v>
                </c:pt>
                <c:pt idx="432">
                  <c:v>3.9155250000000044E-2</c:v>
                </c:pt>
                <c:pt idx="433">
                  <c:v>4.7366150000000051E-2</c:v>
                </c:pt>
                <c:pt idx="434">
                  <c:v>3.5814900000000038E-2</c:v>
                </c:pt>
                <c:pt idx="435">
                  <c:v>3.3257700000000029E-2</c:v>
                </c:pt>
                <c:pt idx="436">
                  <c:v>4.3651700000000071E-2</c:v>
                </c:pt>
                <c:pt idx="437">
                  <c:v>3.5909400000000105E-2</c:v>
                </c:pt>
                <c:pt idx="438">
                  <c:v>5.0333700000000092E-2</c:v>
                </c:pt>
                <c:pt idx="439">
                  <c:v>4.783370000000009E-2</c:v>
                </c:pt>
                <c:pt idx="440">
                  <c:v>3.473370000000009E-2</c:v>
                </c:pt>
                <c:pt idx="441">
                  <c:v>4.5193950000000108E-2</c:v>
                </c:pt>
                <c:pt idx="442">
                  <c:v>3.5193950000000099E-2</c:v>
                </c:pt>
                <c:pt idx="443">
                  <c:v>3.4829950000000082E-2</c:v>
                </c:pt>
                <c:pt idx="444">
                  <c:v>4.6043150000000102E-2</c:v>
                </c:pt>
                <c:pt idx="445">
                  <c:v>4.2934450000000082E-2</c:v>
                </c:pt>
                <c:pt idx="446">
                  <c:v>2.4241600000000071E-2</c:v>
                </c:pt>
                <c:pt idx="447">
                  <c:v>4.5692550000000068E-2</c:v>
                </c:pt>
                <c:pt idx="448">
                  <c:v>4.7314600000000026E-2</c:v>
                </c:pt>
                <c:pt idx="449">
                  <c:v>3.8750200000000026E-2</c:v>
                </c:pt>
                <c:pt idx="450">
                  <c:v>3.4187700000000029E-2</c:v>
                </c:pt>
                <c:pt idx="451">
                  <c:v>3.3489350000000001E-2</c:v>
                </c:pt>
                <c:pt idx="452">
                  <c:v>2.348935000000002E-2</c:v>
                </c:pt>
                <c:pt idx="453">
                  <c:v>3.8282600000000014E-2</c:v>
                </c:pt>
                <c:pt idx="454">
                  <c:v>4.2571400000000009E-2</c:v>
                </c:pt>
                <c:pt idx="455">
                  <c:v>3.5418800000000014E-2</c:v>
                </c:pt>
                <c:pt idx="456">
                  <c:v>3.5418800000000014E-2</c:v>
                </c:pt>
                <c:pt idx="457">
                  <c:v>3.2754100000000022E-2</c:v>
                </c:pt>
                <c:pt idx="458">
                  <c:v>2.9892350000000012E-2</c:v>
                </c:pt>
                <c:pt idx="459">
                  <c:v>2.7123250000000002E-2</c:v>
                </c:pt>
                <c:pt idx="460">
                  <c:v>4.3563249999999998E-2</c:v>
                </c:pt>
                <c:pt idx="461">
                  <c:v>3.8316300000000025E-2</c:v>
                </c:pt>
                <c:pt idx="462">
                  <c:v>3.0339050000000048E-2</c:v>
                </c:pt>
                <c:pt idx="463">
                  <c:v>3.7851250000000045E-2</c:v>
                </c:pt>
                <c:pt idx="464">
                  <c:v>2.9895150000000065E-2</c:v>
                </c:pt>
                <c:pt idx="465">
                  <c:v>3.9437000000000069E-2</c:v>
                </c:pt>
                <c:pt idx="466">
                  <c:v>3.1912700000000113E-2</c:v>
                </c:pt>
                <c:pt idx="467">
                  <c:v>4.3833700000000128E-2</c:v>
                </c:pt>
                <c:pt idx="468">
                  <c:v>2.7893050000000169E-2</c:v>
                </c:pt>
                <c:pt idx="469">
                  <c:v>2.5261850000000197E-2</c:v>
                </c:pt>
                <c:pt idx="470">
                  <c:v>3.0152000000000123E-2</c:v>
                </c:pt>
                <c:pt idx="471">
                  <c:v>2.7052000000000131E-2</c:v>
                </c:pt>
                <c:pt idx="472">
                  <c:v>2.3777850000000114E-2</c:v>
                </c:pt>
                <c:pt idx="473">
                  <c:v>3.041015000000008E-2</c:v>
                </c:pt>
                <c:pt idx="474">
                  <c:v>3.0965100000000106E-2</c:v>
                </c:pt>
                <c:pt idx="475">
                  <c:v>3.4301000000000123E-2</c:v>
                </c:pt>
                <c:pt idx="476">
                  <c:v>4.0403350000000116E-2</c:v>
                </c:pt>
                <c:pt idx="477">
                  <c:v>2.9941500000000038E-2</c:v>
                </c:pt>
                <c:pt idx="478">
                  <c:v>1.0838450000000069E-2</c:v>
                </c:pt>
                <c:pt idx="479">
                  <c:v>3.6915200000000051E-2</c:v>
                </c:pt>
                <c:pt idx="480">
                  <c:v>4.1751500000000025E-2</c:v>
                </c:pt>
                <c:pt idx="481">
                  <c:v>3.9173750000000021E-2</c:v>
                </c:pt>
                <c:pt idx="482">
                  <c:v>1.7900900000000039E-2</c:v>
                </c:pt>
                <c:pt idx="483">
                  <c:v>3.1417850000000025E-2</c:v>
                </c:pt>
                <c:pt idx="484">
                  <c:v>2.9417850000000023E-2</c:v>
                </c:pt>
                <c:pt idx="485">
                  <c:v>1.9336400000000031E-2</c:v>
                </c:pt>
                <c:pt idx="486">
                  <c:v>4.3978699999999954E-2</c:v>
                </c:pt>
                <c:pt idx="487">
                  <c:v>3.5724299999999917E-2</c:v>
                </c:pt>
                <c:pt idx="488">
                  <c:v>1.8074099999999912E-2</c:v>
                </c:pt>
                <c:pt idx="489">
                  <c:v>1.8125799999999956E-2</c:v>
                </c:pt>
                <c:pt idx="490">
                  <c:v>2.5096099999999941E-2</c:v>
                </c:pt>
                <c:pt idx="491">
                  <c:v>3.7943299999999958E-2</c:v>
                </c:pt>
                <c:pt idx="492">
                  <c:v>3.0281499999999961E-2</c:v>
                </c:pt>
                <c:pt idx="493">
                  <c:v>3.4660049999999942E-2</c:v>
                </c:pt>
                <c:pt idx="494">
                  <c:v>2.2087449999999953E-2</c:v>
                </c:pt>
                <c:pt idx="495">
                  <c:v>2.450004999999994E-2</c:v>
                </c:pt>
                <c:pt idx="496">
                  <c:v>4.8246749999999922E-2</c:v>
                </c:pt>
                <c:pt idx="497">
                  <c:v>1.9311399999999923E-2</c:v>
                </c:pt>
                <c:pt idx="498">
                  <c:v>3.6789099999999963E-2</c:v>
                </c:pt>
                <c:pt idx="499">
                  <c:v>2.4289099999999952E-2</c:v>
                </c:pt>
                <c:pt idx="500">
                  <c:v>2.1694749999999929E-2</c:v>
                </c:pt>
                <c:pt idx="501">
                  <c:v>3.0146449999999936E-2</c:v>
                </c:pt>
                <c:pt idx="502">
                  <c:v>2.4131199999999964E-2</c:v>
                </c:pt>
                <c:pt idx="503">
                  <c:v>3.8162649999999965E-2</c:v>
                </c:pt>
                <c:pt idx="504">
                  <c:v>3.6673099999999986E-2</c:v>
                </c:pt>
                <c:pt idx="505">
                  <c:v>3.0201350000000016E-2</c:v>
                </c:pt>
                <c:pt idx="506">
                  <c:v>3.4198900000000032E-2</c:v>
                </c:pt>
                <c:pt idx="507">
                  <c:v>3.1691650000000043E-2</c:v>
                </c:pt>
                <c:pt idx="508">
                  <c:v>3.341190000000005E-2</c:v>
                </c:pt>
                <c:pt idx="509">
                  <c:v>2.6711900000000038E-2</c:v>
                </c:pt>
                <c:pt idx="510">
                  <c:v>2.4247000000000046E-2</c:v>
                </c:pt>
                <c:pt idx="511">
                  <c:v>3.5815950000000013E-2</c:v>
                </c:pt>
                <c:pt idx="512">
                  <c:v>3.237270000000006E-2</c:v>
                </c:pt>
                <c:pt idx="513">
                  <c:v>3.9393200000000045E-2</c:v>
                </c:pt>
                <c:pt idx="514">
                  <c:v>3.8663599999999965E-2</c:v>
                </c:pt>
                <c:pt idx="515">
                  <c:v>2.4697550000000013E-2</c:v>
                </c:pt>
                <c:pt idx="516">
                  <c:v>2.219755000000001E-2</c:v>
                </c:pt>
                <c:pt idx="517">
                  <c:v>3.4738450000000004E-2</c:v>
                </c:pt>
                <c:pt idx="518">
                  <c:v>3.4960700000000039E-2</c:v>
                </c:pt>
                <c:pt idx="519">
                  <c:v>2.257130000000003E-2</c:v>
                </c:pt>
                <c:pt idx="520">
                  <c:v>3.2818100000000044E-2</c:v>
                </c:pt>
                <c:pt idx="521">
                  <c:v>3.8361750000000056E-2</c:v>
                </c:pt>
                <c:pt idx="522">
                  <c:v>3.3662350000000049E-2</c:v>
                </c:pt>
                <c:pt idx="523">
                  <c:v>3.3936000000000049E-2</c:v>
                </c:pt>
                <c:pt idx="524">
                  <c:v>4.3309600000000059E-2</c:v>
                </c:pt>
                <c:pt idx="525">
                  <c:v>2.5020800000000024E-2</c:v>
                </c:pt>
                <c:pt idx="526">
                  <c:v>2.3586450000000009E-2</c:v>
                </c:pt>
                <c:pt idx="527">
                  <c:v>2.1168000000000034E-2</c:v>
                </c:pt>
                <c:pt idx="528">
                  <c:v>1.5340750000000014E-2</c:v>
                </c:pt>
                <c:pt idx="529">
                  <c:v>4.5662599999999998E-2</c:v>
                </c:pt>
                <c:pt idx="530">
                  <c:v>3.2451299999999961E-2</c:v>
                </c:pt>
                <c:pt idx="531">
                  <c:v>3.3651299999999967E-2</c:v>
                </c:pt>
                <c:pt idx="532">
                  <c:v>3.4527849999999943E-2</c:v>
                </c:pt>
                <c:pt idx="533">
                  <c:v>2.4649449999999948E-2</c:v>
                </c:pt>
                <c:pt idx="534">
                  <c:v>3.3928499999999959E-2</c:v>
                </c:pt>
                <c:pt idx="535">
                  <c:v>3.6429799999999998E-2</c:v>
                </c:pt>
                <c:pt idx="536">
                  <c:v>1.9829699999999992E-2</c:v>
                </c:pt>
                <c:pt idx="537">
                  <c:v>3.5224299999999986E-2</c:v>
                </c:pt>
                <c:pt idx="538">
                  <c:v>3.0321149999999991E-2</c:v>
                </c:pt>
                <c:pt idx="539">
                  <c:v>2.7444999999999997E-2</c:v>
                </c:pt>
                <c:pt idx="540">
                  <c:v>3.7300749999999994E-2</c:v>
                </c:pt>
                <c:pt idx="541">
                  <c:v>4.6323699999999995E-2</c:v>
                </c:pt>
                <c:pt idx="542">
                  <c:v>2.8769299999999942E-2</c:v>
                </c:pt>
                <c:pt idx="543">
                  <c:v>4.2889349999999937E-2</c:v>
                </c:pt>
                <c:pt idx="544">
                  <c:v>3.8915699999999928E-2</c:v>
                </c:pt>
                <c:pt idx="545">
                  <c:v>3.5547249999999989E-2</c:v>
                </c:pt>
                <c:pt idx="546">
                  <c:v>3.1075549999999966E-2</c:v>
                </c:pt>
                <c:pt idx="547">
                  <c:v>3.1730699999999959E-2</c:v>
                </c:pt>
                <c:pt idx="548">
                  <c:v>3.5108600000000004E-2</c:v>
                </c:pt>
                <c:pt idx="549">
                  <c:v>3.7336699999999959E-2</c:v>
                </c:pt>
                <c:pt idx="550">
                  <c:v>4.3481900000000018E-2</c:v>
                </c:pt>
                <c:pt idx="551">
                  <c:v>3.0981900000000007E-2</c:v>
                </c:pt>
                <c:pt idx="552">
                  <c:v>3.3542450000000029E-2</c:v>
                </c:pt>
                <c:pt idx="553">
                  <c:v>3.7869800000000023E-2</c:v>
                </c:pt>
                <c:pt idx="554">
                  <c:v>3.486980000000002E-2</c:v>
                </c:pt>
                <c:pt idx="555">
                  <c:v>3.8159999999999999E-2</c:v>
                </c:pt>
                <c:pt idx="556">
                  <c:v>3.9371650000000008E-2</c:v>
                </c:pt>
                <c:pt idx="557">
                  <c:v>4.7543650000000048E-2</c:v>
                </c:pt>
                <c:pt idx="558">
                  <c:v>4.4543650000000046E-2</c:v>
                </c:pt>
                <c:pt idx="559">
                  <c:v>3.7169800000000058E-2</c:v>
                </c:pt>
                <c:pt idx="560">
                  <c:v>2.9669800000000079E-2</c:v>
                </c:pt>
                <c:pt idx="561">
                  <c:v>4.2217100000000049E-2</c:v>
                </c:pt>
                <c:pt idx="562">
                  <c:v>4.8921150000000066E-2</c:v>
                </c:pt>
                <c:pt idx="563">
                  <c:v>4.8621150000000071E-2</c:v>
                </c:pt>
                <c:pt idx="564">
                  <c:v>4.4421150000000062E-2</c:v>
                </c:pt>
                <c:pt idx="565">
                  <c:v>5.0508350000000049E-2</c:v>
                </c:pt>
                <c:pt idx="566">
                  <c:v>5.706465000000005E-2</c:v>
                </c:pt>
                <c:pt idx="567">
                  <c:v>4.1286050000000046E-2</c:v>
                </c:pt>
                <c:pt idx="568">
                  <c:v>3.5826950000000038E-2</c:v>
                </c:pt>
                <c:pt idx="569">
                  <c:v>4.6038400000000035E-2</c:v>
                </c:pt>
                <c:pt idx="570">
                  <c:v>3.4104450000000036E-2</c:v>
                </c:pt>
                <c:pt idx="571">
                  <c:v>4.019395000000002E-2</c:v>
                </c:pt>
                <c:pt idx="572">
                  <c:v>4.3068599999999999E-2</c:v>
                </c:pt>
                <c:pt idx="573">
                  <c:v>4.33032E-2</c:v>
                </c:pt>
                <c:pt idx="574">
                  <c:v>3.8303199999999996E-2</c:v>
                </c:pt>
                <c:pt idx="575">
                  <c:v>3.8303199999999996E-2</c:v>
                </c:pt>
                <c:pt idx="576">
                  <c:v>4.9939500000000081E-2</c:v>
                </c:pt>
                <c:pt idx="577">
                  <c:v>4.6489350000000124E-2</c:v>
                </c:pt>
                <c:pt idx="578">
                  <c:v>5.4298850000000107E-2</c:v>
                </c:pt>
                <c:pt idx="579">
                  <c:v>4.67988500000001E-2</c:v>
                </c:pt>
                <c:pt idx="580">
                  <c:v>3.0095100000000111E-2</c:v>
                </c:pt>
                <c:pt idx="581">
                  <c:v>2.220245000000011E-2</c:v>
                </c:pt>
                <c:pt idx="582">
                  <c:v>4.1557850000000118E-2</c:v>
                </c:pt>
                <c:pt idx="583">
                  <c:v>5.7689050000000089E-2</c:v>
                </c:pt>
                <c:pt idx="584">
                  <c:v>4.320850000000008E-2</c:v>
                </c:pt>
                <c:pt idx="585">
                  <c:v>3.8481600000000102E-2</c:v>
                </c:pt>
                <c:pt idx="586">
                  <c:v>4.8237950000000085E-2</c:v>
                </c:pt>
                <c:pt idx="587">
                  <c:v>4.4815650000000082E-2</c:v>
                </c:pt>
                <c:pt idx="588">
                  <c:v>3.4961050000000077E-2</c:v>
                </c:pt>
                <c:pt idx="589">
                  <c:v>4.2444050000000011E-2</c:v>
                </c:pt>
                <c:pt idx="590">
                  <c:v>3.6598200000000025E-2</c:v>
                </c:pt>
                <c:pt idx="591">
                  <c:v>4.1747050000000049E-2</c:v>
                </c:pt>
                <c:pt idx="592">
                  <c:v>5.6900950000000006E-2</c:v>
                </c:pt>
                <c:pt idx="593">
                  <c:v>5.2189800000000036E-2</c:v>
                </c:pt>
                <c:pt idx="594">
                  <c:v>3.710520000000006E-2</c:v>
                </c:pt>
                <c:pt idx="595">
                  <c:v>5.425330000000006E-2</c:v>
                </c:pt>
                <c:pt idx="596">
                  <c:v>5.1785150000000058E-2</c:v>
                </c:pt>
                <c:pt idx="597">
                  <c:v>5.1785150000000058E-2</c:v>
                </c:pt>
                <c:pt idx="598">
                  <c:v>4.7051000000000079E-2</c:v>
                </c:pt>
                <c:pt idx="599">
                  <c:v>5.9193550000000053E-2</c:v>
                </c:pt>
                <c:pt idx="600">
                  <c:v>3.6429850000000055E-2</c:v>
                </c:pt>
                <c:pt idx="601">
                  <c:v>4.929895000000005E-2</c:v>
                </c:pt>
                <c:pt idx="602">
                  <c:v>7.6924200000000012E-2</c:v>
                </c:pt>
                <c:pt idx="603">
                  <c:v>5.8448299999999995E-2</c:v>
                </c:pt>
                <c:pt idx="604">
                  <c:v>3.0948299999999998E-2</c:v>
                </c:pt>
                <c:pt idx="605">
                  <c:v>4.1292799999999977E-2</c:v>
                </c:pt>
                <c:pt idx="606">
                  <c:v>5.5907449999999997E-2</c:v>
                </c:pt>
                <c:pt idx="607">
                  <c:v>4.0177149999999995E-2</c:v>
                </c:pt>
                <c:pt idx="608">
                  <c:v>3.8851549999999999E-2</c:v>
                </c:pt>
                <c:pt idx="609">
                  <c:v>3.7357149999999964E-2</c:v>
                </c:pt>
                <c:pt idx="610">
                  <c:v>5.6839099999999976E-2</c:v>
                </c:pt>
                <c:pt idx="611">
                  <c:v>5.0571750000000054E-2</c:v>
                </c:pt>
                <c:pt idx="612">
                  <c:v>5.1485250000000024E-2</c:v>
                </c:pt>
                <c:pt idx="613">
                  <c:v>4.6853350000000002E-2</c:v>
                </c:pt>
                <c:pt idx="614">
                  <c:v>5.217709999999999E-2</c:v>
                </c:pt>
                <c:pt idx="615">
                  <c:v>6.0508500000000034E-2</c:v>
                </c:pt>
                <c:pt idx="616">
                  <c:v>5.4699400000000037E-2</c:v>
                </c:pt>
                <c:pt idx="617">
                  <c:v>5.7260749999999985E-2</c:v>
                </c:pt>
                <c:pt idx="618">
                  <c:v>5.2533199999999988E-2</c:v>
                </c:pt>
                <c:pt idx="619">
                  <c:v>5.3163699999999994E-2</c:v>
                </c:pt>
                <c:pt idx="620">
                  <c:v>6.8647649999999977E-2</c:v>
                </c:pt>
                <c:pt idx="621">
                  <c:v>6.0772149999999969E-2</c:v>
                </c:pt>
                <c:pt idx="622">
                  <c:v>6.2932599999999964E-2</c:v>
                </c:pt>
                <c:pt idx="623">
                  <c:v>5.5097349999999948E-2</c:v>
                </c:pt>
                <c:pt idx="624">
                  <c:v>5.5146499999999946E-2</c:v>
                </c:pt>
                <c:pt idx="625">
                  <c:v>4.9339749999999932E-2</c:v>
                </c:pt>
                <c:pt idx="626">
                  <c:v>5.2522749999999979E-2</c:v>
                </c:pt>
                <c:pt idx="627">
                  <c:v>4.9971399999999958E-2</c:v>
                </c:pt>
                <c:pt idx="628">
                  <c:v>6.1269049999999978E-2</c:v>
                </c:pt>
                <c:pt idx="629">
                  <c:v>4.9067699999999964E-2</c:v>
                </c:pt>
                <c:pt idx="630">
                  <c:v>6.0284799999999972E-2</c:v>
                </c:pt>
                <c:pt idx="631">
                  <c:v>5.5289799999999986E-2</c:v>
                </c:pt>
                <c:pt idx="632">
                  <c:v>5.5351150000000002E-2</c:v>
                </c:pt>
                <c:pt idx="633">
                  <c:v>5.529089999999999E-2</c:v>
                </c:pt>
                <c:pt idx="634">
                  <c:v>5.0080899999999998E-2</c:v>
                </c:pt>
                <c:pt idx="635">
                  <c:v>6.9991749999999978E-2</c:v>
                </c:pt>
                <c:pt idx="636">
                  <c:v>4.4604099999999994E-2</c:v>
                </c:pt>
                <c:pt idx="637">
                  <c:v>5.2673899999999996E-2</c:v>
                </c:pt>
                <c:pt idx="638">
                  <c:v>5.0298799999999977E-2</c:v>
                </c:pt>
                <c:pt idx="639">
                  <c:v>5.8030349999999981E-2</c:v>
                </c:pt>
                <c:pt idx="640">
                  <c:v>5.4203950000000001E-2</c:v>
                </c:pt>
                <c:pt idx="641">
                  <c:v>7.1662049999999991E-2</c:v>
                </c:pt>
                <c:pt idx="642">
                  <c:v>4.6614699999999995E-2</c:v>
                </c:pt>
                <c:pt idx="643">
                  <c:v>4.1423399999999999E-2</c:v>
                </c:pt>
                <c:pt idx="644">
                  <c:v>5.0352600000000011E-2</c:v>
                </c:pt>
                <c:pt idx="645">
                  <c:v>5.6226550000000028E-2</c:v>
                </c:pt>
                <c:pt idx="646">
                  <c:v>7.1180300000000016E-2</c:v>
                </c:pt>
                <c:pt idx="647">
                  <c:v>5.618030000000003E-2</c:v>
                </c:pt>
                <c:pt idx="648">
                  <c:v>5.5785200000000007E-2</c:v>
                </c:pt>
                <c:pt idx="649">
                  <c:v>5.4785200000000006E-2</c:v>
                </c:pt>
                <c:pt idx="650">
                  <c:v>5.0785200000000003E-2</c:v>
                </c:pt>
                <c:pt idx="651">
                  <c:v>5.0336250000000013E-2</c:v>
                </c:pt>
                <c:pt idx="652">
                  <c:v>4.6944350000000037E-2</c:v>
                </c:pt>
                <c:pt idx="653">
                  <c:v>4.5744350000000031E-2</c:v>
                </c:pt>
                <c:pt idx="654">
                  <c:v>5.1871400000000054E-2</c:v>
                </c:pt>
                <c:pt idx="655">
                  <c:v>4.8621950000000025E-2</c:v>
                </c:pt>
                <c:pt idx="656">
                  <c:v>4.6934200000000051E-2</c:v>
                </c:pt>
                <c:pt idx="657">
                  <c:v>4.4434200000000049E-2</c:v>
                </c:pt>
                <c:pt idx="658">
                  <c:v>3.1700150000000052E-2</c:v>
                </c:pt>
                <c:pt idx="659">
                  <c:v>4.5674350000000016E-2</c:v>
                </c:pt>
                <c:pt idx="660">
                  <c:v>4.4525700000000057E-2</c:v>
                </c:pt>
                <c:pt idx="661">
                  <c:v>4.3641950000000027E-2</c:v>
                </c:pt>
                <c:pt idx="662">
                  <c:v>3.3194299999999996E-2</c:v>
                </c:pt>
                <c:pt idx="663">
                  <c:v>5.4965600000000003E-2</c:v>
                </c:pt>
                <c:pt idx="664">
                  <c:v>4.4764550000000056E-2</c:v>
                </c:pt>
                <c:pt idx="665">
                  <c:v>4.9380600000000066E-2</c:v>
                </c:pt>
                <c:pt idx="666">
                  <c:v>4.7180600000000059E-2</c:v>
                </c:pt>
                <c:pt idx="667">
                  <c:v>2.9597600000000043E-2</c:v>
                </c:pt>
                <c:pt idx="668">
                  <c:v>4.7023000000000051E-2</c:v>
                </c:pt>
                <c:pt idx="669">
                  <c:v>3.2044750000000038E-2</c:v>
                </c:pt>
                <c:pt idx="670">
                  <c:v>4.1868200000000036E-2</c:v>
                </c:pt>
                <c:pt idx="671">
                  <c:v>3.9368200000000034E-2</c:v>
                </c:pt>
                <c:pt idx="672">
                  <c:v>3.1868200000000027E-2</c:v>
                </c:pt>
                <c:pt idx="673">
                  <c:v>3.1868200000000027E-2</c:v>
                </c:pt>
                <c:pt idx="674">
                  <c:v>4.864855000000004E-2</c:v>
                </c:pt>
                <c:pt idx="675">
                  <c:v>4.949285000000006E-2</c:v>
                </c:pt>
                <c:pt idx="676">
                  <c:v>4.2427450000000047E-2</c:v>
                </c:pt>
                <c:pt idx="677">
                  <c:v>3.6409750000000018E-2</c:v>
                </c:pt>
                <c:pt idx="678">
                  <c:v>2.6186000000000043E-2</c:v>
                </c:pt>
                <c:pt idx="679">
                  <c:v>3.9504849999999994E-2</c:v>
                </c:pt>
                <c:pt idx="680">
                  <c:v>2.3200750000000006E-2</c:v>
                </c:pt>
                <c:pt idx="681">
                  <c:v>3.7991250000000018E-2</c:v>
                </c:pt>
                <c:pt idx="682">
                  <c:v>3.5777800000000012E-2</c:v>
                </c:pt>
                <c:pt idx="683">
                  <c:v>4.3203400000000003E-2</c:v>
                </c:pt>
                <c:pt idx="684">
                  <c:v>2.0027899999999946E-2</c:v>
                </c:pt>
                <c:pt idx="685">
                  <c:v>3.9359899999999962E-2</c:v>
                </c:pt>
                <c:pt idx="686">
                  <c:v>4.5116949999999975E-2</c:v>
                </c:pt>
                <c:pt idx="687">
                  <c:v>4.0070649999999972E-2</c:v>
                </c:pt>
                <c:pt idx="688">
                  <c:v>3.7531799999999976E-2</c:v>
                </c:pt>
                <c:pt idx="689">
                  <c:v>3.756495E-2</c:v>
                </c:pt>
                <c:pt idx="690">
                  <c:v>4.4374200000000016E-2</c:v>
                </c:pt>
                <c:pt idx="691">
                  <c:v>3.8316750000000066E-2</c:v>
                </c:pt>
                <c:pt idx="692">
                  <c:v>2.7710950000000026E-2</c:v>
                </c:pt>
                <c:pt idx="693">
                  <c:v>3.8099750000000016E-2</c:v>
                </c:pt>
                <c:pt idx="694">
                  <c:v>4.5577250000000027E-2</c:v>
                </c:pt>
                <c:pt idx="695">
                  <c:v>3.65124E-2</c:v>
                </c:pt>
                <c:pt idx="696">
                  <c:v>4.1650750000000014E-2</c:v>
                </c:pt>
                <c:pt idx="697">
                  <c:v>3.9838449999999997E-2</c:v>
                </c:pt>
                <c:pt idx="698">
                  <c:v>3.9806649999999999E-2</c:v>
                </c:pt>
                <c:pt idx="699">
                  <c:v>3.2306649999999992E-2</c:v>
                </c:pt>
                <c:pt idx="700">
                  <c:v>3.878315000000003E-2</c:v>
                </c:pt>
                <c:pt idx="701">
                  <c:v>3.9720700000000025E-2</c:v>
                </c:pt>
                <c:pt idx="702">
                  <c:v>4.0698700000000032E-2</c:v>
                </c:pt>
                <c:pt idx="703">
                  <c:v>4.3649450000000034E-2</c:v>
                </c:pt>
                <c:pt idx="704">
                  <c:v>3.9457149999999983E-2</c:v>
                </c:pt>
                <c:pt idx="705">
                  <c:v>3.945174999999998E-2</c:v>
                </c:pt>
                <c:pt idx="706">
                  <c:v>3.9478850000000051E-2</c:v>
                </c:pt>
                <c:pt idx="707">
                  <c:v>3.3478850000000046E-2</c:v>
                </c:pt>
                <c:pt idx="708">
                  <c:v>3.7076550000000041E-2</c:v>
                </c:pt>
                <c:pt idx="709">
                  <c:v>3.9497100000000035E-2</c:v>
                </c:pt>
                <c:pt idx="710">
                  <c:v>4.952135000000002E-2</c:v>
                </c:pt>
                <c:pt idx="711">
                  <c:v>5.1506800000000019E-2</c:v>
                </c:pt>
                <c:pt idx="712">
                  <c:v>3.9460850000000006E-2</c:v>
                </c:pt>
                <c:pt idx="713">
                  <c:v>3.3504799999999946E-2</c:v>
                </c:pt>
                <c:pt idx="714">
                  <c:v>4.1966049999999935E-2</c:v>
                </c:pt>
                <c:pt idx="715">
                  <c:v>4.517384999999996E-2</c:v>
                </c:pt>
                <c:pt idx="716">
                  <c:v>4.3352450000000015E-2</c:v>
                </c:pt>
                <c:pt idx="717">
                  <c:v>4.0989200000000003E-2</c:v>
                </c:pt>
                <c:pt idx="718">
                  <c:v>3.7333450000000018E-2</c:v>
                </c:pt>
                <c:pt idx="719">
                  <c:v>3.6204950000000069E-2</c:v>
                </c:pt>
                <c:pt idx="720">
                  <c:v>3.9584300000000058E-2</c:v>
                </c:pt>
                <c:pt idx="721">
                  <c:v>4.5149150000000013E-2</c:v>
                </c:pt>
                <c:pt idx="722">
                  <c:v>4.661895000000002E-2</c:v>
                </c:pt>
                <c:pt idx="723">
                  <c:v>4.5811350000000001E-2</c:v>
                </c:pt>
                <c:pt idx="724">
                  <c:v>4.5874449999999983E-2</c:v>
                </c:pt>
                <c:pt idx="725">
                  <c:v>4.7058399999999986E-2</c:v>
                </c:pt>
                <c:pt idx="726">
                  <c:v>4.2058399999999982E-2</c:v>
                </c:pt>
                <c:pt idx="727">
                  <c:v>4.5583750000000006E-2</c:v>
                </c:pt>
                <c:pt idx="728">
                  <c:v>4.663150000000002E-2</c:v>
                </c:pt>
                <c:pt idx="729">
                  <c:v>4.5797600000000022E-2</c:v>
                </c:pt>
                <c:pt idx="730">
                  <c:v>3.8036600000000004E-2</c:v>
                </c:pt>
                <c:pt idx="731">
                  <c:v>3.9267250000000017E-2</c:v>
                </c:pt>
                <c:pt idx="732">
                  <c:v>4.7097250000000035E-2</c:v>
                </c:pt>
                <c:pt idx="733">
                  <c:v>4.7389400000000012E-2</c:v>
                </c:pt>
                <c:pt idx="734">
                  <c:v>7.5944750000000005E-2</c:v>
                </c:pt>
                <c:pt idx="735">
                  <c:v>4.3405950000000026E-2</c:v>
                </c:pt>
                <c:pt idx="736">
                  <c:v>4.5539150000000014E-2</c:v>
                </c:pt>
                <c:pt idx="737">
                  <c:v>3.8166600000000037E-2</c:v>
                </c:pt>
                <c:pt idx="738">
                  <c:v>4.102535000000003E-2</c:v>
                </c:pt>
                <c:pt idx="739">
                  <c:v>3.6988150000000025E-2</c:v>
                </c:pt>
                <c:pt idx="740">
                  <c:v>4.5962200000000064E-2</c:v>
                </c:pt>
                <c:pt idx="741">
                  <c:v>3.9438700000000076E-2</c:v>
                </c:pt>
                <c:pt idx="742">
                  <c:v>4.8846700000000035E-2</c:v>
                </c:pt>
                <c:pt idx="743">
                  <c:v>4.5987200000000047E-2</c:v>
                </c:pt>
                <c:pt idx="744">
                  <c:v>4.5686400000000016E-2</c:v>
                </c:pt>
                <c:pt idx="745">
                  <c:v>4.165710000000003E-2</c:v>
                </c:pt>
                <c:pt idx="746">
                  <c:v>4.0112900000000021E-2</c:v>
                </c:pt>
                <c:pt idx="747">
                  <c:v>3.7612900000000019E-2</c:v>
                </c:pt>
                <c:pt idx="748">
                  <c:v>4.1425800000000054E-2</c:v>
                </c:pt>
                <c:pt idx="749">
                  <c:v>4.7844550000000013E-2</c:v>
                </c:pt>
                <c:pt idx="750">
                  <c:v>4.6529499999999974E-2</c:v>
                </c:pt>
                <c:pt idx="751">
                  <c:v>4.5402449999999969E-2</c:v>
                </c:pt>
                <c:pt idx="752">
                  <c:v>2.8605750000000027E-2</c:v>
                </c:pt>
                <c:pt idx="753">
                  <c:v>4.3893800000000011E-2</c:v>
                </c:pt>
                <c:pt idx="754">
                  <c:v>4.2167949999999982E-2</c:v>
                </c:pt>
                <c:pt idx="755">
                  <c:v>4.3342449999999977E-2</c:v>
                </c:pt>
                <c:pt idx="756">
                  <c:v>3.62397E-2</c:v>
                </c:pt>
                <c:pt idx="757">
                  <c:v>4.0078599999999978E-2</c:v>
                </c:pt>
                <c:pt idx="758">
                  <c:v>3.6267899999999978E-2</c:v>
                </c:pt>
                <c:pt idx="759">
                  <c:v>4.2011249999999931E-2</c:v>
                </c:pt>
                <c:pt idx="760">
                  <c:v>4.4342599999999954E-2</c:v>
                </c:pt>
                <c:pt idx="761">
                  <c:v>3.3363799999999944E-2</c:v>
                </c:pt>
                <c:pt idx="762">
                  <c:v>4.088294999999996E-2</c:v>
                </c:pt>
                <c:pt idx="763">
                  <c:v>3.8395899999999941E-2</c:v>
                </c:pt>
                <c:pt idx="764">
                  <c:v>4.1331749999999917E-2</c:v>
                </c:pt>
                <c:pt idx="765">
                  <c:v>4.4451449999999962E-2</c:v>
                </c:pt>
                <c:pt idx="766">
                  <c:v>3.8482249999999954E-2</c:v>
                </c:pt>
                <c:pt idx="767">
                  <c:v>4.105304999999998E-2</c:v>
                </c:pt>
                <c:pt idx="768">
                  <c:v>3.0716749999999973E-2</c:v>
                </c:pt>
                <c:pt idx="769">
                  <c:v>3.8954999999999962E-2</c:v>
                </c:pt>
                <c:pt idx="770">
                  <c:v>3.9102699999999976E-2</c:v>
                </c:pt>
                <c:pt idx="771">
                  <c:v>4.4249999999999956E-2</c:v>
                </c:pt>
                <c:pt idx="772">
                  <c:v>4.1536099999999951E-2</c:v>
                </c:pt>
                <c:pt idx="773">
                  <c:v>4.2542499999999983E-2</c:v>
                </c:pt>
                <c:pt idx="774">
                  <c:v>4.5720499999999983E-2</c:v>
                </c:pt>
                <c:pt idx="775">
                  <c:v>4.4754499999999975E-2</c:v>
                </c:pt>
                <c:pt idx="776">
                  <c:v>3.7754499999999983E-2</c:v>
                </c:pt>
                <c:pt idx="777">
                  <c:v>4.5098799999999994E-2</c:v>
                </c:pt>
                <c:pt idx="778">
                  <c:v>5.0267450000000005E-2</c:v>
                </c:pt>
                <c:pt idx="779">
                  <c:v>4.7798200000000027E-2</c:v>
                </c:pt>
                <c:pt idx="780">
                  <c:v>4.3140299999999993E-2</c:v>
                </c:pt>
                <c:pt idx="781">
                  <c:v>3.5919200000000026E-2</c:v>
                </c:pt>
                <c:pt idx="782">
                  <c:v>3.3126950000000002E-2</c:v>
                </c:pt>
                <c:pt idx="783">
                  <c:v>4.1213349999999996E-2</c:v>
                </c:pt>
                <c:pt idx="784">
                  <c:v>3.624345000000001E-2</c:v>
                </c:pt>
                <c:pt idx="785">
                  <c:v>4.1315649999999982E-2</c:v>
                </c:pt>
                <c:pt idx="786">
                  <c:v>3.7589099999999986E-2</c:v>
                </c:pt>
                <c:pt idx="787">
                  <c:v>4.5802150000000041E-2</c:v>
                </c:pt>
                <c:pt idx="788">
                  <c:v>4.9109800000000065E-2</c:v>
                </c:pt>
                <c:pt idx="789">
                  <c:v>4.2663200000000026E-2</c:v>
                </c:pt>
                <c:pt idx="790">
                  <c:v>4.0184350000000021E-2</c:v>
                </c:pt>
                <c:pt idx="791">
                  <c:v>4.7965750000000043E-2</c:v>
                </c:pt>
                <c:pt idx="792">
                  <c:v>4.3531700000000034E-2</c:v>
                </c:pt>
                <c:pt idx="793">
                  <c:v>4.3031700000000034E-2</c:v>
                </c:pt>
                <c:pt idx="794">
                  <c:v>3.6099750000000042E-2</c:v>
                </c:pt>
                <c:pt idx="795">
                  <c:v>3.811460000000004E-2</c:v>
                </c:pt>
                <c:pt idx="796">
                  <c:v>4.0636600000000037E-2</c:v>
                </c:pt>
                <c:pt idx="797">
                  <c:v>5.0693550000000004E-2</c:v>
                </c:pt>
                <c:pt idx="798">
                  <c:v>4.3193549999999997E-2</c:v>
                </c:pt>
                <c:pt idx="799">
                  <c:v>4.2228600000000019E-2</c:v>
                </c:pt>
                <c:pt idx="800">
                  <c:v>4.3230700000000011E-2</c:v>
                </c:pt>
                <c:pt idx="801">
                  <c:v>3.4230700000000003E-2</c:v>
                </c:pt>
                <c:pt idx="802">
                  <c:v>3.9234399999999989E-2</c:v>
                </c:pt>
                <c:pt idx="803">
                  <c:v>4.1011949999999991E-2</c:v>
                </c:pt>
                <c:pt idx="804">
                  <c:v>4.653924999999999E-2</c:v>
                </c:pt>
                <c:pt idx="805">
                  <c:v>4.4539249999999989E-2</c:v>
                </c:pt>
                <c:pt idx="806">
                  <c:v>4.5074199999999995E-2</c:v>
                </c:pt>
                <c:pt idx="807">
                  <c:v>4.711319999999998E-2</c:v>
                </c:pt>
                <c:pt idx="808">
                  <c:v>4.6773299999999962E-2</c:v>
                </c:pt>
                <c:pt idx="809">
                  <c:v>3.936125E-2</c:v>
                </c:pt>
                <c:pt idx="810">
                  <c:v>4.9385750000000006E-2</c:v>
                </c:pt>
                <c:pt idx="811">
                  <c:v>4.5954849999999992E-2</c:v>
                </c:pt>
                <c:pt idx="812">
                  <c:v>3.9557599999999998E-2</c:v>
                </c:pt>
                <c:pt idx="813">
                  <c:v>4.3705699999999986E-2</c:v>
                </c:pt>
                <c:pt idx="814">
                  <c:v>4.488325E-2</c:v>
                </c:pt>
                <c:pt idx="815">
                  <c:v>3.4454099999999988E-2</c:v>
                </c:pt>
                <c:pt idx="816">
                  <c:v>4.3000899999999995E-2</c:v>
                </c:pt>
                <c:pt idx="817">
                  <c:v>4.1500449999999994E-2</c:v>
                </c:pt>
                <c:pt idx="818">
                  <c:v>3.5137449999999987E-2</c:v>
                </c:pt>
                <c:pt idx="819">
                  <c:v>3.5664399999999985E-2</c:v>
                </c:pt>
                <c:pt idx="820">
                  <c:v>3.5727750000000003E-2</c:v>
                </c:pt>
                <c:pt idx="821">
                  <c:v>3.605934999999999E-2</c:v>
                </c:pt>
                <c:pt idx="822">
                  <c:v>4.5757700000000012E-2</c:v>
                </c:pt>
                <c:pt idx="823">
                  <c:v>3.9857699999999996E-2</c:v>
                </c:pt>
                <c:pt idx="824">
                  <c:v>4.4345000000000009E-2</c:v>
                </c:pt>
                <c:pt idx="825">
                  <c:v>3.0439999999999995E-2</c:v>
                </c:pt>
                <c:pt idx="826">
                  <c:v>4.501765000000002E-2</c:v>
                </c:pt>
                <c:pt idx="827">
                  <c:v>3.1525000000000011E-2</c:v>
                </c:pt>
                <c:pt idx="828">
                  <c:v>5.1530600000000024E-2</c:v>
                </c:pt>
                <c:pt idx="829">
                  <c:v>5.6625600000000012E-2</c:v>
                </c:pt>
                <c:pt idx="830">
                  <c:v>4.0625600000000012E-2</c:v>
                </c:pt>
                <c:pt idx="831">
                  <c:v>3.3699649999999984E-2</c:v>
                </c:pt>
                <c:pt idx="832">
                  <c:v>4.1906899999999983E-2</c:v>
                </c:pt>
                <c:pt idx="833">
                  <c:v>4.6989749999999997E-2</c:v>
                </c:pt>
                <c:pt idx="834">
                  <c:v>4.2858350000000031E-2</c:v>
                </c:pt>
                <c:pt idx="835">
                  <c:v>3.6929900000000029E-2</c:v>
                </c:pt>
                <c:pt idx="836">
                  <c:v>4.0454900000000002E-2</c:v>
                </c:pt>
                <c:pt idx="837">
                  <c:v>5.2974599999999997E-2</c:v>
                </c:pt>
                <c:pt idx="838">
                  <c:v>4.4980749999999986E-2</c:v>
                </c:pt>
                <c:pt idx="839">
                  <c:v>5.4562099999999975E-2</c:v>
                </c:pt>
                <c:pt idx="840">
                  <c:v>4.0432449999999995E-2</c:v>
                </c:pt>
                <c:pt idx="841">
                  <c:v>4.2938450000000003E-2</c:v>
                </c:pt>
                <c:pt idx="842">
                  <c:v>4.1702799999999957E-2</c:v>
                </c:pt>
                <c:pt idx="843">
                  <c:v>3.3378749999999957E-2</c:v>
                </c:pt>
                <c:pt idx="844">
                  <c:v>4.7400749999999964E-2</c:v>
                </c:pt>
                <c:pt idx="845">
                  <c:v>4.2400749999999973E-2</c:v>
                </c:pt>
                <c:pt idx="846">
                  <c:v>4.3424749999999956E-2</c:v>
                </c:pt>
                <c:pt idx="847">
                  <c:v>4.752009999999994E-2</c:v>
                </c:pt>
                <c:pt idx="848">
                  <c:v>4.6520099999999953E-2</c:v>
                </c:pt>
                <c:pt idx="849">
                  <c:v>4.6183349999999956E-2</c:v>
                </c:pt>
                <c:pt idx="850">
                  <c:v>4.3715849999999973E-2</c:v>
                </c:pt>
                <c:pt idx="851">
                  <c:v>4.2743299999999984E-2</c:v>
                </c:pt>
                <c:pt idx="852">
                  <c:v>4.3931049999999944E-2</c:v>
                </c:pt>
                <c:pt idx="853">
                  <c:v>3.6617699999999961E-2</c:v>
                </c:pt>
                <c:pt idx="854">
                  <c:v>3.8412999999999961E-2</c:v>
                </c:pt>
                <c:pt idx="855">
                  <c:v>4.7795999999999964E-2</c:v>
                </c:pt>
                <c:pt idx="856">
                  <c:v>4.410639999999999E-2</c:v>
                </c:pt>
                <c:pt idx="857">
                  <c:v>4.7195999999999988E-2</c:v>
                </c:pt>
                <c:pt idx="858">
                  <c:v>4.3195999999999998E-2</c:v>
                </c:pt>
                <c:pt idx="859">
                  <c:v>4.4617500000000018E-2</c:v>
                </c:pt>
                <c:pt idx="860">
                  <c:v>4.5040749999999991E-2</c:v>
                </c:pt>
                <c:pt idx="861">
                  <c:v>4.2618250000000024E-2</c:v>
                </c:pt>
                <c:pt idx="862">
                  <c:v>4.2749300000000032E-2</c:v>
                </c:pt>
                <c:pt idx="863">
                  <c:v>3.7808000000000022E-2</c:v>
                </c:pt>
                <c:pt idx="864">
                  <c:v>4.7907650000000024E-2</c:v>
                </c:pt>
                <c:pt idx="865">
                  <c:v>4.3135700000000041E-2</c:v>
                </c:pt>
                <c:pt idx="866">
                  <c:v>4.9180100000000018E-2</c:v>
                </c:pt>
                <c:pt idx="867">
                  <c:v>4.5019700000000024E-2</c:v>
                </c:pt>
                <c:pt idx="868">
                  <c:v>4.2826250000000024E-2</c:v>
                </c:pt>
                <c:pt idx="869">
                  <c:v>3.3708700000000036E-2</c:v>
                </c:pt>
                <c:pt idx="870">
                  <c:v>4.5423300000000014E-2</c:v>
                </c:pt>
                <c:pt idx="871">
                  <c:v>3.6919850000000004E-2</c:v>
                </c:pt>
                <c:pt idx="872">
                  <c:v>4.7038250000000004E-2</c:v>
                </c:pt>
                <c:pt idx="873">
                  <c:v>4.8404749999999983E-2</c:v>
                </c:pt>
                <c:pt idx="874">
                  <c:v>4.1964300000000024E-2</c:v>
                </c:pt>
                <c:pt idx="875">
                  <c:v>5.4332549999999993E-2</c:v>
                </c:pt>
                <c:pt idx="876">
                  <c:v>4.4783699999999996E-2</c:v>
                </c:pt>
                <c:pt idx="877">
                  <c:v>4.0668200000000002E-2</c:v>
                </c:pt>
                <c:pt idx="878">
                  <c:v>4.1211600000000001E-2</c:v>
                </c:pt>
                <c:pt idx="879">
                  <c:v>4.8285500000000009E-2</c:v>
                </c:pt>
                <c:pt idx="880">
                  <c:v>3.6263750000000011E-2</c:v>
                </c:pt>
                <c:pt idx="881">
                  <c:v>4.5806250000000007E-2</c:v>
                </c:pt>
                <c:pt idx="882">
                  <c:v>4.5969499999999996E-2</c:v>
                </c:pt>
                <c:pt idx="883">
                  <c:v>4.9582749999999967E-2</c:v>
                </c:pt>
                <c:pt idx="884">
                  <c:v>5.0189149999999988E-2</c:v>
                </c:pt>
                <c:pt idx="885">
                  <c:v>4.2393399999999998E-2</c:v>
                </c:pt>
                <c:pt idx="886">
                  <c:v>5.6479500000000016E-2</c:v>
                </c:pt>
                <c:pt idx="887">
                  <c:v>4.8979500000000023E-2</c:v>
                </c:pt>
                <c:pt idx="888">
                  <c:v>4.6508700000000014E-2</c:v>
                </c:pt>
                <c:pt idx="889">
                  <c:v>4.6532800000000013E-2</c:v>
                </c:pt>
                <c:pt idx="890">
                  <c:v>4.5949600000000007E-2</c:v>
                </c:pt>
                <c:pt idx="891">
                  <c:v>5.304724999999999E-2</c:v>
                </c:pt>
                <c:pt idx="892">
                  <c:v>4.039559999999999E-2</c:v>
                </c:pt>
                <c:pt idx="893">
                  <c:v>4.463449999999998E-2</c:v>
                </c:pt>
                <c:pt idx="894">
                  <c:v>4.7534049999999967E-2</c:v>
                </c:pt>
                <c:pt idx="895">
                  <c:v>5.8746899999999963E-2</c:v>
                </c:pt>
                <c:pt idx="896">
                  <c:v>2.6740000000000055E-2</c:v>
                </c:pt>
                <c:pt idx="897">
                  <c:v>3.4597350000000041E-2</c:v>
                </c:pt>
                <c:pt idx="898">
                  <c:v>3.4597350000000041E-2</c:v>
                </c:pt>
                <c:pt idx="899">
                  <c:v>3.7496900000000027E-2</c:v>
                </c:pt>
                <c:pt idx="900">
                  <c:v>4.1332950000000049E-2</c:v>
                </c:pt>
                <c:pt idx="901">
                  <c:v>3.5656350000000045E-2</c:v>
                </c:pt>
                <c:pt idx="902">
                  <c:v>4.1569250000000016E-2</c:v>
                </c:pt>
                <c:pt idx="903">
                  <c:v>3.9569250000000028E-2</c:v>
                </c:pt>
                <c:pt idx="904">
                  <c:v>3.3861050000000031E-2</c:v>
                </c:pt>
                <c:pt idx="905">
                  <c:v>3.931545000000003E-2</c:v>
                </c:pt>
                <c:pt idx="906">
                  <c:v>3.9223100000000038E-2</c:v>
                </c:pt>
                <c:pt idx="907">
                  <c:v>4.53905E-2</c:v>
                </c:pt>
                <c:pt idx="908">
                  <c:v>4.6384299999999989E-2</c:v>
                </c:pt>
                <c:pt idx="909">
                  <c:v>3.31288E-2</c:v>
                </c:pt>
                <c:pt idx="910">
                  <c:v>4.8987649999999994E-2</c:v>
                </c:pt>
                <c:pt idx="911">
                  <c:v>4.1977750000000008E-2</c:v>
                </c:pt>
                <c:pt idx="912">
                  <c:v>3.7854499999999972E-2</c:v>
                </c:pt>
                <c:pt idx="913">
                  <c:v>4.28148E-2</c:v>
                </c:pt>
                <c:pt idx="914">
                  <c:v>5.0901149999999992E-2</c:v>
                </c:pt>
                <c:pt idx="915">
                  <c:v>3.8818599999999981E-2</c:v>
                </c:pt>
                <c:pt idx="916">
                  <c:v>3.3852849999999976E-2</c:v>
                </c:pt>
                <c:pt idx="917">
                  <c:v>3.2864049999999992E-2</c:v>
                </c:pt>
                <c:pt idx="918">
                  <c:v>3.2977799999999988E-2</c:v>
                </c:pt>
                <c:pt idx="919">
                  <c:v>3.9534E-2</c:v>
                </c:pt>
                <c:pt idx="920">
                  <c:v>3.5526499999999975E-2</c:v>
                </c:pt>
                <c:pt idx="921">
                  <c:v>3.6503749999999974E-2</c:v>
                </c:pt>
                <c:pt idx="922">
                  <c:v>4.6913099999999958E-2</c:v>
                </c:pt>
                <c:pt idx="923">
                  <c:v>3.5837349999999948E-2</c:v>
                </c:pt>
                <c:pt idx="924">
                  <c:v>4.0951499999999974E-2</c:v>
                </c:pt>
                <c:pt idx="925">
                  <c:v>4.6253049999999948E-2</c:v>
                </c:pt>
                <c:pt idx="926">
                  <c:v>4.375304999999996E-2</c:v>
                </c:pt>
                <c:pt idx="927">
                  <c:v>4.1753049999999958E-2</c:v>
                </c:pt>
                <c:pt idx="928">
                  <c:v>3.8882699999999951E-2</c:v>
                </c:pt>
                <c:pt idx="929">
                  <c:v>5.4625300000000016E-2</c:v>
                </c:pt>
                <c:pt idx="930">
                  <c:v>4.482530000000004E-2</c:v>
                </c:pt>
                <c:pt idx="931">
                  <c:v>4.1438100000000019E-2</c:v>
                </c:pt>
                <c:pt idx="932">
                  <c:v>4.5691250000000003E-2</c:v>
                </c:pt>
                <c:pt idx="933">
                  <c:v>4.6553650000000016E-2</c:v>
                </c:pt>
                <c:pt idx="934">
                  <c:v>4.9031600000000009E-2</c:v>
                </c:pt>
                <c:pt idx="935">
                  <c:v>5.3369650000000032E-2</c:v>
                </c:pt>
                <c:pt idx="936">
                  <c:v>5.7699550000000016E-2</c:v>
                </c:pt>
                <c:pt idx="937">
                  <c:v>4.2529100000000028E-2</c:v>
                </c:pt>
                <c:pt idx="938">
                  <c:v>4.579320000000002E-2</c:v>
                </c:pt>
                <c:pt idx="939">
                  <c:v>6.1644700000000011E-2</c:v>
                </c:pt>
                <c:pt idx="940">
                  <c:v>6.1644700000000011E-2</c:v>
                </c:pt>
                <c:pt idx="941">
                  <c:v>4.8167949999999987E-2</c:v>
                </c:pt>
                <c:pt idx="942">
                  <c:v>4.5677949999999995E-2</c:v>
                </c:pt>
                <c:pt idx="943">
                  <c:v>4.5624549999999986E-2</c:v>
                </c:pt>
                <c:pt idx="944">
                  <c:v>4.8153749999999995E-2</c:v>
                </c:pt>
                <c:pt idx="945">
                  <c:v>4.7725249999999969E-2</c:v>
                </c:pt>
                <c:pt idx="946">
                  <c:v>4.7174849999999949E-2</c:v>
                </c:pt>
                <c:pt idx="947">
                  <c:v>3.8288199999999967E-2</c:v>
                </c:pt>
                <c:pt idx="948">
                  <c:v>4.2925699999999928E-2</c:v>
                </c:pt>
                <c:pt idx="949">
                  <c:v>5.489714999999995E-2</c:v>
                </c:pt>
                <c:pt idx="950">
                  <c:v>4.1917250000000003E-2</c:v>
                </c:pt>
                <c:pt idx="951">
                  <c:v>4.4676150000000026E-2</c:v>
                </c:pt>
                <c:pt idx="952">
                  <c:v>4.9154000000000003E-2</c:v>
                </c:pt>
                <c:pt idx="953">
                  <c:v>4.6686550000000021E-2</c:v>
                </c:pt>
                <c:pt idx="954">
                  <c:v>3.8684400000000022E-2</c:v>
                </c:pt>
                <c:pt idx="955">
                  <c:v>4.9759700000000018E-2</c:v>
                </c:pt>
                <c:pt idx="956">
                  <c:v>4.9839150000000013E-2</c:v>
                </c:pt>
                <c:pt idx="957">
                  <c:v>3.2174399999999992E-2</c:v>
                </c:pt>
                <c:pt idx="958">
                  <c:v>4.8471100000000003E-2</c:v>
                </c:pt>
                <c:pt idx="959">
                  <c:v>4.6893950000000004E-2</c:v>
                </c:pt>
                <c:pt idx="960">
                  <c:v>4.8893449999999991E-2</c:v>
                </c:pt>
                <c:pt idx="961">
                  <c:v>5.2274499999999974E-2</c:v>
                </c:pt>
                <c:pt idx="962">
                  <c:v>4.3957100000000027E-2</c:v>
                </c:pt>
                <c:pt idx="963">
                  <c:v>4.5498049999999998E-2</c:v>
                </c:pt>
                <c:pt idx="964">
                  <c:v>6.3584049999999975E-2</c:v>
                </c:pt>
                <c:pt idx="965">
                  <c:v>4.9614549999999993E-2</c:v>
                </c:pt>
                <c:pt idx="966">
                  <c:v>4.4802549999999983E-2</c:v>
                </c:pt>
                <c:pt idx="967">
                  <c:v>4.276449999999999E-2</c:v>
                </c:pt>
                <c:pt idx="968">
                  <c:v>6.0769400000000015E-2</c:v>
                </c:pt>
                <c:pt idx="969">
                  <c:v>5.4627000000000009E-2</c:v>
                </c:pt>
                <c:pt idx="970">
                  <c:v>6.1185650000000008E-2</c:v>
                </c:pt>
                <c:pt idx="971">
                  <c:v>7.0182150000000026E-2</c:v>
                </c:pt>
                <c:pt idx="972">
                  <c:v>6.6574949999999994E-2</c:v>
                </c:pt>
                <c:pt idx="973">
                  <c:v>6.5810000000000021E-2</c:v>
                </c:pt>
                <c:pt idx="974">
                  <c:v>4.9176000000000004E-2</c:v>
                </c:pt>
                <c:pt idx="975">
                  <c:v>5.1617549999999984E-2</c:v>
                </c:pt>
                <c:pt idx="976">
                  <c:v>5.6180649999999978E-2</c:v>
                </c:pt>
                <c:pt idx="977">
                  <c:v>5.2338850000000041E-2</c:v>
                </c:pt>
                <c:pt idx="978">
                  <c:v>5.050244999999999E-2</c:v>
                </c:pt>
                <c:pt idx="979">
                  <c:v>5.2045549999999954E-2</c:v>
                </c:pt>
                <c:pt idx="980">
                  <c:v>5.4530449999999966E-2</c:v>
                </c:pt>
                <c:pt idx="981">
                  <c:v>5.4530449999999966E-2</c:v>
                </c:pt>
                <c:pt idx="982">
                  <c:v>4.426489999999994E-2</c:v>
                </c:pt>
                <c:pt idx="983">
                  <c:v>5.054989999999996E-2</c:v>
                </c:pt>
                <c:pt idx="984">
                  <c:v>4.8180899999999999E-2</c:v>
                </c:pt>
                <c:pt idx="985">
                  <c:v>6.0433350000000038E-2</c:v>
                </c:pt>
                <c:pt idx="986">
                  <c:v>5.1286149999999982E-2</c:v>
                </c:pt>
                <c:pt idx="987">
                  <c:v>7.0118799999999967E-2</c:v>
                </c:pt>
                <c:pt idx="988">
                  <c:v>6.216694999999995E-2</c:v>
                </c:pt>
                <c:pt idx="989">
                  <c:v>5.4571600000000005E-2</c:v>
                </c:pt>
                <c:pt idx="990">
                  <c:v>5.72883E-2</c:v>
                </c:pt>
                <c:pt idx="991">
                  <c:v>5.129725000000001E-2</c:v>
                </c:pt>
                <c:pt idx="992">
                  <c:v>5.3778849999999989E-2</c:v>
                </c:pt>
                <c:pt idx="993">
                  <c:v>5.4223599999999983E-2</c:v>
                </c:pt>
                <c:pt idx="994">
                  <c:v>5.4223599999999983E-2</c:v>
                </c:pt>
                <c:pt idx="995">
                  <c:v>5.4062550000000001E-2</c:v>
                </c:pt>
                <c:pt idx="996">
                  <c:v>4.9413400000000024E-2</c:v>
                </c:pt>
                <c:pt idx="997">
                  <c:v>5.1972100000000035E-2</c:v>
                </c:pt>
                <c:pt idx="998">
                  <c:v>5.4482000000000044E-2</c:v>
                </c:pt>
                <c:pt idx="999">
                  <c:v>4.4511650000000048E-2</c:v>
                </c:pt>
                <c:pt idx="1000">
                  <c:v>4.7587350000000028E-2</c:v>
                </c:pt>
                <c:pt idx="1001">
                  <c:v>5.1094599999999997E-2</c:v>
                </c:pt>
                <c:pt idx="1002">
                  <c:v>7.3930949999999981E-2</c:v>
                </c:pt>
                <c:pt idx="1003">
                  <c:v>7.0036850000000012E-2</c:v>
                </c:pt>
                <c:pt idx="1004">
                  <c:v>4.5029550000000008E-2</c:v>
                </c:pt>
                <c:pt idx="1005">
                  <c:v>4.6527300000000008E-2</c:v>
                </c:pt>
                <c:pt idx="1006">
                  <c:v>6.3493295000000005E-2</c:v>
                </c:pt>
                <c:pt idx="1007">
                  <c:v>4.7056354999999994E-2</c:v>
                </c:pt>
                <c:pt idx="1008">
                  <c:v>6.5262894999999974E-2</c:v>
                </c:pt>
                <c:pt idx="1009">
                  <c:v>5.6844705000000009E-2</c:v>
                </c:pt>
                <c:pt idx="1010">
                  <c:v>6.8244470000000002E-2</c:v>
                </c:pt>
                <c:pt idx="1011">
                  <c:v>5.5244469999999997E-2</c:v>
                </c:pt>
                <c:pt idx="1012">
                  <c:v>5.5248909999999977E-2</c:v>
                </c:pt>
                <c:pt idx="1013">
                  <c:v>6.8481485000000036E-2</c:v>
                </c:pt>
                <c:pt idx="1014">
                  <c:v>5.0381419999999996E-2</c:v>
                </c:pt>
                <c:pt idx="1015">
                  <c:v>6.2591599999999983E-2</c:v>
                </c:pt>
                <c:pt idx="1016">
                  <c:v>6.4806449999999974E-2</c:v>
                </c:pt>
                <c:pt idx="1017">
                  <c:v>6.1506439999999982E-2</c:v>
                </c:pt>
                <c:pt idx="1018">
                  <c:v>5.909434500000002E-2</c:v>
                </c:pt>
                <c:pt idx="1019">
                  <c:v>7.3222475000000065E-2</c:v>
                </c:pt>
                <c:pt idx="1020">
                  <c:v>7.2548420000000044E-2</c:v>
                </c:pt>
                <c:pt idx="1021">
                  <c:v>5.7240840000000008E-2</c:v>
                </c:pt>
                <c:pt idx="1022">
                  <c:v>4.9387380000000015E-2</c:v>
                </c:pt>
                <c:pt idx="1023">
                  <c:v>7.0160075000000002E-2</c:v>
                </c:pt>
                <c:pt idx="1024">
                  <c:v>7.0422399999999996E-2</c:v>
                </c:pt>
                <c:pt idx="1025">
                  <c:v>6.2130225000000018E-2</c:v>
                </c:pt>
                <c:pt idx="1026">
                  <c:v>5.9576390000000014E-2</c:v>
                </c:pt>
                <c:pt idx="1027">
                  <c:v>5.9583380000000012E-2</c:v>
                </c:pt>
                <c:pt idx="1028">
                  <c:v>4.9606910000000018E-2</c:v>
                </c:pt>
                <c:pt idx="1029">
                  <c:v>4.9581905000000016E-2</c:v>
                </c:pt>
                <c:pt idx="1030">
                  <c:v>4.7045405000000005E-2</c:v>
                </c:pt>
                <c:pt idx="1031">
                  <c:v>5.6695875000000027E-2</c:v>
                </c:pt>
                <c:pt idx="1032">
                  <c:v>5.7646245000000006E-2</c:v>
                </c:pt>
                <c:pt idx="1033">
                  <c:v>4.9146244999999998E-2</c:v>
                </c:pt>
                <c:pt idx="1034">
                  <c:v>6.5636330000000007E-2</c:v>
                </c:pt>
                <c:pt idx="1035">
                  <c:v>7.0623414999999995E-2</c:v>
                </c:pt>
                <c:pt idx="1036">
                  <c:v>7.0623414999999995E-2</c:v>
                </c:pt>
                <c:pt idx="1037">
                  <c:v>5.5605700000000008E-2</c:v>
                </c:pt>
                <c:pt idx="1038">
                  <c:v>7.0515285000000011E-2</c:v>
                </c:pt>
                <c:pt idx="1039">
                  <c:v>5.7625544999999993E-2</c:v>
                </c:pt>
                <c:pt idx="1040">
                  <c:v>5.2288664999999963E-2</c:v>
                </c:pt>
                <c:pt idx="1041">
                  <c:v>6.2172704999999974E-2</c:v>
                </c:pt>
                <c:pt idx="1042">
                  <c:v>5.4264604999999987E-2</c:v>
                </c:pt>
                <c:pt idx="1043">
                  <c:v>5.1745469999999981E-2</c:v>
                </c:pt>
                <c:pt idx="1044">
                  <c:v>5.1739514999999986E-2</c:v>
                </c:pt>
                <c:pt idx="1045">
                  <c:v>6.1421140000000006E-2</c:v>
                </c:pt>
                <c:pt idx="1046">
                  <c:v>5.4000219999999974E-2</c:v>
                </c:pt>
                <c:pt idx="1047">
                  <c:v>5.4000219999999974E-2</c:v>
                </c:pt>
                <c:pt idx="1048">
                  <c:v>6.4899514999999991E-2</c:v>
                </c:pt>
                <c:pt idx="1049">
                  <c:v>5.1471294999999952E-2</c:v>
                </c:pt>
                <c:pt idx="1050">
                  <c:v>5.3026419999999984E-2</c:v>
                </c:pt>
                <c:pt idx="1051">
                  <c:v>5.4349369999999994E-2</c:v>
                </c:pt>
                <c:pt idx="1052">
                  <c:v>5.937162E-2</c:v>
                </c:pt>
                <c:pt idx="1053">
                  <c:v>5.9047850000000006E-2</c:v>
                </c:pt>
                <c:pt idx="1054">
                  <c:v>6.4319339999999989E-2</c:v>
                </c:pt>
                <c:pt idx="1055">
                  <c:v>6.1819339999999987E-2</c:v>
                </c:pt>
                <c:pt idx="1056">
                  <c:v>6.4311179999999996E-2</c:v>
                </c:pt>
                <c:pt idx="1057">
                  <c:v>5.6311179999999988E-2</c:v>
                </c:pt>
                <c:pt idx="1058">
                  <c:v>4.7756869999999993E-2</c:v>
                </c:pt>
                <c:pt idx="1059">
                  <c:v>5.623483E-2</c:v>
                </c:pt>
                <c:pt idx="1060">
                  <c:v>5.3222755000000017E-2</c:v>
                </c:pt>
                <c:pt idx="1061">
                  <c:v>5.541973E-2</c:v>
                </c:pt>
                <c:pt idx="1062">
                  <c:v>6.0718100000000004E-2</c:v>
                </c:pt>
                <c:pt idx="1063">
                  <c:v>5.4028375000000003E-2</c:v>
                </c:pt>
                <c:pt idx="1064">
                  <c:v>5.122982999999999E-2</c:v>
                </c:pt>
                <c:pt idx="1065">
                  <c:v>5.3812774999999979E-2</c:v>
                </c:pt>
                <c:pt idx="1066">
                  <c:v>5.4695244999999983E-2</c:v>
                </c:pt>
                <c:pt idx="1067">
                  <c:v>5.9850454999999983E-2</c:v>
                </c:pt>
                <c:pt idx="1068">
                  <c:v>4.9880374999999991E-2</c:v>
                </c:pt>
                <c:pt idx="1069">
                  <c:v>5.002003499999999E-2</c:v>
                </c:pt>
                <c:pt idx="1070">
                  <c:v>6.855215000000002E-2</c:v>
                </c:pt>
                <c:pt idx="1071">
                  <c:v>7.1263544999999998E-2</c:v>
                </c:pt>
                <c:pt idx="1072">
                  <c:v>5.5159825000000003E-2</c:v>
                </c:pt>
                <c:pt idx="1073">
                  <c:v>5.4573189999999959E-2</c:v>
                </c:pt>
                <c:pt idx="1074">
                  <c:v>6.2132574999999947E-2</c:v>
                </c:pt>
                <c:pt idx="1075">
                  <c:v>6.4519945000000009E-2</c:v>
                </c:pt>
                <c:pt idx="1076">
                  <c:v>6.2019100000000008E-2</c:v>
                </c:pt>
                <c:pt idx="1077">
                  <c:v>5.8562024999999997E-2</c:v>
                </c:pt>
                <c:pt idx="1078">
                  <c:v>5.7462024999999979E-2</c:v>
                </c:pt>
                <c:pt idx="1079">
                  <c:v>6.6070030000000002E-2</c:v>
                </c:pt>
                <c:pt idx="1080">
                  <c:v>6.457003E-2</c:v>
                </c:pt>
                <c:pt idx="1081">
                  <c:v>5.4618540000000014E-2</c:v>
                </c:pt>
                <c:pt idx="1082">
                  <c:v>5.4618540000000014E-2</c:v>
                </c:pt>
                <c:pt idx="1083">
                  <c:v>6.4711279999999996E-2</c:v>
                </c:pt>
                <c:pt idx="1084">
                  <c:v>5.2297610000000001E-2</c:v>
                </c:pt>
                <c:pt idx="1085">
                  <c:v>5.8591895000000005E-2</c:v>
                </c:pt>
                <c:pt idx="1086">
                  <c:v>5.5852165000000023E-2</c:v>
                </c:pt>
                <c:pt idx="1087">
                  <c:v>5.9601930000000004E-2</c:v>
                </c:pt>
                <c:pt idx="1088">
                  <c:v>6.9058220000000017E-2</c:v>
                </c:pt>
                <c:pt idx="1089">
                  <c:v>5.2559165000000012E-2</c:v>
                </c:pt>
                <c:pt idx="1090">
                  <c:v>5.9501749999999978E-2</c:v>
                </c:pt>
                <c:pt idx="1091">
                  <c:v>5.3749764999999998E-2</c:v>
                </c:pt>
                <c:pt idx="1092">
                  <c:v>4.7439715000000014E-2</c:v>
                </c:pt>
                <c:pt idx="1093">
                  <c:v>5.6399279999999996E-2</c:v>
                </c:pt>
                <c:pt idx="1094">
                  <c:v>5.1858095E-2</c:v>
                </c:pt>
                <c:pt idx="1095">
                  <c:v>4.6625775000000008E-2</c:v>
                </c:pt>
                <c:pt idx="1096">
                  <c:v>5.6442880000000008E-2</c:v>
                </c:pt>
                <c:pt idx="1097">
                  <c:v>5.094217000000003E-2</c:v>
                </c:pt>
                <c:pt idx="1098">
                  <c:v>4.7518450000000025E-2</c:v>
                </c:pt>
                <c:pt idx="1099">
                  <c:v>5.1692289999999967E-2</c:v>
                </c:pt>
                <c:pt idx="1100">
                  <c:v>5.129228999999997E-2</c:v>
                </c:pt>
                <c:pt idx="1101">
                  <c:v>5.129228999999997E-2</c:v>
                </c:pt>
                <c:pt idx="1102">
                  <c:v>5.5459194999999947E-2</c:v>
                </c:pt>
                <c:pt idx="1103">
                  <c:v>5.2959194999999945E-2</c:v>
                </c:pt>
                <c:pt idx="1104">
                  <c:v>5.7954794999999962E-2</c:v>
                </c:pt>
                <c:pt idx="1105">
                  <c:v>6.2971659999999957E-2</c:v>
                </c:pt>
                <c:pt idx="1106">
                  <c:v>5.9471659999999961E-2</c:v>
                </c:pt>
                <c:pt idx="1107">
                  <c:v>5.2969634999999959E-2</c:v>
                </c:pt>
                <c:pt idx="1108">
                  <c:v>5.0473274999999984E-2</c:v>
                </c:pt>
                <c:pt idx="1109">
                  <c:v>5.9504024999999981E-2</c:v>
                </c:pt>
                <c:pt idx="1110">
                  <c:v>5.1504024999999974E-2</c:v>
                </c:pt>
                <c:pt idx="1111">
                  <c:v>5.1504024999999974E-2</c:v>
                </c:pt>
                <c:pt idx="1112">
                  <c:v>5.1513789999999976E-2</c:v>
                </c:pt>
                <c:pt idx="1113">
                  <c:v>5.4513789999999993E-2</c:v>
                </c:pt>
                <c:pt idx="1114">
                  <c:v>5.8565294999999996E-2</c:v>
                </c:pt>
                <c:pt idx="1115">
                  <c:v>6.4838024999999994E-2</c:v>
                </c:pt>
                <c:pt idx="1116">
                  <c:v>4.8856110000000008E-2</c:v>
                </c:pt>
                <c:pt idx="1117">
                  <c:v>5.1919539999999986E-2</c:v>
                </c:pt>
                <c:pt idx="1118">
                  <c:v>5.4436024999999985E-2</c:v>
                </c:pt>
                <c:pt idx="1119">
                  <c:v>5.4436024999999985E-2</c:v>
                </c:pt>
                <c:pt idx="1120">
                  <c:v>5.6954999999999978E-2</c:v>
                </c:pt>
                <c:pt idx="1121">
                  <c:v>5.3954999999999975E-2</c:v>
                </c:pt>
                <c:pt idx="1122">
                  <c:v>5.8954404999999981E-2</c:v>
                </c:pt>
                <c:pt idx="1123">
                  <c:v>4.8653624999999978E-2</c:v>
                </c:pt>
                <c:pt idx="1124">
                  <c:v>5.0783839999999997E-2</c:v>
                </c:pt>
                <c:pt idx="1125">
                  <c:v>5.3716830000000007E-2</c:v>
                </c:pt>
                <c:pt idx="1126">
                  <c:v>5.6699905000000016E-2</c:v>
                </c:pt>
                <c:pt idx="1127">
                  <c:v>5.9130075000000004E-2</c:v>
                </c:pt>
                <c:pt idx="1128">
                  <c:v>4.8110769999999997E-2</c:v>
                </c:pt>
                <c:pt idx="1129">
                  <c:v>5.1344844999999986E-2</c:v>
                </c:pt>
                <c:pt idx="1130">
                  <c:v>5.1344844999999986E-2</c:v>
                </c:pt>
                <c:pt idx="1131">
                  <c:v>5.520831000000001E-2</c:v>
                </c:pt>
                <c:pt idx="1132">
                  <c:v>5.0913880000000009E-2</c:v>
                </c:pt>
                <c:pt idx="1133">
                  <c:v>4.1873005000000019E-2</c:v>
                </c:pt>
                <c:pt idx="1134">
                  <c:v>5.055649000000003E-2</c:v>
                </c:pt>
                <c:pt idx="1135">
                  <c:v>6.0322650000000026E-2</c:v>
                </c:pt>
                <c:pt idx="1136">
                  <c:v>5.8898530000000011E-2</c:v>
                </c:pt>
                <c:pt idx="1137">
                  <c:v>5.1018900000000006E-2</c:v>
                </c:pt>
                <c:pt idx="1138">
                  <c:v>5.9422055000000022E-2</c:v>
                </c:pt>
                <c:pt idx="1139">
                  <c:v>5.8422055000000007E-2</c:v>
                </c:pt>
                <c:pt idx="1140">
                  <c:v>5.3446599999999997E-2</c:v>
                </c:pt>
                <c:pt idx="1141">
                  <c:v>6.1457410000000004E-2</c:v>
                </c:pt>
                <c:pt idx="1142">
                  <c:v>5.3457409999999997E-2</c:v>
                </c:pt>
                <c:pt idx="1143">
                  <c:v>5.3998735000000006E-2</c:v>
                </c:pt>
                <c:pt idx="1144">
                  <c:v>6.4016135000000002E-2</c:v>
                </c:pt>
                <c:pt idx="1145">
                  <c:v>5.9156495000000003E-2</c:v>
                </c:pt>
                <c:pt idx="1146">
                  <c:v>5.9350509999999988E-2</c:v>
                </c:pt>
                <c:pt idx="1147">
                  <c:v>4.6049204999999982E-2</c:v>
                </c:pt>
                <c:pt idx="1148">
                  <c:v>5.2094194999999989E-2</c:v>
                </c:pt>
                <c:pt idx="1149">
                  <c:v>5.9222099999999986E-2</c:v>
                </c:pt>
                <c:pt idx="1150">
                  <c:v>5.5007394999999987E-2</c:v>
                </c:pt>
                <c:pt idx="1151">
                  <c:v>5.5220354999999985E-2</c:v>
                </c:pt>
                <c:pt idx="1152">
                  <c:v>4.4157315000000016E-2</c:v>
                </c:pt>
                <c:pt idx="1153">
                  <c:v>5.6460964999999988E-2</c:v>
                </c:pt>
                <c:pt idx="1154">
                  <c:v>5.5020724999999986E-2</c:v>
                </c:pt>
                <c:pt idx="1155">
                  <c:v>6.114342499999998E-2</c:v>
                </c:pt>
                <c:pt idx="1156">
                  <c:v>6.4364630000000006E-2</c:v>
                </c:pt>
                <c:pt idx="1157">
                  <c:v>5.4484710000000026E-2</c:v>
                </c:pt>
                <c:pt idx="1158">
                  <c:v>6.1576225000000033E-2</c:v>
                </c:pt>
                <c:pt idx="1159">
                  <c:v>6.5012725000000021E-2</c:v>
                </c:pt>
                <c:pt idx="1160">
                  <c:v>5.9612725000000026E-2</c:v>
                </c:pt>
                <c:pt idx="1161">
                  <c:v>5.9064935000000041E-2</c:v>
                </c:pt>
                <c:pt idx="1162">
                  <c:v>4.8836455000000042E-2</c:v>
                </c:pt>
                <c:pt idx="1163">
                  <c:v>6.2912465000000056E-2</c:v>
                </c:pt>
                <c:pt idx="1164">
                  <c:v>6.191797000000003E-2</c:v>
                </c:pt>
                <c:pt idx="1165">
                  <c:v>5.7442310000000024E-2</c:v>
                </c:pt>
                <c:pt idx="1166">
                  <c:v>5.6807785000000027E-2</c:v>
                </c:pt>
                <c:pt idx="1167">
                  <c:v>5.8045815000000001E-2</c:v>
                </c:pt>
                <c:pt idx="1168">
                  <c:v>6.1695514999999999E-2</c:v>
                </c:pt>
                <c:pt idx="1169">
                  <c:v>6.1695514999999999E-2</c:v>
                </c:pt>
                <c:pt idx="1170">
                  <c:v>6.1695514999999999E-2</c:v>
                </c:pt>
                <c:pt idx="1171">
                  <c:v>5.7249889999999991E-2</c:v>
                </c:pt>
                <c:pt idx="1172">
                  <c:v>5.6876370000000009E-2</c:v>
                </c:pt>
                <c:pt idx="1173">
                  <c:v>6.1047765000000018E-2</c:v>
                </c:pt>
                <c:pt idx="1174">
                  <c:v>5.7567535000000003E-2</c:v>
                </c:pt>
                <c:pt idx="1175">
                  <c:v>5.8544265000000019E-2</c:v>
                </c:pt>
                <c:pt idx="1176">
                  <c:v>6.7301385000000033E-2</c:v>
                </c:pt>
                <c:pt idx="1177">
                  <c:v>5.9621070000000026E-2</c:v>
                </c:pt>
                <c:pt idx="1178">
                  <c:v>5.7621070000000038E-2</c:v>
                </c:pt>
                <c:pt idx="1179">
                  <c:v>6.529000500000004E-2</c:v>
                </c:pt>
                <c:pt idx="1180">
                  <c:v>6.3490880000000027E-2</c:v>
                </c:pt>
                <c:pt idx="1181">
                  <c:v>6.3849690000000014E-2</c:v>
                </c:pt>
                <c:pt idx="1182">
                  <c:v>6.3849690000000014E-2</c:v>
                </c:pt>
                <c:pt idx="1183">
                  <c:v>6.3849690000000014E-2</c:v>
                </c:pt>
                <c:pt idx="1184">
                  <c:v>6.6687470000000026E-2</c:v>
                </c:pt>
                <c:pt idx="1185">
                  <c:v>6.423727500000001E-2</c:v>
                </c:pt>
                <c:pt idx="1186">
                  <c:v>4.6874540000000013E-2</c:v>
                </c:pt>
                <c:pt idx="1187">
                  <c:v>6.5362284999999978E-2</c:v>
                </c:pt>
                <c:pt idx="1188">
                  <c:v>7.5691384999999986E-2</c:v>
                </c:pt>
                <c:pt idx="1189">
                  <c:v>7.2485624999999984E-2</c:v>
                </c:pt>
                <c:pt idx="1190">
                  <c:v>6.8090964999999976E-2</c:v>
                </c:pt>
                <c:pt idx="1191">
                  <c:v>6.2109134999999975E-2</c:v>
                </c:pt>
                <c:pt idx="1192">
                  <c:v>7.4744754999999982E-2</c:v>
                </c:pt>
                <c:pt idx="1193">
                  <c:v>6.9703174999999978E-2</c:v>
                </c:pt>
                <c:pt idx="1194">
                  <c:v>6.5065600000000001E-2</c:v>
                </c:pt>
                <c:pt idx="1195">
                  <c:v>6.7570269999999988E-2</c:v>
                </c:pt>
                <c:pt idx="1196">
                  <c:v>6.2362209999999994E-2</c:v>
                </c:pt>
                <c:pt idx="1197">
                  <c:v>7.0331245000000001E-2</c:v>
                </c:pt>
                <c:pt idx="1198">
                  <c:v>6.8635689999999999E-2</c:v>
                </c:pt>
                <c:pt idx="1199">
                  <c:v>6.7233229999999977E-2</c:v>
                </c:pt>
                <c:pt idx="1200">
                  <c:v>6.4326014999999986E-2</c:v>
                </c:pt>
                <c:pt idx="1201">
                  <c:v>6.6872500000000001E-2</c:v>
                </c:pt>
                <c:pt idx="1202">
                  <c:v>6.8226425000000007E-2</c:v>
                </c:pt>
                <c:pt idx="1203">
                  <c:v>6.6088839999999996E-2</c:v>
                </c:pt>
                <c:pt idx="1204">
                  <c:v>6.6034574999999984E-2</c:v>
                </c:pt>
                <c:pt idx="1205">
                  <c:v>6.0966769999999983E-2</c:v>
                </c:pt>
                <c:pt idx="1206">
                  <c:v>6.5932439999999981E-2</c:v>
                </c:pt>
                <c:pt idx="1207">
                  <c:v>6.1838309999999987E-2</c:v>
                </c:pt>
                <c:pt idx="1208">
                  <c:v>6.3233179999999986E-2</c:v>
                </c:pt>
                <c:pt idx="1209">
                  <c:v>6.5160175000000001E-2</c:v>
                </c:pt>
                <c:pt idx="1210">
                  <c:v>6.7856989999999978E-2</c:v>
                </c:pt>
                <c:pt idx="1211">
                  <c:v>6.6856989999999977E-2</c:v>
                </c:pt>
                <c:pt idx="1212">
                  <c:v>6.177746999999998E-2</c:v>
                </c:pt>
                <c:pt idx="1213">
                  <c:v>6.177746999999998E-2</c:v>
                </c:pt>
                <c:pt idx="1214">
                  <c:v>6.1698179999999991E-2</c:v>
                </c:pt>
                <c:pt idx="1215">
                  <c:v>6.1698179999999991E-2</c:v>
                </c:pt>
                <c:pt idx="1216">
                  <c:v>5.9698179999999976E-2</c:v>
                </c:pt>
                <c:pt idx="1217">
                  <c:v>5.7397350000000014E-2</c:v>
                </c:pt>
                <c:pt idx="1218">
                  <c:v>6.5244869999999996E-2</c:v>
                </c:pt>
                <c:pt idx="1219">
                  <c:v>6.6975784999999982E-2</c:v>
                </c:pt>
                <c:pt idx="1220">
                  <c:v>5.7800149999999988E-2</c:v>
                </c:pt>
                <c:pt idx="1221">
                  <c:v>6.3462194999999985E-2</c:v>
                </c:pt>
                <c:pt idx="1222">
                  <c:v>6.0462194999999996E-2</c:v>
                </c:pt>
                <c:pt idx="1223">
                  <c:v>6.0462194999999996E-2</c:v>
                </c:pt>
                <c:pt idx="1224">
                  <c:v>5.4199924999999982E-2</c:v>
                </c:pt>
                <c:pt idx="1225">
                  <c:v>6.2025074999999978E-2</c:v>
                </c:pt>
                <c:pt idx="1226">
                  <c:v>5.7722029999999987E-2</c:v>
                </c:pt>
                <c:pt idx="1227">
                  <c:v>5.2187770000000015E-2</c:v>
                </c:pt>
                <c:pt idx="1228">
                  <c:v>6.088668500000001E-2</c:v>
                </c:pt>
                <c:pt idx="1229">
                  <c:v>6.0871375000000019E-2</c:v>
                </c:pt>
                <c:pt idx="1230">
                  <c:v>7.4837385000000034E-2</c:v>
                </c:pt>
                <c:pt idx="1231">
                  <c:v>5.5850220000000034E-2</c:v>
                </c:pt>
                <c:pt idx="1232">
                  <c:v>5.7332955000000026E-2</c:v>
                </c:pt>
                <c:pt idx="1233">
                  <c:v>5.6727449999999985E-2</c:v>
                </c:pt>
                <c:pt idx="1234">
                  <c:v>5.5427955000000001E-2</c:v>
                </c:pt>
                <c:pt idx="1235">
                  <c:v>5.8017014999999991E-2</c:v>
                </c:pt>
                <c:pt idx="1236">
                  <c:v>5.6017015000000003E-2</c:v>
                </c:pt>
                <c:pt idx="1237">
                  <c:v>5.4417014999999999E-2</c:v>
                </c:pt>
                <c:pt idx="1238">
                  <c:v>5.8453025000000006E-2</c:v>
                </c:pt>
                <c:pt idx="1239">
                  <c:v>5.8453025000000006E-2</c:v>
                </c:pt>
                <c:pt idx="1240">
                  <c:v>5.7582900000000006E-2</c:v>
                </c:pt>
                <c:pt idx="1241">
                  <c:v>5.6582900000000005E-2</c:v>
                </c:pt>
                <c:pt idx="1242">
                  <c:v>5.8592045000000009E-2</c:v>
                </c:pt>
                <c:pt idx="1243">
                  <c:v>5.5615670000000006E-2</c:v>
                </c:pt>
                <c:pt idx="1244">
                  <c:v>6.0665224999999982E-2</c:v>
                </c:pt>
                <c:pt idx="1245">
                  <c:v>5.2365224999999981E-2</c:v>
                </c:pt>
                <c:pt idx="1246">
                  <c:v>4.9693904999999983E-2</c:v>
                </c:pt>
                <c:pt idx="1247">
                  <c:v>5.8207804999999974E-2</c:v>
                </c:pt>
                <c:pt idx="1248">
                  <c:v>6.2725689999999973E-2</c:v>
                </c:pt>
                <c:pt idx="1249">
                  <c:v>6.1025689999999973E-2</c:v>
                </c:pt>
                <c:pt idx="1250">
                  <c:v>6.2855099999999983E-2</c:v>
                </c:pt>
                <c:pt idx="1251">
                  <c:v>6.089056499999998E-2</c:v>
                </c:pt>
                <c:pt idx="1252">
                  <c:v>5.4216369999999986E-2</c:v>
                </c:pt>
                <c:pt idx="1253">
                  <c:v>5.529261000000002E-2</c:v>
                </c:pt>
                <c:pt idx="1254">
                  <c:v>6.2508850000000005E-2</c:v>
                </c:pt>
                <c:pt idx="1255">
                  <c:v>6.3692435000000019E-2</c:v>
                </c:pt>
                <c:pt idx="1256">
                  <c:v>5.6748840000000002E-2</c:v>
                </c:pt>
                <c:pt idx="1257">
                  <c:v>5.6748840000000002E-2</c:v>
                </c:pt>
                <c:pt idx="1258">
                  <c:v>5.4637764999999984E-2</c:v>
                </c:pt>
                <c:pt idx="1259">
                  <c:v>6.1083264999999991E-2</c:v>
                </c:pt>
                <c:pt idx="1260">
                  <c:v>6.4910495000000012E-2</c:v>
                </c:pt>
                <c:pt idx="1261">
                  <c:v>6.1796425000000016E-2</c:v>
                </c:pt>
                <c:pt idx="1262">
                  <c:v>6.5046450000000006E-2</c:v>
                </c:pt>
                <c:pt idx="1263">
                  <c:v>6.0226889999999998E-2</c:v>
                </c:pt>
                <c:pt idx="1264">
                  <c:v>5.8249115000000011E-2</c:v>
                </c:pt>
                <c:pt idx="1265">
                  <c:v>5.9714665000000014E-2</c:v>
                </c:pt>
                <c:pt idx="1266">
                  <c:v>5.7058689999999995E-2</c:v>
                </c:pt>
                <c:pt idx="1267">
                  <c:v>6.0983015000000002E-2</c:v>
                </c:pt>
                <c:pt idx="1268">
                  <c:v>6.5507619999999989E-2</c:v>
                </c:pt>
                <c:pt idx="1269">
                  <c:v>5.9814955000000003E-2</c:v>
                </c:pt>
                <c:pt idx="1270">
                  <c:v>6.2919780000000008E-2</c:v>
                </c:pt>
                <c:pt idx="1271">
                  <c:v>5.8535830000000004E-2</c:v>
                </c:pt>
                <c:pt idx="1272">
                  <c:v>6.4545089999999999E-2</c:v>
                </c:pt>
                <c:pt idx="1273">
                  <c:v>6.1553530000000002E-2</c:v>
                </c:pt>
                <c:pt idx="1274">
                  <c:v>5.7579350000000001E-2</c:v>
                </c:pt>
                <c:pt idx="1275">
                  <c:v>7.0098069999999998E-2</c:v>
                </c:pt>
                <c:pt idx="1276">
                  <c:v>6.0179115000000026E-2</c:v>
                </c:pt>
                <c:pt idx="1277">
                  <c:v>6.1752510000000004E-2</c:v>
                </c:pt>
                <c:pt idx="1278">
                  <c:v>6.1765225E-2</c:v>
                </c:pt>
                <c:pt idx="1279">
                  <c:v>5.8790020000000005E-2</c:v>
                </c:pt>
                <c:pt idx="1280">
                  <c:v>6.0105435000000013E-2</c:v>
                </c:pt>
                <c:pt idx="1281">
                  <c:v>5.1805435000000025E-2</c:v>
                </c:pt>
                <c:pt idx="1282">
                  <c:v>5.4842854999999989E-2</c:v>
                </c:pt>
                <c:pt idx="1283">
                  <c:v>5.8837404999999995E-2</c:v>
                </c:pt>
                <c:pt idx="1284">
                  <c:v>5.8576639999999985E-2</c:v>
                </c:pt>
                <c:pt idx="1285">
                  <c:v>5.6228330000000014E-2</c:v>
                </c:pt>
                <c:pt idx="1286">
                  <c:v>5.8167445000000012E-2</c:v>
                </c:pt>
                <c:pt idx="1287">
                  <c:v>5.7897565000000005E-2</c:v>
                </c:pt>
                <c:pt idx="1288">
                  <c:v>6.5087025000000021E-2</c:v>
                </c:pt>
                <c:pt idx="1289">
                  <c:v>5.4366445000000013E-2</c:v>
                </c:pt>
                <c:pt idx="1290">
                  <c:v>6.1638260000000028E-2</c:v>
                </c:pt>
                <c:pt idx="1291">
                  <c:v>5.7551445000000014E-2</c:v>
                </c:pt>
                <c:pt idx="1292">
                  <c:v>5.7551445000000014E-2</c:v>
                </c:pt>
                <c:pt idx="1293">
                  <c:v>6.2323795000000001E-2</c:v>
                </c:pt>
                <c:pt idx="1294">
                  <c:v>6.4486790000000016E-2</c:v>
                </c:pt>
                <c:pt idx="1295">
                  <c:v>4.8848800000000005E-2</c:v>
                </c:pt>
                <c:pt idx="1296">
                  <c:v>5.6331985000000008E-2</c:v>
                </c:pt>
                <c:pt idx="1297">
                  <c:v>5.8372269999999997E-2</c:v>
                </c:pt>
                <c:pt idx="1298">
                  <c:v>4.8129040000000019E-2</c:v>
                </c:pt>
                <c:pt idx="1299">
                  <c:v>5.6184310000000036E-2</c:v>
                </c:pt>
                <c:pt idx="1300">
                  <c:v>5.6241110000000032E-2</c:v>
                </c:pt>
                <c:pt idx="1301">
                  <c:v>5.9760785000000025E-2</c:v>
                </c:pt>
                <c:pt idx="1302">
                  <c:v>5.8926490000000005E-2</c:v>
                </c:pt>
                <c:pt idx="1303">
                  <c:v>8.5598360000000012E-2</c:v>
                </c:pt>
                <c:pt idx="1304">
                  <c:v>5.7587949999999999E-2</c:v>
                </c:pt>
                <c:pt idx="1305">
                  <c:v>6.1612810000000011E-2</c:v>
                </c:pt>
                <c:pt idx="1306">
                  <c:v>6.4007699999999987E-2</c:v>
                </c:pt>
                <c:pt idx="1307">
                  <c:v>7.0257059999999996E-2</c:v>
                </c:pt>
                <c:pt idx="1308">
                  <c:v>7.0257059999999996E-2</c:v>
                </c:pt>
                <c:pt idx="1309">
                  <c:v>6.5023049999999999E-2</c:v>
                </c:pt>
                <c:pt idx="1310">
                  <c:v>6.2023050000000003E-2</c:v>
                </c:pt>
                <c:pt idx="1311">
                  <c:v>6.4350789999999991E-2</c:v>
                </c:pt>
                <c:pt idx="1312">
                  <c:v>6.4418514999999996E-2</c:v>
                </c:pt>
                <c:pt idx="1313">
                  <c:v>6.649128E-2</c:v>
                </c:pt>
                <c:pt idx="1314">
                  <c:v>6.1491279999999995E-2</c:v>
                </c:pt>
                <c:pt idx="1315">
                  <c:v>6.4459269999999985E-2</c:v>
                </c:pt>
                <c:pt idx="1316">
                  <c:v>6.9300004999999998E-2</c:v>
                </c:pt>
                <c:pt idx="1317">
                  <c:v>6.9439550000000003E-2</c:v>
                </c:pt>
                <c:pt idx="1318">
                  <c:v>6.7269749999999989E-2</c:v>
                </c:pt>
                <c:pt idx="1319">
                  <c:v>6.4610880000000009E-2</c:v>
                </c:pt>
                <c:pt idx="1320">
                  <c:v>6.8231739999999999E-2</c:v>
                </c:pt>
                <c:pt idx="1321">
                  <c:v>6.9850440000000014E-2</c:v>
                </c:pt>
                <c:pt idx="1322">
                  <c:v>7.0536094999999965E-2</c:v>
                </c:pt>
                <c:pt idx="1323">
                  <c:v>6.7021990000000004E-2</c:v>
                </c:pt>
                <c:pt idx="1324">
                  <c:v>6.7928280000000008E-2</c:v>
                </c:pt>
                <c:pt idx="1325">
                  <c:v>6.8160725000000005E-2</c:v>
                </c:pt>
                <c:pt idx="1326">
                  <c:v>6.632094500000002E-2</c:v>
                </c:pt>
                <c:pt idx="1327">
                  <c:v>6.8553555000000016E-2</c:v>
                </c:pt>
                <c:pt idx="1328">
                  <c:v>6.9421135000000023E-2</c:v>
                </c:pt>
                <c:pt idx="1329">
                  <c:v>7.2243040000000022E-2</c:v>
                </c:pt>
                <c:pt idx="1330">
                  <c:v>6.3386500000000012E-2</c:v>
                </c:pt>
                <c:pt idx="1331">
                  <c:v>7.3414615000000016E-2</c:v>
                </c:pt>
                <c:pt idx="1332">
                  <c:v>6.5444130000000017E-2</c:v>
                </c:pt>
                <c:pt idx="1333">
                  <c:v>6.1973830000000008E-2</c:v>
                </c:pt>
                <c:pt idx="1334">
                  <c:v>7.0613869999999995E-2</c:v>
                </c:pt>
                <c:pt idx="1335">
                  <c:v>6.9642435000000016E-2</c:v>
                </c:pt>
                <c:pt idx="1336">
                  <c:v>7.1724595000000016E-2</c:v>
                </c:pt>
                <c:pt idx="1337">
                  <c:v>6.7811185000000024E-2</c:v>
                </c:pt>
                <c:pt idx="1338">
                  <c:v>6.8027210000000032E-2</c:v>
                </c:pt>
                <c:pt idx="1339">
                  <c:v>6.3027210000000028E-2</c:v>
                </c:pt>
                <c:pt idx="1340">
                  <c:v>6.8603990000000031E-2</c:v>
                </c:pt>
                <c:pt idx="1341">
                  <c:v>7.1103070000000032E-2</c:v>
                </c:pt>
                <c:pt idx="1342">
                  <c:v>6.860307000000003E-2</c:v>
                </c:pt>
                <c:pt idx="1343">
                  <c:v>6.5606810000000015E-2</c:v>
                </c:pt>
                <c:pt idx="1344">
                  <c:v>6.6676159999999998E-2</c:v>
                </c:pt>
                <c:pt idx="1345">
                  <c:v>6.8181864999999994E-2</c:v>
                </c:pt>
                <c:pt idx="1346">
                  <c:v>7.3682205000000001E-2</c:v>
                </c:pt>
                <c:pt idx="1347">
                  <c:v>7.3799139999999985E-2</c:v>
                </c:pt>
                <c:pt idx="1348">
                  <c:v>7.503451999999998E-2</c:v>
                </c:pt>
                <c:pt idx="1349">
                  <c:v>6.9851674999999974E-2</c:v>
                </c:pt>
                <c:pt idx="1350">
                  <c:v>6.8551674999999965E-2</c:v>
                </c:pt>
                <c:pt idx="1351">
                  <c:v>7.5108814999999968E-2</c:v>
                </c:pt>
                <c:pt idx="1352">
                  <c:v>6.8208814999999964E-2</c:v>
                </c:pt>
                <c:pt idx="1353">
                  <c:v>6.9183029999999979E-2</c:v>
                </c:pt>
                <c:pt idx="1354">
                  <c:v>7.6196484999999967E-2</c:v>
                </c:pt>
                <c:pt idx="1355">
                  <c:v>6.6196484999999972E-2</c:v>
                </c:pt>
                <c:pt idx="1356">
                  <c:v>7.5212174999999978E-2</c:v>
                </c:pt>
                <c:pt idx="1357">
                  <c:v>7.375758999999997E-2</c:v>
                </c:pt>
                <c:pt idx="1358">
                  <c:v>6.8357589999999982E-2</c:v>
                </c:pt>
                <c:pt idx="1359">
                  <c:v>7.5779294999999969E-2</c:v>
                </c:pt>
                <c:pt idx="1360">
                  <c:v>7.5279294999999982E-2</c:v>
                </c:pt>
                <c:pt idx="1361">
                  <c:v>7.4279294999999981E-2</c:v>
                </c:pt>
                <c:pt idx="1362">
                  <c:v>7.3779294999999967E-2</c:v>
                </c:pt>
                <c:pt idx="1363">
                  <c:v>7.3779294999999967E-2</c:v>
                </c:pt>
                <c:pt idx="1364">
                  <c:v>6.9279294999999977E-2</c:v>
                </c:pt>
                <c:pt idx="1365">
                  <c:v>6.6279294999999974E-2</c:v>
                </c:pt>
                <c:pt idx="1366">
                  <c:v>7.3303039999999972E-2</c:v>
                </c:pt>
                <c:pt idx="1367">
                  <c:v>6.9378419999999982E-2</c:v>
                </c:pt>
                <c:pt idx="1368">
                  <c:v>6.8537244999999983E-2</c:v>
                </c:pt>
                <c:pt idx="1369">
                  <c:v>6.8537244999999983E-2</c:v>
                </c:pt>
                <c:pt idx="1370">
                  <c:v>6.8537244999999983E-2</c:v>
                </c:pt>
                <c:pt idx="1371">
                  <c:v>6.7580479999999984E-2</c:v>
                </c:pt>
                <c:pt idx="1372">
                  <c:v>6.7580479999999984E-2</c:v>
                </c:pt>
                <c:pt idx="1373">
                  <c:v>7.3557929999999994E-2</c:v>
                </c:pt>
                <c:pt idx="1374">
                  <c:v>6.8964145000000004E-2</c:v>
                </c:pt>
                <c:pt idx="1375">
                  <c:v>7.1426750000000011E-2</c:v>
                </c:pt>
                <c:pt idx="1376">
                  <c:v>6.4181995000000019E-2</c:v>
                </c:pt>
                <c:pt idx="1377">
                  <c:v>6.898723000000001E-2</c:v>
                </c:pt>
                <c:pt idx="1378">
                  <c:v>6.9003260000000011E-2</c:v>
                </c:pt>
                <c:pt idx="1379">
                  <c:v>7.3397290000000004E-2</c:v>
                </c:pt>
                <c:pt idx="1380">
                  <c:v>7.2203609999999988E-2</c:v>
                </c:pt>
                <c:pt idx="1381">
                  <c:v>6.0179709999999997E-2</c:v>
                </c:pt>
                <c:pt idx="1382">
                  <c:v>6.9977524999999999E-2</c:v>
                </c:pt>
                <c:pt idx="1383">
                  <c:v>6.7264499999999991E-2</c:v>
                </c:pt>
                <c:pt idx="1384">
                  <c:v>6.7708074999999993E-2</c:v>
                </c:pt>
                <c:pt idx="1385">
                  <c:v>6.2852879999999972E-2</c:v>
                </c:pt>
                <c:pt idx="1386">
                  <c:v>6.6862054999999976E-2</c:v>
                </c:pt>
                <c:pt idx="1387">
                  <c:v>5.9897104999999971E-2</c:v>
                </c:pt>
                <c:pt idx="1388">
                  <c:v>6.9862174999999971E-2</c:v>
                </c:pt>
                <c:pt idx="1389">
                  <c:v>6.936217499999997E-2</c:v>
                </c:pt>
                <c:pt idx="1390">
                  <c:v>6.8948879999999976E-2</c:v>
                </c:pt>
                <c:pt idx="1391">
                  <c:v>6.3186154999999994E-2</c:v>
                </c:pt>
                <c:pt idx="1392">
                  <c:v>6.7931809999999995E-2</c:v>
                </c:pt>
                <c:pt idx="1393">
                  <c:v>6.5582794999999999E-2</c:v>
                </c:pt>
                <c:pt idx="1394">
                  <c:v>6.5488515000000025E-2</c:v>
                </c:pt>
                <c:pt idx="1395">
                  <c:v>6.7814404999999994E-2</c:v>
                </c:pt>
                <c:pt idx="1396">
                  <c:v>6.0274310000000011E-2</c:v>
                </c:pt>
                <c:pt idx="1397">
                  <c:v>6.7232899999999998E-2</c:v>
                </c:pt>
                <c:pt idx="1398">
                  <c:v>6.2651720000000022E-2</c:v>
                </c:pt>
                <c:pt idx="1399">
                  <c:v>5.2351720000000011E-2</c:v>
                </c:pt>
                <c:pt idx="1400">
                  <c:v>6.251244000000003E-2</c:v>
                </c:pt>
                <c:pt idx="1401">
                  <c:v>6.6180730000000021E-2</c:v>
                </c:pt>
                <c:pt idx="1402">
                  <c:v>6.4480730000000014E-2</c:v>
                </c:pt>
                <c:pt idx="1403">
                  <c:v>6.4480730000000014E-2</c:v>
                </c:pt>
                <c:pt idx="1404">
                  <c:v>7.4448089999999995E-2</c:v>
                </c:pt>
                <c:pt idx="1405">
                  <c:v>5.9948090000000016E-2</c:v>
                </c:pt>
                <c:pt idx="1406">
                  <c:v>6.2913670000000019E-2</c:v>
                </c:pt>
                <c:pt idx="1407">
                  <c:v>5.2113670000000015E-2</c:v>
                </c:pt>
                <c:pt idx="1408">
                  <c:v>6.6380145000000029E-2</c:v>
                </c:pt>
                <c:pt idx="1409">
                  <c:v>5.9626680000000022E-2</c:v>
                </c:pt>
                <c:pt idx="1410">
                  <c:v>5.5172580000000027E-2</c:v>
                </c:pt>
                <c:pt idx="1411">
                  <c:v>6.0573480000000027E-2</c:v>
                </c:pt>
                <c:pt idx="1412">
                  <c:v>5.8327980000000029E-2</c:v>
                </c:pt>
                <c:pt idx="1413">
                  <c:v>6.2336695000000025E-2</c:v>
                </c:pt>
                <c:pt idx="1414">
                  <c:v>5.6736695000000018E-2</c:v>
                </c:pt>
                <c:pt idx="1415">
                  <c:v>5.9734574999999991E-2</c:v>
                </c:pt>
                <c:pt idx="1416">
                  <c:v>6.0970559999999979E-2</c:v>
                </c:pt>
                <c:pt idx="1417">
                  <c:v>6.0194919999999957E-2</c:v>
                </c:pt>
                <c:pt idx="1418">
                  <c:v>6.7269474999999981E-2</c:v>
                </c:pt>
                <c:pt idx="1419">
                  <c:v>5.9089574999999971E-2</c:v>
                </c:pt>
                <c:pt idx="1420">
                  <c:v>5.9813594999999962E-2</c:v>
                </c:pt>
                <c:pt idx="1421">
                  <c:v>6.3198639999999959E-2</c:v>
                </c:pt>
                <c:pt idx="1422">
                  <c:v>6.1390649999999977E-2</c:v>
                </c:pt>
                <c:pt idx="1423">
                  <c:v>5.8468879999999959E-2</c:v>
                </c:pt>
                <c:pt idx="1424">
                  <c:v>6.299769999999999E-2</c:v>
                </c:pt>
                <c:pt idx="1425">
                  <c:v>6.1838919999999985E-2</c:v>
                </c:pt>
                <c:pt idx="1426">
                  <c:v>6.0431929999999981E-2</c:v>
                </c:pt>
                <c:pt idx="1427">
                  <c:v>6.2582399999999982E-2</c:v>
                </c:pt>
                <c:pt idx="1428">
                  <c:v>6.0869054999999991E-2</c:v>
                </c:pt>
                <c:pt idx="1429">
                  <c:v>6.742271499999998E-2</c:v>
                </c:pt>
                <c:pt idx="1430">
                  <c:v>6.3549734999999996E-2</c:v>
                </c:pt>
                <c:pt idx="1431">
                  <c:v>6.8299120000000019E-2</c:v>
                </c:pt>
                <c:pt idx="1432">
                  <c:v>6.1899120000000023E-2</c:v>
                </c:pt>
                <c:pt idx="1433">
                  <c:v>6.8463190000000007E-2</c:v>
                </c:pt>
                <c:pt idx="1434">
                  <c:v>6.8730264999999985E-2</c:v>
                </c:pt>
                <c:pt idx="1435">
                  <c:v>6.373026499999998E-2</c:v>
                </c:pt>
                <c:pt idx="1436">
                  <c:v>6.3742804999999986E-2</c:v>
                </c:pt>
                <c:pt idx="1437">
                  <c:v>5.9585699999999991E-2</c:v>
                </c:pt>
                <c:pt idx="1438">
                  <c:v>5.9585699999999991E-2</c:v>
                </c:pt>
                <c:pt idx="1439">
                  <c:v>6.7829849999999983E-2</c:v>
                </c:pt>
                <c:pt idx="1440">
                  <c:v>6.917901999999998E-2</c:v>
                </c:pt>
                <c:pt idx="1441">
                  <c:v>5.9025975000000001E-2</c:v>
                </c:pt>
                <c:pt idx="1442">
                  <c:v>6.5664594999999992E-2</c:v>
                </c:pt>
                <c:pt idx="1443">
                  <c:v>6.3612950000000001E-2</c:v>
                </c:pt>
                <c:pt idx="1444">
                  <c:v>6.7921369999999995E-2</c:v>
                </c:pt>
                <c:pt idx="1445">
                  <c:v>6.7700895000000011E-2</c:v>
                </c:pt>
                <c:pt idx="1446">
                  <c:v>6.5427965000000005E-2</c:v>
                </c:pt>
                <c:pt idx="1447">
                  <c:v>6.7672275000000018E-2</c:v>
                </c:pt>
                <c:pt idx="1448">
                  <c:v>7.3306684999999983E-2</c:v>
                </c:pt>
                <c:pt idx="1449">
                  <c:v>6.6725709999999994E-2</c:v>
                </c:pt>
                <c:pt idx="1450">
                  <c:v>6.7474019999999996E-2</c:v>
                </c:pt>
                <c:pt idx="1451">
                  <c:v>6.9197244999999991E-2</c:v>
                </c:pt>
                <c:pt idx="1452">
                  <c:v>6.1793374999999991E-2</c:v>
                </c:pt>
                <c:pt idx="1453">
                  <c:v>6.1793374999999991E-2</c:v>
                </c:pt>
                <c:pt idx="1454">
                  <c:v>6.7088680000000012E-2</c:v>
                </c:pt>
                <c:pt idx="1455">
                  <c:v>6.5095465000000019E-2</c:v>
                </c:pt>
                <c:pt idx="1456">
                  <c:v>6.188687000000001E-2</c:v>
                </c:pt>
                <c:pt idx="1457">
                  <c:v>7.4202905000000013E-2</c:v>
                </c:pt>
                <c:pt idx="1458">
                  <c:v>7.1202905000000011E-2</c:v>
                </c:pt>
                <c:pt idx="1459">
                  <c:v>7.1042525000000009E-2</c:v>
                </c:pt>
                <c:pt idx="1460">
                  <c:v>6.2382845000000006E-2</c:v>
                </c:pt>
                <c:pt idx="1461">
                  <c:v>6.2382845000000006E-2</c:v>
                </c:pt>
                <c:pt idx="1462">
                  <c:v>7.3969395000000007E-2</c:v>
                </c:pt>
                <c:pt idx="1463">
                  <c:v>6.6948585000000005E-2</c:v>
                </c:pt>
                <c:pt idx="1464">
                  <c:v>6.7921254999999986E-2</c:v>
                </c:pt>
                <c:pt idx="1465">
                  <c:v>6.5910090000000005E-2</c:v>
                </c:pt>
                <c:pt idx="1466">
                  <c:v>6.573467999999999E-2</c:v>
                </c:pt>
                <c:pt idx="1467">
                  <c:v>6.5620564999999992E-2</c:v>
                </c:pt>
                <c:pt idx="1468">
                  <c:v>6.8138284999999993E-2</c:v>
                </c:pt>
                <c:pt idx="1469">
                  <c:v>6.9409709999999986E-2</c:v>
                </c:pt>
                <c:pt idx="1470">
                  <c:v>6.9670514999999988E-2</c:v>
                </c:pt>
                <c:pt idx="1471">
                  <c:v>6.9475629999999997E-2</c:v>
                </c:pt>
                <c:pt idx="1472">
                  <c:v>6.6836815000000008E-2</c:v>
                </c:pt>
                <c:pt idx="1473">
                  <c:v>6.2158024999999999E-2</c:v>
                </c:pt>
                <c:pt idx="1474">
                  <c:v>6.2158024999999999E-2</c:v>
                </c:pt>
                <c:pt idx="1475">
                  <c:v>7.2693325000000017E-2</c:v>
                </c:pt>
                <c:pt idx="1476">
                  <c:v>7.1891444999999998E-2</c:v>
                </c:pt>
                <c:pt idx="1477">
                  <c:v>6.8675100000000003E-2</c:v>
                </c:pt>
                <c:pt idx="1478">
                  <c:v>7.1335590000000004E-2</c:v>
                </c:pt>
                <c:pt idx="1479">
                  <c:v>6.90635E-2</c:v>
                </c:pt>
                <c:pt idx="1480">
                  <c:v>7.4239220000000022E-2</c:v>
                </c:pt>
                <c:pt idx="1481">
                  <c:v>7.0436410000000019E-2</c:v>
                </c:pt>
                <c:pt idx="1482">
                  <c:v>7.3702835000000022E-2</c:v>
                </c:pt>
                <c:pt idx="1483">
                  <c:v>7.3176205000000008E-2</c:v>
                </c:pt>
                <c:pt idx="1484">
                  <c:v>7.0162245000000012E-2</c:v>
                </c:pt>
                <c:pt idx="1485">
                  <c:v>7.0606835000000007E-2</c:v>
                </c:pt>
                <c:pt idx="1486">
                  <c:v>7.5038110000000005E-2</c:v>
                </c:pt>
                <c:pt idx="1487">
                  <c:v>8.040650000000002E-2</c:v>
                </c:pt>
                <c:pt idx="1488">
                  <c:v>7.4859375000000006E-2</c:v>
                </c:pt>
                <c:pt idx="1489">
                  <c:v>6.1196645000000008E-2</c:v>
                </c:pt>
                <c:pt idx="1490">
                  <c:v>6.1196645000000008E-2</c:v>
                </c:pt>
                <c:pt idx="1491">
                  <c:v>7.5779749999999993E-2</c:v>
                </c:pt>
                <c:pt idx="1492">
                  <c:v>7.0712070000000002E-2</c:v>
                </c:pt>
                <c:pt idx="1493">
                  <c:v>6.5661355000000005E-2</c:v>
                </c:pt>
                <c:pt idx="1494">
                  <c:v>6.8297504999999994E-2</c:v>
                </c:pt>
                <c:pt idx="1495">
                  <c:v>6.4597505E-2</c:v>
                </c:pt>
                <c:pt idx="1496">
                  <c:v>7.3535120000000009E-2</c:v>
                </c:pt>
                <c:pt idx="1497">
                  <c:v>7.0535120000000007E-2</c:v>
                </c:pt>
                <c:pt idx="1498">
                  <c:v>6.9451075000000001E-2</c:v>
                </c:pt>
                <c:pt idx="1499">
                  <c:v>6.8650664999999972E-2</c:v>
                </c:pt>
                <c:pt idx="1500">
                  <c:v>6.4060819999999977E-2</c:v>
                </c:pt>
                <c:pt idx="1501">
                  <c:v>7.4968409999999985E-2</c:v>
                </c:pt>
                <c:pt idx="1502">
                  <c:v>6.9751414999999983E-2</c:v>
                </c:pt>
                <c:pt idx="1503">
                  <c:v>6.9643070000000001E-2</c:v>
                </c:pt>
                <c:pt idx="1504">
                  <c:v>7.1108400000000016E-2</c:v>
                </c:pt>
                <c:pt idx="1505">
                  <c:v>7.4572835000000004E-2</c:v>
                </c:pt>
                <c:pt idx="1506">
                  <c:v>6.7631364999999999E-2</c:v>
                </c:pt>
                <c:pt idx="1507">
                  <c:v>6.8180790000000005E-2</c:v>
                </c:pt>
                <c:pt idx="1508">
                  <c:v>7.5359325000000005E-2</c:v>
                </c:pt>
                <c:pt idx="1509">
                  <c:v>6.6637370000000001E-2</c:v>
                </c:pt>
                <c:pt idx="1510">
                  <c:v>6.7424175000000017E-2</c:v>
                </c:pt>
                <c:pt idx="1511">
                  <c:v>6.711652500000001E-2</c:v>
                </c:pt>
                <c:pt idx="1512">
                  <c:v>6.3888735000000002E-2</c:v>
                </c:pt>
                <c:pt idx="1513">
                  <c:v>6.671775499999999E-2</c:v>
                </c:pt>
                <c:pt idx="1514">
                  <c:v>6.8620629999999988E-2</c:v>
                </c:pt>
                <c:pt idx="1515">
                  <c:v>6.758808999999999E-2</c:v>
                </c:pt>
                <c:pt idx="1516">
                  <c:v>6.8028069999999968E-2</c:v>
                </c:pt>
                <c:pt idx="1517">
                  <c:v>6.8028069999999968E-2</c:v>
                </c:pt>
                <c:pt idx="1518">
                  <c:v>6.5543554999999976E-2</c:v>
                </c:pt>
                <c:pt idx="1519">
                  <c:v>7.0308670000000004E-2</c:v>
                </c:pt>
                <c:pt idx="1520">
                  <c:v>6.6698615000000003E-2</c:v>
                </c:pt>
                <c:pt idx="1521">
                  <c:v>6.8759910000000007E-2</c:v>
                </c:pt>
                <c:pt idx="1522">
                  <c:v>6.5897270000000008E-2</c:v>
                </c:pt>
                <c:pt idx="1523">
                  <c:v>7.3909835000000007E-2</c:v>
                </c:pt>
                <c:pt idx="1524">
                  <c:v>7.3409835000000007E-2</c:v>
                </c:pt>
                <c:pt idx="1525">
                  <c:v>7.2909835000000006E-2</c:v>
                </c:pt>
                <c:pt idx="1526">
                  <c:v>7.3481589999999999E-2</c:v>
                </c:pt>
                <c:pt idx="1527">
                  <c:v>9.0561485000000011E-2</c:v>
                </c:pt>
                <c:pt idx="1528">
                  <c:v>7.120135000000001E-2</c:v>
                </c:pt>
                <c:pt idx="1529">
                  <c:v>7.120135000000001E-2</c:v>
                </c:pt>
                <c:pt idx="1530">
                  <c:v>6.623498500000001E-2</c:v>
                </c:pt>
                <c:pt idx="1531">
                  <c:v>5.525152500000001E-2</c:v>
                </c:pt>
                <c:pt idx="1532">
                  <c:v>5.525152500000001E-2</c:v>
                </c:pt>
                <c:pt idx="1533">
                  <c:v>6.9267135000000007E-2</c:v>
                </c:pt>
                <c:pt idx="1534">
                  <c:v>6.7861160000000004E-2</c:v>
                </c:pt>
                <c:pt idx="1535">
                  <c:v>6.7361160000000003E-2</c:v>
                </c:pt>
                <c:pt idx="1536">
                  <c:v>6.6408605000000009E-2</c:v>
                </c:pt>
                <c:pt idx="1537">
                  <c:v>6.7237870000000005E-2</c:v>
                </c:pt>
                <c:pt idx="1538">
                  <c:v>6.2453305000000008E-2</c:v>
                </c:pt>
                <c:pt idx="1539">
                  <c:v>6.6517260000000022E-2</c:v>
                </c:pt>
                <c:pt idx="1540">
                  <c:v>6.6630935000000016E-2</c:v>
                </c:pt>
                <c:pt idx="1541">
                  <c:v>6.8629805000000002E-2</c:v>
                </c:pt>
                <c:pt idx="1542">
                  <c:v>6.4622900000000025E-2</c:v>
                </c:pt>
                <c:pt idx="1543">
                  <c:v>7.1413105000000004E-2</c:v>
                </c:pt>
                <c:pt idx="1544">
                  <c:v>7.049726000000002E-2</c:v>
                </c:pt>
                <c:pt idx="1545">
                  <c:v>6.3859835000000004E-2</c:v>
                </c:pt>
                <c:pt idx="1546">
                  <c:v>6.1324125E-2</c:v>
                </c:pt>
                <c:pt idx="1547">
                  <c:v>7.1186329999999992E-2</c:v>
                </c:pt>
                <c:pt idx="1548">
                  <c:v>7.0082869999999978E-2</c:v>
                </c:pt>
                <c:pt idx="1549">
                  <c:v>6.8377964999999971E-2</c:v>
                </c:pt>
                <c:pt idx="1550">
                  <c:v>7.1059424999999982E-2</c:v>
                </c:pt>
                <c:pt idx="1551">
                  <c:v>6.3559424999999975E-2</c:v>
                </c:pt>
                <c:pt idx="1552">
                  <c:v>6.5975539999999971E-2</c:v>
                </c:pt>
                <c:pt idx="1553">
                  <c:v>7.0106794999999972E-2</c:v>
                </c:pt>
                <c:pt idx="1554">
                  <c:v>6.5593989999999991E-2</c:v>
                </c:pt>
                <c:pt idx="1555">
                  <c:v>5.8418600000000001E-2</c:v>
                </c:pt>
                <c:pt idx="1556">
                  <c:v>6.9329509999999997E-2</c:v>
                </c:pt>
                <c:pt idx="1557">
                  <c:v>6.5329509999999993E-2</c:v>
                </c:pt>
                <c:pt idx="1558">
                  <c:v>6.3791810000000004E-2</c:v>
                </c:pt>
                <c:pt idx="1559">
                  <c:v>6.5281365000000008E-2</c:v>
                </c:pt>
                <c:pt idx="1560">
                  <c:v>6.5360754999999993E-2</c:v>
                </c:pt>
                <c:pt idx="1561">
                  <c:v>6.6967094999999977E-2</c:v>
                </c:pt>
                <c:pt idx="1562">
                  <c:v>6.2739394999999976E-2</c:v>
                </c:pt>
                <c:pt idx="1563">
                  <c:v>6.5434749999999986E-2</c:v>
                </c:pt>
                <c:pt idx="1564">
                  <c:v>6.9717124999999991E-2</c:v>
                </c:pt>
                <c:pt idx="1565">
                  <c:v>6.7629644999999988E-2</c:v>
                </c:pt>
                <c:pt idx="1566">
                  <c:v>6.9544229999999985E-2</c:v>
                </c:pt>
                <c:pt idx="1567">
                  <c:v>6.724422999999996E-2</c:v>
                </c:pt>
                <c:pt idx="1568">
                  <c:v>6.2527169999999993E-2</c:v>
                </c:pt>
                <c:pt idx="1569">
                  <c:v>6.7909584999999967E-2</c:v>
                </c:pt>
                <c:pt idx="1570">
                  <c:v>6.4971854999999995E-2</c:v>
                </c:pt>
                <c:pt idx="1571">
                  <c:v>6.8825264999999997E-2</c:v>
                </c:pt>
                <c:pt idx="1572">
                  <c:v>5.5800509999999984E-2</c:v>
                </c:pt>
                <c:pt idx="1573">
                  <c:v>5.5514414999999991E-2</c:v>
                </c:pt>
                <c:pt idx="1574">
                  <c:v>6.1608180000000012E-2</c:v>
                </c:pt>
                <c:pt idx="1575">
                  <c:v>6.3608914999999988E-2</c:v>
                </c:pt>
                <c:pt idx="1576">
                  <c:v>6.7015059999999987E-2</c:v>
                </c:pt>
                <c:pt idx="1577">
                  <c:v>6.5115559999999989E-2</c:v>
                </c:pt>
                <c:pt idx="1578">
                  <c:v>6.1617870000000005E-2</c:v>
                </c:pt>
                <c:pt idx="1579">
                  <c:v>6.8645800000000007E-2</c:v>
                </c:pt>
                <c:pt idx="1580">
                  <c:v>6.6294709999999993E-2</c:v>
                </c:pt>
                <c:pt idx="1581">
                  <c:v>6.4802769999999996E-2</c:v>
                </c:pt>
                <c:pt idx="1582">
                  <c:v>6.2803894999999985E-2</c:v>
                </c:pt>
                <c:pt idx="1583">
                  <c:v>5.8803894999999981E-2</c:v>
                </c:pt>
                <c:pt idx="1584">
                  <c:v>6.5333959999999996E-2</c:v>
                </c:pt>
                <c:pt idx="1585">
                  <c:v>6.6231015000000004E-2</c:v>
                </c:pt>
                <c:pt idx="1586">
                  <c:v>6.6231015000000004E-2</c:v>
                </c:pt>
                <c:pt idx="1587">
                  <c:v>6.3940980000000008E-2</c:v>
                </c:pt>
                <c:pt idx="1588">
                  <c:v>6.8949490000000002E-2</c:v>
                </c:pt>
                <c:pt idx="1589">
                  <c:v>6.3991304999999998E-2</c:v>
                </c:pt>
                <c:pt idx="1590">
                  <c:v>5.6540374999999997E-2</c:v>
                </c:pt>
                <c:pt idx="1591">
                  <c:v>6.4066789999999998E-2</c:v>
                </c:pt>
                <c:pt idx="1592">
                  <c:v>6.8123530000000015E-2</c:v>
                </c:pt>
                <c:pt idx="1593">
                  <c:v>6.7030220000000015E-2</c:v>
                </c:pt>
                <c:pt idx="1594">
                  <c:v>6.2496215000000008E-2</c:v>
                </c:pt>
                <c:pt idx="1595">
                  <c:v>7.2167700000000001E-2</c:v>
                </c:pt>
                <c:pt idx="1596">
                  <c:v>6.9024679999999991E-2</c:v>
                </c:pt>
                <c:pt idx="1597">
                  <c:v>7.0410789999999973E-2</c:v>
                </c:pt>
                <c:pt idx="1598">
                  <c:v>7.3994009999999985E-2</c:v>
                </c:pt>
                <c:pt idx="1599">
                  <c:v>7.3994009999999985E-2</c:v>
                </c:pt>
                <c:pt idx="1600">
                  <c:v>6.7678779999999994E-2</c:v>
                </c:pt>
                <c:pt idx="1601">
                  <c:v>6.9767704999999999E-2</c:v>
                </c:pt>
                <c:pt idx="1602">
                  <c:v>7.2389739999999994E-2</c:v>
                </c:pt>
                <c:pt idx="1603">
                  <c:v>6.3989739999999989E-2</c:v>
                </c:pt>
              </c:numCache>
            </c:numRef>
          </c:yVal>
          <c:smooth val="0"/>
          <c:extLst>
            <c:ext xmlns:c16="http://schemas.microsoft.com/office/drawing/2014/chart" uri="{C3380CC4-5D6E-409C-BE32-E72D297353CC}">
              <c16:uniqueId val="{00000001-7AEE-4E5E-9D72-778A7DCA8F85}"/>
            </c:ext>
          </c:extLst>
        </c:ser>
        <c:dLbls>
          <c:showLegendKey val="0"/>
          <c:showVal val="0"/>
          <c:showCatName val="0"/>
          <c:showSerName val="0"/>
          <c:showPercent val="0"/>
          <c:showBubbleSize val="0"/>
        </c:dLbls>
        <c:axId val="392420168"/>
        <c:axId val="392429184"/>
      </c:scatterChart>
      <c:valAx>
        <c:axId val="392420168"/>
        <c:scaling>
          <c:orientation val="minMax"/>
        </c:scaling>
        <c:delete val="0"/>
        <c:axPos val="b"/>
        <c:title>
          <c:tx>
            <c:rich>
              <a:bodyPr/>
              <a:lstStyle/>
              <a:p>
                <a:pPr>
                  <a:defRPr sz="800"/>
                </a:pPr>
                <a:r>
                  <a:rPr lang="en-US" sz="800">
                    <a:latin typeface="Arial" panose="020B0604020202020204" pitchFamily="34" charset="0"/>
                    <a:cs typeface="Arial" panose="020B0604020202020204" pitchFamily="34" charset="0"/>
                  </a:rPr>
                  <a:t>Treasury Yield</a:t>
                </a:r>
              </a:p>
            </c:rich>
          </c:tx>
          <c:overlay val="0"/>
        </c:title>
        <c:numFmt formatCode="0.00%" sourceLinked="1"/>
        <c:majorTickMark val="none"/>
        <c:minorTickMark val="none"/>
        <c:tickLblPos val="nextTo"/>
        <c:txPr>
          <a:bodyPr rot="-60000000" vert="horz"/>
          <a:lstStyle/>
          <a:p>
            <a:pPr>
              <a:defRPr sz="800">
                <a:latin typeface="Arial" panose="020B0604020202020204" pitchFamily="34" charset="0"/>
                <a:cs typeface="Arial" panose="020B0604020202020204" pitchFamily="34" charset="0"/>
              </a:defRPr>
            </a:pPr>
            <a:endParaRPr lang="en-US"/>
          </a:p>
        </c:txPr>
        <c:crossAx val="392429184"/>
        <c:crosses val="autoZero"/>
        <c:crossBetween val="midCat"/>
      </c:valAx>
      <c:valAx>
        <c:axId val="392429184"/>
        <c:scaling>
          <c:orientation val="minMax"/>
        </c:scaling>
        <c:delete val="0"/>
        <c:axPos val="l"/>
        <c:majorGridlines>
          <c:spPr>
            <a:ln>
              <a:prstDash val="sysDash"/>
            </a:ln>
          </c:spPr>
        </c:majorGridlines>
        <c:title>
          <c:tx>
            <c:rich>
              <a:bodyPr rot="-5400000" vert="horz"/>
              <a:lstStyle/>
              <a:p>
                <a:pPr>
                  <a:defRPr sz="800"/>
                </a:pPr>
                <a:r>
                  <a:rPr lang="en-US" sz="800">
                    <a:latin typeface="Arial" panose="020B0604020202020204" pitchFamily="34" charset="0"/>
                    <a:cs typeface="Arial" panose="020B0604020202020204" pitchFamily="34" charset="0"/>
                  </a:rPr>
                  <a:t>Equity</a:t>
                </a:r>
                <a:r>
                  <a:rPr lang="en-US" sz="800" baseline="0">
                    <a:latin typeface="Arial" panose="020B0604020202020204" pitchFamily="34" charset="0"/>
                    <a:cs typeface="Arial" panose="020B0604020202020204" pitchFamily="34" charset="0"/>
                  </a:rPr>
                  <a:t> </a:t>
                </a:r>
                <a:r>
                  <a:rPr lang="en-US" sz="800">
                    <a:latin typeface="Arial" panose="020B0604020202020204" pitchFamily="34" charset="0"/>
                    <a:cs typeface="Arial" panose="020B0604020202020204" pitchFamily="34" charset="0"/>
                  </a:rPr>
                  <a:t>Risk Premium</a:t>
                </a:r>
              </a:p>
            </c:rich>
          </c:tx>
          <c:layout>
            <c:manualLayout>
              <c:xMode val="edge"/>
              <c:yMode val="edge"/>
              <c:x val="9.0350685331000297E-3"/>
              <c:y val="0.36384951881014882"/>
            </c:manualLayout>
          </c:layout>
          <c:overlay val="0"/>
        </c:title>
        <c:numFmt formatCode="0.00%" sourceLinked="1"/>
        <c:majorTickMark val="none"/>
        <c:minorTickMark val="none"/>
        <c:tickLblPos val="nextTo"/>
        <c:txPr>
          <a:bodyPr rot="-60000000" vert="horz"/>
          <a:lstStyle/>
          <a:p>
            <a:pPr>
              <a:defRPr sz="800">
                <a:latin typeface="Arial" panose="020B0604020202020204" pitchFamily="34" charset="0"/>
                <a:cs typeface="Arial" panose="020B0604020202020204" pitchFamily="34" charset="0"/>
              </a:defRPr>
            </a:pPr>
            <a:endParaRPr lang="en-US"/>
          </a:p>
        </c:txPr>
        <c:crossAx val="392420168"/>
        <c:crosses val="autoZero"/>
        <c:crossBetween val="midCat"/>
      </c:valAx>
    </c:plotArea>
    <c:plotVisOnly val="1"/>
    <c:dispBlanksAs val="gap"/>
    <c:showDLblsOverMax val="0"/>
  </c:chart>
  <c:printSettings>
    <c:headerFooter>
      <c:oddHeader>&amp;R&amp;"Arial,Regular"&amp;10PNM Exhibit RBH-9
Page &amp;P of 20</c:oddHeader>
    </c:headerFooter>
    <c:pageMargins b="0.75000000000000022" l="0.70000000000000018" r="0.70000000000000018" t="0.75000000000000022" header="0.3000000000000001" footer="0.3000000000000001"/>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0</xdr:colOff>
      <xdr:row>10</xdr:row>
      <xdr:rowOff>0</xdr:rowOff>
    </xdr:from>
    <xdr:to>
      <xdr:col>7</xdr:col>
      <xdr:colOff>324971</xdr:colOff>
      <xdr:row>27</xdr:row>
      <xdr:rowOff>76200</xdr:rowOff>
    </xdr:to>
    <xdr:graphicFrame macro="">
      <xdr:nvGraphicFramePr>
        <xdr:cNvPr id="2" name="Chart 1">
          <a:extLst>
            <a:ext uri="{FF2B5EF4-FFF2-40B4-BE49-F238E27FC236}">
              <a16:creationId xmlns:a16="http://schemas.microsoft.com/office/drawing/2014/main" id="{00000000-0008-0000-3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gobntpvcasewks1/COS/ANNLRPTS/WY/98/GA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gobntpvcasewks1/TEMPLATE/Testimony%20Templates/Econ.%20data%20&amp;%20graphs/Testimony%20draft%20to%20be%20updated/historical.Graphs-testimony%20ready-revised.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gobntpvcasewks1/Users/RyanKucan/Box%20Sync/Projects%20-%20Sussex/16.1246%20Dominion%20NC%20ROE/Rebuttal%20Testimony/Supporting%20Analyses/forward%20interpolated%20yield%20curve.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gobntpvcasewks1/COS/Annual%20Rpts/WY/2000/GA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P:\TEMPLATE\Testimony%20Templates\Econ.%20data%20&amp;%20graphs\Testimony%20draft%20to%20be%20updated\historical.Graphs-testimony%20ready-revised.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TEMPLATE\Testimony%20Templates\Econ.%20data%20&amp;%20graphs\Testimony%20draft%20to%20be%20updated\historical.Graphs-testimony%20ready-revised.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gobntpvcasewks1/Electric/2014%20Rate%20Cases/Final%20Schedules/historical.Graphs-testimony%20ready-revised%20update-.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gobntpvcasewks1/Users/RyanKucan/AppData/Local/Microsoft/Windows/INetCache/Content.Outlook/J3RSQ4CQ/Atmos%20Schedule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gobntpvcasewks1/Users/jkaushansky/Box%20Sync/Projects%20-%20ScottMadden/TNMP%20ROE%20Testimony/Direct%20Testimony/Supporting%20Analysis/Payout%20Ratio%20Data%20via%20Bloomberg.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gobntpvcasewks1/Users/jnelson/Box%20Sync/Projects%20-%20ScottMadden/357-002%20OtterTail%20Power%20ND%20ROE%20Testimony/Rebuttal%20Testimony/Supporting%20Analyses/Rothschild%20analyses%20(JDK%20Audit).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harepoint/Users/jnelson/Box%20Sync/Projects%20-%20ScottMadden/357-002%20OtterTail%20Power%20ND%20ROE%20Testimony/Rebuttal%20Testimony/Supporting%20Analyses/Rothschild%20analyses%20(JDK%20Audi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Gas\MGE\MGE%20GR-2006-0422\Schedules\Direct\Atmos%20Schedules.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gobntpvcasewks1/W/Profiles/kms7245/Local%20Settings/Temporary%20Internet%20Files/OLK8D/Cost%20of%20Capital%20estimated%2012-31-03%20Preliminary%20(1-21-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gobntpvcasewks1/RD/MTGAS/2014%20Case/2014%20RateDesignMT.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gobntpvcasewks1/Users/jejperkins/Library/Containers/com.apple.mail/Data/Library/Mail%20Downloads/7FB16D56-7834-4E9D-9850-B0121F619E0E/May%20Fil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gobntpvcasewks1/COS/PGA/2002/May%20Fil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gobntpvcasewks1/Documents%20and%20Settings/jlm8149/Local%20Settings/Temporary%20Internet%20Files/OLK5C/Cost%20of%20Capital%20estimated%2012-31-04%20(1-24-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gobntpvcasewks1/Users/jejperkins/Library/Containers/com.apple.mail/Data/Library/Mail%20Downloads/7FB16D56-7834-4E9D-9850-B0121F619E0E/BASEREV.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RA\94E3\BASEREV.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ProForma%202001%201.0f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 Info."/>
      <sheetName val="Gen. Info."/>
      <sheetName val="Mngrs &amp; Offcrs"/>
      <sheetName val="Directors"/>
      <sheetName val="Long Term Debt"/>
      <sheetName val="Dividends"/>
      <sheetName val="Plant in Ser"/>
      <sheetName val="Depr."/>
      <sheetName val="Inc Stmnt"/>
      <sheetName val="Taxes Other"/>
      <sheetName val="Balance Sheet"/>
      <sheetName val="Liability Ins"/>
      <sheetName val="Miles of Line"/>
      <sheetName val="Gas Purchased &amp; Sold"/>
      <sheetName val="Dedication Res."/>
      <sheetName val="Emer. Curt. &amp; IRP"/>
      <sheetName val="Imprt Chngs"/>
      <sheetName val="Plnt Add-Ret-17a"/>
      <sheetName val="Fin Chngs (pg 17b)"/>
      <sheetName val="Oat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Moody's Bond Yield Data"/>
      <sheetName val="Discount Rate"/>
      <sheetName val="Discount Chart"/>
      <sheetName val="Prime Rate"/>
      <sheetName val="Prime Chart "/>
      <sheetName val="Inflation"/>
      <sheetName val="Inflation Chart"/>
      <sheetName val="Moody's"/>
      <sheetName val="30 Yr. Bonds"/>
      <sheetName val="Moody's T-Bond Chart"/>
      <sheetName val="Moody's Spread Chart"/>
      <sheetName val="Moody's Baa Bond Yields Chart"/>
    </sheetNames>
    <sheetDataSet>
      <sheetData sheetId="0">
        <row r="30">
          <cell r="B30" t="str">
            <v>82</v>
          </cell>
          <cell r="C30">
            <v>14.22</v>
          </cell>
          <cell r="E30">
            <v>16.73</v>
          </cell>
          <cell r="G30">
            <v>15.75</v>
          </cell>
          <cell r="K30">
            <v>12</v>
          </cell>
          <cell r="O30">
            <v>2.5099999999999998</v>
          </cell>
          <cell r="P30">
            <v>1.5206571858163132</v>
          </cell>
          <cell r="R30">
            <v>8.4</v>
          </cell>
        </row>
        <row r="31">
          <cell r="C31">
            <v>14.22</v>
          </cell>
          <cell r="E31">
            <v>16.72</v>
          </cell>
          <cell r="G31">
            <v>16.559999999999999</v>
          </cell>
          <cell r="K31">
            <v>12</v>
          </cell>
          <cell r="O31">
            <v>2.4999999999999982</v>
          </cell>
          <cell r="P31">
            <v>1.5206571858163132</v>
          </cell>
          <cell r="R31">
            <v>7.6</v>
          </cell>
        </row>
        <row r="32">
          <cell r="C32">
            <v>13.53</v>
          </cell>
          <cell r="E32">
            <v>16.07</v>
          </cell>
          <cell r="G32">
            <v>16.5</v>
          </cell>
          <cell r="K32">
            <v>12</v>
          </cell>
          <cell r="O32">
            <v>2.5400000000000009</v>
          </cell>
          <cell r="P32">
            <v>1.5206571858163132</v>
          </cell>
          <cell r="R32">
            <v>6.8</v>
          </cell>
        </row>
        <row r="33">
          <cell r="C33">
            <v>13.37</v>
          </cell>
          <cell r="E33">
            <v>15.82</v>
          </cell>
          <cell r="G33">
            <v>16.5</v>
          </cell>
          <cell r="K33">
            <v>12</v>
          </cell>
          <cell r="O33">
            <v>2.4500000000000011</v>
          </cell>
          <cell r="P33">
            <v>1.5206571858163132</v>
          </cell>
          <cell r="R33">
            <v>6.5</v>
          </cell>
        </row>
        <row r="34">
          <cell r="C34">
            <v>13.24</v>
          </cell>
          <cell r="E34">
            <v>15.6</v>
          </cell>
          <cell r="G34">
            <v>16.5</v>
          </cell>
          <cell r="K34">
            <v>12</v>
          </cell>
          <cell r="O34">
            <v>2.3599999999999994</v>
          </cell>
          <cell r="P34">
            <v>1.5206571858163132</v>
          </cell>
          <cell r="R34">
            <v>6.7</v>
          </cell>
        </row>
        <row r="35">
          <cell r="C35">
            <v>13.92</v>
          </cell>
          <cell r="E35">
            <v>16.18</v>
          </cell>
          <cell r="G35">
            <v>16.5</v>
          </cell>
          <cell r="K35">
            <v>12</v>
          </cell>
          <cell r="O35">
            <v>2.2599999999999998</v>
          </cell>
          <cell r="P35">
            <v>1.5206571858163132</v>
          </cell>
          <cell r="R35">
            <v>7.1</v>
          </cell>
        </row>
        <row r="36">
          <cell r="C36">
            <v>13.55</v>
          </cell>
          <cell r="E36">
            <v>16.04</v>
          </cell>
          <cell r="G36">
            <v>16.260000000000002</v>
          </cell>
          <cell r="K36">
            <v>11</v>
          </cell>
          <cell r="O36">
            <v>2.4899999999999984</v>
          </cell>
          <cell r="P36">
            <v>1.5206571858163132</v>
          </cell>
          <cell r="R36">
            <v>6.4</v>
          </cell>
        </row>
        <row r="37">
          <cell r="C37">
            <v>12.77</v>
          </cell>
          <cell r="E37">
            <v>15.22</v>
          </cell>
          <cell r="G37">
            <v>14.39</v>
          </cell>
          <cell r="K37">
            <v>10</v>
          </cell>
          <cell r="O37">
            <v>2.4500000000000011</v>
          </cell>
          <cell r="P37">
            <v>1.5206571858163132</v>
          </cell>
          <cell r="R37">
            <v>5.9</v>
          </cell>
        </row>
        <row r="38">
          <cell r="C38">
            <v>12.07</v>
          </cell>
          <cell r="E38">
            <v>14.56</v>
          </cell>
          <cell r="G38">
            <v>13.5</v>
          </cell>
          <cell r="K38">
            <v>9.5</v>
          </cell>
          <cell r="O38">
            <v>2.4900000000000002</v>
          </cell>
          <cell r="P38">
            <v>1.5206571858163132</v>
          </cell>
          <cell r="R38">
            <v>5</v>
          </cell>
        </row>
        <row r="39">
          <cell r="C39">
            <v>11.17</v>
          </cell>
          <cell r="E39">
            <v>13.88</v>
          </cell>
          <cell r="G39">
            <v>12.52</v>
          </cell>
          <cell r="K39">
            <v>9</v>
          </cell>
          <cell r="O39">
            <v>2.7100000000000009</v>
          </cell>
          <cell r="P39">
            <v>1.5206571858163132</v>
          </cell>
          <cell r="R39">
            <v>5.0999999999999996</v>
          </cell>
        </row>
        <row r="40">
          <cell r="C40">
            <v>10.54</v>
          </cell>
          <cell r="E40">
            <v>13.58</v>
          </cell>
          <cell r="G40">
            <v>11.85</v>
          </cell>
          <cell r="K40">
            <v>9</v>
          </cell>
          <cell r="O40">
            <v>3.0400000000000009</v>
          </cell>
          <cell r="P40">
            <v>1.5206571858163132</v>
          </cell>
          <cell r="R40">
            <v>4.5999999999999996</v>
          </cell>
        </row>
        <row r="41">
          <cell r="C41">
            <v>10.54</v>
          </cell>
          <cell r="E41">
            <v>13.55</v>
          </cell>
          <cell r="G41">
            <v>11.5</v>
          </cell>
          <cell r="K41">
            <v>8.5</v>
          </cell>
          <cell r="O41">
            <v>3.0100000000000016</v>
          </cell>
          <cell r="P41">
            <v>1.5206571858163132</v>
          </cell>
          <cell r="R41">
            <v>3.8</v>
          </cell>
        </row>
        <row r="42">
          <cell r="B42" t="str">
            <v>83</v>
          </cell>
          <cell r="C42">
            <v>10.63</v>
          </cell>
          <cell r="E42">
            <v>13.46</v>
          </cell>
          <cell r="G42">
            <v>11.16</v>
          </cell>
          <cell r="K42">
            <v>8.5</v>
          </cell>
          <cell r="O42">
            <v>2.83</v>
          </cell>
          <cell r="P42">
            <v>1.5206571858163132</v>
          </cell>
          <cell r="R42">
            <v>3.7</v>
          </cell>
        </row>
        <row r="43">
          <cell r="C43">
            <v>10.88</v>
          </cell>
          <cell r="E43">
            <v>13.6</v>
          </cell>
          <cell r="G43">
            <v>10.98</v>
          </cell>
          <cell r="K43">
            <v>8.5</v>
          </cell>
          <cell r="O43">
            <v>2.7199999999999989</v>
          </cell>
          <cell r="P43">
            <v>1.5206571858163132</v>
          </cell>
          <cell r="R43">
            <v>3.5</v>
          </cell>
        </row>
        <row r="44">
          <cell r="C44">
            <v>10.63</v>
          </cell>
          <cell r="E44">
            <v>13.28</v>
          </cell>
          <cell r="G44">
            <v>10.5</v>
          </cell>
          <cell r="K44">
            <v>8.5</v>
          </cell>
          <cell r="O44">
            <v>2.6499999999999986</v>
          </cell>
          <cell r="P44">
            <v>1.5206571858163132</v>
          </cell>
          <cell r="R44">
            <v>3.6</v>
          </cell>
        </row>
        <row r="45">
          <cell r="C45">
            <v>10.48</v>
          </cell>
          <cell r="E45">
            <v>13.03</v>
          </cell>
          <cell r="G45">
            <v>10.5</v>
          </cell>
          <cell r="K45">
            <v>8.5</v>
          </cell>
          <cell r="O45">
            <v>2.5499999999999989</v>
          </cell>
          <cell r="P45">
            <v>1.5206571858163132</v>
          </cell>
          <cell r="R45">
            <v>3.9</v>
          </cell>
        </row>
        <row r="46">
          <cell r="C46">
            <v>10.53</v>
          </cell>
          <cell r="E46">
            <v>13</v>
          </cell>
          <cell r="G46">
            <v>10.5</v>
          </cell>
          <cell r="K46">
            <v>8.5</v>
          </cell>
          <cell r="O46">
            <v>2.4700000000000006</v>
          </cell>
          <cell r="P46">
            <v>1.5206571858163132</v>
          </cell>
          <cell r="R46">
            <v>3.5</v>
          </cell>
        </row>
        <row r="47">
          <cell r="C47">
            <v>10.93</v>
          </cell>
          <cell r="E47">
            <v>13.17</v>
          </cell>
          <cell r="G47">
            <v>10.5</v>
          </cell>
          <cell r="K47">
            <v>8.5</v>
          </cell>
          <cell r="O47">
            <v>2.2400000000000002</v>
          </cell>
          <cell r="P47">
            <v>1.5206571858163132</v>
          </cell>
          <cell r="R47">
            <v>2.6</v>
          </cell>
        </row>
        <row r="48">
          <cell r="C48">
            <v>11.4</v>
          </cell>
          <cell r="E48">
            <v>13.28</v>
          </cell>
          <cell r="G48">
            <v>10.5</v>
          </cell>
          <cell r="K48">
            <v>8.5</v>
          </cell>
          <cell r="O48">
            <v>1.879999999999999</v>
          </cell>
          <cell r="P48">
            <v>1.5206571858163132</v>
          </cell>
          <cell r="R48">
            <v>2.5</v>
          </cell>
        </row>
        <row r="49">
          <cell r="C49">
            <v>11.82</v>
          </cell>
          <cell r="E49">
            <v>13.5</v>
          </cell>
          <cell r="G49">
            <v>10.89</v>
          </cell>
          <cell r="K49">
            <v>8.5</v>
          </cell>
          <cell r="O49">
            <v>1.6799999999999997</v>
          </cell>
          <cell r="P49">
            <v>1.5206571858163132</v>
          </cell>
          <cell r="R49">
            <v>2.6</v>
          </cell>
        </row>
        <row r="50">
          <cell r="C50">
            <v>11.63</v>
          </cell>
          <cell r="E50">
            <v>13.35</v>
          </cell>
          <cell r="G50">
            <v>11</v>
          </cell>
          <cell r="K50">
            <v>8.5</v>
          </cell>
          <cell r="O50">
            <v>1.7199999999999989</v>
          </cell>
          <cell r="P50">
            <v>1.5206571858163132</v>
          </cell>
          <cell r="R50">
            <v>2.9</v>
          </cell>
        </row>
        <row r="51">
          <cell r="C51">
            <v>11.58</v>
          </cell>
          <cell r="E51">
            <v>13.19</v>
          </cell>
          <cell r="G51">
            <v>11</v>
          </cell>
          <cell r="K51">
            <v>8.5</v>
          </cell>
          <cell r="O51">
            <v>1.6099999999999994</v>
          </cell>
          <cell r="P51">
            <v>1.5206571858163132</v>
          </cell>
          <cell r="R51">
            <v>2.9</v>
          </cell>
        </row>
        <row r="52">
          <cell r="C52">
            <v>11.75</v>
          </cell>
          <cell r="E52">
            <v>13.33</v>
          </cell>
          <cell r="G52">
            <v>11</v>
          </cell>
          <cell r="K52">
            <v>8.5</v>
          </cell>
          <cell r="O52">
            <v>1.58</v>
          </cell>
          <cell r="P52">
            <v>1.5206571858163132</v>
          </cell>
          <cell r="R52">
            <v>3.3</v>
          </cell>
        </row>
        <row r="53">
          <cell r="C53">
            <v>11.88</v>
          </cell>
          <cell r="E53">
            <v>13.48</v>
          </cell>
          <cell r="G53">
            <v>11</v>
          </cell>
          <cell r="K53">
            <v>8.5</v>
          </cell>
          <cell r="O53">
            <v>1.5999999999999996</v>
          </cell>
          <cell r="P53">
            <v>1.5206571858163132</v>
          </cell>
          <cell r="R53">
            <v>3.8</v>
          </cell>
        </row>
        <row r="54">
          <cell r="B54" t="str">
            <v>84</v>
          </cell>
          <cell r="C54">
            <v>11.75</v>
          </cell>
          <cell r="E54">
            <v>13.4</v>
          </cell>
          <cell r="G54">
            <v>11</v>
          </cell>
          <cell r="K54">
            <v>8.5</v>
          </cell>
          <cell r="O54">
            <v>1.6500000000000004</v>
          </cell>
          <cell r="P54">
            <v>1.5206571858163132</v>
          </cell>
          <cell r="R54">
            <v>4.2</v>
          </cell>
        </row>
        <row r="55">
          <cell r="C55">
            <v>11.95</v>
          </cell>
          <cell r="E55">
            <v>13.5</v>
          </cell>
          <cell r="G55">
            <v>11</v>
          </cell>
          <cell r="K55">
            <v>8.5</v>
          </cell>
          <cell r="O55">
            <v>1.5500000000000007</v>
          </cell>
          <cell r="P55">
            <v>1.5206571858163132</v>
          </cell>
          <cell r="R55">
            <v>4.5999999999999996</v>
          </cell>
        </row>
        <row r="56">
          <cell r="C56">
            <v>12.38</v>
          </cell>
          <cell r="E56">
            <v>14.03</v>
          </cell>
          <cell r="G56">
            <v>11.21</v>
          </cell>
          <cell r="K56">
            <v>8.5</v>
          </cell>
          <cell r="O56">
            <v>1.6499999999999986</v>
          </cell>
          <cell r="P56">
            <v>1.5206571858163132</v>
          </cell>
          <cell r="R56">
            <v>4.8</v>
          </cell>
        </row>
        <row r="57">
          <cell r="C57">
            <v>12.65</v>
          </cell>
          <cell r="E57">
            <v>14.3</v>
          </cell>
          <cell r="G57">
            <v>11.93</v>
          </cell>
          <cell r="K57">
            <v>9</v>
          </cell>
          <cell r="O57">
            <v>1.6500000000000004</v>
          </cell>
          <cell r="P57">
            <v>1.5206571858163132</v>
          </cell>
          <cell r="R57">
            <v>4.5999999999999996</v>
          </cell>
        </row>
        <row r="58">
          <cell r="C58">
            <v>13.43</v>
          </cell>
          <cell r="E58">
            <v>14.95</v>
          </cell>
          <cell r="G58">
            <v>12.39</v>
          </cell>
          <cell r="K58">
            <v>9</v>
          </cell>
          <cell r="O58">
            <v>1.5199999999999996</v>
          </cell>
          <cell r="P58">
            <v>1.5206571858163132</v>
          </cell>
          <cell r="R58">
            <v>4.2</v>
          </cell>
        </row>
        <row r="59">
          <cell r="C59">
            <v>13.44</v>
          </cell>
          <cell r="E59">
            <v>15.16</v>
          </cell>
          <cell r="G59">
            <v>12.6</v>
          </cell>
          <cell r="K59">
            <v>9</v>
          </cell>
          <cell r="O59">
            <v>1.7200000000000006</v>
          </cell>
          <cell r="P59">
            <v>1.5206571858163132</v>
          </cell>
          <cell r="R59">
            <v>4.2</v>
          </cell>
        </row>
        <row r="60">
          <cell r="C60">
            <v>13.21</v>
          </cell>
          <cell r="E60">
            <v>14.92</v>
          </cell>
          <cell r="G60">
            <v>13</v>
          </cell>
          <cell r="K60">
            <v>9</v>
          </cell>
          <cell r="O60">
            <v>1.7099999999999991</v>
          </cell>
          <cell r="P60">
            <v>1.5206571858163132</v>
          </cell>
          <cell r="R60">
            <v>4.2</v>
          </cell>
        </row>
        <row r="61">
          <cell r="C61">
            <v>12.54</v>
          </cell>
          <cell r="E61">
            <v>14.29</v>
          </cell>
          <cell r="G61">
            <v>13</v>
          </cell>
          <cell r="K61">
            <v>9</v>
          </cell>
          <cell r="O61">
            <v>1.75</v>
          </cell>
          <cell r="P61">
            <v>1.5206571858163132</v>
          </cell>
          <cell r="R61">
            <v>4.3</v>
          </cell>
        </row>
        <row r="62">
          <cell r="C62">
            <v>12.29</v>
          </cell>
          <cell r="E62">
            <v>14.04</v>
          </cell>
          <cell r="G62">
            <v>12.97</v>
          </cell>
          <cell r="K62">
            <v>9</v>
          </cell>
          <cell r="O62">
            <v>1.75</v>
          </cell>
          <cell r="P62">
            <v>1.5206571858163132</v>
          </cell>
          <cell r="R62">
            <v>4.3</v>
          </cell>
        </row>
        <row r="63">
          <cell r="C63">
            <v>11.98</v>
          </cell>
          <cell r="E63">
            <v>13.68</v>
          </cell>
          <cell r="G63">
            <v>12.58</v>
          </cell>
          <cell r="K63">
            <v>9</v>
          </cell>
          <cell r="O63">
            <v>1.6999999999999993</v>
          </cell>
          <cell r="P63">
            <v>1.5206571858163132</v>
          </cell>
          <cell r="R63">
            <v>4.3</v>
          </cell>
        </row>
        <row r="64">
          <cell r="C64">
            <v>11.56</v>
          </cell>
          <cell r="E64">
            <v>13.15</v>
          </cell>
          <cell r="G64">
            <v>11.77</v>
          </cell>
          <cell r="K64">
            <v>8.5</v>
          </cell>
          <cell r="O64">
            <v>1.5899999999999999</v>
          </cell>
          <cell r="P64">
            <v>1.5206571858163132</v>
          </cell>
          <cell r="R64">
            <v>4.0999999999999996</v>
          </cell>
        </row>
        <row r="65">
          <cell r="C65">
            <v>11.52</v>
          </cell>
          <cell r="E65">
            <v>12.96</v>
          </cell>
          <cell r="G65">
            <v>11.06</v>
          </cell>
          <cell r="K65">
            <v>8</v>
          </cell>
          <cell r="O65">
            <v>1.4400000000000013</v>
          </cell>
          <cell r="P65">
            <v>1.5206571858163132</v>
          </cell>
          <cell r="R65">
            <v>3.9</v>
          </cell>
        </row>
        <row r="66">
          <cell r="B66" t="str">
            <v>85</v>
          </cell>
          <cell r="C66">
            <v>11.45</v>
          </cell>
          <cell r="E66">
            <v>12.88</v>
          </cell>
          <cell r="G66">
            <v>10.61</v>
          </cell>
          <cell r="K66">
            <v>8</v>
          </cell>
          <cell r="O66">
            <v>1.4300000000000015</v>
          </cell>
          <cell r="P66">
            <v>1.5206571858163132</v>
          </cell>
          <cell r="R66">
            <v>3.5</v>
          </cell>
        </row>
        <row r="67">
          <cell r="C67">
            <v>11.47</v>
          </cell>
          <cell r="E67">
            <v>13</v>
          </cell>
          <cell r="G67">
            <v>10.5</v>
          </cell>
          <cell r="K67">
            <v>8</v>
          </cell>
          <cell r="O67">
            <v>1.5299999999999994</v>
          </cell>
          <cell r="P67">
            <v>1.5206571858163132</v>
          </cell>
          <cell r="R67">
            <v>3.5</v>
          </cell>
        </row>
        <row r="68">
          <cell r="C68">
            <v>11.81</v>
          </cell>
          <cell r="E68">
            <v>13.66</v>
          </cell>
          <cell r="G68">
            <v>10.5</v>
          </cell>
          <cell r="K68">
            <v>8</v>
          </cell>
          <cell r="O68">
            <v>1.8499999999999996</v>
          </cell>
          <cell r="P68">
            <v>1.5206571858163132</v>
          </cell>
          <cell r="R68">
            <v>3.7</v>
          </cell>
        </row>
        <row r="69">
          <cell r="C69">
            <v>11.47</v>
          </cell>
          <cell r="E69">
            <v>13.42</v>
          </cell>
          <cell r="G69">
            <v>10.5</v>
          </cell>
          <cell r="K69">
            <v>8</v>
          </cell>
          <cell r="O69">
            <v>1.9499999999999993</v>
          </cell>
          <cell r="P69">
            <v>1.5206571858163132</v>
          </cell>
          <cell r="R69">
            <v>3.7</v>
          </cell>
        </row>
        <row r="70">
          <cell r="C70">
            <v>11.05</v>
          </cell>
          <cell r="E70">
            <v>12.89</v>
          </cell>
          <cell r="G70">
            <v>10.31</v>
          </cell>
          <cell r="K70">
            <v>7.5</v>
          </cell>
          <cell r="O70">
            <v>1.8399999999999999</v>
          </cell>
          <cell r="P70">
            <v>1.5206571858163132</v>
          </cell>
          <cell r="R70">
            <v>3.8</v>
          </cell>
        </row>
        <row r="71">
          <cell r="C71">
            <v>10.44</v>
          </cell>
          <cell r="E71">
            <v>11.91</v>
          </cell>
          <cell r="G71">
            <v>9.7799999999999994</v>
          </cell>
          <cell r="K71">
            <v>7.5</v>
          </cell>
          <cell r="O71">
            <v>1.4700000000000006</v>
          </cell>
          <cell r="P71">
            <v>1.5206571858163132</v>
          </cell>
          <cell r="R71">
            <v>3.8</v>
          </cell>
        </row>
        <row r="72">
          <cell r="C72">
            <v>10.5</v>
          </cell>
          <cell r="E72">
            <v>11.88</v>
          </cell>
          <cell r="G72">
            <v>9.5</v>
          </cell>
          <cell r="K72">
            <v>7.5</v>
          </cell>
          <cell r="O72">
            <v>1.3800000000000008</v>
          </cell>
          <cell r="P72">
            <v>1.5206571858163132</v>
          </cell>
          <cell r="R72">
            <v>3.6</v>
          </cell>
        </row>
        <row r="73">
          <cell r="C73">
            <v>10.56</v>
          </cell>
          <cell r="E73">
            <v>11.93</v>
          </cell>
          <cell r="G73">
            <v>9.5</v>
          </cell>
          <cell r="K73">
            <v>7.5</v>
          </cell>
          <cell r="O73">
            <v>1.3699999999999992</v>
          </cell>
          <cell r="P73">
            <v>1.5206571858163132</v>
          </cell>
          <cell r="R73">
            <v>3.3</v>
          </cell>
        </row>
        <row r="74">
          <cell r="C74">
            <v>10.61</v>
          </cell>
          <cell r="E74">
            <v>11.95</v>
          </cell>
          <cell r="G74">
            <v>9.5</v>
          </cell>
          <cell r="K74">
            <v>7.5</v>
          </cell>
          <cell r="O74">
            <v>1.3399999999999999</v>
          </cell>
          <cell r="P74">
            <v>1.5206571858163132</v>
          </cell>
          <cell r="R74">
            <v>3.1</v>
          </cell>
        </row>
        <row r="75">
          <cell r="C75">
            <v>10.5</v>
          </cell>
          <cell r="E75">
            <v>11.84</v>
          </cell>
          <cell r="G75">
            <v>9.5</v>
          </cell>
          <cell r="K75">
            <v>7.5</v>
          </cell>
          <cell r="O75">
            <v>1.3399999999999999</v>
          </cell>
          <cell r="P75">
            <v>1.5206571858163132</v>
          </cell>
          <cell r="R75">
            <v>3.2</v>
          </cell>
        </row>
        <row r="76">
          <cell r="C76">
            <v>10.06</v>
          </cell>
          <cell r="E76">
            <v>11.33</v>
          </cell>
          <cell r="G76">
            <v>9.5</v>
          </cell>
          <cell r="K76">
            <v>7.5</v>
          </cell>
          <cell r="O76">
            <v>1.2699999999999996</v>
          </cell>
          <cell r="P76">
            <v>1.5206571858163132</v>
          </cell>
          <cell r="R76">
            <v>3.5</v>
          </cell>
        </row>
        <row r="77">
          <cell r="C77">
            <v>9.5399999999999991</v>
          </cell>
          <cell r="E77">
            <v>10.82</v>
          </cell>
          <cell r="G77">
            <v>9.5</v>
          </cell>
          <cell r="K77">
            <v>7.5</v>
          </cell>
          <cell r="O77">
            <v>1.2800000000000011</v>
          </cell>
          <cell r="P77">
            <v>1.5206571858163132</v>
          </cell>
          <cell r="R77">
            <v>3.8</v>
          </cell>
        </row>
        <row r="78">
          <cell r="B78" t="str">
            <v>86</v>
          </cell>
          <cell r="C78">
            <v>9.4</v>
          </cell>
          <cell r="E78">
            <v>10.66</v>
          </cell>
          <cell r="G78">
            <v>9.5</v>
          </cell>
          <cell r="K78">
            <v>7.5</v>
          </cell>
          <cell r="O78">
            <v>1.2599999999999998</v>
          </cell>
          <cell r="P78">
            <v>1.5206571858163132</v>
          </cell>
          <cell r="R78">
            <v>3.9</v>
          </cell>
        </row>
        <row r="79">
          <cell r="C79">
            <v>8.93</v>
          </cell>
          <cell r="E79">
            <v>10.16</v>
          </cell>
          <cell r="G79">
            <v>9.5</v>
          </cell>
          <cell r="K79">
            <v>7.5</v>
          </cell>
          <cell r="O79">
            <v>1.2300000000000004</v>
          </cell>
          <cell r="P79">
            <v>1.5206571858163132</v>
          </cell>
          <cell r="R79">
            <v>3.1</v>
          </cell>
        </row>
        <row r="80">
          <cell r="C80">
            <v>7.96</v>
          </cell>
          <cell r="E80">
            <v>9.33</v>
          </cell>
          <cell r="G80">
            <v>9.1</v>
          </cell>
          <cell r="K80">
            <v>7</v>
          </cell>
          <cell r="O80">
            <v>1.37</v>
          </cell>
          <cell r="P80">
            <v>1.5206571858163132</v>
          </cell>
          <cell r="R80">
            <v>2.2999999999999998</v>
          </cell>
        </row>
        <row r="81">
          <cell r="C81">
            <v>7.39</v>
          </cell>
          <cell r="E81">
            <v>9.02</v>
          </cell>
          <cell r="G81">
            <v>8.83</v>
          </cell>
          <cell r="K81">
            <v>6.5</v>
          </cell>
          <cell r="O81">
            <v>1.63</v>
          </cell>
          <cell r="P81">
            <v>1.5206571858163132</v>
          </cell>
          <cell r="R81">
            <v>1.6</v>
          </cell>
        </row>
        <row r="82">
          <cell r="C82">
            <v>7.52</v>
          </cell>
          <cell r="E82">
            <v>9.52</v>
          </cell>
          <cell r="G82">
            <v>8.5</v>
          </cell>
          <cell r="K82">
            <v>6.5</v>
          </cell>
          <cell r="O82">
            <v>2</v>
          </cell>
          <cell r="P82">
            <v>1.5206571858163132</v>
          </cell>
          <cell r="R82">
            <v>1.5</v>
          </cell>
        </row>
        <row r="83">
          <cell r="C83">
            <v>7.57</v>
          </cell>
          <cell r="E83">
            <v>9.51</v>
          </cell>
          <cell r="G83">
            <v>8.5</v>
          </cell>
          <cell r="K83">
            <v>6.5</v>
          </cell>
          <cell r="O83">
            <v>1.9399999999999995</v>
          </cell>
          <cell r="P83">
            <v>1.5206571858163132</v>
          </cell>
          <cell r="R83">
            <v>1.8</v>
          </cell>
        </row>
        <row r="84">
          <cell r="C84">
            <v>7.27</v>
          </cell>
          <cell r="E84">
            <v>9.19</v>
          </cell>
          <cell r="G84">
            <v>8.16</v>
          </cell>
          <cell r="K84">
            <v>6</v>
          </cell>
          <cell r="O84">
            <v>1.92</v>
          </cell>
          <cell r="P84">
            <v>1.5206571858163132</v>
          </cell>
          <cell r="R84">
            <v>1.6</v>
          </cell>
        </row>
        <row r="85">
          <cell r="C85">
            <v>7.33</v>
          </cell>
          <cell r="E85">
            <v>9.15</v>
          </cell>
          <cell r="G85">
            <v>7.9</v>
          </cell>
          <cell r="K85">
            <v>5.5</v>
          </cell>
          <cell r="O85">
            <v>1.8200000000000003</v>
          </cell>
          <cell r="P85">
            <v>1.5206571858163132</v>
          </cell>
          <cell r="R85">
            <v>1.6</v>
          </cell>
        </row>
        <row r="86">
          <cell r="C86">
            <v>7.62</v>
          </cell>
          <cell r="E86">
            <v>9.42</v>
          </cell>
          <cell r="G86">
            <v>7.5</v>
          </cell>
          <cell r="K86">
            <v>5.5</v>
          </cell>
          <cell r="O86">
            <v>1.7999999999999998</v>
          </cell>
          <cell r="P86">
            <v>1.5206571858163132</v>
          </cell>
          <cell r="R86">
            <v>1.8</v>
          </cell>
        </row>
        <row r="87">
          <cell r="C87">
            <v>7.7</v>
          </cell>
          <cell r="E87">
            <v>9.39</v>
          </cell>
          <cell r="G87">
            <v>7.5</v>
          </cell>
          <cell r="K87">
            <v>5.5</v>
          </cell>
          <cell r="O87">
            <v>1.6900000000000004</v>
          </cell>
          <cell r="P87">
            <v>1.5206571858163132</v>
          </cell>
          <cell r="R87">
            <v>1.5</v>
          </cell>
        </row>
        <row r="88">
          <cell r="C88">
            <v>7.52</v>
          </cell>
          <cell r="E88">
            <v>9.15</v>
          </cell>
          <cell r="G88">
            <v>7.5</v>
          </cell>
          <cell r="K88">
            <v>5.5</v>
          </cell>
          <cell r="O88">
            <v>1.6300000000000008</v>
          </cell>
          <cell r="P88">
            <v>1.5206571858163132</v>
          </cell>
          <cell r="R88">
            <v>1.3</v>
          </cell>
        </row>
        <row r="89">
          <cell r="C89">
            <v>7.37</v>
          </cell>
          <cell r="E89">
            <v>8.9600000000000009</v>
          </cell>
          <cell r="G89">
            <v>7.5</v>
          </cell>
          <cell r="K89">
            <v>5.5</v>
          </cell>
          <cell r="O89">
            <v>1.5900000000000007</v>
          </cell>
          <cell r="P89">
            <v>1.5206571858163132</v>
          </cell>
          <cell r="R89">
            <v>1.1000000000000001</v>
          </cell>
        </row>
        <row r="90">
          <cell r="B90">
            <v>87</v>
          </cell>
          <cell r="C90">
            <v>7.39</v>
          </cell>
          <cell r="E90">
            <v>8.77</v>
          </cell>
          <cell r="G90">
            <v>7.5</v>
          </cell>
          <cell r="K90">
            <v>5.5</v>
          </cell>
          <cell r="O90">
            <v>1.38</v>
          </cell>
          <cell r="P90">
            <v>1.5206571858163132</v>
          </cell>
          <cell r="R90">
            <v>1.5</v>
          </cell>
        </row>
        <row r="91">
          <cell r="C91">
            <v>7.54</v>
          </cell>
          <cell r="E91">
            <v>8.81</v>
          </cell>
          <cell r="G91">
            <v>7.5</v>
          </cell>
          <cell r="K91">
            <v>5.5</v>
          </cell>
          <cell r="O91">
            <v>1.2700000000000005</v>
          </cell>
          <cell r="P91">
            <v>1.5206571858163132</v>
          </cell>
          <cell r="R91">
            <v>2.1</v>
          </cell>
        </row>
        <row r="92">
          <cell r="C92">
            <v>7.55</v>
          </cell>
          <cell r="E92">
            <v>8.75</v>
          </cell>
          <cell r="G92">
            <v>7.5</v>
          </cell>
          <cell r="K92">
            <v>5.5</v>
          </cell>
          <cell r="O92">
            <v>1.2000000000000002</v>
          </cell>
          <cell r="P92">
            <v>1.5206571858163132</v>
          </cell>
          <cell r="R92">
            <v>3</v>
          </cell>
        </row>
        <row r="93">
          <cell r="C93">
            <v>8.25</v>
          </cell>
          <cell r="E93">
            <v>9.3000000000000007</v>
          </cell>
          <cell r="G93">
            <v>7.75</v>
          </cell>
          <cell r="K93">
            <v>5.5</v>
          </cell>
          <cell r="O93">
            <v>1.0500000000000007</v>
          </cell>
          <cell r="P93">
            <v>1.5206571858163132</v>
          </cell>
          <cell r="R93">
            <v>3.8</v>
          </cell>
        </row>
        <row r="94">
          <cell r="C94">
            <v>8.7799999999999994</v>
          </cell>
          <cell r="E94">
            <v>9.82</v>
          </cell>
          <cell r="G94">
            <v>8.14</v>
          </cell>
          <cell r="K94">
            <v>5.5</v>
          </cell>
          <cell r="O94">
            <v>1.0400000000000009</v>
          </cell>
          <cell r="P94">
            <v>1.5206571858163132</v>
          </cell>
          <cell r="R94">
            <v>3.9</v>
          </cell>
        </row>
        <row r="95">
          <cell r="C95">
            <v>8.57</v>
          </cell>
          <cell r="E95">
            <v>9.8699999999999992</v>
          </cell>
          <cell r="G95">
            <v>8.25</v>
          </cell>
          <cell r="K95">
            <v>5.5</v>
          </cell>
          <cell r="O95">
            <v>1.2999999999999989</v>
          </cell>
          <cell r="P95">
            <v>1.5206571858163132</v>
          </cell>
          <cell r="R95">
            <v>3.7</v>
          </cell>
        </row>
        <row r="96">
          <cell r="C96">
            <v>8.64</v>
          </cell>
          <cell r="E96">
            <v>10.01</v>
          </cell>
          <cell r="G96">
            <v>8.25</v>
          </cell>
          <cell r="K96">
            <v>5.5</v>
          </cell>
          <cell r="O96">
            <v>1.3699999999999992</v>
          </cell>
          <cell r="P96">
            <v>1.5206571858163132</v>
          </cell>
          <cell r="R96">
            <v>3.9</v>
          </cell>
        </row>
        <row r="97">
          <cell r="C97">
            <v>8.9700000000000006</v>
          </cell>
          <cell r="E97">
            <v>10.33</v>
          </cell>
          <cell r="G97">
            <v>8.25</v>
          </cell>
          <cell r="K97">
            <v>5.5</v>
          </cell>
          <cell r="O97">
            <v>1.3599999999999994</v>
          </cell>
          <cell r="P97">
            <v>1.5206571858163132</v>
          </cell>
          <cell r="R97">
            <v>4.3</v>
          </cell>
        </row>
        <row r="98">
          <cell r="C98">
            <v>9.59</v>
          </cell>
          <cell r="E98">
            <v>11</v>
          </cell>
          <cell r="G98">
            <v>8.6999999999999993</v>
          </cell>
          <cell r="K98">
            <v>6</v>
          </cell>
          <cell r="O98">
            <v>1.4100000000000001</v>
          </cell>
          <cell r="P98">
            <v>1.5206571858163132</v>
          </cell>
          <cell r="R98">
            <v>4.4000000000000004</v>
          </cell>
        </row>
        <row r="99">
          <cell r="C99">
            <v>9.61</v>
          </cell>
          <cell r="E99">
            <v>11.32</v>
          </cell>
          <cell r="G99">
            <v>9.07</v>
          </cell>
          <cell r="K99">
            <v>6</v>
          </cell>
          <cell r="O99">
            <v>1.7100000000000009</v>
          </cell>
          <cell r="P99">
            <v>1.5206571858163132</v>
          </cell>
          <cell r="R99">
            <v>4.5</v>
          </cell>
        </row>
        <row r="100">
          <cell r="C100">
            <v>8.9499999999999993</v>
          </cell>
          <cell r="E100">
            <v>10.82</v>
          </cell>
          <cell r="G100">
            <v>8.7799999999999994</v>
          </cell>
          <cell r="K100">
            <v>6</v>
          </cell>
          <cell r="O100">
            <v>1.870000000000001</v>
          </cell>
          <cell r="P100">
            <v>1.5206571858163132</v>
          </cell>
          <cell r="R100">
            <v>4.5</v>
          </cell>
        </row>
        <row r="101">
          <cell r="C101">
            <v>9.1199999999999992</v>
          </cell>
          <cell r="E101">
            <v>10.99</v>
          </cell>
          <cell r="G101">
            <v>8.75</v>
          </cell>
          <cell r="K101">
            <v>6</v>
          </cell>
          <cell r="O101">
            <v>1.870000000000001</v>
          </cell>
          <cell r="P101">
            <v>1.5206571858163132</v>
          </cell>
          <cell r="R101">
            <v>4.4000000000000004</v>
          </cell>
        </row>
        <row r="102">
          <cell r="B102" t="str">
            <v>88</v>
          </cell>
          <cell r="C102">
            <v>8.83</v>
          </cell>
          <cell r="E102">
            <v>10.75</v>
          </cell>
          <cell r="G102">
            <v>8.75</v>
          </cell>
          <cell r="K102">
            <v>6</v>
          </cell>
          <cell r="O102">
            <v>1.92</v>
          </cell>
          <cell r="P102">
            <v>1.5206571858163132</v>
          </cell>
          <cell r="R102">
            <v>4</v>
          </cell>
        </row>
        <row r="103">
          <cell r="C103">
            <v>8.43</v>
          </cell>
          <cell r="E103">
            <v>10.11</v>
          </cell>
          <cell r="G103">
            <v>8.51</v>
          </cell>
          <cell r="K103">
            <v>6</v>
          </cell>
          <cell r="O103">
            <v>1.6799999999999997</v>
          </cell>
          <cell r="P103">
            <v>1.5206571858163132</v>
          </cell>
          <cell r="R103">
            <v>3.9</v>
          </cell>
        </row>
        <row r="104">
          <cell r="C104">
            <v>8.6300000000000008</v>
          </cell>
          <cell r="E104">
            <v>10.11</v>
          </cell>
          <cell r="G104">
            <v>8.5</v>
          </cell>
          <cell r="K104">
            <v>6</v>
          </cell>
          <cell r="O104">
            <v>1.4799999999999986</v>
          </cell>
          <cell r="P104">
            <v>1.5206571858163132</v>
          </cell>
          <cell r="R104">
            <v>3.9</v>
          </cell>
        </row>
        <row r="105">
          <cell r="C105">
            <v>8.9499999999999993</v>
          </cell>
          <cell r="E105">
            <v>10.53</v>
          </cell>
          <cell r="G105">
            <v>8.5</v>
          </cell>
          <cell r="K105">
            <v>6</v>
          </cell>
          <cell r="O105">
            <v>1.58</v>
          </cell>
          <cell r="P105">
            <v>1.5206571858163132</v>
          </cell>
          <cell r="R105">
            <v>3.9</v>
          </cell>
        </row>
        <row r="106">
          <cell r="C106">
            <v>9.23</v>
          </cell>
          <cell r="E106">
            <v>10.75</v>
          </cell>
          <cell r="G106">
            <v>8.84</v>
          </cell>
          <cell r="K106">
            <v>6</v>
          </cell>
          <cell r="O106">
            <v>1.5199999999999996</v>
          </cell>
          <cell r="P106">
            <v>1.5206571858163132</v>
          </cell>
          <cell r="R106">
            <v>3.9</v>
          </cell>
        </row>
        <row r="107">
          <cell r="C107">
            <v>9</v>
          </cell>
          <cell r="E107">
            <v>10.71</v>
          </cell>
          <cell r="G107">
            <v>9</v>
          </cell>
          <cell r="K107">
            <v>6</v>
          </cell>
          <cell r="O107">
            <v>1.7100000000000009</v>
          </cell>
          <cell r="P107">
            <v>1.5206571858163132</v>
          </cell>
          <cell r="R107">
            <v>4</v>
          </cell>
        </row>
        <row r="108">
          <cell r="C108">
            <v>9.14</v>
          </cell>
          <cell r="E108">
            <v>10.96</v>
          </cell>
          <cell r="G108">
            <v>9.2899999999999991</v>
          </cell>
          <cell r="K108">
            <v>6</v>
          </cell>
          <cell r="O108">
            <v>1.8200000000000003</v>
          </cell>
          <cell r="P108">
            <v>1.5206571858163132</v>
          </cell>
          <cell r="R108">
            <v>4.0999999999999996</v>
          </cell>
        </row>
        <row r="109">
          <cell r="C109">
            <v>9.32</v>
          </cell>
          <cell r="E109">
            <v>11.09</v>
          </cell>
          <cell r="G109">
            <v>9.84</v>
          </cell>
          <cell r="K109">
            <v>6.5</v>
          </cell>
          <cell r="O109">
            <v>1.7699999999999996</v>
          </cell>
          <cell r="P109">
            <v>1.5206571858163132</v>
          </cell>
          <cell r="R109">
            <v>4</v>
          </cell>
        </row>
        <row r="110">
          <cell r="C110">
            <v>9.06</v>
          </cell>
          <cell r="E110">
            <v>10.56</v>
          </cell>
          <cell r="G110">
            <v>10</v>
          </cell>
          <cell r="K110">
            <v>6.5</v>
          </cell>
          <cell r="O110">
            <v>1.5</v>
          </cell>
          <cell r="P110">
            <v>1.5206571858163132</v>
          </cell>
          <cell r="R110">
            <v>4.2</v>
          </cell>
        </row>
        <row r="111">
          <cell r="C111">
            <v>8.89</v>
          </cell>
          <cell r="E111">
            <v>9.92</v>
          </cell>
          <cell r="G111">
            <v>10</v>
          </cell>
          <cell r="K111">
            <v>6.5</v>
          </cell>
          <cell r="O111">
            <v>1.0299999999999994</v>
          </cell>
          <cell r="P111">
            <v>1.5206571858163132</v>
          </cell>
          <cell r="R111">
            <v>4.2</v>
          </cell>
        </row>
        <row r="112">
          <cell r="C112">
            <v>9.02</v>
          </cell>
          <cell r="E112">
            <v>9.89</v>
          </cell>
          <cell r="G112">
            <v>10.050000000000001</v>
          </cell>
          <cell r="K112">
            <v>6.5</v>
          </cell>
          <cell r="O112">
            <v>0.87000000000000099</v>
          </cell>
          <cell r="P112">
            <v>1.5206571858163132</v>
          </cell>
          <cell r="R112">
            <v>4.2</v>
          </cell>
        </row>
        <row r="113">
          <cell r="C113">
            <v>9.01</v>
          </cell>
          <cell r="E113">
            <v>10.02</v>
          </cell>
          <cell r="G113">
            <v>10.5</v>
          </cell>
          <cell r="K113">
            <v>6.5</v>
          </cell>
          <cell r="O113">
            <v>1.0099999999999998</v>
          </cell>
          <cell r="P113">
            <v>1.5206571858163132</v>
          </cell>
          <cell r="R113">
            <v>4.4000000000000004</v>
          </cell>
        </row>
        <row r="114">
          <cell r="B114" t="str">
            <v>89</v>
          </cell>
          <cell r="C114">
            <v>8.93</v>
          </cell>
          <cell r="E114">
            <v>10.02</v>
          </cell>
          <cell r="G114">
            <v>10.5</v>
          </cell>
          <cell r="K114">
            <v>6.5</v>
          </cell>
          <cell r="O114">
            <v>1.0899999999999999</v>
          </cell>
          <cell r="P114">
            <v>1.5206571858163132</v>
          </cell>
          <cell r="R114">
            <v>4.7</v>
          </cell>
        </row>
        <row r="115">
          <cell r="C115">
            <v>9.01</v>
          </cell>
          <cell r="E115">
            <v>10.02</v>
          </cell>
          <cell r="G115">
            <v>10.93</v>
          </cell>
          <cell r="K115">
            <v>7</v>
          </cell>
          <cell r="O115">
            <v>1.0099999999999998</v>
          </cell>
          <cell r="P115">
            <v>1.5206571858163132</v>
          </cell>
          <cell r="R115">
            <v>4.8</v>
          </cell>
        </row>
        <row r="116">
          <cell r="C116">
            <v>9.17</v>
          </cell>
          <cell r="E116">
            <v>10.16</v>
          </cell>
          <cell r="G116">
            <v>11.5</v>
          </cell>
          <cell r="K116">
            <v>7</v>
          </cell>
          <cell r="O116">
            <v>0.99000000000000021</v>
          </cell>
          <cell r="P116">
            <v>1.5206571858163132</v>
          </cell>
          <cell r="R116">
            <v>5</v>
          </cell>
        </row>
        <row r="117">
          <cell r="C117">
            <v>9.0299999999999994</v>
          </cell>
          <cell r="E117">
            <v>10.14</v>
          </cell>
          <cell r="G117">
            <v>11.5</v>
          </cell>
          <cell r="K117">
            <v>7</v>
          </cell>
          <cell r="O117">
            <v>1.1100000000000012</v>
          </cell>
          <cell r="P117">
            <v>1.5206571858163132</v>
          </cell>
          <cell r="R117">
            <v>5.0999999999999996</v>
          </cell>
        </row>
        <row r="118">
          <cell r="C118">
            <v>8.83</v>
          </cell>
          <cell r="E118">
            <v>9.92</v>
          </cell>
          <cell r="G118">
            <v>11.5</v>
          </cell>
          <cell r="K118">
            <v>7</v>
          </cell>
          <cell r="O118">
            <v>1.0899999999999999</v>
          </cell>
          <cell r="P118">
            <v>1.5206571858163132</v>
          </cell>
          <cell r="R118">
            <v>5.4</v>
          </cell>
        </row>
        <row r="119">
          <cell r="C119">
            <v>8.27</v>
          </cell>
          <cell r="E119">
            <v>9.49</v>
          </cell>
          <cell r="G119">
            <v>11.07</v>
          </cell>
          <cell r="K119">
            <v>7</v>
          </cell>
          <cell r="O119">
            <v>1.2200000000000006</v>
          </cell>
          <cell r="P119">
            <v>1.5206571858163132</v>
          </cell>
          <cell r="R119">
            <v>5.2</v>
          </cell>
        </row>
        <row r="120">
          <cell r="C120">
            <v>8.08</v>
          </cell>
          <cell r="E120">
            <v>9.34</v>
          </cell>
          <cell r="G120">
            <v>10.98</v>
          </cell>
          <cell r="K120">
            <v>7</v>
          </cell>
          <cell r="O120">
            <v>1.2599999999999998</v>
          </cell>
          <cell r="P120">
            <v>1.5206571858163132</v>
          </cell>
          <cell r="R120">
            <v>5</v>
          </cell>
        </row>
        <row r="121">
          <cell r="C121">
            <v>8.1199999999999992</v>
          </cell>
          <cell r="E121">
            <v>9.3699999999999992</v>
          </cell>
          <cell r="G121">
            <v>10.5</v>
          </cell>
          <cell r="K121">
            <v>7</v>
          </cell>
          <cell r="O121">
            <v>1.25</v>
          </cell>
          <cell r="P121">
            <v>1.5206571858163132</v>
          </cell>
          <cell r="R121">
            <v>4.7</v>
          </cell>
        </row>
        <row r="122">
          <cell r="C122">
            <v>8.15</v>
          </cell>
          <cell r="E122">
            <v>9.43</v>
          </cell>
          <cell r="G122">
            <v>10.5</v>
          </cell>
          <cell r="K122">
            <v>7</v>
          </cell>
          <cell r="O122">
            <v>1.2799999999999994</v>
          </cell>
          <cell r="P122">
            <v>1.5206571858163132</v>
          </cell>
          <cell r="R122">
            <v>4.3</v>
          </cell>
        </row>
        <row r="123">
          <cell r="C123">
            <v>8</v>
          </cell>
          <cell r="E123">
            <v>9.3699999999999992</v>
          </cell>
          <cell r="G123">
            <v>10.5</v>
          </cell>
          <cell r="K123">
            <v>7</v>
          </cell>
          <cell r="O123">
            <v>1.3699999999999992</v>
          </cell>
          <cell r="P123">
            <v>1.5206571858163132</v>
          </cell>
          <cell r="R123">
            <v>4.5</v>
          </cell>
        </row>
        <row r="124">
          <cell r="C124">
            <v>7.9</v>
          </cell>
          <cell r="E124">
            <v>9.33</v>
          </cell>
          <cell r="G124">
            <v>10.5</v>
          </cell>
          <cell r="K124">
            <v>7</v>
          </cell>
          <cell r="O124">
            <v>1.4299999999999997</v>
          </cell>
          <cell r="P124">
            <v>1.5206571858163132</v>
          </cell>
          <cell r="R124">
            <v>4.7</v>
          </cell>
        </row>
        <row r="125">
          <cell r="C125">
            <v>7.9</v>
          </cell>
          <cell r="E125">
            <v>9.31</v>
          </cell>
          <cell r="G125">
            <v>10.5</v>
          </cell>
          <cell r="K125">
            <v>7</v>
          </cell>
          <cell r="O125">
            <v>1.4100000000000001</v>
          </cell>
          <cell r="P125">
            <v>1.5206571858163132</v>
          </cell>
          <cell r="R125">
            <v>4.5999999999999996</v>
          </cell>
        </row>
        <row r="126">
          <cell r="B126" t="str">
            <v>90</v>
          </cell>
          <cell r="C126">
            <v>8.26</v>
          </cell>
          <cell r="E126">
            <v>9.44</v>
          </cell>
          <cell r="G126">
            <v>10.11</v>
          </cell>
          <cell r="K126">
            <v>7</v>
          </cell>
          <cell r="O126">
            <v>1.1799999999999997</v>
          </cell>
          <cell r="P126">
            <v>1.5206571858163132</v>
          </cell>
          <cell r="R126">
            <v>5.2</v>
          </cell>
        </row>
        <row r="127">
          <cell r="C127">
            <v>8.5</v>
          </cell>
          <cell r="E127">
            <v>9.66</v>
          </cell>
          <cell r="G127">
            <v>10</v>
          </cell>
          <cell r="K127">
            <v>7</v>
          </cell>
          <cell r="O127">
            <v>1.1600000000000001</v>
          </cell>
          <cell r="P127">
            <v>1.5206571858163132</v>
          </cell>
          <cell r="R127">
            <v>5.3</v>
          </cell>
        </row>
        <row r="128">
          <cell r="C128">
            <v>8.56</v>
          </cell>
          <cell r="E128">
            <v>9.75</v>
          </cell>
          <cell r="G128">
            <v>10</v>
          </cell>
          <cell r="K128">
            <v>7</v>
          </cell>
          <cell r="O128">
            <v>1.1899999999999995</v>
          </cell>
          <cell r="P128">
            <v>1.5206571858163132</v>
          </cell>
          <cell r="R128">
            <v>5.2</v>
          </cell>
        </row>
        <row r="129">
          <cell r="C129">
            <v>8.76</v>
          </cell>
          <cell r="E129">
            <v>9.8699999999999992</v>
          </cell>
          <cell r="G129">
            <v>10</v>
          </cell>
          <cell r="K129">
            <v>7</v>
          </cell>
          <cell r="O129">
            <v>1.1099999999999994</v>
          </cell>
          <cell r="P129">
            <v>1.5206571858163132</v>
          </cell>
          <cell r="R129">
            <v>4.7</v>
          </cell>
        </row>
        <row r="130">
          <cell r="C130">
            <v>8.73</v>
          </cell>
          <cell r="E130">
            <v>9.89</v>
          </cell>
          <cell r="G130">
            <v>10</v>
          </cell>
          <cell r="K130">
            <v>7</v>
          </cell>
          <cell r="O130">
            <v>1.1600000000000001</v>
          </cell>
          <cell r="P130">
            <v>1.5206571858163132</v>
          </cell>
          <cell r="R130">
            <v>4.4000000000000004</v>
          </cell>
        </row>
        <row r="131">
          <cell r="C131">
            <v>8.4600000000000009</v>
          </cell>
          <cell r="E131">
            <v>9.69</v>
          </cell>
          <cell r="G131">
            <v>10</v>
          </cell>
          <cell r="K131">
            <v>7</v>
          </cell>
          <cell r="O131">
            <v>1.2299999999999986</v>
          </cell>
          <cell r="P131">
            <v>1.5206571858163132</v>
          </cell>
          <cell r="R131">
            <v>4.7</v>
          </cell>
        </row>
        <row r="132">
          <cell r="C132">
            <v>8.5</v>
          </cell>
          <cell r="E132">
            <v>9.66</v>
          </cell>
          <cell r="G132">
            <v>10</v>
          </cell>
          <cell r="K132">
            <v>7</v>
          </cell>
          <cell r="O132">
            <v>1.1600000000000001</v>
          </cell>
          <cell r="P132">
            <v>1.5206571858163132</v>
          </cell>
          <cell r="R132">
            <v>4.8</v>
          </cell>
        </row>
        <row r="133">
          <cell r="C133">
            <v>8.86</v>
          </cell>
          <cell r="E133">
            <v>9.84</v>
          </cell>
          <cell r="G133">
            <v>10</v>
          </cell>
          <cell r="K133">
            <v>7</v>
          </cell>
          <cell r="O133">
            <v>0.98000000000000043</v>
          </cell>
          <cell r="P133">
            <v>1.5206571858163132</v>
          </cell>
          <cell r="R133">
            <v>5.6</v>
          </cell>
        </row>
        <row r="134">
          <cell r="C134">
            <v>9.0299999999999994</v>
          </cell>
          <cell r="E134">
            <v>10.01</v>
          </cell>
          <cell r="G134">
            <v>10</v>
          </cell>
          <cell r="K134">
            <v>7</v>
          </cell>
          <cell r="O134">
            <v>0.98000000000000043</v>
          </cell>
          <cell r="P134">
            <v>1.5206571858163132</v>
          </cell>
          <cell r="R134">
            <v>6.2</v>
          </cell>
        </row>
        <row r="135">
          <cell r="C135">
            <v>8.86</v>
          </cell>
          <cell r="E135">
            <v>9.94</v>
          </cell>
          <cell r="G135">
            <v>10</v>
          </cell>
          <cell r="K135">
            <v>7</v>
          </cell>
          <cell r="O135">
            <v>1.08</v>
          </cell>
          <cell r="P135">
            <v>1.5206571858163132</v>
          </cell>
          <cell r="R135">
            <v>6.3</v>
          </cell>
        </row>
        <row r="136">
          <cell r="C136">
            <v>8.5399999999999991</v>
          </cell>
          <cell r="E136">
            <v>9.76</v>
          </cell>
          <cell r="G136">
            <v>10</v>
          </cell>
          <cell r="K136">
            <v>7</v>
          </cell>
          <cell r="O136">
            <v>1.2200000000000006</v>
          </cell>
          <cell r="P136">
            <v>1.5206571858163132</v>
          </cell>
          <cell r="R136">
            <v>6.3</v>
          </cell>
        </row>
        <row r="137">
          <cell r="C137">
            <v>8.24</v>
          </cell>
          <cell r="E137">
            <v>9.57</v>
          </cell>
          <cell r="G137">
            <v>10</v>
          </cell>
          <cell r="K137">
            <v>6.5</v>
          </cell>
          <cell r="O137">
            <v>1.33</v>
          </cell>
          <cell r="P137">
            <v>1.5206571858163132</v>
          </cell>
          <cell r="R137">
            <v>6.1</v>
          </cell>
        </row>
        <row r="138">
          <cell r="B138" t="str">
            <v>91</v>
          </cell>
          <cell r="C138">
            <v>8.27</v>
          </cell>
          <cell r="E138">
            <v>9.56</v>
          </cell>
          <cell r="G138">
            <v>9.52</v>
          </cell>
          <cell r="K138">
            <v>6.5</v>
          </cell>
          <cell r="O138">
            <v>1.2900000000000009</v>
          </cell>
          <cell r="P138">
            <v>1.5206571858163132</v>
          </cell>
          <cell r="R138">
            <v>5.7</v>
          </cell>
        </row>
        <row r="139">
          <cell r="C139">
            <v>8.0299999999999994</v>
          </cell>
          <cell r="E139">
            <v>9.31</v>
          </cell>
          <cell r="G139">
            <v>9.0500000000000007</v>
          </cell>
          <cell r="K139">
            <v>6</v>
          </cell>
          <cell r="O139">
            <v>1.2800000000000011</v>
          </cell>
          <cell r="P139">
            <v>1.5206571858163132</v>
          </cell>
          <cell r="R139">
            <v>5.3</v>
          </cell>
        </row>
        <row r="140">
          <cell r="C140">
            <v>8.2899999999999991</v>
          </cell>
          <cell r="E140">
            <v>9.39</v>
          </cell>
          <cell r="G140">
            <v>9</v>
          </cell>
          <cell r="K140">
            <v>6</v>
          </cell>
          <cell r="O140">
            <v>1.1000000000000014</v>
          </cell>
          <cell r="P140">
            <v>1.5206571858163132</v>
          </cell>
          <cell r="R140">
            <v>4.9000000000000004</v>
          </cell>
        </row>
        <row r="141">
          <cell r="C141">
            <v>8.2100000000000009</v>
          </cell>
          <cell r="E141">
            <v>9.3000000000000007</v>
          </cell>
          <cell r="G141">
            <v>9</v>
          </cell>
          <cell r="K141">
            <v>5.5</v>
          </cell>
          <cell r="O141">
            <v>1.0899999999999999</v>
          </cell>
          <cell r="P141">
            <v>1.5206571858163132</v>
          </cell>
          <cell r="R141">
            <v>4.9000000000000004</v>
          </cell>
        </row>
        <row r="142">
          <cell r="C142">
            <v>8.27</v>
          </cell>
          <cell r="E142">
            <v>9.2899999999999991</v>
          </cell>
          <cell r="G142">
            <v>8.5</v>
          </cell>
          <cell r="K142">
            <v>5.5</v>
          </cell>
          <cell r="O142">
            <v>1.0199999999999996</v>
          </cell>
          <cell r="P142">
            <v>1.5206571858163132</v>
          </cell>
          <cell r="R142">
            <v>5</v>
          </cell>
        </row>
        <row r="143">
          <cell r="C143">
            <v>8.4700000000000006</v>
          </cell>
          <cell r="E143">
            <v>9.44</v>
          </cell>
          <cell r="G143">
            <v>8.5</v>
          </cell>
          <cell r="K143">
            <v>5.5</v>
          </cell>
          <cell r="O143">
            <v>0.96999999999999886</v>
          </cell>
          <cell r="P143">
            <v>1.5206571858163132</v>
          </cell>
          <cell r="R143">
            <v>4.7</v>
          </cell>
        </row>
        <row r="144">
          <cell r="C144">
            <v>8.4499999999999993</v>
          </cell>
          <cell r="E144">
            <v>9.4</v>
          </cell>
          <cell r="G144">
            <v>8.5</v>
          </cell>
          <cell r="K144">
            <v>5.5</v>
          </cell>
          <cell r="O144">
            <v>0.95000000000000107</v>
          </cell>
          <cell r="P144">
            <v>1.5206571858163132</v>
          </cell>
          <cell r="R144">
            <v>4.4000000000000004</v>
          </cell>
        </row>
        <row r="145">
          <cell r="C145">
            <v>8.14</v>
          </cell>
          <cell r="E145">
            <v>9.16</v>
          </cell>
          <cell r="G145">
            <v>8.5</v>
          </cell>
          <cell r="K145">
            <v>5.5</v>
          </cell>
          <cell r="O145">
            <v>1.0199999999999996</v>
          </cell>
          <cell r="P145">
            <v>1.5206571858163132</v>
          </cell>
          <cell r="R145">
            <v>3.8</v>
          </cell>
        </row>
        <row r="146">
          <cell r="C146">
            <v>7.95</v>
          </cell>
          <cell r="E146">
            <v>9.0299999999999994</v>
          </cell>
          <cell r="G146">
            <v>8.1999999999999993</v>
          </cell>
          <cell r="K146">
            <v>5</v>
          </cell>
          <cell r="O146">
            <v>1.0799999999999992</v>
          </cell>
          <cell r="P146">
            <v>1.5206571858163132</v>
          </cell>
          <cell r="R146">
            <v>3.4</v>
          </cell>
        </row>
        <row r="147">
          <cell r="C147">
            <v>7.93</v>
          </cell>
          <cell r="E147">
            <v>8.99</v>
          </cell>
          <cell r="G147">
            <v>8</v>
          </cell>
          <cell r="K147">
            <v>5</v>
          </cell>
          <cell r="O147">
            <v>1.0600000000000005</v>
          </cell>
          <cell r="P147">
            <v>1.5206571858163132</v>
          </cell>
          <cell r="R147">
            <v>2.9</v>
          </cell>
        </row>
        <row r="148">
          <cell r="C148">
            <v>7.92</v>
          </cell>
          <cell r="E148">
            <v>8.93</v>
          </cell>
          <cell r="G148">
            <v>7.58</v>
          </cell>
          <cell r="K148">
            <v>5</v>
          </cell>
          <cell r="O148">
            <v>1.0099999999999998</v>
          </cell>
          <cell r="P148">
            <v>1.5206571858163132</v>
          </cell>
          <cell r="R148">
            <v>3</v>
          </cell>
        </row>
        <row r="149">
          <cell r="C149">
            <v>7.7</v>
          </cell>
          <cell r="E149">
            <v>8.76</v>
          </cell>
          <cell r="G149">
            <v>7.21</v>
          </cell>
          <cell r="K149">
            <v>4.5</v>
          </cell>
          <cell r="O149">
            <v>1.0599999999999996</v>
          </cell>
          <cell r="P149">
            <v>1.5206571858163132</v>
          </cell>
          <cell r="R149">
            <v>3.1</v>
          </cell>
        </row>
        <row r="150">
          <cell r="B150" t="str">
            <v>92</v>
          </cell>
          <cell r="C150">
            <v>7.58</v>
          </cell>
          <cell r="E150">
            <v>8.67</v>
          </cell>
          <cell r="G150">
            <v>6.5</v>
          </cell>
          <cell r="K150">
            <v>3.5</v>
          </cell>
          <cell r="O150">
            <v>1.0899999999999999</v>
          </cell>
          <cell r="P150">
            <v>1.5206571858163132</v>
          </cell>
          <cell r="R150">
            <v>2.6</v>
          </cell>
        </row>
        <row r="151">
          <cell r="C151">
            <v>7.85</v>
          </cell>
          <cell r="E151">
            <v>8.77</v>
          </cell>
          <cell r="G151">
            <v>6.5</v>
          </cell>
          <cell r="K151">
            <v>3.5</v>
          </cell>
          <cell r="O151">
            <v>0.91999999999999993</v>
          </cell>
          <cell r="P151">
            <v>1.5206571858163132</v>
          </cell>
          <cell r="R151">
            <v>2.8</v>
          </cell>
        </row>
        <row r="152">
          <cell r="C152">
            <v>7.97</v>
          </cell>
          <cell r="E152">
            <v>8.84</v>
          </cell>
          <cell r="G152">
            <v>6.5</v>
          </cell>
          <cell r="K152">
            <v>3.5</v>
          </cell>
          <cell r="O152">
            <v>0.87000000000000011</v>
          </cell>
          <cell r="P152">
            <v>1.5206571858163132</v>
          </cell>
          <cell r="R152">
            <v>3.2</v>
          </cell>
        </row>
        <row r="153">
          <cell r="C153">
            <v>7.96</v>
          </cell>
          <cell r="E153">
            <v>8.7899999999999991</v>
          </cell>
          <cell r="G153">
            <v>6.5</v>
          </cell>
          <cell r="K153">
            <v>3.5</v>
          </cell>
          <cell r="O153">
            <v>0.82999999999999918</v>
          </cell>
          <cell r="P153">
            <v>1.5206571858163132</v>
          </cell>
          <cell r="R153">
            <v>3.2</v>
          </cell>
        </row>
        <row r="154">
          <cell r="C154">
            <v>7.89</v>
          </cell>
          <cell r="E154">
            <v>8.7200000000000006</v>
          </cell>
          <cell r="G154">
            <v>6.5</v>
          </cell>
          <cell r="K154">
            <v>3.5</v>
          </cell>
          <cell r="O154">
            <v>0.83000000000000096</v>
          </cell>
          <cell r="P154">
            <v>1.5206571858163132</v>
          </cell>
          <cell r="R154">
            <v>3</v>
          </cell>
        </row>
        <row r="155">
          <cell r="C155">
            <v>7.84</v>
          </cell>
          <cell r="E155">
            <v>8.64</v>
          </cell>
          <cell r="G155">
            <v>6.5</v>
          </cell>
          <cell r="K155">
            <v>3.5</v>
          </cell>
          <cell r="O155">
            <v>0.80000000000000071</v>
          </cell>
          <cell r="P155">
            <v>1.5206571858163132</v>
          </cell>
          <cell r="R155">
            <v>3.1</v>
          </cell>
        </row>
        <row r="156">
          <cell r="C156">
            <v>7.6</v>
          </cell>
          <cell r="E156">
            <v>8.4600000000000009</v>
          </cell>
          <cell r="G156">
            <v>6.02</v>
          </cell>
          <cell r="K156">
            <v>3</v>
          </cell>
          <cell r="O156">
            <v>0.86000000000000121</v>
          </cell>
          <cell r="P156">
            <v>1.5206571858163132</v>
          </cell>
          <cell r="R156">
            <v>3.2</v>
          </cell>
        </row>
        <row r="157">
          <cell r="C157">
            <v>7.39</v>
          </cell>
          <cell r="E157">
            <v>8.34</v>
          </cell>
          <cell r="G157">
            <v>6</v>
          </cell>
          <cell r="K157">
            <v>3</v>
          </cell>
          <cell r="O157">
            <v>0.95000000000000018</v>
          </cell>
          <cell r="P157">
            <v>1.5206571858163132</v>
          </cell>
          <cell r="R157">
            <v>3.1</v>
          </cell>
        </row>
        <row r="158">
          <cell r="C158">
            <v>7.34</v>
          </cell>
          <cell r="E158">
            <v>8.32</v>
          </cell>
          <cell r="G158">
            <v>6</v>
          </cell>
          <cell r="K158">
            <v>3</v>
          </cell>
          <cell r="O158">
            <v>0.98000000000000043</v>
          </cell>
          <cell r="P158">
            <v>1.5206571858163132</v>
          </cell>
          <cell r="R158">
            <v>3</v>
          </cell>
        </row>
        <row r="159">
          <cell r="C159">
            <v>7.53</v>
          </cell>
          <cell r="E159">
            <v>8.44</v>
          </cell>
          <cell r="G159">
            <v>6</v>
          </cell>
          <cell r="K159">
            <v>3</v>
          </cell>
          <cell r="O159">
            <v>0.90999999999999925</v>
          </cell>
          <cell r="P159">
            <v>1.5206571858163132</v>
          </cell>
          <cell r="R159">
            <v>3.2</v>
          </cell>
        </row>
        <row r="160">
          <cell r="C160">
            <v>7.61</v>
          </cell>
          <cell r="E160">
            <v>8.5299999999999994</v>
          </cell>
          <cell r="G160">
            <v>6</v>
          </cell>
          <cell r="K160">
            <v>3</v>
          </cell>
          <cell r="O160">
            <v>0.91999999999999904</v>
          </cell>
          <cell r="P160">
            <v>1.5206571858163132</v>
          </cell>
          <cell r="R160">
            <v>3</v>
          </cell>
        </row>
        <row r="161">
          <cell r="C161">
            <v>7.44</v>
          </cell>
          <cell r="E161">
            <v>8.36</v>
          </cell>
          <cell r="G161">
            <v>6</v>
          </cell>
          <cell r="K161">
            <v>3</v>
          </cell>
          <cell r="O161">
            <v>0.91999999999999904</v>
          </cell>
          <cell r="P161">
            <v>1.5206571858163132</v>
          </cell>
          <cell r="R161">
            <v>2.9</v>
          </cell>
        </row>
        <row r="162">
          <cell r="B162" t="str">
            <v>93</v>
          </cell>
          <cell r="C162">
            <v>7.34</v>
          </cell>
          <cell r="E162">
            <v>8.23</v>
          </cell>
          <cell r="G162">
            <v>6</v>
          </cell>
          <cell r="K162">
            <v>3</v>
          </cell>
          <cell r="O162">
            <v>0.89000000000000057</v>
          </cell>
          <cell r="P162">
            <v>1.5206571858163132</v>
          </cell>
          <cell r="R162">
            <v>3.3</v>
          </cell>
        </row>
        <row r="163">
          <cell r="C163">
            <v>7.09</v>
          </cell>
          <cell r="E163">
            <v>8</v>
          </cell>
          <cell r="G163">
            <v>6</v>
          </cell>
          <cell r="K163">
            <v>3</v>
          </cell>
          <cell r="O163">
            <v>0.91000000000000014</v>
          </cell>
          <cell r="P163">
            <v>1.5206571858163132</v>
          </cell>
          <cell r="R163">
            <v>3.2</v>
          </cell>
        </row>
        <row r="164">
          <cell r="C164">
            <v>6.82</v>
          </cell>
          <cell r="E164">
            <v>7.85</v>
          </cell>
          <cell r="G164">
            <v>6</v>
          </cell>
          <cell r="K164">
            <v>3</v>
          </cell>
          <cell r="O164">
            <v>1.0299999999999994</v>
          </cell>
          <cell r="P164">
            <v>1.5206571858163132</v>
          </cell>
          <cell r="R164">
            <v>3.1</v>
          </cell>
        </row>
        <row r="165">
          <cell r="C165">
            <v>6.85</v>
          </cell>
          <cell r="E165">
            <v>7.76</v>
          </cell>
          <cell r="G165">
            <v>6</v>
          </cell>
          <cell r="K165">
            <v>3</v>
          </cell>
          <cell r="O165">
            <v>0.91000000000000014</v>
          </cell>
          <cell r="P165">
            <v>1.5206571858163132</v>
          </cell>
          <cell r="R165">
            <v>3.2</v>
          </cell>
        </row>
        <row r="166">
          <cell r="C166">
            <v>6.92</v>
          </cell>
          <cell r="E166">
            <v>7.78</v>
          </cell>
          <cell r="G166">
            <v>6</v>
          </cell>
          <cell r="K166">
            <v>3</v>
          </cell>
          <cell r="O166">
            <v>0.86000000000000032</v>
          </cell>
          <cell r="P166">
            <v>1.5206571858163132</v>
          </cell>
          <cell r="R166">
            <v>3.2</v>
          </cell>
        </row>
        <row r="167">
          <cell r="C167">
            <v>6.81</v>
          </cell>
          <cell r="E167">
            <v>7.68</v>
          </cell>
          <cell r="G167">
            <v>6</v>
          </cell>
          <cell r="K167">
            <v>3</v>
          </cell>
          <cell r="O167">
            <v>0.87000000000000011</v>
          </cell>
          <cell r="P167">
            <v>1.5206571858163132</v>
          </cell>
          <cell r="R167">
            <v>3</v>
          </cell>
        </row>
        <row r="168">
          <cell r="C168">
            <v>6.63</v>
          </cell>
          <cell r="E168">
            <v>7.53</v>
          </cell>
          <cell r="G168">
            <v>6</v>
          </cell>
          <cell r="K168">
            <v>3</v>
          </cell>
          <cell r="O168">
            <v>0.90000000000000036</v>
          </cell>
          <cell r="P168">
            <v>1.5206571858163132</v>
          </cell>
          <cell r="R168">
            <v>2.8</v>
          </cell>
        </row>
        <row r="169">
          <cell r="C169">
            <v>6.32</v>
          </cell>
          <cell r="E169">
            <v>7.21</v>
          </cell>
          <cell r="G169">
            <v>6</v>
          </cell>
          <cell r="K169">
            <v>3</v>
          </cell>
          <cell r="O169">
            <v>0.88999999999999968</v>
          </cell>
          <cell r="P169">
            <v>1.5206571858163132</v>
          </cell>
          <cell r="R169">
            <v>2.8</v>
          </cell>
        </row>
        <row r="170">
          <cell r="C170">
            <v>6</v>
          </cell>
          <cell r="E170">
            <v>7.01</v>
          </cell>
          <cell r="G170">
            <v>6</v>
          </cell>
          <cell r="K170">
            <v>3</v>
          </cell>
          <cell r="O170">
            <v>1.0099999999999998</v>
          </cell>
          <cell r="P170">
            <v>1.5206571858163132</v>
          </cell>
          <cell r="R170">
            <v>2.7</v>
          </cell>
        </row>
        <row r="171">
          <cell r="C171">
            <v>5.94</v>
          </cell>
          <cell r="E171">
            <v>6.99</v>
          </cell>
          <cell r="G171">
            <v>6</v>
          </cell>
          <cell r="K171">
            <v>3</v>
          </cell>
          <cell r="O171">
            <v>1.0499999999999998</v>
          </cell>
          <cell r="P171">
            <v>1.5206571858163132</v>
          </cell>
          <cell r="R171">
            <v>2.8</v>
          </cell>
        </row>
        <row r="172">
          <cell r="C172">
            <v>6.21</v>
          </cell>
          <cell r="E172">
            <v>7.3</v>
          </cell>
          <cell r="G172">
            <v>6</v>
          </cell>
          <cell r="K172">
            <v>3</v>
          </cell>
          <cell r="O172">
            <v>1.0899999999999999</v>
          </cell>
          <cell r="P172">
            <v>1.5206571858163132</v>
          </cell>
          <cell r="R172">
            <v>2.7</v>
          </cell>
        </row>
        <row r="173">
          <cell r="C173">
            <v>6.25</v>
          </cell>
          <cell r="E173">
            <v>7.33</v>
          </cell>
          <cell r="G173">
            <v>6</v>
          </cell>
          <cell r="K173">
            <v>3</v>
          </cell>
          <cell r="O173">
            <v>1.08</v>
          </cell>
          <cell r="P173">
            <v>1.5206571858163132</v>
          </cell>
          <cell r="R173">
            <v>2.7</v>
          </cell>
        </row>
        <row r="174">
          <cell r="B174" t="str">
            <v>94</v>
          </cell>
          <cell r="C174">
            <v>6.29</v>
          </cell>
          <cell r="E174">
            <v>7.31</v>
          </cell>
          <cell r="G174">
            <v>6</v>
          </cell>
          <cell r="K174">
            <v>3</v>
          </cell>
          <cell r="O174">
            <v>1.0199999999999996</v>
          </cell>
          <cell r="P174">
            <v>1.5206571858163132</v>
          </cell>
          <cell r="R174">
            <v>2.5</v>
          </cell>
        </row>
        <row r="175">
          <cell r="C175">
            <v>6.49</v>
          </cell>
          <cell r="E175">
            <v>7.44</v>
          </cell>
          <cell r="G175">
            <v>6</v>
          </cell>
          <cell r="K175">
            <v>3</v>
          </cell>
          <cell r="O175">
            <v>0.95000000000000018</v>
          </cell>
          <cell r="P175">
            <v>1.5206571858163132</v>
          </cell>
          <cell r="R175">
            <v>2.5</v>
          </cell>
        </row>
        <row r="176">
          <cell r="C176">
            <v>6.91</v>
          </cell>
          <cell r="E176">
            <v>7.83</v>
          </cell>
          <cell r="G176">
            <v>6.06</v>
          </cell>
          <cell r="K176">
            <v>3</v>
          </cell>
          <cell r="O176">
            <v>0.91999999999999993</v>
          </cell>
          <cell r="P176">
            <v>1.5206571858163132</v>
          </cell>
          <cell r="R176">
            <v>2.5</v>
          </cell>
        </row>
        <row r="177">
          <cell r="C177">
            <v>7.27</v>
          </cell>
          <cell r="E177">
            <v>8.1999999999999993</v>
          </cell>
          <cell r="G177">
            <v>6.45</v>
          </cell>
          <cell r="K177">
            <v>3</v>
          </cell>
          <cell r="O177">
            <v>0.92999999999999972</v>
          </cell>
          <cell r="P177">
            <v>1.5206571858163132</v>
          </cell>
          <cell r="R177">
            <v>2.4</v>
          </cell>
        </row>
        <row r="178">
          <cell r="C178">
            <v>7.41</v>
          </cell>
          <cell r="E178">
            <v>8.32</v>
          </cell>
          <cell r="G178">
            <v>6.99</v>
          </cell>
          <cell r="K178">
            <v>3</v>
          </cell>
          <cell r="O178">
            <v>0.91000000000000014</v>
          </cell>
          <cell r="P178">
            <v>1.5206571858163132</v>
          </cell>
          <cell r="R178">
            <v>2.2999999999999998</v>
          </cell>
        </row>
        <row r="179">
          <cell r="C179">
            <v>7.4</v>
          </cell>
          <cell r="E179">
            <v>8.31</v>
          </cell>
          <cell r="G179">
            <v>7.25</v>
          </cell>
          <cell r="K179">
            <v>3.5</v>
          </cell>
          <cell r="O179">
            <v>0.91000000000000014</v>
          </cell>
          <cell r="P179">
            <v>1.5206571858163132</v>
          </cell>
          <cell r="R179">
            <v>2.5</v>
          </cell>
        </row>
        <row r="180">
          <cell r="C180">
            <v>7.58</v>
          </cell>
          <cell r="E180">
            <v>8.4700000000000006</v>
          </cell>
          <cell r="G180">
            <v>7.25</v>
          </cell>
          <cell r="K180">
            <v>3.5</v>
          </cell>
          <cell r="O180">
            <v>0.89000000000000057</v>
          </cell>
          <cell r="P180">
            <v>1.5206571858163132</v>
          </cell>
          <cell r="R180">
            <v>2.9</v>
          </cell>
        </row>
        <row r="181">
          <cell r="C181">
            <v>7.49</v>
          </cell>
          <cell r="E181">
            <v>8.41</v>
          </cell>
          <cell r="G181">
            <v>7.51</v>
          </cell>
          <cell r="K181">
            <v>3.5</v>
          </cell>
          <cell r="O181">
            <v>0.91999999999999993</v>
          </cell>
          <cell r="P181">
            <v>1.5206571858163132</v>
          </cell>
          <cell r="R181">
            <v>3</v>
          </cell>
        </row>
        <row r="182">
          <cell r="C182">
            <v>7.71</v>
          </cell>
          <cell r="E182">
            <v>8.65</v>
          </cell>
          <cell r="G182">
            <v>7.75</v>
          </cell>
          <cell r="K182">
            <v>4</v>
          </cell>
          <cell r="O182">
            <v>0.94000000000000039</v>
          </cell>
          <cell r="P182">
            <v>1.5206571858163132</v>
          </cell>
          <cell r="R182">
            <v>2.6</v>
          </cell>
        </row>
        <row r="183">
          <cell r="C183">
            <v>7.94</v>
          </cell>
          <cell r="E183">
            <v>8.8800000000000008</v>
          </cell>
          <cell r="G183">
            <v>7.75</v>
          </cell>
          <cell r="K183">
            <v>4</v>
          </cell>
          <cell r="O183">
            <v>0.94000000000000039</v>
          </cell>
          <cell r="P183">
            <v>1.5206571858163132</v>
          </cell>
          <cell r="R183">
            <v>2.7</v>
          </cell>
        </row>
        <row r="184">
          <cell r="C184">
            <v>8.08</v>
          </cell>
          <cell r="E184">
            <v>9</v>
          </cell>
          <cell r="G184">
            <v>8.15</v>
          </cell>
          <cell r="K184">
            <v>4.75</v>
          </cell>
          <cell r="O184">
            <v>0.91999999999999993</v>
          </cell>
          <cell r="P184">
            <v>1.5206571858163132</v>
          </cell>
          <cell r="R184">
            <v>2.7</v>
          </cell>
        </row>
        <row r="185">
          <cell r="C185">
            <v>7.87</v>
          </cell>
          <cell r="E185">
            <v>8.7899999999999991</v>
          </cell>
          <cell r="G185">
            <v>8.5</v>
          </cell>
          <cell r="K185">
            <v>4.75</v>
          </cell>
          <cell r="O185">
            <v>0.91999999999999904</v>
          </cell>
          <cell r="P185">
            <v>1.5206571858163132</v>
          </cell>
          <cell r="R185">
            <v>2.8</v>
          </cell>
        </row>
        <row r="186">
          <cell r="B186" t="str">
            <v>95</v>
          </cell>
          <cell r="C186">
            <v>7.85</v>
          </cell>
          <cell r="E186">
            <v>8.77</v>
          </cell>
          <cell r="G186">
            <v>8.5</v>
          </cell>
          <cell r="K186">
            <v>4.75</v>
          </cell>
          <cell r="O186">
            <v>0.91999999999999993</v>
          </cell>
          <cell r="P186">
            <v>1.5206571858163132</v>
          </cell>
          <cell r="R186">
            <v>2.9</v>
          </cell>
        </row>
        <row r="187">
          <cell r="C187">
            <v>7.61</v>
          </cell>
          <cell r="E187">
            <v>8.56</v>
          </cell>
          <cell r="G187">
            <v>9</v>
          </cell>
          <cell r="K187">
            <v>5.25</v>
          </cell>
          <cell r="O187">
            <v>0.95000000000000018</v>
          </cell>
          <cell r="P187">
            <v>1.5206571858163132</v>
          </cell>
          <cell r="R187">
            <v>2.9</v>
          </cell>
        </row>
        <row r="188">
          <cell r="C188">
            <v>7.45</v>
          </cell>
          <cell r="E188">
            <v>8.41</v>
          </cell>
          <cell r="G188">
            <v>9</v>
          </cell>
          <cell r="K188">
            <v>5.25</v>
          </cell>
          <cell r="O188">
            <v>0.96</v>
          </cell>
          <cell r="P188">
            <v>1.5206571858163132</v>
          </cell>
          <cell r="R188">
            <v>3.1</v>
          </cell>
        </row>
        <row r="189">
          <cell r="C189">
            <v>7.36</v>
          </cell>
          <cell r="E189">
            <v>8.3000000000000007</v>
          </cell>
          <cell r="G189">
            <v>9</v>
          </cell>
          <cell r="K189">
            <v>5.25</v>
          </cell>
          <cell r="O189">
            <v>0.94000000000000039</v>
          </cell>
          <cell r="P189">
            <v>1.5206571858163132</v>
          </cell>
          <cell r="R189">
            <v>2.4</v>
          </cell>
        </row>
        <row r="190">
          <cell r="C190">
            <v>6.95</v>
          </cell>
          <cell r="E190">
            <v>7.93</v>
          </cell>
          <cell r="G190">
            <v>9</v>
          </cell>
          <cell r="K190">
            <v>5.25</v>
          </cell>
          <cell r="O190">
            <v>0.97999999999999954</v>
          </cell>
          <cell r="P190">
            <v>1.5206571858163132</v>
          </cell>
          <cell r="R190">
            <v>3.2</v>
          </cell>
        </row>
        <row r="191">
          <cell r="C191">
            <v>6.57</v>
          </cell>
          <cell r="E191">
            <v>7.62</v>
          </cell>
          <cell r="G191">
            <v>9</v>
          </cell>
          <cell r="K191">
            <v>5.25</v>
          </cell>
          <cell r="O191">
            <v>1.0499999999999998</v>
          </cell>
          <cell r="P191">
            <v>1.5206571858163132</v>
          </cell>
          <cell r="R191">
            <v>3</v>
          </cell>
        </row>
        <row r="192">
          <cell r="C192">
            <v>6.72</v>
          </cell>
          <cell r="E192">
            <v>7.73</v>
          </cell>
          <cell r="G192">
            <v>8.8000000000000007</v>
          </cell>
          <cell r="K192">
            <v>5.25</v>
          </cell>
          <cell r="O192">
            <v>1.0100000000000007</v>
          </cell>
          <cell r="P192">
            <v>1.5206571858163132</v>
          </cell>
          <cell r="R192">
            <v>2.8</v>
          </cell>
        </row>
        <row r="193">
          <cell r="C193">
            <v>6.86</v>
          </cell>
          <cell r="E193">
            <v>7.86</v>
          </cell>
          <cell r="G193">
            <v>8.75</v>
          </cell>
          <cell r="K193">
            <v>5.25</v>
          </cell>
          <cell r="O193">
            <v>1</v>
          </cell>
          <cell r="P193">
            <v>1.5206571858163132</v>
          </cell>
          <cell r="R193">
            <v>2.6</v>
          </cell>
        </row>
        <row r="194">
          <cell r="C194">
            <v>6.55</v>
          </cell>
          <cell r="E194">
            <v>7.62</v>
          </cell>
          <cell r="G194">
            <v>8.75</v>
          </cell>
          <cell r="K194">
            <v>5.25</v>
          </cell>
          <cell r="O194">
            <v>1.0700000000000003</v>
          </cell>
          <cell r="P194">
            <v>1.5206571858163132</v>
          </cell>
          <cell r="R194">
            <v>2.5</v>
          </cell>
        </row>
        <row r="195">
          <cell r="C195">
            <v>6.37</v>
          </cell>
          <cell r="E195">
            <v>7.46</v>
          </cell>
          <cell r="G195">
            <v>8.75</v>
          </cell>
          <cell r="K195">
            <v>5.25</v>
          </cell>
          <cell r="O195">
            <v>1.0899999999999999</v>
          </cell>
          <cell r="P195">
            <v>1.5206571858163132</v>
          </cell>
          <cell r="R195">
            <v>2.8</v>
          </cell>
        </row>
        <row r="196">
          <cell r="C196">
            <v>6.26</v>
          </cell>
          <cell r="E196">
            <v>7.4</v>
          </cell>
          <cell r="G196">
            <v>8.75</v>
          </cell>
          <cell r="K196">
            <v>5.25</v>
          </cell>
          <cell r="O196">
            <v>1.1400000000000006</v>
          </cell>
          <cell r="P196">
            <v>1.5206571858163132</v>
          </cell>
          <cell r="R196">
            <v>2.6</v>
          </cell>
        </row>
        <row r="197">
          <cell r="C197">
            <v>6.06</v>
          </cell>
          <cell r="E197">
            <v>7.21</v>
          </cell>
          <cell r="G197">
            <v>8.65</v>
          </cell>
          <cell r="K197">
            <v>5.25</v>
          </cell>
          <cell r="O197">
            <v>1.1500000000000004</v>
          </cell>
          <cell r="P197">
            <v>1.5206571858163132</v>
          </cell>
          <cell r="R197">
            <v>2.5</v>
          </cell>
        </row>
        <row r="198">
          <cell r="B198" t="str">
            <v>96</v>
          </cell>
          <cell r="C198">
            <v>6.05</v>
          </cell>
          <cell r="E198">
            <v>7.2</v>
          </cell>
          <cell r="G198">
            <v>8.5</v>
          </cell>
          <cell r="K198">
            <v>5.25</v>
          </cell>
          <cell r="O198">
            <v>1.1500000000000004</v>
          </cell>
          <cell r="P198">
            <v>1.5206571858163132</v>
          </cell>
          <cell r="R198">
            <v>2.7</v>
          </cell>
        </row>
        <row r="199">
          <cell r="C199">
            <v>6.24</v>
          </cell>
          <cell r="E199">
            <v>7.37</v>
          </cell>
          <cell r="G199">
            <v>8.25</v>
          </cell>
          <cell r="K199">
            <v>5</v>
          </cell>
          <cell r="O199">
            <v>1.1299999999999999</v>
          </cell>
          <cell r="P199">
            <v>1.5206571858163132</v>
          </cell>
          <cell r="R199">
            <v>2.7</v>
          </cell>
        </row>
        <row r="200">
          <cell r="C200">
            <v>6.6</v>
          </cell>
          <cell r="E200">
            <v>7.72</v>
          </cell>
          <cell r="G200">
            <v>8.25</v>
          </cell>
          <cell r="K200">
            <v>5</v>
          </cell>
          <cell r="O200">
            <v>1.1200000000000001</v>
          </cell>
          <cell r="P200">
            <v>1.5206571858163132</v>
          </cell>
          <cell r="R200">
            <v>2.8</v>
          </cell>
        </row>
        <row r="201">
          <cell r="C201">
            <v>6.79</v>
          </cell>
          <cell r="E201">
            <v>7.88</v>
          </cell>
          <cell r="G201">
            <v>8.25</v>
          </cell>
          <cell r="K201">
            <v>5</v>
          </cell>
          <cell r="O201">
            <v>1.0899999999999999</v>
          </cell>
          <cell r="P201">
            <v>1.5206571858163132</v>
          </cell>
          <cell r="R201">
            <v>2.9</v>
          </cell>
        </row>
        <row r="202">
          <cell r="C202">
            <v>6.93</v>
          </cell>
          <cell r="E202">
            <v>7.99</v>
          </cell>
          <cell r="G202">
            <v>8.25</v>
          </cell>
          <cell r="K202">
            <v>5</v>
          </cell>
          <cell r="O202">
            <v>1.0600000000000005</v>
          </cell>
          <cell r="P202">
            <v>1.5206571858163132</v>
          </cell>
          <cell r="R202">
            <v>2.9</v>
          </cell>
        </row>
        <row r="203">
          <cell r="C203">
            <v>7.06</v>
          </cell>
          <cell r="E203">
            <v>8.07</v>
          </cell>
          <cell r="G203">
            <v>8.25</v>
          </cell>
          <cell r="K203">
            <v>5</v>
          </cell>
          <cell r="O203">
            <v>1.0100000000000007</v>
          </cell>
          <cell r="P203">
            <v>1.5206571858163132</v>
          </cell>
          <cell r="R203">
            <v>2.8</v>
          </cell>
        </row>
        <row r="204">
          <cell r="C204">
            <v>7.03</v>
          </cell>
          <cell r="E204">
            <v>8.02</v>
          </cell>
          <cell r="G204">
            <v>8.25</v>
          </cell>
          <cell r="K204">
            <v>5</v>
          </cell>
          <cell r="O204">
            <v>0.98999999999999932</v>
          </cell>
          <cell r="P204">
            <v>1.5206571858163132</v>
          </cell>
          <cell r="R204">
            <v>3</v>
          </cell>
        </row>
        <row r="205">
          <cell r="C205">
            <v>6.84</v>
          </cell>
          <cell r="E205">
            <v>7.84</v>
          </cell>
          <cell r="G205">
            <v>8.25</v>
          </cell>
          <cell r="K205">
            <v>5</v>
          </cell>
          <cell r="O205">
            <v>1</v>
          </cell>
          <cell r="P205">
            <v>1.5206571858163132</v>
          </cell>
          <cell r="R205">
            <v>2.9</v>
          </cell>
        </row>
        <row r="206">
          <cell r="C206">
            <v>7.03</v>
          </cell>
          <cell r="E206">
            <v>8.01</v>
          </cell>
          <cell r="G206">
            <v>8.25</v>
          </cell>
          <cell r="K206">
            <v>5</v>
          </cell>
          <cell r="O206">
            <v>0.97999999999999954</v>
          </cell>
          <cell r="P206">
            <v>1.5206571858163132</v>
          </cell>
          <cell r="R206">
            <v>3</v>
          </cell>
        </row>
        <row r="207">
          <cell r="C207">
            <v>6.81</v>
          </cell>
          <cell r="E207">
            <v>7.76</v>
          </cell>
          <cell r="G207">
            <v>8.25</v>
          </cell>
          <cell r="K207">
            <v>5</v>
          </cell>
          <cell r="O207">
            <v>0.95000000000000018</v>
          </cell>
          <cell r="P207">
            <v>1.5206571858163132</v>
          </cell>
          <cell r="R207">
            <v>3</v>
          </cell>
        </row>
        <row r="208">
          <cell r="C208">
            <v>6.48</v>
          </cell>
          <cell r="E208">
            <v>7.48</v>
          </cell>
          <cell r="G208">
            <v>8.25</v>
          </cell>
          <cell r="K208">
            <v>5</v>
          </cell>
          <cell r="O208">
            <v>1</v>
          </cell>
          <cell r="P208">
            <v>1.5206571858163132</v>
          </cell>
          <cell r="R208">
            <v>3.3</v>
          </cell>
        </row>
        <row r="209">
          <cell r="C209">
            <v>6.55</v>
          </cell>
          <cell r="E209">
            <v>7.58</v>
          </cell>
          <cell r="G209">
            <v>8.25</v>
          </cell>
          <cell r="K209">
            <v>5</v>
          </cell>
          <cell r="O209">
            <v>1.0300000000000002</v>
          </cell>
          <cell r="P209">
            <v>1.5206571858163132</v>
          </cell>
          <cell r="R209">
            <v>3.3</v>
          </cell>
        </row>
        <row r="210">
          <cell r="B210" t="str">
            <v>97</v>
          </cell>
          <cell r="C210">
            <v>6.83</v>
          </cell>
          <cell r="E210">
            <v>7.79</v>
          </cell>
          <cell r="G210">
            <v>8.25</v>
          </cell>
          <cell r="K210">
            <v>5</v>
          </cell>
          <cell r="O210">
            <v>0.96</v>
          </cell>
          <cell r="P210">
            <v>1.5206571858163132</v>
          </cell>
          <cell r="R210">
            <v>3</v>
          </cell>
        </row>
        <row r="211">
          <cell r="C211">
            <v>6.69</v>
          </cell>
          <cell r="E211">
            <v>7.68</v>
          </cell>
          <cell r="G211">
            <v>8.25</v>
          </cell>
          <cell r="K211">
            <v>5</v>
          </cell>
          <cell r="O211">
            <v>0.98999999999999932</v>
          </cell>
          <cell r="P211">
            <v>1.5206571858163132</v>
          </cell>
          <cell r="R211">
            <v>3</v>
          </cell>
        </row>
        <row r="212">
          <cell r="C212">
            <v>6.93</v>
          </cell>
          <cell r="E212">
            <v>7.92</v>
          </cell>
          <cell r="G212">
            <v>8.3000000000000007</v>
          </cell>
          <cell r="K212">
            <v>5</v>
          </cell>
          <cell r="O212">
            <v>0.99000000000000021</v>
          </cell>
          <cell r="P212">
            <v>1.5206571858163132</v>
          </cell>
          <cell r="R212">
            <v>2.8</v>
          </cell>
        </row>
        <row r="213">
          <cell r="C213">
            <v>7.09</v>
          </cell>
          <cell r="E213">
            <v>8.08</v>
          </cell>
          <cell r="G213">
            <v>8.5</v>
          </cell>
          <cell r="K213">
            <v>5</v>
          </cell>
          <cell r="O213">
            <v>0.99000000000000021</v>
          </cell>
          <cell r="P213">
            <v>1.5206571858163132</v>
          </cell>
          <cell r="R213">
            <v>2.5</v>
          </cell>
        </row>
        <row r="214">
          <cell r="C214">
            <v>6.94</v>
          </cell>
          <cell r="E214">
            <v>7.94</v>
          </cell>
          <cell r="G214">
            <v>8.5</v>
          </cell>
          <cell r="K214">
            <v>5</v>
          </cell>
          <cell r="O214">
            <v>1</v>
          </cell>
          <cell r="P214">
            <v>1.5206571858163132</v>
          </cell>
          <cell r="R214">
            <v>2.2000000000000002</v>
          </cell>
        </row>
        <row r="215">
          <cell r="C215">
            <v>6.77</v>
          </cell>
          <cell r="E215">
            <v>7.77</v>
          </cell>
          <cell r="G215">
            <v>8.5</v>
          </cell>
          <cell r="K215">
            <v>5</v>
          </cell>
          <cell r="O215">
            <v>1</v>
          </cell>
          <cell r="P215">
            <v>1.5206571858163132</v>
          </cell>
          <cell r="R215">
            <v>2.2999999999999998</v>
          </cell>
        </row>
        <row r="216">
          <cell r="C216">
            <v>6.51</v>
          </cell>
          <cell r="E216">
            <v>7.52</v>
          </cell>
          <cell r="G216">
            <v>8.5</v>
          </cell>
          <cell r="K216">
            <v>5</v>
          </cell>
          <cell r="O216">
            <v>1.0099999999999998</v>
          </cell>
          <cell r="P216">
            <v>1.5206571858163132</v>
          </cell>
          <cell r="R216">
            <v>2.2000000000000002</v>
          </cell>
        </row>
        <row r="217">
          <cell r="C217">
            <v>6.58</v>
          </cell>
          <cell r="E217">
            <v>7.57</v>
          </cell>
          <cell r="G217">
            <v>8.5</v>
          </cell>
          <cell r="K217">
            <v>5</v>
          </cell>
          <cell r="O217">
            <v>0.99000000000000021</v>
          </cell>
          <cell r="P217">
            <v>1.5206571858163132</v>
          </cell>
          <cell r="R217">
            <v>2.2000000000000002</v>
          </cell>
        </row>
        <row r="218">
          <cell r="C218">
            <v>6.5</v>
          </cell>
          <cell r="E218">
            <v>7.5</v>
          </cell>
          <cell r="G218">
            <v>8.5</v>
          </cell>
          <cell r="K218">
            <v>5</v>
          </cell>
          <cell r="O218">
            <v>1</v>
          </cell>
          <cell r="P218">
            <v>1.5206571858163132</v>
          </cell>
          <cell r="R218">
            <v>2.2000000000000002</v>
          </cell>
        </row>
        <row r="219">
          <cell r="C219">
            <v>6.33</v>
          </cell>
          <cell r="E219">
            <v>7.37</v>
          </cell>
          <cell r="G219">
            <v>8.5</v>
          </cell>
          <cell r="K219">
            <v>5</v>
          </cell>
          <cell r="O219">
            <v>1.04</v>
          </cell>
          <cell r="P219">
            <v>1.5206571858163132</v>
          </cell>
          <cell r="R219">
            <v>2.1</v>
          </cell>
        </row>
        <row r="220">
          <cell r="C220">
            <v>6.11</v>
          </cell>
          <cell r="E220">
            <v>7.24</v>
          </cell>
          <cell r="G220">
            <v>8.5</v>
          </cell>
          <cell r="K220">
            <v>5</v>
          </cell>
          <cell r="O220">
            <v>1.1299999999999999</v>
          </cell>
          <cell r="P220">
            <v>1.5206571858163132</v>
          </cell>
          <cell r="R220">
            <v>1.8</v>
          </cell>
        </row>
        <row r="221">
          <cell r="C221">
            <v>5.99</v>
          </cell>
          <cell r="E221">
            <v>7.16</v>
          </cell>
          <cell r="G221">
            <v>8.5</v>
          </cell>
          <cell r="K221">
            <v>5</v>
          </cell>
          <cell r="O221">
            <v>1.17</v>
          </cell>
          <cell r="P221">
            <v>1.5206571858163132</v>
          </cell>
          <cell r="R221">
            <v>1.7</v>
          </cell>
        </row>
        <row r="222">
          <cell r="B222" t="str">
            <v>98</v>
          </cell>
          <cell r="C222">
            <v>5.81</v>
          </cell>
          <cell r="E222">
            <v>7.03</v>
          </cell>
          <cell r="G222">
            <v>8.5</v>
          </cell>
          <cell r="K222">
            <v>5</v>
          </cell>
          <cell r="O222">
            <v>1.2200000000000006</v>
          </cell>
          <cell r="P222">
            <v>1.5206571858163132</v>
          </cell>
          <cell r="R222">
            <v>1.6</v>
          </cell>
        </row>
        <row r="223">
          <cell r="C223">
            <v>5.89</v>
          </cell>
          <cell r="E223">
            <v>7.09</v>
          </cell>
          <cell r="G223">
            <v>8.5</v>
          </cell>
          <cell r="K223">
            <v>5</v>
          </cell>
          <cell r="O223">
            <v>1.2000000000000002</v>
          </cell>
          <cell r="P223">
            <v>1.5206571858163132</v>
          </cell>
          <cell r="R223">
            <v>1.4</v>
          </cell>
        </row>
        <row r="224">
          <cell r="C224">
            <v>5.95</v>
          </cell>
          <cell r="E224">
            <v>7.13</v>
          </cell>
          <cell r="G224">
            <v>8.5</v>
          </cell>
          <cell r="K224">
            <v>5</v>
          </cell>
          <cell r="O224">
            <v>1.1799999999999997</v>
          </cell>
          <cell r="P224">
            <v>1.5206571858163132</v>
          </cell>
          <cell r="R224">
            <v>1.4</v>
          </cell>
        </row>
        <row r="225">
          <cell r="C225">
            <v>5.92</v>
          </cell>
          <cell r="E225">
            <v>7.12</v>
          </cell>
          <cell r="G225">
            <v>8.5</v>
          </cell>
          <cell r="K225">
            <v>5</v>
          </cell>
          <cell r="O225">
            <v>1.2000000000000002</v>
          </cell>
          <cell r="P225">
            <v>1.5206571858163132</v>
          </cell>
          <cell r="R225">
            <v>1.4</v>
          </cell>
        </row>
        <row r="226">
          <cell r="C226">
            <v>5.93</v>
          </cell>
          <cell r="E226">
            <v>7.11</v>
          </cell>
          <cell r="G226">
            <v>8.5</v>
          </cell>
          <cell r="K226">
            <v>5</v>
          </cell>
          <cell r="O226">
            <v>1.1800000000000006</v>
          </cell>
          <cell r="P226">
            <v>1.5206571858163132</v>
          </cell>
          <cell r="R226">
            <v>1.7</v>
          </cell>
        </row>
        <row r="227">
          <cell r="C227">
            <v>5.7</v>
          </cell>
          <cell r="E227">
            <v>6.99</v>
          </cell>
          <cell r="G227">
            <v>8.5</v>
          </cell>
          <cell r="K227">
            <v>5</v>
          </cell>
          <cell r="P227">
            <v>1.5206571858163132</v>
          </cell>
          <cell r="R227">
            <v>1.7</v>
          </cell>
        </row>
        <row r="228">
          <cell r="C228">
            <v>5.68</v>
          </cell>
          <cell r="E228">
            <v>6.99</v>
          </cell>
          <cell r="G228">
            <v>8.5</v>
          </cell>
          <cell r="K228">
            <v>5</v>
          </cell>
          <cell r="P228">
            <v>1.5206571858163132</v>
          </cell>
          <cell r="R228">
            <v>1.7</v>
          </cell>
        </row>
        <row r="229">
          <cell r="C229">
            <v>5.54</v>
          </cell>
          <cell r="E229">
            <v>6.96</v>
          </cell>
          <cell r="G229">
            <v>8.5</v>
          </cell>
          <cell r="P229">
            <v>1.5206571858163132</v>
          </cell>
        </row>
        <row r="230">
          <cell r="C230">
            <v>5.2</v>
          </cell>
          <cell r="E230">
            <v>6.88</v>
          </cell>
        </row>
        <row r="231">
          <cell r="C231">
            <v>5.01</v>
          </cell>
          <cell r="E231">
            <v>6.88</v>
          </cell>
        </row>
        <row r="232">
          <cell r="C232">
            <v>5.25</v>
          </cell>
          <cell r="E232">
            <v>6.96</v>
          </cell>
        </row>
        <row r="233">
          <cell r="C233">
            <v>5.0599999999999996</v>
          </cell>
          <cell r="E233">
            <v>6.84</v>
          </cell>
        </row>
      </sheetData>
      <sheetData sheetId="1"/>
      <sheetData sheetId="2"/>
      <sheetData sheetId="3" refreshError="1"/>
      <sheetData sheetId="4"/>
      <sheetData sheetId="5" refreshError="1"/>
      <sheetData sheetId="6"/>
      <sheetData sheetId="7" refreshError="1"/>
      <sheetData sheetId="8"/>
      <sheetData sheetId="9"/>
      <sheetData sheetId="10" refreshError="1"/>
      <sheetData sheetId="11" refreshError="1"/>
      <sheetData sheetId="1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ield_curve"/>
      <sheetName val="FRWD VS INTERP"/>
      <sheetName val="Chart X Fwd vs Spot 27 year"/>
    </sheetNames>
    <sheetDataSet>
      <sheetData sheetId="0"/>
      <sheetData sheetId="1"/>
      <sheetData sheetId="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Gen. Info."/>
      <sheetName val="Co. Info."/>
      <sheetName val="Mngrs &amp; Offcrs"/>
      <sheetName val="Directors"/>
      <sheetName val="Long Term Debt"/>
      <sheetName val="Dividends"/>
      <sheetName val="Plant in Ser"/>
      <sheetName val="Depr."/>
      <sheetName val="Inc Stmnt"/>
      <sheetName val="Taxes Other"/>
      <sheetName val="Balance Sheet"/>
      <sheetName val="Liability Ins"/>
      <sheetName val="Miles of Line"/>
      <sheetName val="Gas Purchased &amp; Sold"/>
      <sheetName val="Dedication Res."/>
      <sheetName val="Emer. Curt. &amp; IRP"/>
      <sheetName val="Imprt Chngs"/>
      <sheetName val="Plnt Add-Ret-17a"/>
      <sheetName val="Fin Chngs (pg 17b)"/>
      <sheetName val="Oat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Moody's Bond Yield Data"/>
      <sheetName val="Discount Rate"/>
      <sheetName val="Discount Chart"/>
      <sheetName val="Prime Rate"/>
      <sheetName val="Prime Chart "/>
      <sheetName val="Inflation"/>
      <sheetName val="Inflation Chart"/>
      <sheetName val="Moody's"/>
      <sheetName val="30 Yr. Bonds"/>
      <sheetName val="Moody's T-Bond Chart"/>
      <sheetName val="Moody's Spread Chart"/>
      <sheetName val="Moody's Baa Bond Yields Chart"/>
    </sheetNames>
    <sheetDataSet>
      <sheetData sheetId="0">
        <row r="30">
          <cell r="B30" t="str">
            <v>82</v>
          </cell>
          <cell r="C30">
            <v>14.22</v>
          </cell>
          <cell r="E30">
            <v>16.73</v>
          </cell>
          <cell r="G30">
            <v>15.75</v>
          </cell>
          <cell r="K30">
            <v>12</v>
          </cell>
          <cell r="O30">
            <v>2.5099999999999998</v>
          </cell>
          <cell r="P30">
            <v>1.5206571858163132</v>
          </cell>
          <cell r="R30">
            <v>8.4</v>
          </cell>
        </row>
        <row r="31">
          <cell r="C31">
            <v>14.22</v>
          </cell>
          <cell r="E31">
            <v>16.72</v>
          </cell>
          <cell r="G31">
            <v>16.559999999999999</v>
          </cell>
          <cell r="K31">
            <v>12</v>
          </cell>
          <cell r="O31">
            <v>2.4999999999999982</v>
          </cell>
          <cell r="P31">
            <v>1.5206571858163132</v>
          </cell>
          <cell r="R31">
            <v>7.6</v>
          </cell>
        </row>
        <row r="32">
          <cell r="C32">
            <v>13.53</v>
          </cell>
          <cell r="E32">
            <v>16.07</v>
          </cell>
          <cell r="G32">
            <v>16.5</v>
          </cell>
          <cell r="K32">
            <v>12</v>
          </cell>
          <cell r="O32">
            <v>2.5400000000000009</v>
          </cell>
          <cell r="P32">
            <v>1.5206571858163132</v>
          </cell>
          <cell r="R32">
            <v>6.8</v>
          </cell>
        </row>
        <row r="33">
          <cell r="C33">
            <v>13.37</v>
          </cell>
          <cell r="E33">
            <v>15.82</v>
          </cell>
          <cell r="G33">
            <v>16.5</v>
          </cell>
          <cell r="K33">
            <v>12</v>
          </cell>
          <cell r="O33">
            <v>2.4500000000000011</v>
          </cell>
          <cell r="P33">
            <v>1.5206571858163132</v>
          </cell>
          <cell r="R33">
            <v>6.5</v>
          </cell>
        </row>
        <row r="34">
          <cell r="C34">
            <v>13.24</v>
          </cell>
          <cell r="E34">
            <v>15.6</v>
          </cell>
          <cell r="G34">
            <v>16.5</v>
          </cell>
          <cell r="K34">
            <v>12</v>
          </cell>
          <cell r="O34">
            <v>2.3599999999999994</v>
          </cell>
          <cell r="P34">
            <v>1.5206571858163132</v>
          </cell>
          <cell r="R34">
            <v>6.7</v>
          </cell>
        </row>
        <row r="35">
          <cell r="C35">
            <v>13.92</v>
          </cell>
          <cell r="E35">
            <v>16.18</v>
          </cell>
          <cell r="G35">
            <v>16.5</v>
          </cell>
          <cell r="K35">
            <v>12</v>
          </cell>
          <cell r="O35">
            <v>2.2599999999999998</v>
          </cell>
          <cell r="P35">
            <v>1.5206571858163132</v>
          </cell>
          <cell r="R35">
            <v>7.1</v>
          </cell>
        </row>
        <row r="36">
          <cell r="C36">
            <v>13.55</v>
          </cell>
          <cell r="E36">
            <v>16.04</v>
          </cell>
          <cell r="G36">
            <v>16.260000000000002</v>
          </cell>
          <cell r="K36">
            <v>11</v>
          </cell>
          <cell r="O36">
            <v>2.4899999999999984</v>
          </cell>
          <cell r="P36">
            <v>1.5206571858163132</v>
          </cell>
          <cell r="R36">
            <v>6.4</v>
          </cell>
        </row>
        <row r="37">
          <cell r="C37">
            <v>12.77</v>
          </cell>
          <cell r="E37">
            <v>15.22</v>
          </cell>
          <cell r="G37">
            <v>14.39</v>
          </cell>
          <cell r="K37">
            <v>10</v>
          </cell>
          <cell r="O37">
            <v>2.4500000000000011</v>
          </cell>
          <cell r="P37">
            <v>1.5206571858163132</v>
          </cell>
          <cell r="R37">
            <v>5.9</v>
          </cell>
        </row>
        <row r="38">
          <cell r="C38">
            <v>12.07</v>
          </cell>
          <cell r="E38">
            <v>14.56</v>
          </cell>
          <cell r="G38">
            <v>13.5</v>
          </cell>
          <cell r="K38">
            <v>9.5</v>
          </cell>
          <cell r="O38">
            <v>2.4900000000000002</v>
          </cell>
          <cell r="P38">
            <v>1.5206571858163132</v>
          </cell>
          <cell r="R38">
            <v>5</v>
          </cell>
        </row>
        <row r="39">
          <cell r="C39">
            <v>11.17</v>
          </cell>
          <cell r="E39">
            <v>13.88</v>
          </cell>
          <cell r="G39">
            <v>12.52</v>
          </cell>
          <cell r="K39">
            <v>9</v>
          </cell>
          <cell r="O39">
            <v>2.7100000000000009</v>
          </cell>
          <cell r="P39">
            <v>1.5206571858163132</v>
          </cell>
          <cell r="R39">
            <v>5.0999999999999996</v>
          </cell>
        </row>
        <row r="40">
          <cell r="C40">
            <v>10.54</v>
          </cell>
          <cell r="E40">
            <v>13.58</v>
          </cell>
          <cell r="G40">
            <v>11.85</v>
          </cell>
          <cell r="K40">
            <v>9</v>
          </cell>
          <cell r="O40">
            <v>3.0400000000000009</v>
          </cell>
          <cell r="P40">
            <v>1.5206571858163132</v>
          </cell>
          <cell r="R40">
            <v>4.5999999999999996</v>
          </cell>
        </row>
        <row r="41">
          <cell r="C41">
            <v>10.54</v>
          </cell>
          <cell r="E41">
            <v>13.55</v>
          </cell>
          <cell r="G41">
            <v>11.5</v>
          </cell>
          <cell r="K41">
            <v>8.5</v>
          </cell>
          <cell r="O41">
            <v>3.0100000000000016</v>
          </cell>
          <cell r="P41">
            <v>1.5206571858163132</v>
          </cell>
          <cell r="R41">
            <v>3.8</v>
          </cell>
        </row>
        <row r="42">
          <cell r="B42" t="str">
            <v>83</v>
          </cell>
          <cell r="C42">
            <v>10.63</v>
          </cell>
          <cell r="E42">
            <v>13.46</v>
          </cell>
          <cell r="G42">
            <v>11.16</v>
          </cell>
          <cell r="K42">
            <v>8.5</v>
          </cell>
          <cell r="O42">
            <v>2.83</v>
          </cell>
          <cell r="P42">
            <v>1.5206571858163132</v>
          </cell>
          <cell r="R42">
            <v>3.7</v>
          </cell>
        </row>
        <row r="43">
          <cell r="C43">
            <v>10.88</v>
          </cell>
          <cell r="E43">
            <v>13.6</v>
          </cell>
          <cell r="G43">
            <v>10.98</v>
          </cell>
          <cell r="K43">
            <v>8.5</v>
          </cell>
          <cell r="O43">
            <v>2.7199999999999989</v>
          </cell>
          <cell r="P43">
            <v>1.5206571858163132</v>
          </cell>
          <cell r="R43">
            <v>3.5</v>
          </cell>
        </row>
        <row r="44">
          <cell r="C44">
            <v>10.63</v>
          </cell>
          <cell r="E44">
            <v>13.28</v>
          </cell>
          <cell r="G44">
            <v>10.5</v>
          </cell>
          <cell r="K44">
            <v>8.5</v>
          </cell>
          <cell r="O44">
            <v>2.6499999999999986</v>
          </cell>
          <cell r="P44">
            <v>1.5206571858163132</v>
          </cell>
          <cell r="R44">
            <v>3.6</v>
          </cell>
        </row>
        <row r="45">
          <cell r="C45">
            <v>10.48</v>
          </cell>
          <cell r="E45">
            <v>13.03</v>
          </cell>
          <cell r="G45">
            <v>10.5</v>
          </cell>
          <cell r="K45">
            <v>8.5</v>
          </cell>
          <cell r="O45">
            <v>2.5499999999999989</v>
          </cell>
          <cell r="P45">
            <v>1.5206571858163132</v>
          </cell>
          <cell r="R45">
            <v>3.9</v>
          </cell>
        </row>
        <row r="46">
          <cell r="C46">
            <v>10.53</v>
          </cell>
          <cell r="E46">
            <v>13</v>
          </cell>
          <cell r="G46">
            <v>10.5</v>
          </cell>
          <cell r="K46">
            <v>8.5</v>
          </cell>
          <cell r="O46">
            <v>2.4700000000000006</v>
          </cell>
          <cell r="P46">
            <v>1.5206571858163132</v>
          </cell>
          <cell r="R46">
            <v>3.5</v>
          </cell>
        </row>
        <row r="47">
          <cell r="C47">
            <v>10.93</v>
          </cell>
          <cell r="E47">
            <v>13.17</v>
          </cell>
          <cell r="G47">
            <v>10.5</v>
          </cell>
          <cell r="K47">
            <v>8.5</v>
          </cell>
          <cell r="O47">
            <v>2.2400000000000002</v>
          </cell>
          <cell r="P47">
            <v>1.5206571858163132</v>
          </cell>
          <cell r="R47">
            <v>2.6</v>
          </cell>
        </row>
        <row r="48">
          <cell r="C48">
            <v>11.4</v>
          </cell>
          <cell r="E48">
            <v>13.28</v>
          </cell>
          <cell r="G48">
            <v>10.5</v>
          </cell>
          <cell r="K48">
            <v>8.5</v>
          </cell>
          <cell r="O48">
            <v>1.879999999999999</v>
          </cell>
          <cell r="P48">
            <v>1.5206571858163132</v>
          </cell>
          <cell r="R48">
            <v>2.5</v>
          </cell>
        </row>
        <row r="49">
          <cell r="C49">
            <v>11.82</v>
          </cell>
          <cell r="E49">
            <v>13.5</v>
          </cell>
          <cell r="G49">
            <v>10.89</v>
          </cell>
          <cell r="K49">
            <v>8.5</v>
          </cell>
          <cell r="O49">
            <v>1.6799999999999997</v>
          </cell>
          <cell r="P49">
            <v>1.5206571858163132</v>
          </cell>
          <cell r="R49">
            <v>2.6</v>
          </cell>
        </row>
        <row r="50">
          <cell r="C50">
            <v>11.63</v>
          </cell>
          <cell r="E50">
            <v>13.35</v>
          </cell>
          <cell r="G50">
            <v>11</v>
          </cell>
          <cell r="K50">
            <v>8.5</v>
          </cell>
          <cell r="O50">
            <v>1.7199999999999989</v>
          </cell>
          <cell r="P50">
            <v>1.5206571858163132</v>
          </cell>
          <cell r="R50">
            <v>2.9</v>
          </cell>
        </row>
        <row r="51">
          <cell r="C51">
            <v>11.58</v>
          </cell>
          <cell r="E51">
            <v>13.19</v>
          </cell>
          <cell r="G51">
            <v>11</v>
          </cell>
          <cell r="K51">
            <v>8.5</v>
          </cell>
          <cell r="O51">
            <v>1.6099999999999994</v>
          </cell>
          <cell r="P51">
            <v>1.5206571858163132</v>
          </cell>
          <cell r="R51">
            <v>2.9</v>
          </cell>
        </row>
        <row r="52">
          <cell r="C52">
            <v>11.75</v>
          </cell>
          <cell r="E52">
            <v>13.33</v>
          </cell>
          <cell r="G52">
            <v>11</v>
          </cell>
          <cell r="K52">
            <v>8.5</v>
          </cell>
          <cell r="O52">
            <v>1.58</v>
          </cell>
          <cell r="P52">
            <v>1.5206571858163132</v>
          </cell>
          <cell r="R52">
            <v>3.3</v>
          </cell>
        </row>
        <row r="53">
          <cell r="C53">
            <v>11.88</v>
          </cell>
          <cell r="E53">
            <v>13.48</v>
          </cell>
          <cell r="G53">
            <v>11</v>
          </cell>
          <cell r="K53">
            <v>8.5</v>
          </cell>
          <cell r="O53">
            <v>1.5999999999999996</v>
          </cell>
          <cell r="P53">
            <v>1.5206571858163132</v>
          </cell>
          <cell r="R53">
            <v>3.8</v>
          </cell>
        </row>
        <row r="54">
          <cell r="B54" t="str">
            <v>84</v>
          </cell>
          <cell r="C54">
            <v>11.75</v>
          </cell>
          <cell r="E54">
            <v>13.4</v>
          </cell>
          <cell r="G54">
            <v>11</v>
          </cell>
          <cell r="K54">
            <v>8.5</v>
          </cell>
          <cell r="O54">
            <v>1.6500000000000004</v>
          </cell>
          <cell r="P54">
            <v>1.5206571858163132</v>
          </cell>
          <cell r="R54">
            <v>4.2</v>
          </cell>
        </row>
        <row r="55">
          <cell r="C55">
            <v>11.95</v>
          </cell>
          <cell r="E55">
            <v>13.5</v>
          </cell>
          <cell r="G55">
            <v>11</v>
          </cell>
          <cell r="K55">
            <v>8.5</v>
          </cell>
          <cell r="O55">
            <v>1.5500000000000007</v>
          </cell>
          <cell r="P55">
            <v>1.5206571858163132</v>
          </cell>
          <cell r="R55">
            <v>4.5999999999999996</v>
          </cell>
        </row>
        <row r="56">
          <cell r="C56">
            <v>12.38</v>
          </cell>
          <cell r="E56">
            <v>14.03</v>
          </cell>
          <cell r="G56">
            <v>11.21</v>
          </cell>
          <cell r="K56">
            <v>8.5</v>
          </cell>
          <cell r="O56">
            <v>1.6499999999999986</v>
          </cell>
          <cell r="P56">
            <v>1.5206571858163132</v>
          </cell>
          <cell r="R56">
            <v>4.8</v>
          </cell>
        </row>
        <row r="57">
          <cell r="C57">
            <v>12.65</v>
          </cell>
          <cell r="E57">
            <v>14.3</v>
          </cell>
          <cell r="G57">
            <v>11.93</v>
          </cell>
          <cell r="K57">
            <v>9</v>
          </cell>
          <cell r="O57">
            <v>1.6500000000000004</v>
          </cell>
          <cell r="P57">
            <v>1.5206571858163132</v>
          </cell>
          <cell r="R57">
            <v>4.5999999999999996</v>
          </cell>
        </row>
        <row r="58">
          <cell r="C58">
            <v>13.43</v>
          </cell>
          <cell r="E58">
            <v>14.95</v>
          </cell>
          <cell r="G58">
            <v>12.39</v>
          </cell>
          <cell r="K58">
            <v>9</v>
          </cell>
          <cell r="O58">
            <v>1.5199999999999996</v>
          </cell>
          <cell r="P58">
            <v>1.5206571858163132</v>
          </cell>
          <cell r="R58">
            <v>4.2</v>
          </cell>
        </row>
        <row r="59">
          <cell r="C59">
            <v>13.44</v>
          </cell>
          <cell r="E59">
            <v>15.16</v>
          </cell>
          <cell r="G59">
            <v>12.6</v>
          </cell>
          <cell r="K59">
            <v>9</v>
          </cell>
          <cell r="O59">
            <v>1.7200000000000006</v>
          </cell>
          <cell r="P59">
            <v>1.5206571858163132</v>
          </cell>
          <cell r="R59">
            <v>4.2</v>
          </cell>
        </row>
        <row r="60">
          <cell r="C60">
            <v>13.21</v>
          </cell>
          <cell r="E60">
            <v>14.92</v>
          </cell>
          <cell r="G60">
            <v>13</v>
          </cell>
          <cell r="K60">
            <v>9</v>
          </cell>
          <cell r="O60">
            <v>1.7099999999999991</v>
          </cell>
          <cell r="P60">
            <v>1.5206571858163132</v>
          </cell>
          <cell r="R60">
            <v>4.2</v>
          </cell>
        </row>
        <row r="61">
          <cell r="C61">
            <v>12.54</v>
          </cell>
          <cell r="E61">
            <v>14.29</v>
          </cell>
          <cell r="G61">
            <v>13</v>
          </cell>
          <cell r="K61">
            <v>9</v>
          </cell>
          <cell r="O61">
            <v>1.75</v>
          </cell>
          <cell r="P61">
            <v>1.5206571858163132</v>
          </cell>
          <cell r="R61">
            <v>4.3</v>
          </cell>
        </row>
        <row r="62">
          <cell r="C62">
            <v>12.29</v>
          </cell>
          <cell r="E62">
            <v>14.04</v>
          </cell>
          <cell r="G62">
            <v>12.97</v>
          </cell>
          <cell r="K62">
            <v>9</v>
          </cell>
          <cell r="O62">
            <v>1.75</v>
          </cell>
          <cell r="P62">
            <v>1.5206571858163132</v>
          </cell>
          <cell r="R62">
            <v>4.3</v>
          </cell>
        </row>
        <row r="63">
          <cell r="C63">
            <v>11.98</v>
          </cell>
          <cell r="E63">
            <v>13.68</v>
          </cell>
          <cell r="G63">
            <v>12.58</v>
          </cell>
          <cell r="K63">
            <v>9</v>
          </cell>
          <cell r="O63">
            <v>1.6999999999999993</v>
          </cell>
          <cell r="P63">
            <v>1.5206571858163132</v>
          </cell>
          <cell r="R63">
            <v>4.3</v>
          </cell>
        </row>
        <row r="64">
          <cell r="C64">
            <v>11.56</v>
          </cell>
          <cell r="E64">
            <v>13.15</v>
          </cell>
          <cell r="G64">
            <v>11.77</v>
          </cell>
          <cell r="K64">
            <v>8.5</v>
          </cell>
          <cell r="O64">
            <v>1.5899999999999999</v>
          </cell>
          <cell r="P64">
            <v>1.5206571858163132</v>
          </cell>
          <cell r="R64">
            <v>4.0999999999999996</v>
          </cell>
        </row>
        <row r="65">
          <cell r="C65">
            <v>11.52</v>
          </cell>
          <cell r="E65">
            <v>12.96</v>
          </cell>
          <cell r="G65">
            <v>11.06</v>
          </cell>
          <cell r="K65">
            <v>8</v>
          </cell>
          <cell r="O65">
            <v>1.4400000000000013</v>
          </cell>
          <cell r="P65">
            <v>1.5206571858163132</v>
          </cell>
          <cell r="R65">
            <v>3.9</v>
          </cell>
        </row>
        <row r="66">
          <cell r="B66" t="str">
            <v>85</v>
          </cell>
          <cell r="C66">
            <v>11.45</v>
          </cell>
          <cell r="E66">
            <v>12.88</v>
          </cell>
          <cell r="G66">
            <v>10.61</v>
          </cell>
          <cell r="K66">
            <v>8</v>
          </cell>
          <cell r="O66">
            <v>1.4300000000000015</v>
          </cell>
          <cell r="P66">
            <v>1.5206571858163132</v>
          </cell>
          <cell r="R66">
            <v>3.5</v>
          </cell>
        </row>
        <row r="67">
          <cell r="C67">
            <v>11.47</v>
          </cell>
          <cell r="E67">
            <v>13</v>
          </cell>
          <cell r="G67">
            <v>10.5</v>
          </cell>
          <cell r="K67">
            <v>8</v>
          </cell>
          <cell r="O67">
            <v>1.5299999999999994</v>
          </cell>
          <cell r="P67">
            <v>1.5206571858163132</v>
          </cell>
          <cell r="R67">
            <v>3.5</v>
          </cell>
        </row>
        <row r="68">
          <cell r="C68">
            <v>11.81</v>
          </cell>
          <cell r="E68">
            <v>13.66</v>
          </cell>
          <cell r="G68">
            <v>10.5</v>
          </cell>
          <cell r="K68">
            <v>8</v>
          </cell>
          <cell r="O68">
            <v>1.8499999999999996</v>
          </cell>
          <cell r="P68">
            <v>1.5206571858163132</v>
          </cell>
          <cell r="R68">
            <v>3.7</v>
          </cell>
        </row>
        <row r="69">
          <cell r="C69">
            <v>11.47</v>
          </cell>
          <cell r="E69">
            <v>13.42</v>
          </cell>
          <cell r="G69">
            <v>10.5</v>
          </cell>
          <cell r="K69">
            <v>8</v>
          </cell>
          <cell r="O69">
            <v>1.9499999999999993</v>
          </cell>
          <cell r="P69">
            <v>1.5206571858163132</v>
          </cell>
          <cell r="R69">
            <v>3.7</v>
          </cell>
        </row>
        <row r="70">
          <cell r="C70">
            <v>11.05</v>
          </cell>
          <cell r="E70">
            <v>12.89</v>
          </cell>
          <cell r="G70">
            <v>10.31</v>
          </cell>
          <cell r="K70">
            <v>7.5</v>
          </cell>
          <cell r="O70">
            <v>1.8399999999999999</v>
          </cell>
          <cell r="P70">
            <v>1.5206571858163132</v>
          </cell>
          <cell r="R70">
            <v>3.8</v>
          </cell>
        </row>
        <row r="71">
          <cell r="C71">
            <v>10.44</v>
          </cell>
          <cell r="E71">
            <v>11.91</v>
          </cell>
          <cell r="G71">
            <v>9.7799999999999994</v>
          </cell>
          <cell r="K71">
            <v>7.5</v>
          </cell>
          <cell r="O71">
            <v>1.4700000000000006</v>
          </cell>
          <cell r="P71">
            <v>1.5206571858163132</v>
          </cell>
          <cell r="R71">
            <v>3.8</v>
          </cell>
        </row>
        <row r="72">
          <cell r="C72">
            <v>10.5</v>
          </cell>
          <cell r="E72">
            <v>11.88</v>
          </cell>
          <cell r="G72">
            <v>9.5</v>
          </cell>
          <cell r="K72">
            <v>7.5</v>
          </cell>
          <cell r="O72">
            <v>1.3800000000000008</v>
          </cell>
          <cell r="P72">
            <v>1.5206571858163132</v>
          </cell>
          <cell r="R72">
            <v>3.6</v>
          </cell>
        </row>
        <row r="73">
          <cell r="C73">
            <v>10.56</v>
          </cell>
          <cell r="E73">
            <v>11.93</v>
          </cell>
          <cell r="G73">
            <v>9.5</v>
          </cell>
          <cell r="K73">
            <v>7.5</v>
          </cell>
          <cell r="O73">
            <v>1.3699999999999992</v>
          </cell>
          <cell r="P73">
            <v>1.5206571858163132</v>
          </cell>
          <cell r="R73">
            <v>3.3</v>
          </cell>
        </row>
        <row r="74">
          <cell r="C74">
            <v>10.61</v>
          </cell>
          <cell r="E74">
            <v>11.95</v>
          </cell>
          <cell r="G74">
            <v>9.5</v>
          </cell>
          <cell r="K74">
            <v>7.5</v>
          </cell>
          <cell r="O74">
            <v>1.3399999999999999</v>
          </cell>
          <cell r="P74">
            <v>1.5206571858163132</v>
          </cell>
          <cell r="R74">
            <v>3.1</v>
          </cell>
        </row>
        <row r="75">
          <cell r="C75">
            <v>10.5</v>
          </cell>
          <cell r="E75">
            <v>11.84</v>
          </cell>
          <cell r="G75">
            <v>9.5</v>
          </cell>
          <cell r="K75">
            <v>7.5</v>
          </cell>
          <cell r="O75">
            <v>1.3399999999999999</v>
          </cell>
          <cell r="P75">
            <v>1.5206571858163132</v>
          </cell>
          <cell r="R75">
            <v>3.2</v>
          </cell>
        </row>
        <row r="76">
          <cell r="C76">
            <v>10.06</v>
          </cell>
          <cell r="E76">
            <v>11.33</v>
          </cell>
          <cell r="G76">
            <v>9.5</v>
          </cell>
          <cell r="K76">
            <v>7.5</v>
          </cell>
          <cell r="O76">
            <v>1.2699999999999996</v>
          </cell>
          <cell r="P76">
            <v>1.5206571858163132</v>
          </cell>
          <cell r="R76">
            <v>3.5</v>
          </cell>
        </row>
        <row r="77">
          <cell r="C77">
            <v>9.5399999999999991</v>
          </cell>
          <cell r="E77">
            <v>10.82</v>
          </cell>
          <cell r="G77">
            <v>9.5</v>
          </cell>
          <cell r="K77">
            <v>7.5</v>
          </cell>
          <cell r="O77">
            <v>1.2800000000000011</v>
          </cell>
          <cell r="P77">
            <v>1.5206571858163132</v>
          </cell>
          <cell r="R77">
            <v>3.8</v>
          </cell>
        </row>
        <row r="78">
          <cell r="B78" t="str">
            <v>86</v>
          </cell>
          <cell r="C78">
            <v>9.4</v>
          </cell>
          <cell r="E78">
            <v>10.66</v>
          </cell>
          <cell r="G78">
            <v>9.5</v>
          </cell>
          <cell r="K78">
            <v>7.5</v>
          </cell>
          <cell r="O78">
            <v>1.2599999999999998</v>
          </cell>
          <cell r="P78">
            <v>1.5206571858163132</v>
          </cell>
          <cell r="R78">
            <v>3.9</v>
          </cell>
        </row>
        <row r="79">
          <cell r="C79">
            <v>8.93</v>
          </cell>
          <cell r="E79">
            <v>10.16</v>
          </cell>
          <cell r="G79">
            <v>9.5</v>
          </cell>
          <cell r="K79">
            <v>7.5</v>
          </cell>
          <cell r="O79">
            <v>1.2300000000000004</v>
          </cell>
          <cell r="P79">
            <v>1.5206571858163132</v>
          </cell>
          <cell r="R79">
            <v>3.1</v>
          </cell>
        </row>
        <row r="80">
          <cell r="C80">
            <v>7.96</v>
          </cell>
          <cell r="E80">
            <v>9.33</v>
          </cell>
          <cell r="G80">
            <v>9.1</v>
          </cell>
          <cell r="K80">
            <v>7</v>
          </cell>
          <cell r="O80">
            <v>1.37</v>
          </cell>
          <cell r="P80">
            <v>1.5206571858163132</v>
          </cell>
          <cell r="R80">
            <v>2.2999999999999998</v>
          </cell>
        </row>
        <row r="81">
          <cell r="C81">
            <v>7.39</v>
          </cell>
          <cell r="E81">
            <v>9.02</v>
          </cell>
          <cell r="G81">
            <v>8.83</v>
          </cell>
          <cell r="K81">
            <v>6.5</v>
          </cell>
          <cell r="O81">
            <v>1.63</v>
          </cell>
          <cell r="P81">
            <v>1.5206571858163132</v>
          </cell>
          <cell r="R81">
            <v>1.6</v>
          </cell>
        </row>
        <row r="82">
          <cell r="C82">
            <v>7.52</v>
          </cell>
          <cell r="E82">
            <v>9.52</v>
          </cell>
          <cell r="G82">
            <v>8.5</v>
          </cell>
          <cell r="K82">
            <v>6.5</v>
          </cell>
          <cell r="O82">
            <v>2</v>
          </cell>
          <cell r="P82">
            <v>1.5206571858163132</v>
          </cell>
          <cell r="R82">
            <v>1.5</v>
          </cell>
        </row>
        <row r="83">
          <cell r="C83">
            <v>7.57</v>
          </cell>
          <cell r="E83">
            <v>9.51</v>
          </cell>
          <cell r="G83">
            <v>8.5</v>
          </cell>
          <cell r="K83">
            <v>6.5</v>
          </cell>
          <cell r="O83">
            <v>1.9399999999999995</v>
          </cell>
          <cell r="P83">
            <v>1.5206571858163132</v>
          </cell>
          <cell r="R83">
            <v>1.8</v>
          </cell>
        </row>
        <row r="84">
          <cell r="C84">
            <v>7.27</v>
          </cell>
          <cell r="E84">
            <v>9.19</v>
          </cell>
          <cell r="G84">
            <v>8.16</v>
          </cell>
          <cell r="K84">
            <v>6</v>
          </cell>
          <cell r="O84">
            <v>1.92</v>
          </cell>
          <cell r="P84">
            <v>1.5206571858163132</v>
          </cell>
          <cell r="R84">
            <v>1.6</v>
          </cell>
        </row>
        <row r="85">
          <cell r="C85">
            <v>7.33</v>
          </cell>
          <cell r="E85">
            <v>9.15</v>
          </cell>
          <cell r="G85">
            <v>7.9</v>
          </cell>
          <cell r="K85">
            <v>5.5</v>
          </cell>
          <cell r="O85">
            <v>1.8200000000000003</v>
          </cell>
          <cell r="P85">
            <v>1.5206571858163132</v>
          </cell>
          <cell r="R85">
            <v>1.6</v>
          </cell>
        </row>
        <row r="86">
          <cell r="C86">
            <v>7.62</v>
          </cell>
          <cell r="E86">
            <v>9.42</v>
          </cell>
          <cell r="G86">
            <v>7.5</v>
          </cell>
          <cell r="K86">
            <v>5.5</v>
          </cell>
          <cell r="O86">
            <v>1.7999999999999998</v>
          </cell>
          <cell r="P86">
            <v>1.5206571858163132</v>
          </cell>
          <cell r="R86">
            <v>1.8</v>
          </cell>
        </row>
        <row r="87">
          <cell r="C87">
            <v>7.7</v>
          </cell>
          <cell r="E87">
            <v>9.39</v>
          </cell>
          <cell r="G87">
            <v>7.5</v>
          </cell>
          <cell r="K87">
            <v>5.5</v>
          </cell>
          <cell r="O87">
            <v>1.6900000000000004</v>
          </cell>
          <cell r="P87">
            <v>1.5206571858163132</v>
          </cell>
          <cell r="R87">
            <v>1.5</v>
          </cell>
        </row>
        <row r="88">
          <cell r="C88">
            <v>7.52</v>
          </cell>
          <cell r="E88">
            <v>9.15</v>
          </cell>
          <cell r="G88">
            <v>7.5</v>
          </cell>
          <cell r="K88">
            <v>5.5</v>
          </cell>
          <cell r="O88">
            <v>1.6300000000000008</v>
          </cell>
          <cell r="P88">
            <v>1.5206571858163132</v>
          </cell>
          <cell r="R88">
            <v>1.3</v>
          </cell>
        </row>
        <row r="89">
          <cell r="C89">
            <v>7.37</v>
          </cell>
          <cell r="E89">
            <v>8.9600000000000009</v>
          </cell>
          <cell r="G89">
            <v>7.5</v>
          </cell>
          <cell r="K89">
            <v>5.5</v>
          </cell>
          <cell r="O89">
            <v>1.5900000000000007</v>
          </cell>
          <cell r="P89">
            <v>1.5206571858163132</v>
          </cell>
          <cell r="R89">
            <v>1.1000000000000001</v>
          </cell>
        </row>
        <row r="90">
          <cell r="B90">
            <v>87</v>
          </cell>
          <cell r="C90">
            <v>7.39</v>
          </cell>
          <cell r="E90">
            <v>8.77</v>
          </cell>
          <cell r="G90">
            <v>7.5</v>
          </cell>
          <cell r="K90">
            <v>5.5</v>
          </cell>
          <cell r="O90">
            <v>1.38</v>
          </cell>
          <cell r="P90">
            <v>1.5206571858163132</v>
          </cell>
          <cell r="R90">
            <v>1.5</v>
          </cell>
        </row>
        <row r="91">
          <cell r="C91">
            <v>7.54</v>
          </cell>
          <cell r="E91">
            <v>8.81</v>
          </cell>
          <cell r="G91">
            <v>7.5</v>
          </cell>
          <cell r="K91">
            <v>5.5</v>
          </cell>
          <cell r="O91">
            <v>1.2700000000000005</v>
          </cell>
          <cell r="P91">
            <v>1.5206571858163132</v>
          </cell>
          <cell r="R91">
            <v>2.1</v>
          </cell>
        </row>
        <row r="92">
          <cell r="C92">
            <v>7.55</v>
          </cell>
          <cell r="E92">
            <v>8.75</v>
          </cell>
          <cell r="G92">
            <v>7.5</v>
          </cell>
          <cell r="K92">
            <v>5.5</v>
          </cell>
          <cell r="O92">
            <v>1.2000000000000002</v>
          </cell>
          <cell r="P92">
            <v>1.5206571858163132</v>
          </cell>
          <cell r="R92">
            <v>3</v>
          </cell>
        </row>
        <row r="93">
          <cell r="C93">
            <v>8.25</v>
          </cell>
          <cell r="E93">
            <v>9.3000000000000007</v>
          </cell>
          <cell r="G93">
            <v>7.75</v>
          </cell>
          <cell r="K93">
            <v>5.5</v>
          </cell>
          <cell r="O93">
            <v>1.0500000000000007</v>
          </cell>
          <cell r="P93">
            <v>1.5206571858163132</v>
          </cell>
          <cell r="R93">
            <v>3.8</v>
          </cell>
        </row>
        <row r="94">
          <cell r="C94">
            <v>8.7799999999999994</v>
          </cell>
          <cell r="E94">
            <v>9.82</v>
          </cell>
          <cell r="G94">
            <v>8.14</v>
          </cell>
          <cell r="K94">
            <v>5.5</v>
          </cell>
          <cell r="O94">
            <v>1.0400000000000009</v>
          </cell>
          <cell r="P94">
            <v>1.5206571858163132</v>
          </cell>
          <cell r="R94">
            <v>3.9</v>
          </cell>
        </row>
        <row r="95">
          <cell r="C95">
            <v>8.57</v>
          </cell>
          <cell r="E95">
            <v>9.8699999999999992</v>
          </cell>
          <cell r="G95">
            <v>8.25</v>
          </cell>
          <cell r="K95">
            <v>5.5</v>
          </cell>
          <cell r="O95">
            <v>1.2999999999999989</v>
          </cell>
          <cell r="P95">
            <v>1.5206571858163132</v>
          </cell>
          <cell r="R95">
            <v>3.7</v>
          </cell>
        </row>
        <row r="96">
          <cell r="C96">
            <v>8.64</v>
          </cell>
          <cell r="E96">
            <v>10.01</v>
          </cell>
          <cell r="G96">
            <v>8.25</v>
          </cell>
          <cell r="K96">
            <v>5.5</v>
          </cell>
          <cell r="O96">
            <v>1.3699999999999992</v>
          </cell>
          <cell r="P96">
            <v>1.5206571858163132</v>
          </cell>
          <cell r="R96">
            <v>3.9</v>
          </cell>
        </row>
        <row r="97">
          <cell r="C97">
            <v>8.9700000000000006</v>
          </cell>
          <cell r="E97">
            <v>10.33</v>
          </cell>
          <cell r="G97">
            <v>8.25</v>
          </cell>
          <cell r="K97">
            <v>5.5</v>
          </cell>
          <cell r="O97">
            <v>1.3599999999999994</v>
          </cell>
          <cell r="P97">
            <v>1.5206571858163132</v>
          </cell>
          <cell r="R97">
            <v>4.3</v>
          </cell>
        </row>
        <row r="98">
          <cell r="C98">
            <v>9.59</v>
          </cell>
          <cell r="E98">
            <v>11</v>
          </cell>
          <cell r="G98">
            <v>8.6999999999999993</v>
          </cell>
          <cell r="K98">
            <v>6</v>
          </cell>
          <cell r="O98">
            <v>1.4100000000000001</v>
          </cell>
          <cell r="P98">
            <v>1.5206571858163132</v>
          </cell>
          <cell r="R98">
            <v>4.4000000000000004</v>
          </cell>
        </row>
        <row r="99">
          <cell r="C99">
            <v>9.61</v>
          </cell>
          <cell r="E99">
            <v>11.32</v>
          </cell>
          <cell r="G99">
            <v>9.07</v>
          </cell>
          <cell r="K99">
            <v>6</v>
          </cell>
          <cell r="O99">
            <v>1.7100000000000009</v>
          </cell>
          <cell r="P99">
            <v>1.5206571858163132</v>
          </cell>
          <cell r="R99">
            <v>4.5</v>
          </cell>
        </row>
        <row r="100">
          <cell r="C100">
            <v>8.9499999999999993</v>
          </cell>
          <cell r="E100">
            <v>10.82</v>
          </cell>
          <cell r="G100">
            <v>8.7799999999999994</v>
          </cell>
          <cell r="K100">
            <v>6</v>
          </cell>
          <cell r="O100">
            <v>1.870000000000001</v>
          </cell>
          <cell r="P100">
            <v>1.5206571858163132</v>
          </cell>
          <cell r="R100">
            <v>4.5</v>
          </cell>
        </row>
        <row r="101">
          <cell r="C101">
            <v>9.1199999999999992</v>
          </cell>
          <cell r="E101">
            <v>10.99</v>
          </cell>
          <cell r="G101">
            <v>8.75</v>
          </cell>
          <cell r="K101">
            <v>6</v>
          </cell>
          <cell r="O101">
            <v>1.870000000000001</v>
          </cell>
          <cell r="P101">
            <v>1.5206571858163132</v>
          </cell>
          <cell r="R101">
            <v>4.4000000000000004</v>
          </cell>
        </row>
        <row r="102">
          <cell r="B102" t="str">
            <v>88</v>
          </cell>
          <cell r="C102">
            <v>8.83</v>
          </cell>
          <cell r="E102">
            <v>10.75</v>
          </cell>
          <cell r="G102">
            <v>8.75</v>
          </cell>
          <cell r="K102">
            <v>6</v>
          </cell>
          <cell r="O102">
            <v>1.92</v>
          </cell>
          <cell r="P102">
            <v>1.5206571858163132</v>
          </cell>
          <cell r="R102">
            <v>4</v>
          </cell>
        </row>
        <row r="103">
          <cell r="C103">
            <v>8.43</v>
          </cell>
          <cell r="E103">
            <v>10.11</v>
          </cell>
          <cell r="G103">
            <v>8.51</v>
          </cell>
          <cell r="K103">
            <v>6</v>
          </cell>
          <cell r="O103">
            <v>1.6799999999999997</v>
          </cell>
          <cell r="P103">
            <v>1.5206571858163132</v>
          </cell>
          <cell r="R103">
            <v>3.9</v>
          </cell>
        </row>
        <row r="104">
          <cell r="C104">
            <v>8.6300000000000008</v>
          </cell>
          <cell r="E104">
            <v>10.11</v>
          </cell>
          <cell r="G104">
            <v>8.5</v>
          </cell>
          <cell r="K104">
            <v>6</v>
          </cell>
          <cell r="O104">
            <v>1.4799999999999986</v>
          </cell>
          <cell r="P104">
            <v>1.5206571858163132</v>
          </cell>
          <cell r="R104">
            <v>3.9</v>
          </cell>
        </row>
        <row r="105">
          <cell r="C105">
            <v>8.9499999999999993</v>
          </cell>
          <cell r="E105">
            <v>10.53</v>
          </cell>
          <cell r="G105">
            <v>8.5</v>
          </cell>
          <cell r="K105">
            <v>6</v>
          </cell>
          <cell r="O105">
            <v>1.58</v>
          </cell>
          <cell r="P105">
            <v>1.5206571858163132</v>
          </cell>
          <cell r="R105">
            <v>3.9</v>
          </cell>
        </row>
        <row r="106">
          <cell r="C106">
            <v>9.23</v>
          </cell>
          <cell r="E106">
            <v>10.75</v>
          </cell>
          <cell r="G106">
            <v>8.84</v>
          </cell>
          <cell r="K106">
            <v>6</v>
          </cell>
          <cell r="O106">
            <v>1.5199999999999996</v>
          </cell>
          <cell r="P106">
            <v>1.5206571858163132</v>
          </cell>
          <cell r="R106">
            <v>3.9</v>
          </cell>
        </row>
        <row r="107">
          <cell r="C107">
            <v>9</v>
          </cell>
          <cell r="E107">
            <v>10.71</v>
          </cell>
          <cell r="G107">
            <v>9</v>
          </cell>
          <cell r="K107">
            <v>6</v>
          </cell>
          <cell r="O107">
            <v>1.7100000000000009</v>
          </cell>
          <cell r="P107">
            <v>1.5206571858163132</v>
          </cell>
          <cell r="R107">
            <v>4</v>
          </cell>
        </row>
        <row r="108">
          <cell r="C108">
            <v>9.14</v>
          </cell>
          <cell r="E108">
            <v>10.96</v>
          </cell>
          <cell r="G108">
            <v>9.2899999999999991</v>
          </cell>
          <cell r="K108">
            <v>6</v>
          </cell>
          <cell r="O108">
            <v>1.8200000000000003</v>
          </cell>
          <cell r="P108">
            <v>1.5206571858163132</v>
          </cell>
          <cell r="R108">
            <v>4.0999999999999996</v>
          </cell>
        </row>
        <row r="109">
          <cell r="C109">
            <v>9.32</v>
          </cell>
          <cell r="E109">
            <v>11.09</v>
          </cell>
          <cell r="G109">
            <v>9.84</v>
          </cell>
          <cell r="K109">
            <v>6.5</v>
          </cell>
          <cell r="O109">
            <v>1.7699999999999996</v>
          </cell>
          <cell r="P109">
            <v>1.5206571858163132</v>
          </cell>
          <cell r="R109">
            <v>4</v>
          </cell>
        </row>
        <row r="110">
          <cell r="C110">
            <v>9.06</v>
          </cell>
          <cell r="E110">
            <v>10.56</v>
          </cell>
          <cell r="G110">
            <v>10</v>
          </cell>
          <cell r="K110">
            <v>6.5</v>
          </cell>
          <cell r="O110">
            <v>1.5</v>
          </cell>
          <cell r="P110">
            <v>1.5206571858163132</v>
          </cell>
          <cell r="R110">
            <v>4.2</v>
          </cell>
        </row>
        <row r="111">
          <cell r="C111">
            <v>8.89</v>
          </cell>
          <cell r="E111">
            <v>9.92</v>
          </cell>
          <cell r="G111">
            <v>10</v>
          </cell>
          <cell r="K111">
            <v>6.5</v>
          </cell>
          <cell r="O111">
            <v>1.0299999999999994</v>
          </cell>
          <cell r="P111">
            <v>1.5206571858163132</v>
          </cell>
          <cell r="R111">
            <v>4.2</v>
          </cell>
        </row>
        <row r="112">
          <cell r="C112">
            <v>9.02</v>
          </cell>
          <cell r="E112">
            <v>9.89</v>
          </cell>
          <cell r="G112">
            <v>10.050000000000001</v>
          </cell>
          <cell r="K112">
            <v>6.5</v>
          </cell>
          <cell r="O112">
            <v>0.87000000000000099</v>
          </cell>
          <cell r="P112">
            <v>1.5206571858163132</v>
          </cell>
          <cell r="R112">
            <v>4.2</v>
          </cell>
        </row>
        <row r="113">
          <cell r="C113">
            <v>9.01</v>
          </cell>
          <cell r="E113">
            <v>10.02</v>
          </cell>
          <cell r="G113">
            <v>10.5</v>
          </cell>
          <cell r="K113">
            <v>6.5</v>
          </cell>
          <cell r="O113">
            <v>1.0099999999999998</v>
          </cell>
          <cell r="P113">
            <v>1.5206571858163132</v>
          </cell>
          <cell r="R113">
            <v>4.4000000000000004</v>
          </cell>
        </row>
        <row r="114">
          <cell r="B114" t="str">
            <v>89</v>
          </cell>
          <cell r="C114">
            <v>8.93</v>
          </cell>
          <cell r="E114">
            <v>10.02</v>
          </cell>
          <cell r="G114">
            <v>10.5</v>
          </cell>
          <cell r="K114">
            <v>6.5</v>
          </cell>
          <cell r="O114">
            <v>1.0899999999999999</v>
          </cell>
          <cell r="P114">
            <v>1.5206571858163132</v>
          </cell>
          <cell r="R114">
            <v>4.7</v>
          </cell>
        </row>
        <row r="115">
          <cell r="C115">
            <v>9.01</v>
          </cell>
          <cell r="E115">
            <v>10.02</v>
          </cell>
          <cell r="G115">
            <v>10.93</v>
          </cell>
          <cell r="K115">
            <v>7</v>
          </cell>
          <cell r="O115">
            <v>1.0099999999999998</v>
          </cell>
          <cell r="P115">
            <v>1.5206571858163132</v>
          </cell>
          <cell r="R115">
            <v>4.8</v>
          </cell>
        </row>
        <row r="116">
          <cell r="C116">
            <v>9.17</v>
          </cell>
          <cell r="E116">
            <v>10.16</v>
          </cell>
          <cell r="G116">
            <v>11.5</v>
          </cell>
          <cell r="K116">
            <v>7</v>
          </cell>
          <cell r="O116">
            <v>0.99000000000000021</v>
          </cell>
          <cell r="P116">
            <v>1.5206571858163132</v>
          </cell>
          <cell r="R116">
            <v>5</v>
          </cell>
        </row>
        <row r="117">
          <cell r="C117">
            <v>9.0299999999999994</v>
          </cell>
          <cell r="E117">
            <v>10.14</v>
          </cell>
          <cell r="G117">
            <v>11.5</v>
          </cell>
          <cell r="K117">
            <v>7</v>
          </cell>
          <cell r="O117">
            <v>1.1100000000000012</v>
          </cell>
          <cell r="P117">
            <v>1.5206571858163132</v>
          </cell>
          <cell r="R117">
            <v>5.0999999999999996</v>
          </cell>
        </row>
        <row r="118">
          <cell r="C118">
            <v>8.83</v>
          </cell>
          <cell r="E118">
            <v>9.92</v>
          </cell>
          <cell r="G118">
            <v>11.5</v>
          </cell>
          <cell r="K118">
            <v>7</v>
          </cell>
          <cell r="O118">
            <v>1.0899999999999999</v>
          </cell>
          <cell r="P118">
            <v>1.5206571858163132</v>
          </cell>
          <cell r="R118">
            <v>5.4</v>
          </cell>
        </row>
        <row r="119">
          <cell r="C119">
            <v>8.27</v>
          </cell>
          <cell r="E119">
            <v>9.49</v>
          </cell>
          <cell r="G119">
            <v>11.07</v>
          </cell>
          <cell r="K119">
            <v>7</v>
          </cell>
          <cell r="O119">
            <v>1.2200000000000006</v>
          </cell>
          <cell r="P119">
            <v>1.5206571858163132</v>
          </cell>
          <cell r="R119">
            <v>5.2</v>
          </cell>
        </row>
        <row r="120">
          <cell r="C120">
            <v>8.08</v>
          </cell>
          <cell r="E120">
            <v>9.34</v>
          </cell>
          <cell r="G120">
            <v>10.98</v>
          </cell>
          <cell r="K120">
            <v>7</v>
          </cell>
          <cell r="O120">
            <v>1.2599999999999998</v>
          </cell>
          <cell r="P120">
            <v>1.5206571858163132</v>
          </cell>
          <cell r="R120">
            <v>5</v>
          </cell>
        </row>
        <row r="121">
          <cell r="C121">
            <v>8.1199999999999992</v>
          </cell>
          <cell r="E121">
            <v>9.3699999999999992</v>
          </cell>
          <cell r="G121">
            <v>10.5</v>
          </cell>
          <cell r="K121">
            <v>7</v>
          </cell>
          <cell r="O121">
            <v>1.25</v>
          </cell>
          <cell r="P121">
            <v>1.5206571858163132</v>
          </cell>
          <cell r="R121">
            <v>4.7</v>
          </cell>
        </row>
        <row r="122">
          <cell r="C122">
            <v>8.15</v>
          </cell>
          <cell r="E122">
            <v>9.43</v>
          </cell>
          <cell r="G122">
            <v>10.5</v>
          </cell>
          <cell r="K122">
            <v>7</v>
          </cell>
          <cell r="O122">
            <v>1.2799999999999994</v>
          </cell>
          <cell r="P122">
            <v>1.5206571858163132</v>
          </cell>
          <cell r="R122">
            <v>4.3</v>
          </cell>
        </row>
        <row r="123">
          <cell r="C123">
            <v>8</v>
          </cell>
          <cell r="E123">
            <v>9.3699999999999992</v>
          </cell>
          <cell r="G123">
            <v>10.5</v>
          </cell>
          <cell r="K123">
            <v>7</v>
          </cell>
          <cell r="O123">
            <v>1.3699999999999992</v>
          </cell>
          <cell r="P123">
            <v>1.5206571858163132</v>
          </cell>
          <cell r="R123">
            <v>4.5</v>
          </cell>
        </row>
        <row r="124">
          <cell r="C124">
            <v>7.9</v>
          </cell>
          <cell r="E124">
            <v>9.33</v>
          </cell>
          <cell r="G124">
            <v>10.5</v>
          </cell>
          <cell r="K124">
            <v>7</v>
          </cell>
          <cell r="O124">
            <v>1.4299999999999997</v>
          </cell>
          <cell r="P124">
            <v>1.5206571858163132</v>
          </cell>
          <cell r="R124">
            <v>4.7</v>
          </cell>
        </row>
        <row r="125">
          <cell r="C125">
            <v>7.9</v>
          </cell>
          <cell r="E125">
            <v>9.31</v>
          </cell>
          <cell r="G125">
            <v>10.5</v>
          </cell>
          <cell r="K125">
            <v>7</v>
          </cell>
          <cell r="O125">
            <v>1.4100000000000001</v>
          </cell>
          <cell r="P125">
            <v>1.5206571858163132</v>
          </cell>
          <cell r="R125">
            <v>4.5999999999999996</v>
          </cell>
        </row>
        <row r="126">
          <cell r="B126" t="str">
            <v>90</v>
          </cell>
          <cell r="C126">
            <v>8.26</v>
          </cell>
          <cell r="E126">
            <v>9.44</v>
          </cell>
          <cell r="G126">
            <v>10.11</v>
          </cell>
          <cell r="K126">
            <v>7</v>
          </cell>
          <cell r="O126">
            <v>1.1799999999999997</v>
          </cell>
          <cell r="P126">
            <v>1.5206571858163132</v>
          </cell>
          <cell r="R126">
            <v>5.2</v>
          </cell>
        </row>
        <row r="127">
          <cell r="C127">
            <v>8.5</v>
          </cell>
          <cell r="E127">
            <v>9.66</v>
          </cell>
          <cell r="G127">
            <v>10</v>
          </cell>
          <cell r="K127">
            <v>7</v>
          </cell>
          <cell r="O127">
            <v>1.1600000000000001</v>
          </cell>
          <cell r="P127">
            <v>1.5206571858163132</v>
          </cell>
          <cell r="R127">
            <v>5.3</v>
          </cell>
        </row>
        <row r="128">
          <cell r="C128">
            <v>8.56</v>
          </cell>
          <cell r="E128">
            <v>9.75</v>
          </cell>
          <cell r="G128">
            <v>10</v>
          </cell>
          <cell r="K128">
            <v>7</v>
          </cell>
          <cell r="O128">
            <v>1.1899999999999995</v>
          </cell>
          <cell r="P128">
            <v>1.5206571858163132</v>
          </cell>
          <cell r="R128">
            <v>5.2</v>
          </cell>
        </row>
        <row r="129">
          <cell r="C129">
            <v>8.76</v>
          </cell>
          <cell r="E129">
            <v>9.8699999999999992</v>
          </cell>
          <cell r="G129">
            <v>10</v>
          </cell>
          <cell r="K129">
            <v>7</v>
          </cell>
          <cell r="O129">
            <v>1.1099999999999994</v>
          </cell>
          <cell r="P129">
            <v>1.5206571858163132</v>
          </cell>
          <cell r="R129">
            <v>4.7</v>
          </cell>
        </row>
        <row r="130">
          <cell r="C130">
            <v>8.73</v>
          </cell>
          <cell r="E130">
            <v>9.89</v>
          </cell>
          <cell r="G130">
            <v>10</v>
          </cell>
          <cell r="K130">
            <v>7</v>
          </cell>
          <cell r="O130">
            <v>1.1600000000000001</v>
          </cell>
          <cell r="P130">
            <v>1.5206571858163132</v>
          </cell>
          <cell r="R130">
            <v>4.4000000000000004</v>
          </cell>
        </row>
        <row r="131">
          <cell r="C131">
            <v>8.4600000000000009</v>
          </cell>
          <cell r="E131">
            <v>9.69</v>
          </cell>
          <cell r="G131">
            <v>10</v>
          </cell>
          <cell r="K131">
            <v>7</v>
          </cell>
          <cell r="O131">
            <v>1.2299999999999986</v>
          </cell>
          <cell r="P131">
            <v>1.5206571858163132</v>
          </cell>
          <cell r="R131">
            <v>4.7</v>
          </cell>
        </row>
        <row r="132">
          <cell r="C132">
            <v>8.5</v>
          </cell>
          <cell r="E132">
            <v>9.66</v>
          </cell>
          <cell r="G132">
            <v>10</v>
          </cell>
          <cell r="K132">
            <v>7</v>
          </cell>
          <cell r="O132">
            <v>1.1600000000000001</v>
          </cell>
          <cell r="P132">
            <v>1.5206571858163132</v>
          </cell>
          <cell r="R132">
            <v>4.8</v>
          </cell>
        </row>
        <row r="133">
          <cell r="C133">
            <v>8.86</v>
          </cell>
          <cell r="E133">
            <v>9.84</v>
          </cell>
          <cell r="G133">
            <v>10</v>
          </cell>
          <cell r="K133">
            <v>7</v>
          </cell>
          <cell r="O133">
            <v>0.98000000000000043</v>
          </cell>
          <cell r="P133">
            <v>1.5206571858163132</v>
          </cell>
          <cell r="R133">
            <v>5.6</v>
          </cell>
        </row>
        <row r="134">
          <cell r="C134">
            <v>9.0299999999999994</v>
          </cell>
          <cell r="E134">
            <v>10.01</v>
          </cell>
          <cell r="G134">
            <v>10</v>
          </cell>
          <cell r="K134">
            <v>7</v>
          </cell>
          <cell r="O134">
            <v>0.98000000000000043</v>
          </cell>
          <cell r="P134">
            <v>1.5206571858163132</v>
          </cell>
          <cell r="R134">
            <v>6.2</v>
          </cell>
        </row>
        <row r="135">
          <cell r="C135">
            <v>8.86</v>
          </cell>
          <cell r="E135">
            <v>9.94</v>
          </cell>
          <cell r="G135">
            <v>10</v>
          </cell>
          <cell r="K135">
            <v>7</v>
          </cell>
          <cell r="O135">
            <v>1.08</v>
          </cell>
          <cell r="P135">
            <v>1.5206571858163132</v>
          </cell>
          <cell r="R135">
            <v>6.3</v>
          </cell>
        </row>
        <row r="136">
          <cell r="C136">
            <v>8.5399999999999991</v>
          </cell>
          <cell r="E136">
            <v>9.76</v>
          </cell>
          <cell r="G136">
            <v>10</v>
          </cell>
          <cell r="K136">
            <v>7</v>
          </cell>
          <cell r="O136">
            <v>1.2200000000000006</v>
          </cell>
          <cell r="P136">
            <v>1.5206571858163132</v>
          </cell>
          <cell r="R136">
            <v>6.3</v>
          </cell>
        </row>
        <row r="137">
          <cell r="C137">
            <v>8.24</v>
          </cell>
          <cell r="E137">
            <v>9.57</v>
          </cell>
          <cell r="G137">
            <v>10</v>
          </cell>
          <cell r="K137">
            <v>6.5</v>
          </cell>
          <cell r="O137">
            <v>1.33</v>
          </cell>
          <cell r="P137">
            <v>1.5206571858163132</v>
          </cell>
          <cell r="R137">
            <v>6.1</v>
          </cell>
        </row>
        <row r="138">
          <cell r="B138" t="str">
            <v>91</v>
          </cell>
          <cell r="C138">
            <v>8.27</v>
          </cell>
          <cell r="E138">
            <v>9.56</v>
          </cell>
          <cell r="G138">
            <v>9.52</v>
          </cell>
          <cell r="K138">
            <v>6.5</v>
          </cell>
          <cell r="O138">
            <v>1.2900000000000009</v>
          </cell>
          <cell r="P138">
            <v>1.5206571858163132</v>
          </cell>
          <cell r="R138">
            <v>5.7</v>
          </cell>
        </row>
        <row r="139">
          <cell r="C139">
            <v>8.0299999999999994</v>
          </cell>
          <cell r="E139">
            <v>9.31</v>
          </cell>
          <cell r="G139">
            <v>9.0500000000000007</v>
          </cell>
          <cell r="K139">
            <v>6</v>
          </cell>
          <cell r="O139">
            <v>1.2800000000000011</v>
          </cell>
          <cell r="P139">
            <v>1.5206571858163132</v>
          </cell>
          <cell r="R139">
            <v>5.3</v>
          </cell>
        </row>
        <row r="140">
          <cell r="C140">
            <v>8.2899999999999991</v>
          </cell>
          <cell r="E140">
            <v>9.39</v>
          </cell>
          <cell r="G140">
            <v>9</v>
          </cell>
          <cell r="K140">
            <v>6</v>
          </cell>
          <cell r="O140">
            <v>1.1000000000000014</v>
          </cell>
          <cell r="P140">
            <v>1.5206571858163132</v>
          </cell>
          <cell r="R140">
            <v>4.9000000000000004</v>
          </cell>
        </row>
        <row r="141">
          <cell r="C141">
            <v>8.2100000000000009</v>
          </cell>
          <cell r="E141">
            <v>9.3000000000000007</v>
          </cell>
          <cell r="G141">
            <v>9</v>
          </cell>
          <cell r="K141">
            <v>5.5</v>
          </cell>
          <cell r="O141">
            <v>1.0899999999999999</v>
          </cell>
          <cell r="P141">
            <v>1.5206571858163132</v>
          </cell>
          <cell r="R141">
            <v>4.9000000000000004</v>
          </cell>
        </row>
        <row r="142">
          <cell r="C142">
            <v>8.27</v>
          </cell>
          <cell r="E142">
            <v>9.2899999999999991</v>
          </cell>
          <cell r="G142">
            <v>8.5</v>
          </cell>
          <cell r="K142">
            <v>5.5</v>
          </cell>
          <cell r="O142">
            <v>1.0199999999999996</v>
          </cell>
          <cell r="P142">
            <v>1.5206571858163132</v>
          </cell>
          <cell r="R142">
            <v>5</v>
          </cell>
        </row>
        <row r="143">
          <cell r="C143">
            <v>8.4700000000000006</v>
          </cell>
          <cell r="E143">
            <v>9.44</v>
          </cell>
          <cell r="G143">
            <v>8.5</v>
          </cell>
          <cell r="K143">
            <v>5.5</v>
          </cell>
          <cell r="O143">
            <v>0.96999999999999886</v>
          </cell>
          <cell r="P143">
            <v>1.5206571858163132</v>
          </cell>
          <cell r="R143">
            <v>4.7</v>
          </cell>
        </row>
        <row r="144">
          <cell r="C144">
            <v>8.4499999999999993</v>
          </cell>
          <cell r="E144">
            <v>9.4</v>
          </cell>
          <cell r="G144">
            <v>8.5</v>
          </cell>
          <cell r="K144">
            <v>5.5</v>
          </cell>
          <cell r="O144">
            <v>0.95000000000000107</v>
          </cell>
          <cell r="P144">
            <v>1.5206571858163132</v>
          </cell>
          <cell r="R144">
            <v>4.4000000000000004</v>
          </cell>
        </row>
        <row r="145">
          <cell r="C145">
            <v>8.14</v>
          </cell>
          <cell r="E145">
            <v>9.16</v>
          </cell>
          <cell r="G145">
            <v>8.5</v>
          </cell>
          <cell r="K145">
            <v>5.5</v>
          </cell>
          <cell r="O145">
            <v>1.0199999999999996</v>
          </cell>
          <cell r="P145">
            <v>1.5206571858163132</v>
          </cell>
          <cell r="R145">
            <v>3.8</v>
          </cell>
        </row>
        <row r="146">
          <cell r="C146">
            <v>7.95</v>
          </cell>
          <cell r="E146">
            <v>9.0299999999999994</v>
          </cell>
          <cell r="G146">
            <v>8.1999999999999993</v>
          </cell>
          <cell r="K146">
            <v>5</v>
          </cell>
          <cell r="O146">
            <v>1.0799999999999992</v>
          </cell>
          <cell r="P146">
            <v>1.5206571858163132</v>
          </cell>
          <cell r="R146">
            <v>3.4</v>
          </cell>
        </row>
        <row r="147">
          <cell r="C147">
            <v>7.93</v>
          </cell>
          <cell r="E147">
            <v>8.99</v>
          </cell>
          <cell r="G147">
            <v>8</v>
          </cell>
          <cell r="K147">
            <v>5</v>
          </cell>
          <cell r="O147">
            <v>1.0600000000000005</v>
          </cell>
          <cell r="P147">
            <v>1.5206571858163132</v>
          </cell>
          <cell r="R147">
            <v>2.9</v>
          </cell>
        </row>
        <row r="148">
          <cell r="C148">
            <v>7.92</v>
          </cell>
          <cell r="E148">
            <v>8.93</v>
          </cell>
          <cell r="G148">
            <v>7.58</v>
          </cell>
          <cell r="K148">
            <v>5</v>
          </cell>
          <cell r="O148">
            <v>1.0099999999999998</v>
          </cell>
          <cell r="P148">
            <v>1.5206571858163132</v>
          </cell>
          <cell r="R148">
            <v>3</v>
          </cell>
        </row>
        <row r="149">
          <cell r="C149">
            <v>7.7</v>
          </cell>
          <cell r="E149">
            <v>8.76</v>
          </cell>
          <cell r="G149">
            <v>7.21</v>
          </cell>
          <cell r="K149">
            <v>4.5</v>
          </cell>
          <cell r="O149">
            <v>1.0599999999999996</v>
          </cell>
          <cell r="P149">
            <v>1.5206571858163132</v>
          </cell>
          <cell r="R149">
            <v>3.1</v>
          </cell>
        </row>
        <row r="150">
          <cell r="B150" t="str">
            <v>92</v>
          </cell>
          <cell r="C150">
            <v>7.58</v>
          </cell>
          <cell r="E150">
            <v>8.67</v>
          </cell>
          <cell r="G150">
            <v>6.5</v>
          </cell>
          <cell r="K150">
            <v>3.5</v>
          </cell>
          <cell r="O150">
            <v>1.0899999999999999</v>
          </cell>
          <cell r="P150">
            <v>1.5206571858163132</v>
          </cell>
          <cell r="R150">
            <v>2.6</v>
          </cell>
        </row>
        <row r="151">
          <cell r="C151">
            <v>7.85</v>
          </cell>
          <cell r="E151">
            <v>8.77</v>
          </cell>
          <cell r="G151">
            <v>6.5</v>
          </cell>
          <cell r="K151">
            <v>3.5</v>
          </cell>
          <cell r="O151">
            <v>0.91999999999999993</v>
          </cell>
          <cell r="P151">
            <v>1.5206571858163132</v>
          </cell>
          <cell r="R151">
            <v>2.8</v>
          </cell>
        </row>
        <row r="152">
          <cell r="C152">
            <v>7.97</v>
          </cell>
          <cell r="E152">
            <v>8.84</v>
          </cell>
          <cell r="G152">
            <v>6.5</v>
          </cell>
          <cell r="K152">
            <v>3.5</v>
          </cell>
          <cell r="O152">
            <v>0.87000000000000011</v>
          </cell>
          <cell r="P152">
            <v>1.5206571858163132</v>
          </cell>
          <cell r="R152">
            <v>3.2</v>
          </cell>
        </row>
        <row r="153">
          <cell r="C153">
            <v>7.96</v>
          </cell>
          <cell r="E153">
            <v>8.7899999999999991</v>
          </cell>
          <cell r="G153">
            <v>6.5</v>
          </cell>
          <cell r="K153">
            <v>3.5</v>
          </cell>
          <cell r="O153">
            <v>0.82999999999999918</v>
          </cell>
          <cell r="P153">
            <v>1.5206571858163132</v>
          </cell>
          <cell r="R153">
            <v>3.2</v>
          </cell>
        </row>
        <row r="154">
          <cell r="C154">
            <v>7.89</v>
          </cell>
          <cell r="E154">
            <v>8.7200000000000006</v>
          </cell>
          <cell r="G154">
            <v>6.5</v>
          </cell>
          <cell r="K154">
            <v>3.5</v>
          </cell>
          <cell r="O154">
            <v>0.83000000000000096</v>
          </cell>
          <cell r="P154">
            <v>1.5206571858163132</v>
          </cell>
          <cell r="R154">
            <v>3</v>
          </cell>
        </row>
        <row r="155">
          <cell r="C155">
            <v>7.84</v>
          </cell>
          <cell r="E155">
            <v>8.64</v>
          </cell>
          <cell r="G155">
            <v>6.5</v>
          </cell>
          <cell r="K155">
            <v>3.5</v>
          </cell>
          <cell r="O155">
            <v>0.80000000000000071</v>
          </cell>
          <cell r="P155">
            <v>1.5206571858163132</v>
          </cell>
          <cell r="R155">
            <v>3.1</v>
          </cell>
        </row>
        <row r="156">
          <cell r="C156">
            <v>7.6</v>
          </cell>
          <cell r="E156">
            <v>8.4600000000000009</v>
          </cell>
          <cell r="G156">
            <v>6.02</v>
          </cell>
          <cell r="K156">
            <v>3</v>
          </cell>
          <cell r="O156">
            <v>0.86000000000000121</v>
          </cell>
          <cell r="P156">
            <v>1.5206571858163132</v>
          </cell>
          <cell r="R156">
            <v>3.2</v>
          </cell>
        </row>
        <row r="157">
          <cell r="C157">
            <v>7.39</v>
          </cell>
          <cell r="E157">
            <v>8.34</v>
          </cell>
          <cell r="G157">
            <v>6</v>
          </cell>
          <cell r="K157">
            <v>3</v>
          </cell>
          <cell r="O157">
            <v>0.95000000000000018</v>
          </cell>
          <cell r="P157">
            <v>1.5206571858163132</v>
          </cell>
          <cell r="R157">
            <v>3.1</v>
          </cell>
        </row>
        <row r="158">
          <cell r="C158">
            <v>7.34</v>
          </cell>
          <cell r="E158">
            <v>8.32</v>
          </cell>
          <cell r="G158">
            <v>6</v>
          </cell>
          <cell r="K158">
            <v>3</v>
          </cell>
          <cell r="O158">
            <v>0.98000000000000043</v>
          </cell>
          <cell r="P158">
            <v>1.5206571858163132</v>
          </cell>
          <cell r="R158">
            <v>3</v>
          </cell>
        </row>
        <row r="159">
          <cell r="C159">
            <v>7.53</v>
          </cell>
          <cell r="E159">
            <v>8.44</v>
          </cell>
          <cell r="G159">
            <v>6</v>
          </cell>
          <cell r="K159">
            <v>3</v>
          </cell>
          <cell r="O159">
            <v>0.90999999999999925</v>
          </cell>
          <cell r="P159">
            <v>1.5206571858163132</v>
          </cell>
          <cell r="R159">
            <v>3.2</v>
          </cell>
        </row>
        <row r="160">
          <cell r="C160">
            <v>7.61</v>
          </cell>
          <cell r="E160">
            <v>8.5299999999999994</v>
          </cell>
          <cell r="G160">
            <v>6</v>
          </cell>
          <cell r="K160">
            <v>3</v>
          </cell>
          <cell r="O160">
            <v>0.91999999999999904</v>
          </cell>
          <cell r="P160">
            <v>1.5206571858163132</v>
          </cell>
          <cell r="R160">
            <v>3</v>
          </cell>
        </row>
        <row r="161">
          <cell r="C161">
            <v>7.44</v>
          </cell>
          <cell r="E161">
            <v>8.36</v>
          </cell>
          <cell r="G161">
            <v>6</v>
          </cell>
          <cell r="K161">
            <v>3</v>
          </cell>
          <cell r="O161">
            <v>0.91999999999999904</v>
          </cell>
          <cell r="P161">
            <v>1.5206571858163132</v>
          </cell>
          <cell r="R161">
            <v>2.9</v>
          </cell>
        </row>
        <row r="162">
          <cell r="B162" t="str">
            <v>93</v>
          </cell>
          <cell r="C162">
            <v>7.34</v>
          </cell>
          <cell r="E162">
            <v>8.23</v>
          </cell>
          <cell r="G162">
            <v>6</v>
          </cell>
          <cell r="K162">
            <v>3</v>
          </cell>
          <cell r="O162">
            <v>0.89000000000000057</v>
          </cell>
          <cell r="P162">
            <v>1.5206571858163132</v>
          </cell>
          <cell r="R162">
            <v>3.3</v>
          </cell>
        </row>
        <row r="163">
          <cell r="C163">
            <v>7.09</v>
          </cell>
          <cell r="E163">
            <v>8</v>
          </cell>
          <cell r="G163">
            <v>6</v>
          </cell>
          <cell r="K163">
            <v>3</v>
          </cell>
          <cell r="O163">
            <v>0.91000000000000014</v>
          </cell>
          <cell r="P163">
            <v>1.5206571858163132</v>
          </cell>
          <cell r="R163">
            <v>3.2</v>
          </cell>
        </row>
        <row r="164">
          <cell r="C164">
            <v>6.82</v>
          </cell>
          <cell r="E164">
            <v>7.85</v>
          </cell>
          <cell r="G164">
            <v>6</v>
          </cell>
          <cell r="K164">
            <v>3</v>
          </cell>
          <cell r="O164">
            <v>1.0299999999999994</v>
          </cell>
          <cell r="P164">
            <v>1.5206571858163132</v>
          </cell>
          <cell r="R164">
            <v>3.1</v>
          </cell>
        </row>
        <row r="165">
          <cell r="C165">
            <v>6.85</v>
          </cell>
          <cell r="E165">
            <v>7.76</v>
          </cell>
          <cell r="G165">
            <v>6</v>
          </cell>
          <cell r="K165">
            <v>3</v>
          </cell>
          <cell r="O165">
            <v>0.91000000000000014</v>
          </cell>
          <cell r="P165">
            <v>1.5206571858163132</v>
          </cell>
          <cell r="R165">
            <v>3.2</v>
          </cell>
        </row>
        <row r="166">
          <cell r="C166">
            <v>6.92</v>
          </cell>
          <cell r="E166">
            <v>7.78</v>
          </cell>
          <cell r="G166">
            <v>6</v>
          </cell>
          <cell r="K166">
            <v>3</v>
          </cell>
          <cell r="O166">
            <v>0.86000000000000032</v>
          </cell>
          <cell r="P166">
            <v>1.5206571858163132</v>
          </cell>
          <cell r="R166">
            <v>3.2</v>
          </cell>
        </row>
        <row r="167">
          <cell r="C167">
            <v>6.81</v>
          </cell>
          <cell r="E167">
            <v>7.68</v>
          </cell>
          <cell r="G167">
            <v>6</v>
          </cell>
          <cell r="K167">
            <v>3</v>
          </cell>
          <cell r="O167">
            <v>0.87000000000000011</v>
          </cell>
          <cell r="P167">
            <v>1.5206571858163132</v>
          </cell>
          <cell r="R167">
            <v>3</v>
          </cell>
        </row>
        <row r="168">
          <cell r="C168">
            <v>6.63</v>
          </cell>
          <cell r="E168">
            <v>7.53</v>
          </cell>
          <cell r="G168">
            <v>6</v>
          </cell>
          <cell r="K168">
            <v>3</v>
          </cell>
          <cell r="O168">
            <v>0.90000000000000036</v>
          </cell>
          <cell r="P168">
            <v>1.5206571858163132</v>
          </cell>
          <cell r="R168">
            <v>2.8</v>
          </cell>
        </row>
        <row r="169">
          <cell r="C169">
            <v>6.32</v>
          </cell>
          <cell r="E169">
            <v>7.21</v>
          </cell>
          <cell r="G169">
            <v>6</v>
          </cell>
          <cell r="K169">
            <v>3</v>
          </cell>
          <cell r="O169">
            <v>0.88999999999999968</v>
          </cell>
          <cell r="P169">
            <v>1.5206571858163132</v>
          </cell>
          <cell r="R169">
            <v>2.8</v>
          </cell>
        </row>
        <row r="170">
          <cell r="C170">
            <v>6</v>
          </cell>
          <cell r="E170">
            <v>7.01</v>
          </cell>
          <cell r="G170">
            <v>6</v>
          </cell>
          <cell r="K170">
            <v>3</v>
          </cell>
          <cell r="O170">
            <v>1.0099999999999998</v>
          </cell>
          <cell r="P170">
            <v>1.5206571858163132</v>
          </cell>
          <cell r="R170">
            <v>2.7</v>
          </cell>
        </row>
        <row r="171">
          <cell r="C171">
            <v>5.94</v>
          </cell>
          <cell r="E171">
            <v>6.99</v>
          </cell>
          <cell r="G171">
            <v>6</v>
          </cell>
          <cell r="K171">
            <v>3</v>
          </cell>
          <cell r="O171">
            <v>1.0499999999999998</v>
          </cell>
          <cell r="P171">
            <v>1.5206571858163132</v>
          </cell>
          <cell r="R171">
            <v>2.8</v>
          </cell>
        </row>
        <row r="172">
          <cell r="C172">
            <v>6.21</v>
          </cell>
          <cell r="E172">
            <v>7.3</v>
          </cell>
          <cell r="G172">
            <v>6</v>
          </cell>
          <cell r="K172">
            <v>3</v>
          </cell>
          <cell r="O172">
            <v>1.0899999999999999</v>
          </cell>
          <cell r="P172">
            <v>1.5206571858163132</v>
          </cell>
          <cell r="R172">
            <v>2.7</v>
          </cell>
        </row>
        <row r="173">
          <cell r="C173">
            <v>6.25</v>
          </cell>
          <cell r="E173">
            <v>7.33</v>
          </cell>
          <cell r="G173">
            <v>6</v>
          </cell>
          <cell r="K173">
            <v>3</v>
          </cell>
          <cell r="O173">
            <v>1.08</v>
          </cell>
          <cell r="P173">
            <v>1.5206571858163132</v>
          </cell>
          <cell r="R173">
            <v>2.7</v>
          </cell>
        </row>
        <row r="174">
          <cell r="B174" t="str">
            <v>94</v>
          </cell>
          <cell r="C174">
            <v>6.29</v>
          </cell>
          <cell r="E174">
            <v>7.31</v>
          </cell>
          <cell r="G174">
            <v>6</v>
          </cell>
          <cell r="K174">
            <v>3</v>
          </cell>
          <cell r="O174">
            <v>1.0199999999999996</v>
          </cell>
          <cell r="P174">
            <v>1.5206571858163132</v>
          </cell>
          <cell r="R174">
            <v>2.5</v>
          </cell>
        </row>
        <row r="175">
          <cell r="C175">
            <v>6.49</v>
          </cell>
          <cell r="E175">
            <v>7.44</v>
          </cell>
          <cell r="G175">
            <v>6</v>
          </cell>
          <cell r="K175">
            <v>3</v>
          </cell>
          <cell r="O175">
            <v>0.95000000000000018</v>
          </cell>
          <cell r="P175">
            <v>1.5206571858163132</v>
          </cell>
          <cell r="R175">
            <v>2.5</v>
          </cell>
        </row>
        <row r="176">
          <cell r="C176">
            <v>6.91</v>
          </cell>
          <cell r="E176">
            <v>7.83</v>
          </cell>
          <cell r="G176">
            <v>6.06</v>
          </cell>
          <cell r="K176">
            <v>3</v>
          </cell>
          <cell r="O176">
            <v>0.91999999999999993</v>
          </cell>
          <cell r="P176">
            <v>1.5206571858163132</v>
          </cell>
          <cell r="R176">
            <v>2.5</v>
          </cell>
        </row>
        <row r="177">
          <cell r="C177">
            <v>7.27</v>
          </cell>
          <cell r="E177">
            <v>8.1999999999999993</v>
          </cell>
          <cell r="G177">
            <v>6.45</v>
          </cell>
          <cell r="K177">
            <v>3</v>
          </cell>
          <cell r="O177">
            <v>0.92999999999999972</v>
          </cell>
          <cell r="P177">
            <v>1.5206571858163132</v>
          </cell>
          <cell r="R177">
            <v>2.4</v>
          </cell>
        </row>
        <row r="178">
          <cell r="C178">
            <v>7.41</v>
          </cell>
          <cell r="E178">
            <v>8.32</v>
          </cell>
          <cell r="G178">
            <v>6.99</v>
          </cell>
          <cell r="K178">
            <v>3</v>
          </cell>
          <cell r="O178">
            <v>0.91000000000000014</v>
          </cell>
          <cell r="P178">
            <v>1.5206571858163132</v>
          </cell>
          <cell r="R178">
            <v>2.2999999999999998</v>
          </cell>
        </row>
        <row r="179">
          <cell r="C179">
            <v>7.4</v>
          </cell>
          <cell r="E179">
            <v>8.31</v>
          </cell>
          <cell r="G179">
            <v>7.25</v>
          </cell>
          <cell r="K179">
            <v>3.5</v>
          </cell>
          <cell r="O179">
            <v>0.91000000000000014</v>
          </cell>
          <cell r="P179">
            <v>1.5206571858163132</v>
          </cell>
          <cell r="R179">
            <v>2.5</v>
          </cell>
        </row>
        <row r="180">
          <cell r="C180">
            <v>7.58</v>
          </cell>
          <cell r="E180">
            <v>8.4700000000000006</v>
          </cell>
          <cell r="G180">
            <v>7.25</v>
          </cell>
          <cell r="K180">
            <v>3.5</v>
          </cell>
          <cell r="O180">
            <v>0.89000000000000057</v>
          </cell>
          <cell r="P180">
            <v>1.5206571858163132</v>
          </cell>
          <cell r="R180">
            <v>2.9</v>
          </cell>
        </row>
        <row r="181">
          <cell r="C181">
            <v>7.49</v>
          </cell>
          <cell r="E181">
            <v>8.41</v>
          </cell>
          <cell r="G181">
            <v>7.51</v>
          </cell>
          <cell r="K181">
            <v>3.5</v>
          </cell>
          <cell r="O181">
            <v>0.91999999999999993</v>
          </cell>
          <cell r="P181">
            <v>1.5206571858163132</v>
          </cell>
          <cell r="R181">
            <v>3</v>
          </cell>
        </row>
        <row r="182">
          <cell r="C182">
            <v>7.71</v>
          </cell>
          <cell r="E182">
            <v>8.65</v>
          </cell>
          <cell r="G182">
            <v>7.75</v>
          </cell>
          <cell r="K182">
            <v>4</v>
          </cell>
          <cell r="O182">
            <v>0.94000000000000039</v>
          </cell>
          <cell r="P182">
            <v>1.5206571858163132</v>
          </cell>
          <cell r="R182">
            <v>2.6</v>
          </cell>
        </row>
        <row r="183">
          <cell r="C183">
            <v>7.94</v>
          </cell>
          <cell r="E183">
            <v>8.8800000000000008</v>
          </cell>
          <cell r="G183">
            <v>7.75</v>
          </cell>
          <cell r="K183">
            <v>4</v>
          </cell>
          <cell r="O183">
            <v>0.94000000000000039</v>
          </cell>
          <cell r="P183">
            <v>1.5206571858163132</v>
          </cell>
          <cell r="R183">
            <v>2.7</v>
          </cell>
        </row>
        <row r="184">
          <cell r="C184">
            <v>8.08</v>
          </cell>
          <cell r="E184">
            <v>9</v>
          </cell>
          <cell r="G184">
            <v>8.15</v>
          </cell>
          <cell r="K184">
            <v>4.75</v>
          </cell>
          <cell r="O184">
            <v>0.91999999999999993</v>
          </cell>
          <cell r="P184">
            <v>1.5206571858163132</v>
          </cell>
          <cell r="R184">
            <v>2.7</v>
          </cell>
        </row>
        <row r="185">
          <cell r="C185">
            <v>7.87</v>
          </cell>
          <cell r="E185">
            <v>8.7899999999999991</v>
          </cell>
          <cell r="G185">
            <v>8.5</v>
          </cell>
          <cell r="K185">
            <v>4.75</v>
          </cell>
          <cell r="O185">
            <v>0.91999999999999904</v>
          </cell>
          <cell r="P185">
            <v>1.5206571858163132</v>
          </cell>
          <cell r="R185">
            <v>2.8</v>
          </cell>
        </row>
        <row r="186">
          <cell r="B186" t="str">
            <v>95</v>
          </cell>
          <cell r="C186">
            <v>7.85</v>
          </cell>
          <cell r="E186">
            <v>8.77</v>
          </cell>
          <cell r="G186">
            <v>8.5</v>
          </cell>
          <cell r="K186">
            <v>4.75</v>
          </cell>
          <cell r="O186">
            <v>0.91999999999999993</v>
          </cell>
          <cell r="P186">
            <v>1.5206571858163132</v>
          </cell>
          <cell r="R186">
            <v>2.9</v>
          </cell>
        </row>
        <row r="187">
          <cell r="C187">
            <v>7.61</v>
          </cell>
          <cell r="E187">
            <v>8.56</v>
          </cell>
          <cell r="G187">
            <v>9</v>
          </cell>
          <cell r="K187">
            <v>5.25</v>
          </cell>
          <cell r="O187">
            <v>0.95000000000000018</v>
          </cell>
          <cell r="P187">
            <v>1.5206571858163132</v>
          </cell>
          <cell r="R187">
            <v>2.9</v>
          </cell>
        </row>
        <row r="188">
          <cell r="C188">
            <v>7.45</v>
          </cell>
          <cell r="E188">
            <v>8.41</v>
          </cell>
          <cell r="G188">
            <v>9</v>
          </cell>
          <cell r="K188">
            <v>5.25</v>
          </cell>
          <cell r="O188">
            <v>0.96</v>
          </cell>
          <cell r="P188">
            <v>1.5206571858163132</v>
          </cell>
          <cell r="R188">
            <v>3.1</v>
          </cell>
        </row>
        <row r="189">
          <cell r="C189">
            <v>7.36</v>
          </cell>
          <cell r="E189">
            <v>8.3000000000000007</v>
          </cell>
          <cell r="G189">
            <v>9</v>
          </cell>
          <cell r="K189">
            <v>5.25</v>
          </cell>
          <cell r="O189">
            <v>0.94000000000000039</v>
          </cell>
          <cell r="P189">
            <v>1.5206571858163132</v>
          </cell>
          <cell r="R189">
            <v>2.4</v>
          </cell>
        </row>
        <row r="190">
          <cell r="C190">
            <v>6.95</v>
          </cell>
          <cell r="E190">
            <v>7.93</v>
          </cell>
          <cell r="G190">
            <v>9</v>
          </cell>
          <cell r="K190">
            <v>5.25</v>
          </cell>
          <cell r="O190">
            <v>0.97999999999999954</v>
          </cell>
          <cell r="P190">
            <v>1.5206571858163132</v>
          </cell>
          <cell r="R190">
            <v>3.2</v>
          </cell>
        </row>
        <row r="191">
          <cell r="C191">
            <v>6.57</v>
          </cell>
          <cell r="E191">
            <v>7.62</v>
          </cell>
          <cell r="G191">
            <v>9</v>
          </cell>
          <cell r="K191">
            <v>5.25</v>
          </cell>
          <cell r="O191">
            <v>1.0499999999999998</v>
          </cell>
          <cell r="P191">
            <v>1.5206571858163132</v>
          </cell>
          <cell r="R191">
            <v>3</v>
          </cell>
        </row>
        <row r="192">
          <cell r="C192">
            <v>6.72</v>
          </cell>
          <cell r="E192">
            <v>7.73</v>
          </cell>
          <cell r="G192">
            <v>8.8000000000000007</v>
          </cell>
          <cell r="K192">
            <v>5.25</v>
          </cell>
          <cell r="O192">
            <v>1.0100000000000007</v>
          </cell>
          <cell r="P192">
            <v>1.5206571858163132</v>
          </cell>
          <cell r="R192">
            <v>2.8</v>
          </cell>
        </row>
        <row r="193">
          <cell r="C193">
            <v>6.86</v>
          </cell>
          <cell r="E193">
            <v>7.86</v>
          </cell>
          <cell r="G193">
            <v>8.75</v>
          </cell>
          <cell r="K193">
            <v>5.25</v>
          </cell>
          <cell r="O193">
            <v>1</v>
          </cell>
          <cell r="P193">
            <v>1.5206571858163132</v>
          </cell>
          <cell r="R193">
            <v>2.6</v>
          </cell>
        </row>
        <row r="194">
          <cell r="C194">
            <v>6.55</v>
          </cell>
          <cell r="E194">
            <v>7.62</v>
          </cell>
          <cell r="G194">
            <v>8.75</v>
          </cell>
          <cell r="K194">
            <v>5.25</v>
          </cell>
          <cell r="O194">
            <v>1.0700000000000003</v>
          </cell>
          <cell r="P194">
            <v>1.5206571858163132</v>
          </cell>
          <cell r="R194">
            <v>2.5</v>
          </cell>
        </row>
        <row r="195">
          <cell r="C195">
            <v>6.37</v>
          </cell>
          <cell r="E195">
            <v>7.46</v>
          </cell>
          <cell r="G195">
            <v>8.75</v>
          </cell>
          <cell r="K195">
            <v>5.25</v>
          </cell>
          <cell r="O195">
            <v>1.0899999999999999</v>
          </cell>
          <cell r="P195">
            <v>1.5206571858163132</v>
          </cell>
          <cell r="R195">
            <v>2.8</v>
          </cell>
        </row>
        <row r="196">
          <cell r="C196">
            <v>6.26</v>
          </cell>
          <cell r="E196">
            <v>7.4</v>
          </cell>
          <cell r="G196">
            <v>8.75</v>
          </cell>
          <cell r="K196">
            <v>5.25</v>
          </cell>
          <cell r="O196">
            <v>1.1400000000000006</v>
          </cell>
          <cell r="P196">
            <v>1.5206571858163132</v>
          </cell>
          <cell r="R196">
            <v>2.6</v>
          </cell>
        </row>
        <row r="197">
          <cell r="C197">
            <v>6.06</v>
          </cell>
          <cell r="E197">
            <v>7.21</v>
          </cell>
          <cell r="G197">
            <v>8.65</v>
          </cell>
          <cell r="K197">
            <v>5.25</v>
          </cell>
          <cell r="O197">
            <v>1.1500000000000004</v>
          </cell>
          <cell r="P197">
            <v>1.5206571858163132</v>
          </cell>
          <cell r="R197">
            <v>2.5</v>
          </cell>
        </row>
        <row r="198">
          <cell r="B198" t="str">
            <v>96</v>
          </cell>
          <cell r="C198">
            <v>6.05</v>
          </cell>
          <cell r="E198">
            <v>7.2</v>
          </cell>
          <cell r="G198">
            <v>8.5</v>
          </cell>
          <cell r="K198">
            <v>5.25</v>
          </cell>
          <cell r="O198">
            <v>1.1500000000000004</v>
          </cell>
          <cell r="P198">
            <v>1.5206571858163132</v>
          </cell>
          <cell r="R198">
            <v>2.7</v>
          </cell>
        </row>
        <row r="199">
          <cell r="C199">
            <v>6.24</v>
          </cell>
          <cell r="E199">
            <v>7.37</v>
          </cell>
          <cell r="G199">
            <v>8.25</v>
          </cell>
          <cell r="K199">
            <v>5</v>
          </cell>
          <cell r="O199">
            <v>1.1299999999999999</v>
          </cell>
          <cell r="P199">
            <v>1.5206571858163132</v>
          </cell>
          <cell r="R199">
            <v>2.7</v>
          </cell>
        </row>
        <row r="200">
          <cell r="C200">
            <v>6.6</v>
          </cell>
          <cell r="E200">
            <v>7.72</v>
          </cell>
          <cell r="G200">
            <v>8.25</v>
          </cell>
          <cell r="K200">
            <v>5</v>
          </cell>
          <cell r="O200">
            <v>1.1200000000000001</v>
          </cell>
          <cell r="P200">
            <v>1.5206571858163132</v>
          </cell>
          <cell r="R200">
            <v>2.8</v>
          </cell>
        </row>
        <row r="201">
          <cell r="C201">
            <v>6.79</v>
          </cell>
          <cell r="E201">
            <v>7.88</v>
          </cell>
          <cell r="G201">
            <v>8.25</v>
          </cell>
          <cell r="K201">
            <v>5</v>
          </cell>
          <cell r="O201">
            <v>1.0899999999999999</v>
          </cell>
          <cell r="P201">
            <v>1.5206571858163132</v>
          </cell>
          <cell r="R201">
            <v>2.9</v>
          </cell>
        </row>
        <row r="202">
          <cell r="C202">
            <v>6.93</v>
          </cell>
          <cell r="E202">
            <v>7.99</v>
          </cell>
          <cell r="G202">
            <v>8.25</v>
          </cell>
          <cell r="K202">
            <v>5</v>
          </cell>
          <cell r="O202">
            <v>1.0600000000000005</v>
          </cell>
          <cell r="P202">
            <v>1.5206571858163132</v>
          </cell>
          <cell r="R202">
            <v>2.9</v>
          </cell>
        </row>
        <row r="203">
          <cell r="C203">
            <v>7.06</v>
          </cell>
          <cell r="E203">
            <v>8.07</v>
          </cell>
          <cell r="G203">
            <v>8.25</v>
          </cell>
          <cell r="K203">
            <v>5</v>
          </cell>
          <cell r="O203">
            <v>1.0100000000000007</v>
          </cell>
          <cell r="P203">
            <v>1.5206571858163132</v>
          </cell>
          <cell r="R203">
            <v>2.8</v>
          </cell>
        </row>
        <row r="204">
          <cell r="C204">
            <v>7.03</v>
          </cell>
          <cell r="E204">
            <v>8.02</v>
          </cell>
          <cell r="G204">
            <v>8.25</v>
          </cell>
          <cell r="K204">
            <v>5</v>
          </cell>
          <cell r="O204">
            <v>0.98999999999999932</v>
          </cell>
          <cell r="P204">
            <v>1.5206571858163132</v>
          </cell>
          <cell r="R204">
            <v>3</v>
          </cell>
        </row>
        <row r="205">
          <cell r="C205">
            <v>6.84</v>
          </cell>
          <cell r="E205">
            <v>7.84</v>
          </cell>
          <cell r="G205">
            <v>8.25</v>
          </cell>
          <cell r="K205">
            <v>5</v>
          </cell>
          <cell r="O205">
            <v>1</v>
          </cell>
          <cell r="P205">
            <v>1.5206571858163132</v>
          </cell>
          <cell r="R205">
            <v>2.9</v>
          </cell>
        </row>
        <row r="206">
          <cell r="C206">
            <v>7.03</v>
          </cell>
          <cell r="E206">
            <v>8.01</v>
          </cell>
          <cell r="G206">
            <v>8.25</v>
          </cell>
          <cell r="K206">
            <v>5</v>
          </cell>
          <cell r="O206">
            <v>0.97999999999999954</v>
          </cell>
          <cell r="P206">
            <v>1.5206571858163132</v>
          </cell>
          <cell r="R206">
            <v>3</v>
          </cell>
        </row>
        <row r="207">
          <cell r="C207">
            <v>6.81</v>
          </cell>
          <cell r="E207">
            <v>7.76</v>
          </cell>
          <cell r="G207">
            <v>8.25</v>
          </cell>
          <cell r="K207">
            <v>5</v>
          </cell>
          <cell r="O207">
            <v>0.95000000000000018</v>
          </cell>
          <cell r="P207">
            <v>1.5206571858163132</v>
          </cell>
          <cell r="R207">
            <v>3</v>
          </cell>
        </row>
        <row r="208">
          <cell r="C208">
            <v>6.48</v>
          </cell>
          <cell r="E208">
            <v>7.48</v>
          </cell>
          <cell r="G208">
            <v>8.25</v>
          </cell>
          <cell r="K208">
            <v>5</v>
          </cell>
          <cell r="O208">
            <v>1</v>
          </cell>
          <cell r="P208">
            <v>1.5206571858163132</v>
          </cell>
          <cell r="R208">
            <v>3.3</v>
          </cell>
        </row>
        <row r="209">
          <cell r="C209">
            <v>6.55</v>
          </cell>
          <cell r="E209">
            <v>7.58</v>
          </cell>
          <cell r="G209">
            <v>8.25</v>
          </cell>
          <cell r="K209">
            <v>5</v>
          </cell>
          <cell r="O209">
            <v>1.0300000000000002</v>
          </cell>
          <cell r="P209">
            <v>1.5206571858163132</v>
          </cell>
          <cell r="R209">
            <v>3.3</v>
          </cell>
        </row>
        <row r="210">
          <cell r="B210" t="str">
            <v>97</v>
          </cell>
          <cell r="C210">
            <v>6.83</v>
          </cell>
          <cell r="E210">
            <v>7.79</v>
          </cell>
          <cell r="G210">
            <v>8.25</v>
          </cell>
          <cell r="K210">
            <v>5</v>
          </cell>
          <cell r="O210">
            <v>0.96</v>
          </cell>
          <cell r="P210">
            <v>1.5206571858163132</v>
          </cell>
          <cell r="R210">
            <v>3</v>
          </cell>
        </row>
        <row r="211">
          <cell r="C211">
            <v>6.69</v>
          </cell>
          <cell r="E211">
            <v>7.68</v>
          </cell>
          <cell r="G211">
            <v>8.25</v>
          </cell>
          <cell r="K211">
            <v>5</v>
          </cell>
          <cell r="O211">
            <v>0.98999999999999932</v>
          </cell>
          <cell r="P211">
            <v>1.5206571858163132</v>
          </cell>
          <cell r="R211">
            <v>3</v>
          </cell>
        </row>
        <row r="212">
          <cell r="C212">
            <v>6.93</v>
          </cell>
          <cell r="E212">
            <v>7.92</v>
          </cell>
          <cell r="G212">
            <v>8.3000000000000007</v>
          </cell>
          <cell r="K212">
            <v>5</v>
          </cell>
          <cell r="O212">
            <v>0.99000000000000021</v>
          </cell>
          <cell r="P212">
            <v>1.5206571858163132</v>
          </cell>
          <cell r="R212">
            <v>2.8</v>
          </cell>
        </row>
        <row r="213">
          <cell r="C213">
            <v>7.09</v>
          </cell>
          <cell r="E213">
            <v>8.08</v>
          </cell>
          <cell r="G213">
            <v>8.5</v>
          </cell>
          <cell r="K213">
            <v>5</v>
          </cell>
          <cell r="O213">
            <v>0.99000000000000021</v>
          </cell>
          <cell r="P213">
            <v>1.5206571858163132</v>
          </cell>
          <cell r="R213">
            <v>2.5</v>
          </cell>
        </row>
        <row r="214">
          <cell r="C214">
            <v>6.94</v>
          </cell>
          <cell r="E214">
            <v>7.94</v>
          </cell>
          <cell r="G214">
            <v>8.5</v>
          </cell>
          <cell r="K214">
            <v>5</v>
          </cell>
          <cell r="O214">
            <v>1</v>
          </cell>
          <cell r="P214">
            <v>1.5206571858163132</v>
          </cell>
          <cell r="R214">
            <v>2.2000000000000002</v>
          </cell>
        </row>
        <row r="215">
          <cell r="C215">
            <v>6.77</v>
          </cell>
          <cell r="E215">
            <v>7.77</v>
          </cell>
          <cell r="G215">
            <v>8.5</v>
          </cell>
          <cell r="K215">
            <v>5</v>
          </cell>
          <cell r="O215">
            <v>1</v>
          </cell>
          <cell r="P215">
            <v>1.5206571858163132</v>
          </cell>
          <cell r="R215">
            <v>2.2999999999999998</v>
          </cell>
        </row>
        <row r="216">
          <cell r="C216">
            <v>6.51</v>
          </cell>
          <cell r="E216">
            <v>7.52</v>
          </cell>
          <cell r="G216">
            <v>8.5</v>
          </cell>
          <cell r="K216">
            <v>5</v>
          </cell>
          <cell r="O216">
            <v>1.0099999999999998</v>
          </cell>
          <cell r="P216">
            <v>1.5206571858163132</v>
          </cell>
          <cell r="R216">
            <v>2.2000000000000002</v>
          </cell>
        </row>
        <row r="217">
          <cell r="C217">
            <v>6.58</v>
          </cell>
          <cell r="E217">
            <v>7.57</v>
          </cell>
          <cell r="G217">
            <v>8.5</v>
          </cell>
          <cell r="K217">
            <v>5</v>
          </cell>
          <cell r="O217">
            <v>0.99000000000000021</v>
          </cell>
          <cell r="P217">
            <v>1.5206571858163132</v>
          </cell>
          <cell r="R217">
            <v>2.2000000000000002</v>
          </cell>
        </row>
        <row r="218">
          <cell r="C218">
            <v>6.5</v>
          </cell>
          <cell r="E218">
            <v>7.5</v>
          </cell>
          <cell r="G218">
            <v>8.5</v>
          </cell>
          <cell r="K218">
            <v>5</v>
          </cell>
          <cell r="O218">
            <v>1</v>
          </cell>
          <cell r="P218">
            <v>1.5206571858163132</v>
          </cell>
          <cell r="R218">
            <v>2.2000000000000002</v>
          </cell>
        </row>
        <row r="219">
          <cell r="C219">
            <v>6.33</v>
          </cell>
          <cell r="E219">
            <v>7.37</v>
          </cell>
          <cell r="G219">
            <v>8.5</v>
          </cell>
          <cell r="K219">
            <v>5</v>
          </cell>
          <cell r="O219">
            <v>1.04</v>
          </cell>
          <cell r="P219">
            <v>1.5206571858163132</v>
          </cell>
          <cell r="R219">
            <v>2.1</v>
          </cell>
        </row>
        <row r="220">
          <cell r="C220">
            <v>6.11</v>
          </cell>
          <cell r="E220">
            <v>7.24</v>
          </cell>
          <cell r="G220">
            <v>8.5</v>
          </cell>
          <cell r="K220">
            <v>5</v>
          </cell>
          <cell r="O220">
            <v>1.1299999999999999</v>
          </cell>
          <cell r="P220">
            <v>1.5206571858163132</v>
          </cell>
          <cell r="R220">
            <v>1.8</v>
          </cell>
        </row>
        <row r="221">
          <cell r="C221">
            <v>5.99</v>
          </cell>
          <cell r="E221">
            <v>7.16</v>
          </cell>
          <cell r="G221">
            <v>8.5</v>
          </cell>
          <cell r="K221">
            <v>5</v>
          </cell>
          <cell r="O221">
            <v>1.17</v>
          </cell>
          <cell r="P221">
            <v>1.5206571858163132</v>
          </cell>
          <cell r="R221">
            <v>1.7</v>
          </cell>
        </row>
        <row r="222">
          <cell r="B222" t="str">
            <v>98</v>
          </cell>
          <cell r="C222">
            <v>5.81</v>
          </cell>
          <cell r="E222">
            <v>7.03</v>
          </cell>
          <cell r="G222">
            <v>8.5</v>
          </cell>
          <cell r="K222">
            <v>5</v>
          </cell>
          <cell r="O222">
            <v>1.2200000000000006</v>
          </cell>
          <cell r="P222">
            <v>1.5206571858163132</v>
          </cell>
          <cell r="R222">
            <v>1.6</v>
          </cell>
        </row>
        <row r="223">
          <cell r="C223">
            <v>5.89</v>
          </cell>
          <cell r="E223">
            <v>7.09</v>
          </cell>
          <cell r="G223">
            <v>8.5</v>
          </cell>
          <cell r="K223">
            <v>5</v>
          </cell>
          <cell r="O223">
            <v>1.2000000000000002</v>
          </cell>
          <cell r="P223">
            <v>1.5206571858163132</v>
          </cell>
          <cell r="R223">
            <v>1.4</v>
          </cell>
        </row>
        <row r="224">
          <cell r="C224">
            <v>5.95</v>
          </cell>
          <cell r="E224">
            <v>7.13</v>
          </cell>
          <cell r="G224">
            <v>8.5</v>
          </cell>
          <cell r="K224">
            <v>5</v>
          </cell>
          <cell r="O224">
            <v>1.1799999999999997</v>
          </cell>
          <cell r="P224">
            <v>1.5206571858163132</v>
          </cell>
          <cell r="R224">
            <v>1.4</v>
          </cell>
        </row>
        <row r="225">
          <cell r="C225">
            <v>5.92</v>
          </cell>
          <cell r="E225">
            <v>7.12</v>
          </cell>
          <cell r="G225">
            <v>8.5</v>
          </cell>
          <cell r="K225">
            <v>5</v>
          </cell>
          <cell r="O225">
            <v>1.2000000000000002</v>
          </cell>
          <cell r="P225">
            <v>1.5206571858163132</v>
          </cell>
          <cell r="R225">
            <v>1.4</v>
          </cell>
        </row>
        <row r="226">
          <cell r="C226">
            <v>5.93</v>
          </cell>
          <cell r="E226">
            <v>7.11</v>
          </cell>
          <cell r="G226">
            <v>8.5</v>
          </cell>
          <cell r="K226">
            <v>5</v>
          </cell>
          <cell r="O226">
            <v>1.1800000000000006</v>
          </cell>
          <cell r="P226">
            <v>1.5206571858163132</v>
          </cell>
          <cell r="R226">
            <v>1.7</v>
          </cell>
        </row>
        <row r="227">
          <cell r="C227">
            <v>5.7</v>
          </cell>
          <cell r="E227">
            <v>6.99</v>
          </cell>
          <cell r="G227">
            <v>8.5</v>
          </cell>
          <cell r="K227">
            <v>5</v>
          </cell>
          <cell r="P227">
            <v>1.5206571858163132</v>
          </cell>
          <cell r="R227">
            <v>1.7</v>
          </cell>
        </row>
        <row r="228">
          <cell r="C228">
            <v>5.68</v>
          </cell>
          <cell r="E228">
            <v>6.99</v>
          </cell>
          <cell r="G228">
            <v>8.5</v>
          </cell>
          <cell r="K228">
            <v>5</v>
          </cell>
          <cell r="P228">
            <v>1.5206571858163132</v>
          </cell>
          <cell r="R228">
            <v>1.7</v>
          </cell>
        </row>
        <row r="229">
          <cell r="C229">
            <v>5.54</v>
          </cell>
          <cell r="E229">
            <v>6.96</v>
          </cell>
          <cell r="G229">
            <v>8.5</v>
          </cell>
          <cell r="P229">
            <v>1.5206571858163132</v>
          </cell>
        </row>
        <row r="230">
          <cell r="C230">
            <v>5.2</v>
          </cell>
          <cell r="E230">
            <v>6.88</v>
          </cell>
        </row>
        <row r="231">
          <cell r="C231">
            <v>5.01</v>
          </cell>
          <cell r="E231">
            <v>6.88</v>
          </cell>
        </row>
        <row r="232">
          <cell r="C232">
            <v>5.25</v>
          </cell>
          <cell r="E232">
            <v>6.96</v>
          </cell>
        </row>
        <row r="233">
          <cell r="C233">
            <v>5.0599999999999996</v>
          </cell>
          <cell r="E233">
            <v>6.84</v>
          </cell>
        </row>
      </sheetData>
      <sheetData sheetId="1"/>
      <sheetData sheetId="2"/>
      <sheetData sheetId="3" refreshError="1"/>
      <sheetData sheetId="4"/>
      <sheetData sheetId="5" refreshError="1"/>
      <sheetData sheetId="6"/>
      <sheetData sheetId="7" refreshError="1"/>
      <sheetData sheetId="8"/>
      <sheetData sheetId="9"/>
      <sheetData sheetId="10" refreshError="1"/>
      <sheetData sheetId="11" refreshError="1"/>
      <sheetData sheetId="1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Moody's Bond Yield Data"/>
      <sheetName val="Discount Rate"/>
      <sheetName val="Discount Chart"/>
      <sheetName val="Prime Rate"/>
      <sheetName val="Prime Chart "/>
      <sheetName val="Inflation"/>
      <sheetName val="Inflation Chart"/>
      <sheetName val="Moody's"/>
      <sheetName val="30 Yr. Bonds"/>
      <sheetName val="Moody's T-Bond Chart"/>
      <sheetName val="Moody's Spread Chart"/>
      <sheetName val="Moody's Baa Bond Yields Chart"/>
    </sheetNames>
    <sheetDataSet>
      <sheetData sheetId="0">
        <row r="30">
          <cell r="B30" t="str">
            <v>82</v>
          </cell>
          <cell r="C30">
            <v>14.22</v>
          </cell>
          <cell r="E30">
            <v>16.73</v>
          </cell>
          <cell r="G30">
            <v>15.75</v>
          </cell>
          <cell r="K30">
            <v>12</v>
          </cell>
          <cell r="O30">
            <v>2.5099999999999998</v>
          </cell>
          <cell r="P30">
            <v>1.5206571858163132</v>
          </cell>
          <cell r="R30">
            <v>8.4</v>
          </cell>
        </row>
        <row r="31">
          <cell r="C31">
            <v>14.22</v>
          </cell>
          <cell r="E31">
            <v>16.72</v>
          </cell>
          <cell r="G31">
            <v>16.559999999999999</v>
          </cell>
          <cell r="K31">
            <v>12</v>
          </cell>
          <cell r="O31">
            <v>2.4999999999999982</v>
          </cell>
          <cell r="P31">
            <v>1.5206571858163132</v>
          </cell>
          <cell r="R31">
            <v>7.6</v>
          </cell>
        </row>
        <row r="32">
          <cell r="C32">
            <v>13.53</v>
          </cell>
          <cell r="E32">
            <v>16.07</v>
          </cell>
          <cell r="G32">
            <v>16.5</v>
          </cell>
          <cell r="K32">
            <v>12</v>
          </cell>
          <cell r="O32">
            <v>2.5400000000000009</v>
          </cell>
          <cell r="P32">
            <v>1.5206571858163132</v>
          </cell>
          <cell r="R32">
            <v>6.8</v>
          </cell>
        </row>
        <row r="33">
          <cell r="C33">
            <v>13.37</v>
          </cell>
          <cell r="E33">
            <v>15.82</v>
          </cell>
          <cell r="G33">
            <v>16.5</v>
          </cell>
          <cell r="K33">
            <v>12</v>
          </cell>
          <cell r="O33">
            <v>2.4500000000000011</v>
          </cell>
          <cell r="P33">
            <v>1.5206571858163132</v>
          </cell>
          <cell r="R33">
            <v>6.5</v>
          </cell>
        </row>
        <row r="34">
          <cell r="C34">
            <v>13.24</v>
          </cell>
          <cell r="E34">
            <v>15.6</v>
          </cell>
          <cell r="G34">
            <v>16.5</v>
          </cell>
          <cell r="K34">
            <v>12</v>
          </cell>
          <cell r="O34">
            <v>2.3599999999999994</v>
          </cell>
          <cell r="P34">
            <v>1.5206571858163132</v>
          </cell>
          <cell r="R34">
            <v>6.7</v>
          </cell>
        </row>
        <row r="35">
          <cell r="C35">
            <v>13.92</v>
          </cell>
          <cell r="E35">
            <v>16.18</v>
          </cell>
          <cell r="G35">
            <v>16.5</v>
          </cell>
          <cell r="K35">
            <v>12</v>
          </cell>
          <cell r="O35">
            <v>2.2599999999999998</v>
          </cell>
          <cell r="P35">
            <v>1.5206571858163132</v>
          </cell>
          <cell r="R35">
            <v>7.1</v>
          </cell>
        </row>
        <row r="36">
          <cell r="C36">
            <v>13.55</v>
          </cell>
          <cell r="E36">
            <v>16.04</v>
          </cell>
          <cell r="G36">
            <v>16.260000000000002</v>
          </cell>
          <cell r="K36">
            <v>11</v>
          </cell>
          <cell r="O36">
            <v>2.4899999999999984</v>
          </cell>
          <cell r="P36">
            <v>1.5206571858163132</v>
          </cell>
          <cell r="R36">
            <v>6.4</v>
          </cell>
        </row>
        <row r="37">
          <cell r="C37">
            <v>12.77</v>
          </cell>
          <cell r="E37">
            <v>15.22</v>
          </cell>
          <cell r="G37">
            <v>14.39</v>
          </cell>
          <cell r="K37">
            <v>10</v>
          </cell>
          <cell r="O37">
            <v>2.4500000000000011</v>
          </cell>
          <cell r="P37">
            <v>1.5206571858163132</v>
          </cell>
          <cell r="R37">
            <v>5.9</v>
          </cell>
        </row>
        <row r="38">
          <cell r="C38">
            <v>12.07</v>
          </cell>
          <cell r="E38">
            <v>14.56</v>
          </cell>
          <cell r="G38">
            <v>13.5</v>
          </cell>
          <cell r="K38">
            <v>9.5</v>
          </cell>
          <cell r="O38">
            <v>2.4900000000000002</v>
          </cell>
          <cell r="P38">
            <v>1.5206571858163132</v>
          </cell>
          <cell r="R38">
            <v>5</v>
          </cell>
        </row>
        <row r="39">
          <cell r="C39">
            <v>11.17</v>
          </cell>
          <cell r="E39">
            <v>13.88</v>
          </cell>
          <cell r="G39">
            <v>12.52</v>
          </cell>
          <cell r="K39">
            <v>9</v>
          </cell>
          <cell r="O39">
            <v>2.7100000000000009</v>
          </cell>
          <cell r="P39">
            <v>1.5206571858163132</v>
          </cell>
          <cell r="R39">
            <v>5.0999999999999996</v>
          </cell>
        </row>
        <row r="40">
          <cell r="C40">
            <v>10.54</v>
          </cell>
          <cell r="E40">
            <v>13.58</v>
          </cell>
          <cell r="G40">
            <v>11.85</v>
          </cell>
          <cell r="K40">
            <v>9</v>
          </cell>
          <cell r="O40">
            <v>3.0400000000000009</v>
          </cell>
          <cell r="P40">
            <v>1.5206571858163132</v>
          </cell>
          <cell r="R40">
            <v>4.5999999999999996</v>
          </cell>
        </row>
        <row r="41">
          <cell r="C41">
            <v>10.54</v>
          </cell>
          <cell r="E41">
            <v>13.55</v>
          </cell>
          <cell r="G41">
            <v>11.5</v>
          </cell>
          <cell r="K41">
            <v>8.5</v>
          </cell>
          <cell r="O41">
            <v>3.0100000000000016</v>
          </cell>
          <cell r="P41">
            <v>1.5206571858163132</v>
          </cell>
          <cell r="R41">
            <v>3.8</v>
          </cell>
        </row>
        <row r="42">
          <cell r="B42" t="str">
            <v>83</v>
          </cell>
          <cell r="C42">
            <v>10.63</v>
          </cell>
          <cell r="E42">
            <v>13.46</v>
          </cell>
          <cell r="G42">
            <v>11.16</v>
          </cell>
          <cell r="K42">
            <v>8.5</v>
          </cell>
          <cell r="O42">
            <v>2.83</v>
          </cell>
          <cell r="P42">
            <v>1.5206571858163132</v>
          </cell>
          <cell r="R42">
            <v>3.7</v>
          </cell>
        </row>
        <row r="43">
          <cell r="C43">
            <v>10.88</v>
          </cell>
          <cell r="E43">
            <v>13.6</v>
          </cell>
          <cell r="G43">
            <v>10.98</v>
          </cell>
          <cell r="K43">
            <v>8.5</v>
          </cell>
          <cell r="O43">
            <v>2.7199999999999989</v>
          </cell>
          <cell r="P43">
            <v>1.5206571858163132</v>
          </cell>
          <cell r="R43">
            <v>3.5</v>
          </cell>
        </row>
        <row r="44">
          <cell r="C44">
            <v>10.63</v>
          </cell>
          <cell r="E44">
            <v>13.28</v>
          </cell>
          <cell r="G44">
            <v>10.5</v>
          </cell>
          <cell r="K44">
            <v>8.5</v>
          </cell>
          <cell r="O44">
            <v>2.6499999999999986</v>
          </cell>
          <cell r="P44">
            <v>1.5206571858163132</v>
          </cell>
          <cell r="R44">
            <v>3.6</v>
          </cell>
        </row>
        <row r="45">
          <cell r="C45">
            <v>10.48</v>
          </cell>
          <cell r="E45">
            <v>13.03</v>
          </cell>
          <cell r="G45">
            <v>10.5</v>
          </cell>
          <cell r="K45">
            <v>8.5</v>
          </cell>
          <cell r="O45">
            <v>2.5499999999999989</v>
          </cell>
          <cell r="P45">
            <v>1.5206571858163132</v>
          </cell>
          <cell r="R45">
            <v>3.9</v>
          </cell>
        </row>
        <row r="46">
          <cell r="C46">
            <v>10.53</v>
          </cell>
          <cell r="E46">
            <v>13</v>
          </cell>
          <cell r="G46">
            <v>10.5</v>
          </cell>
          <cell r="K46">
            <v>8.5</v>
          </cell>
          <cell r="O46">
            <v>2.4700000000000006</v>
          </cell>
          <cell r="P46">
            <v>1.5206571858163132</v>
          </cell>
          <cell r="R46">
            <v>3.5</v>
          </cell>
        </row>
        <row r="47">
          <cell r="C47">
            <v>10.93</v>
          </cell>
          <cell r="E47">
            <v>13.17</v>
          </cell>
          <cell r="G47">
            <v>10.5</v>
          </cell>
          <cell r="K47">
            <v>8.5</v>
          </cell>
          <cell r="O47">
            <v>2.2400000000000002</v>
          </cell>
          <cell r="P47">
            <v>1.5206571858163132</v>
          </cell>
          <cell r="R47">
            <v>2.6</v>
          </cell>
        </row>
        <row r="48">
          <cell r="C48">
            <v>11.4</v>
          </cell>
          <cell r="E48">
            <v>13.28</v>
          </cell>
          <cell r="G48">
            <v>10.5</v>
          </cell>
          <cell r="K48">
            <v>8.5</v>
          </cell>
          <cell r="O48">
            <v>1.879999999999999</v>
          </cell>
          <cell r="P48">
            <v>1.5206571858163132</v>
          </cell>
          <cell r="R48">
            <v>2.5</v>
          </cell>
        </row>
        <row r="49">
          <cell r="C49">
            <v>11.82</v>
          </cell>
          <cell r="E49">
            <v>13.5</v>
          </cell>
          <cell r="G49">
            <v>10.89</v>
          </cell>
          <cell r="K49">
            <v>8.5</v>
          </cell>
          <cell r="O49">
            <v>1.6799999999999997</v>
          </cell>
          <cell r="P49">
            <v>1.5206571858163132</v>
          </cell>
          <cell r="R49">
            <v>2.6</v>
          </cell>
        </row>
        <row r="50">
          <cell r="C50">
            <v>11.63</v>
          </cell>
          <cell r="E50">
            <v>13.35</v>
          </cell>
          <cell r="G50">
            <v>11</v>
          </cell>
          <cell r="K50">
            <v>8.5</v>
          </cell>
          <cell r="O50">
            <v>1.7199999999999989</v>
          </cell>
          <cell r="P50">
            <v>1.5206571858163132</v>
          </cell>
          <cell r="R50">
            <v>2.9</v>
          </cell>
        </row>
        <row r="51">
          <cell r="C51">
            <v>11.58</v>
          </cell>
          <cell r="E51">
            <v>13.19</v>
          </cell>
          <cell r="G51">
            <v>11</v>
          </cell>
          <cell r="K51">
            <v>8.5</v>
          </cell>
          <cell r="O51">
            <v>1.6099999999999994</v>
          </cell>
          <cell r="P51">
            <v>1.5206571858163132</v>
          </cell>
          <cell r="R51">
            <v>2.9</v>
          </cell>
        </row>
        <row r="52">
          <cell r="C52">
            <v>11.75</v>
          </cell>
          <cell r="E52">
            <v>13.33</v>
          </cell>
          <cell r="G52">
            <v>11</v>
          </cell>
          <cell r="K52">
            <v>8.5</v>
          </cell>
          <cell r="O52">
            <v>1.58</v>
          </cell>
          <cell r="P52">
            <v>1.5206571858163132</v>
          </cell>
          <cell r="R52">
            <v>3.3</v>
          </cell>
        </row>
        <row r="53">
          <cell r="C53">
            <v>11.88</v>
          </cell>
          <cell r="E53">
            <v>13.48</v>
          </cell>
          <cell r="G53">
            <v>11</v>
          </cell>
          <cell r="K53">
            <v>8.5</v>
          </cell>
          <cell r="O53">
            <v>1.5999999999999996</v>
          </cell>
          <cell r="P53">
            <v>1.5206571858163132</v>
          </cell>
          <cell r="R53">
            <v>3.8</v>
          </cell>
        </row>
        <row r="54">
          <cell r="B54" t="str">
            <v>84</v>
          </cell>
          <cell r="C54">
            <v>11.75</v>
          </cell>
          <cell r="E54">
            <v>13.4</v>
          </cell>
          <cell r="G54">
            <v>11</v>
          </cell>
          <cell r="K54">
            <v>8.5</v>
          </cell>
          <cell r="O54">
            <v>1.6500000000000004</v>
          </cell>
          <cell r="P54">
            <v>1.5206571858163132</v>
          </cell>
          <cell r="R54">
            <v>4.2</v>
          </cell>
        </row>
        <row r="55">
          <cell r="C55">
            <v>11.95</v>
          </cell>
          <cell r="E55">
            <v>13.5</v>
          </cell>
          <cell r="G55">
            <v>11</v>
          </cell>
          <cell r="K55">
            <v>8.5</v>
          </cell>
          <cell r="O55">
            <v>1.5500000000000007</v>
          </cell>
          <cell r="P55">
            <v>1.5206571858163132</v>
          </cell>
          <cell r="R55">
            <v>4.5999999999999996</v>
          </cell>
        </row>
        <row r="56">
          <cell r="C56">
            <v>12.38</v>
          </cell>
          <cell r="E56">
            <v>14.03</v>
          </cell>
          <cell r="G56">
            <v>11.21</v>
          </cell>
          <cell r="K56">
            <v>8.5</v>
          </cell>
          <cell r="O56">
            <v>1.6499999999999986</v>
          </cell>
          <cell r="P56">
            <v>1.5206571858163132</v>
          </cell>
          <cell r="R56">
            <v>4.8</v>
          </cell>
        </row>
        <row r="57">
          <cell r="C57">
            <v>12.65</v>
          </cell>
          <cell r="E57">
            <v>14.3</v>
          </cell>
          <cell r="G57">
            <v>11.93</v>
          </cell>
          <cell r="K57">
            <v>9</v>
          </cell>
          <cell r="O57">
            <v>1.6500000000000004</v>
          </cell>
          <cell r="P57">
            <v>1.5206571858163132</v>
          </cell>
          <cell r="R57">
            <v>4.5999999999999996</v>
          </cell>
        </row>
        <row r="58">
          <cell r="C58">
            <v>13.43</v>
          </cell>
          <cell r="E58">
            <v>14.95</v>
          </cell>
          <cell r="G58">
            <v>12.39</v>
          </cell>
          <cell r="K58">
            <v>9</v>
          </cell>
          <cell r="O58">
            <v>1.5199999999999996</v>
          </cell>
          <cell r="P58">
            <v>1.5206571858163132</v>
          </cell>
          <cell r="R58">
            <v>4.2</v>
          </cell>
        </row>
        <row r="59">
          <cell r="C59">
            <v>13.44</v>
          </cell>
          <cell r="E59">
            <v>15.16</v>
          </cell>
          <cell r="G59">
            <v>12.6</v>
          </cell>
          <cell r="K59">
            <v>9</v>
          </cell>
          <cell r="O59">
            <v>1.7200000000000006</v>
          </cell>
          <cell r="P59">
            <v>1.5206571858163132</v>
          </cell>
          <cell r="R59">
            <v>4.2</v>
          </cell>
        </row>
        <row r="60">
          <cell r="C60">
            <v>13.21</v>
          </cell>
          <cell r="E60">
            <v>14.92</v>
          </cell>
          <cell r="G60">
            <v>13</v>
          </cell>
          <cell r="K60">
            <v>9</v>
          </cell>
          <cell r="O60">
            <v>1.7099999999999991</v>
          </cell>
          <cell r="P60">
            <v>1.5206571858163132</v>
          </cell>
          <cell r="R60">
            <v>4.2</v>
          </cell>
        </row>
        <row r="61">
          <cell r="C61">
            <v>12.54</v>
          </cell>
          <cell r="E61">
            <v>14.29</v>
          </cell>
          <cell r="G61">
            <v>13</v>
          </cell>
          <cell r="K61">
            <v>9</v>
          </cell>
          <cell r="O61">
            <v>1.75</v>
          </cell>
          <cell r="P61">
            <v>1.5206571858163132</v>
          </cell>
          <cell r="R61">
            <v>4.3</v>
          </cell>
        </row>
        <row r="62">
          <cell r="C62">
            <v>12.29</v>
          </cell>
          <cell r="E62">
            <v>14.04</v>
          </cell>
          <cell r="G62">
            <v>12.97</v>
          </cell>
          <cell r="K62">
            <v>9</v>
          </cell>
          <cell r="O62">
            <v>1.75</v>
          </cell>
          <cell r="P62">
            <v>1.5206571858163132</v>
          </cell>
          <cell r="R62">
            <v>4.3</v>
          </cell>
        </row>
        <row r="63">
          <cell r="C63">
            <v>11.98</v>
          </cell>
          <cell r="E63">
            <v>13.68</v>
          </cell>
          <cell r="G63">
            <v>12.58</v>
          </cell>
          <cell r="K63">
            <v>9</v>
          </cell>
          <cell r="O63">
            <v>1.6999999999999993</v>
          </cell>
          <cell r="P63">
            <v>1.5206571858163132</v>
          </cell>
          <cell r="R63">
            <v>4.3</v>
          </cell>
        </row>
        <row r="64">
          <cell r="C64">
            <v>11.56</v>
          </cell>
          <cell r="E64">
            <v>13.15</v>
          </cell>
          <cell r="G64">
            <v>11.77</v>
          </cell>
          <cell r="K64">
            <v>8.5</v>
          </cell>
          <cell r="O64">
            <v>1.5899999999999999</v>
          </cell>
          <cell r="P64">
            <v>1.5206571858163132</v>
          </cell>
          <cell r="R64">
            <v>4.0999999999999996</v>
          </cell>
        </row>
        <row r="65">
          <cell r="C65">
            <v>11.52</v>
          </cell>
          <cell r="E65">
            <v>12.96</v>
          </cell>
          <cell r="G65">
            <v>11.06</v>
          </cell>
          <cell r="K65">
            <v>8</v>
          </cell>
          <cell r="O65">
            <v>1.4400000000000013</v>
          </cell>
          <cell r="P65">
            <v>1.5206571858163132</v>
          </cell>
          <cell r="R65">
            <v>3.9</v>
          </cell>
        </row>
        <row r="66">
          <cell r="B66" t="str">
            <v>85</v>
          </cell>
          <cell r="C66">
            <v>11.45</v>
          </cell>
          <cell r="E66">
            <v>12.88</v>
          </cell>
          <cell r="G66">
            <v>10.61</v>
          </cell>
          <cell r="K66">
            <v>8</v>
          </cell>
          <cell r="O66">
            <v>1.4300000000000015</v>
          </cell>
          <cell r="P66">
            <v>1.5206571858163132</v>
          </cell>
          <cell r="R66">
            <v>3.5</v>
          </cell>
        </row>
        <row r="67">
          <cell r="C67">
            <v>11.47</v>
          </cell>
          <cell r="E67">
            <v>13</v>
          </cell>
          <cell r="G67">
            <v>10.5</v>
          </cell>
          <cell r="K67">
            <v>8</v>
          </cell>
          <cell r="O67">
            <v>1.5299999999999994</v>
          </cell>
          <cell r="P67">
            <v>1.5206571858163132</v>
          </cell>
          <cell r="R67">
            <v>3.5</v>
          </cell>
        </row>
        <row r="68">
          <cell r="C68">
            <v>11.81</v>
          </cell>
          <cell r="E68">
            <v>13.66</v>
          </cell>
          <cell r="G68">
            <v>10.5</v>
          </cell>
          <cell r="K68">
            <v>8</v>
          </cell>
          <cell r="O68">
            <v>1.8499999999999996</v>
          </cell>
          <cell r="P68">
            <v>1.5206571858163132</v>
          </cell>
          <cell r="R68">
            <v>3.7</v>
          </cell>
        </row>
        <row r="69">
          <cell r="C69">
            <v>11.47</v>
          </cell>
          <cell r="E69">
            <v>13.42</v>
          </cell>
          <cell r="G69">
            <v>10.5</v>
          </cell>
          <cell r="K69">
            <v>8</v>
          </cell>
          <cell r="O69">
            <v>1.9499999999999993</v>
          </cell>
          <cell r="P69">
            <v>1.5206571858163132</v>
          </cell>
          <cell r="R69">
            <v>3.7</v>
          </cell>
        </row>
        <row r="70">
          <cell r="C70">
            <v>11.05</v>
          </cell>
          <cell r="E70">
            <v>12.89</v>
          </cell>
          <cell r="G70">
            <v>10.31</v>
          </cell>
          <cell r="K70">
            <v>7.5</v>
          </cell>
          <cell r="O70">
            <v>1.8399999999999999</v>
          </cell>
          <cell r="P70">
            <v>1.5206571858163132</v>
          </cell>
          <cell r="R70">
            <v>3.8</v>
          </cell>
        </row>
        <row r="71">
          <cell r="C71">
            <v>10.44</v>
          </cell>
          <cell r="E71">
            <v>11.91</v>
          </cell>
          <cell r="G71">
            <v>9.7799999999999994</v>
          </cell>
          <cell r="K71">
            <v>7.5</v>
          </cell>
          <cell r="O71">
            <v>1.4700000000000006</v>
          </cell>
          <cell r="P71">
            <v>1.5206571858163132</v>
          </cell>
          <cell r="R71">
            <v>3.8</v>
          </cell>
        </row>
        <row r="72">
          <cell r="C72">
            <v>10.5</v>
          </cell>
          <cell r="E72">
            <v>11.88</v>
          </cell>
          <cell r="G72">
            <v>9.5</v>
          </cell>
          <cell r="K72">
            <v>7.5</v>
          </cell>
          <cell r="O72">
            <v>1.3800000000000008</v>
          </cell>
          <cell r="P72">
            <v>1.5206571858163132</v>
          </cell>
          <cell r="R72">
            <v>3.6</v>
          </cell>
        </row>
        <row r="73">
          <cell r="C73">
            <v>10.56</v>
          </cell>
          <cell r="E73">
            <v>11.93</v>
          </cell>
          <cell r="G73">
            <v>9.5</v>
          </cell>
          <cell r="K73">
            <v>7.5</v>
          </cell>
          <cell r="O73">
            <v>1.3699999999999992</v>
          </cell>
          <cell r="P73">
            <v>1.5206571858163132</v>
          </cell>
          <cell r="R73">
            <v>3.3</v>
          </cell>
        </row>
        <row r="74">
          <cell r="C74">
            <v>10.61</v>
          </cell>
          <cell r="E74">
            <v>11.95</v>
          </cell>
          <cell r="G74">
            <v>9.5</v>
          </cell>
          <cell r="K74">
            <v>7.5</v>
          </cell>
          <cell r="O74">
            <v>1.3399999999999999</v>
          </cell>
          <cell r="P74">
            <v>1.5206571858163132</v>
          </cell>
          <cell r="R74">
            <v>3.1</v>
          </cell>
        </row>
        <row r="75">
          <cell r="C75">
            <v>10.5</v>
          </cell>
          <cell r="E75">
            <v>11.84</v>
          </cell>
          <cell r="G75">
            <v>9.5</v>
          </cell>
          <cell r="K75">
            <v>7.5</v>
          </cell>
          <cell r="O75">
            <v>1.3399999999999999</v>
          </cell>
          <cell r="P75">
            <v>1.5206571858163132</v>
          </cell>
          <cell r="R75">
            <v>3.2</v>
          </cell>
        </row>
        <row r="76">
          <cell r="C76">
            <v>10.06</v>
          </cell>
          <cell r="E76">
            <v>11.33</v>
          </cell>
          <cell r="G76">
            <v>9.5</v>
          </cell>
          <cell r="K76">
            <v>7.5</v>
          </cell>
          <cell r="O76">
            <v>1.2699999999999996</v>
          </cell>
          <cell r="P76">
            <v>1.5206571858163132</v>
          </cell>
          <cell r="R76">
            <v>3.5</v>
          </cell>
        </row>
        <row r="77">
          <cell r="C77">
            <v>9.5399999999999991</v>
          </cell>
          <cell r="E77">
            <v>10.82</v>
          </cell>
          <cell r="G77">
            <v>9.5</v>
          </cell>
          <cell r="K77">
            <v>7.5</v>
          </cell>
          <cell r="O77">
            <v>1.2800000000000011</v>
          </cell>
          <cell r="P77">
            <v>1.5206571858163132</v>
          </cell>
          <cell r="R77">
            <v>3.8</v>
          </cell>
        </row>
        <row r="78">
          <cell r="B78" t="str">
            <v>86</v>
          </cell>
          <cell r="C78">
            <v>9.4</v>
          </cell>
          <cell r="E78">
            <v>10.66</v>
          </cell>
          <cell r="G78">
            <v>9.5</v>
          </cell>
          <cell r="K78">
            <v>7.5</v>
          </cell>
          <cell r="O78">
            <v>1.2599999999999998</v>
          </cell>
          <cell r="P78">
            <v>1.5206571858163132</v>
          </cell>
          <cell r="R78">
            <v>3.9</v>
          </cell>
        </row>
        <row r="79">
          <cell r="C79">
            <v>8.93</v>
          </cell>
          <cell r="E79">
            <v>10.16</v>
          </cell>
          <cell r="G79">
            <v>9.5</v>
          </cell>
          <cell r="K79">
            <v>7.5</v>
          </cell>
          <cell r="O79">
            <v>1.2300000000000004</v>
          </cell>
          <cell r="P79">
            <v>1.5206571858163132</v>
          </cell>
          <cell r="R79">
            <v>3.1</v>
          </cell>
        </row>
        <row r="80">
          <cell r="C80">
            <v>7.96</v>
          </cell>
          <cell r="E80">
            <v>9.33</v>
          </cell>
          <cell r="G80">
            <v>9.1</v>
          </cell>
          <cell r="K80">
            <v>7</v>
          </cell>
          <cell r="O80">
            <v>1.37</v>
          </cell>
          <cell r="P80">
            <v>1.5206571858163132</v>
          </cell>
          <cell r="R80">
            <v>2.2999999999999998</v>
          </cell>
        </row>
        <row r="81">
          <cell r="C81">
            <v>7.39</v>
          </cell>
          <cell r="E81">
            <v>9.02</v>
          </cell>
          <cell r="G81">
            <v>8.83</v>
          </cell>
          <cell r="K81">
            <v>6.5</v>
          </cell>
          <cell r="O81">
            <v>1.63</v>
          </cell>
          <cell r="P81">
            <v>1.5206571858163132</v>
          </cell>
          <cell r="R81">
            <v>1.6</v>
          </cell>
        </row>
        <row r="82">
          <cell r="C82">
            <v>7.52</v>
          </cell>
          <cell r="E82">
            <v>9.52</v>
          </cell>
          <cell r="G82">
            <v>8.5</v>
          </cell>
          <cell r="K82">
            <v>6.5</v>
          </cell>
          <cell r="O82">
            <v>2</v>
          </cell>
          <cell r="P82">
            <v>1.5206571858163132</v>
          </cell>
          <cell r="R82">
            <v>1.5</v>
          </cell>
        </row>
        <row r="83">
          <cell r="C83">
            <v>7.57</v>
          </cell>
          <cell r="E83">
            <v>9.51</v>
          </cell>
          <cell r="G83">
            <v>8.5</v>
          </cell>
          <cell r="K83">
            <v>6.5</v>
          </cell>
          <cell r="O83">
            <v>1.9399999999999995</v>
          </cell>
          <cell r="P83">
            <v>1.5206571858163132</v>
          </cell>
          <cell r="R83">
            <v>1.8</v>
          </cell>
        </row>
        <row r="84">
          <cell r="C84">
            <v>7.27</v>
          </cell>
          <cell r="E84">
            <v>9.19</v>
          </cell>
          <cell r="G84">
            <v>8.16</v>
          </cell>
          <cell r="K84">
            <v>6</v>
          </cell>
          <cell r="O84">
            <v>1.92</v>
          </cell>
          <cell r="P84">
            <v>1.5206571858163132</v>
          </cell>
          <cell r="R84">
            <v>1.6</v>
          </cell>
        </row>
        <row r="85">
          <cell r="C85">
            <v>7.33</v>
          </cell>
          <cell r="E85">
            <v>9.15</v>
          </cell>
          <cell r="G85">
            <v>7.9</v>
          </cell>
          <cell r="K85">
            <v>5.5</v>
          </cell>
          <cell r="O85">
            <v>1.8200000000000003</v>
          </cell>
          <cell r="P85">
            <v>1.5206571858163132</v>
          </cell>
          <cell r="R85">
            <v>1.6</v>
          </cell>
        </row>
        <row r="86">
          <cell r="C86">
            <v>7.62</v>
          </cell>
          <cell r="E86">
            <v>9.42</v>
          </cell>
          <cell r="G86">
            <v>7.5</v>
          </cell>
          <cell r="K86">
            <v>5.5</v>
          </cell>
          <cell r="O86">
            <v>1.7999999999999998</v>
          </cell>
          <cell r="P86">
            <v>1.5206571858163132</v>
          </cell>
          <cell r="R86">
            <v>1.8</v>
          </cell>
        </row>
        <row r="87">
          <cell r="C87">
            <v>7.7</v>
          </cell>
          <cell r="E87">
            <v>9.39</v>
          </cell>
          <cell r="G87">
            <v>7.5</v>
          </cell>
          <cell r="K87">
            <v>5.5</v>
          </cell>
          <cell r="O87">
            <v>1.6900000000000004</v>
          </cell>
          <cell r="P87">
            <v>1.5206571858163132</v>
          </cell>
          <cell r="R87">
            <v>1.5</v>
          </cell>
        </row>
        <row r="88">
          <cell r="C88">
            <v>7.52</v>
          </cell>
          <cell r="E88">
            <v>9.15</v>
          </cell>
          <cell r="G88">
            <v>7.5</v>
          </cell>
          <cell r="K88">
            <v>5.5</v>
          </cell>
          <cell r="O88">
            <v>1.6300000000000008</v>
          </cell>
          <cell r="P88">
            <v>1.5206571858163132</v>
          </cell>
          <cell r="R88">
            <v>1.3</v>
          </cell>
        </row>
        <row r="89">
          <cell r="C89">
            <v>7.37</v>
          </cell>
          <cell r="E89">
            <v>8.9600000000000009</v>
          </cell>
          <cell r="G89">
            <v>7.5</v>
          </cell>
          <cell r="K89">
            <v>5.5</v>
          </cell>
          <cell r="O89">
            <v>1.5900000000000007</v>
          </cell>
          <cell r="P89">
            <v>1.5206571858163132</v>
          </cell>
          <cell r="R89">
            <v>1.1000000000000001</v>
          </cell>
        </row>
        <row r="90">
          <cell r="B90">
            <v>87</v>
          </cell>
          <cell r="C90">
            <v>7.39</v>
          </cell>
          <cell r="E90">
            <v>8.77</v>
          </cell>
          <cell r="G90">
            <v>7.5</v>
          </cell>
          <cell r="K90">
            <v>5.5</v>
          </cell>
          <cell r="O90">
            <v>1.38</v>
          </cell>
          <cell r="P90">
            <v>1.5206571858163132</v>
          </cell>
          <cell r="R90">
            <v>1.5</v>
          </cell>
        </row>
        <row r="91">
          <cell r="C91">
            <v>7.54</v>
          </cell>
          <cell r="E91">
            <v>8.81</v>
          </cell>
          <cell r="G91">
            <v>7.5</v>
          </cell>
          <cell r="K91">
            <v>5.5</v>
          </cell>
          <cell r="O91">
            <v>1.2700000000000005</v>
          </cell>
          <cell r="P91">
            <v>1.5206571858163132</v>
          </cell>
          <cell r="R91">
            <v>2.1</v>
          </cell>
        </row>
        <row r="92">
          <cell r="C92">
            <v>7.55</v>
          </cell>
          <cell r="E92">
            <v>8.75</v>
          </cell>
          <cell r="G92">
            <v>7.5</v>
          </cell>
          <cell r="K92">
            <v>5.5</v>
          </cell>
          <cell r="O92">
            <v>1.2000000000000002</v>
          </cell>
          <cell r="P92">
            <v>1.5206571858163132</v>
          </cell>
          <cell r="R92">
            <v>3</v>
          </cell>
        </row>
        <row r="93">
          <cell r="C93">
            <v>8.25</v>
          </cell>
          <cell r="E93">
            <v>9.3000000000000007</v>
          </cell>
          <cell r="G93">
            <v>7.75</v>
          </cell>
          <cell r="K93">
            <v>5.5</v>
          </cell>
          <cell r="O93">
            <v>1.0500000000000007</v>
          </cell>
          <cell r="P93">
            <v>1.5206571858163132</v>
          </cell>
          <cell r="R93">
            <v>3.8</v>
          </cell>
        </row>
        <row r="94">
          <cell r="C94">
            <v>8.7799999999999994</v>
          </cell>
          <cell r="E94">
            <v>9.82</v>
          </cell>
          <cell r="G94">
            <v>8.14</v>
          </cell>
          <cell r="K94">
            <v>5.5</v>
          </cell>
          <cell r="O94">
            <v>1.0400000000000009</v>
          </cell>
          <cell r="P94">
            <v>1.5206571858163132</v>
          </cell>
          <cell r="R94">
            <v>3.9</v>
          </cell>
        </row>
        <row r="95">
          <cell r="C95">
            <v>8.57</v>
          </cell>
          <cell r="E95">
            <v>9.8699999999999992</v>
          </cell>
          <cell r="G95">
            <v>8.25</v>
          </cell>
          <cell r="K95">
            <v>5.5</v>
          </cell>
          <cell r="O95">
            <v>1.2999999999999989</v>
          </cell>
          <cell r="P95">
            <v>1.5206571858163132</v>
          </cell>
          <cell r="R95">
            <v>3.7</v>
          </cell>
        </row>
        <row r="96">
          <cell r="C96">
            <v>8.64</v>
          </cell>
          <cell r="E96">
            <v>10.01</v>
          </cell>
          <cell r="G96">
            <v>8.25</v>
          </cell>
          <cell r="K96">
            <v>5.5</v>
          </cell>
          <cell r="O96">
            <v>1.3699999999999992</v>
          </cell>
          <cell r="P96">
            <v>1.5206571858163132</v>
          </cell>
          <cell r="R96">
            <v>3.9</v>
          </cell>
        </row>
        <row r="97">
          <cell r="C97">
            <v>8.9700000000000006</v>
          </cell>
          <cell r="E97">
            <v>10.33</v>
          </cell>
          <cell r="G97">
            <v>8.25</v>
          </cell>
          <cell r="K97">
            <v>5.5</v>
          </cell>
          <cell r="O97">
            <v>1.3599999999999994</v>
          </cell>
          <cell r="P97">
            <v>1.5206571858163132</v>
          </cell>
          <cell r="R97">
            <v>4.3</v>
          </cell>
        </row>
        <row r="98">
          <cell r="C98">
            <v>9.59</v>
          </cell>
          <cell r="E98">
            <v>11</v>
          </cell>
          <cell r="G98">
            <v>8.6999999999999993</v>
          </cell>
          <cell r="K98">
            <v>6</v>
          </cell>
          <cell r="O98">
            <v>1.4100000000000001</v>
          </cell>
          <cell r="P98">
            <v>1.5206571858163132</v>
          </cell>
          <cell r="R98">
            <v>4.4000000000000004</v>
          </cell>
        </row>
        <row r="99">
          <cell r="C99">
            <v>9.61</v>
          </cell>
          <cell r="E99">
            <v>11.32</v>
          </cell>
          <cell r="G99">
            <v>9.07</v>
          </cell>
          <cell r="K99">
            <v>6</v>
          </cell>
          <cell r="O99">
            <v>1.7100000000000009</v>
          </cell>
          <cell r="P99">
            <v>1.5206571858163132</v>
          </cell>
          <cell r="R99">
            <v>4.5</v>
          </cell>
        </row>
        <row r="100">
          <cell r="C100">
            <v>8.9499999999999993</v>
          </cell>
          <cell r="E100">
            <v>10.82</v>
          </cell>
          <cell r="G100">
            <v>8.7799999999999994</v>
          </cell>
          <cell r="K100">
            <v>6</v>
          </cell>
          <cell r="O100">
            <v>1.870000000000001</v>
          </cell>
          <cell r="P100">
            <v>1.5206571858163132</v>
          </cell>
          <cell r="R100">
            <v>4.5</v>
          </cell>
        </row>
        <row r="101">
          <cell r="C101">
            <v>9.1199999999999992</v>
          </cell>
          <cell r="E101">
            <v>10.99</v>
          </cell>
          <cell r="G101">
            <v>8.75</v>
          </cell>
          <cell r="K101">
            <v>6</v>
          </cell>
          <cell r="O101">
            <v>1.870000000000001</v>
          </cell>
          <cell r="P101">
            <v>1.5206571858163132</v>
          </cell>
          <cell r="R101">
            <v>4.4000000000000004</v>
          </cell>
        </row>
        <row r="102">
          <cell r="B102" t="str">
            <v>88</v>
          </cell>
          <cell r="C102">
            <v>8.83</v>
          </cell>
          <cell r="E102">
            <v>10.75</v>
          </cell>
          <cell r="G102">
            <v>8.75</v>
          </cell>
          <cell r="K102">
            <v>6</v>
          </cell>
          <cell r="O102">
            <v>1.92</v>
          </cell>
          <cell r="P102">
            <v>1.5206571858163132</v>
          </cell>
          <cell r="R102">
            <v>4</v>
          </cell>
        </row>
        <row r="103">
          <cell r="C103">
            <v>8.43</v>
          </cell>
          <cell r="E103">
            <v>10.11</v>
          </cell>
          <cell r="G103">
            <v>8.51</v>
          </cell>
          <cell r="K103">
            <v>6</v>
          </cell>
          <cell r="O103">
            <v>1.6799999999999997</v>
          </cell>
          <cell r="P103">
            <v>1.5206571858163132</v>
          </cell>
          <cell r="R103">
            <v>3.9</v>
          </cell>
        </row>
        <row r="104">
          <cell r="C104">
            <v>8.6300000000000008</v>
          </cell>
          <cell r="E104">
            <v>10.11</v>
          </cell>
          <cell r="G104">
            <v>8.5</v>
          </cell>
          <cell r="K104">
            <v>6</v>
          </cell>
          <cell r="O104">
            <v>1.4799999999999986</v>
          </cell>
          <cell r="P104">
            <v>1.5206571858163132</v>
          </cell>
          <cell r="R104">
            <v>3.9</v>
          </cell>
        </row>
        <row r="105">
          <cell r="C105">
            <v>8.9499999999999993</v>
          </cell>
          <cell r="E105">
            <v>10.53</v>
          </cell>
          <cell r="G105">
            <v>8.5</v>
          </cell>
          <cell r="K105">
            <v>6</v>
          </cell>
          <cell r="O105">
            <v>1.58</v>
          </cell>
          <cell r="P105">
            <v>1.5206571858163132</v>
          </cell>
          <cell r="R105">
            <v>3.9</v>
          </cell>
        </row>
        <row r="106">
          <cell r="C106">
            <v>9.23</v>
          </cell>
          <cell r="E106">
            <v>10.75</v>
          </cell>
          <cell r="G106">
            <v>8.84</v>
          </cell>
          <cell r="K106">
            <v>6</v>
          </cell>
          <cell r="O106">
            <v>1.5199999999999996</v>
          </cell>
          <cell r="P106">
            <v>1.5206571858163132</v>
          </cell>
          <cell r="R106">
            <v>3.9</v>
          </cell>
        </row>
        <row r="107">
          <cell r="C107">
            <v>9</v>
          </cell>
          <cell r="E107">
            <v>10.71</v>
          </cell>
          <cell r="G107">
            <v>9</v>
          </cell>
          <cell r="K107">
            <v>6</v>
          </cell>
          <cell r="O107">
            <v>1.7100000000000009</v>
          </cell>
          <cell r="P107">
            <v>1.5206571858163132</v>
          </cell>
          <cell r="R107">
            <v>4</v>
          </cell>
        </row>
        <row r="108">
          <cell r="C108">
            <v>9.14</v>
          </cell>
          <cell r="E108">
            <v>10.96</v>
          </cell>
          <cell r="G108">
            <v>9.2899999999999991</v>
          </cell>
          <cell r="K108">
            <v>6</v>
          </cell>
          <cell r="O108">
            <v>1.8200000000000003</v>
          </cell>
          <cell r="P108">
            <v>1.5206571858163132</v>
          </cell>
          <cell r="R108">
            <v>4.0999999999999996</v>
          </cell>
        </row>
        <row r="109">
          <cell r="C109">
            <v>9.32</v>
          </cell>
          <cell r="E109">
            <v>11.09</v>
          </cell>
          <cell r="G109">
            <v>9.84</v>
          </cell>
          <cell r="K109">
            <v>6.5</v>
          </cell>
          <cell r="O109">
            <v>1.7699999999999996</v>
          </cell>
          <cell r="P109">
            <v>1.5206571858163132</v>
          </cell>
          <cell r="R109">
            <v>4</v>
          </cell>
        </row>
        <row r="110">
          <cell r="C110">
            <v>9.06</v>
          </cell>
          <cell r="E110">
            <v>10.56</v>
          </cell>
          <cell r="G110">
            <v>10</v>
          </cell>
          <cell r="K110">
            <v>6.5</v>
          </cell>
          <cell r="O110">
            <v>1.5</v>
          </cell>
          <cell r="P110">
            <v>1.5206571858163132</v>
          </cell>
          <cell r="R110">
            <v>4.2</v>
          </cell>
        </row>
        <row r="111">
          <cell r="C111">
            <v>8.89</v>
          </cell>
          <cell r="E111">
            <v>9.92</v>
          </cell>
          <cell r="G111">
            <v>10</v>
          </cell>
          <cell r="K111">
            <v>6.5</v>
          </cell>
          <cell r="O111">
            <v>1.0299999999999994</v>
          </cell>
          <cell r="P111">
            <v>1.5206571858163132</v>
          </cell>
          <cell r="R111">
            <v>4.2</v>
          </cell>
        </row>
        <row r="112">
          <cell r="C112">
            <v>9.02</v>
          </cell>
          <cell r="E112">
            <v>9.89</v>
          </cell>
          <cell r="G112">
            <v>10.050000000000001</v>
          </cell>
          <cell r="K112">
            <v>6.5</v>
          </cell>
          <cell r="O112">
            <v>0.87000000000000099</v>
          </cell>
          <cell r="P112">
            <v>1.5206571858163132</v>
          </cell>
          <cell r="R112">
            <v>4.2</v>
          </cell>
        </row>
        <row r="113">
          <cell r="C113">
            <v>9.01</v>
          </cell>
          <cell r="E113">
            <v>10.02</v>
          </cell>
          <cell r="G113">
            <v>10.5</v>
          </cell>
          <cell r="K113">
            <v>6.5</v>
          </cell>
          <cell r="O113">
            <v>1.0099999999999998</v>
          </cell>
          <cell r="P113">
            <v>1.5206571858163132</v>
          </cell>
          <cell r="R113">
            <v>4.4000000000000004</v>
          </cell>
        </row>
        <row r="114">
          <cell r="B114" t="str">
            <v>89</v>
          </cell>
          <cell r="C114">
            <v>8.93</v>
          </cell>
          <cell r="E114">
            <v>10.02</v>
          </cell>
          <cell r="G114">
            <v>10.5</v>
          </cell>
          <cell r="K114">
            <v>6.5</v>
          </cell>
          <cell r="O114">
            <v>1.0899999999999999</v>
          </cell>
          <cell r="P114">
            <v>1.5206571858163132</v>
          </cell>
          <cell r="R114">
            <v>4.7</v>
          </cell>
        </row>
        <row r="115">
          <cell r="C115">
            <v>9.01</v>
          </cell>
          <cell r="E115">
            <v>10.02</v>
          </cell>
          <cell r="G115">
            <v>10.93</v>
          </cell>
          <cell r="K115">
            <v>7</v>
          </cell>
          <cell r="O115">
            <v>1.0099999999999998</v>
          </cell>
          <cell r="P115">
            <v>1.5206571858163132</v>
          </cell>
          <cell r="R115">
            <v>4.8</v>
          </cell>
        </row>
        <row r="116">
          <cell r="C116">
            <v>9.17</v>
          </cell>
          <cell r="E116">
            <v>10.16</v>
          </cell>
          <cell r="G116">
            <v>11.5</v>
          </cell>
          <cell r="K116">
            <v>7</v>
          </cell>
          <cell r="O116">
            <v>0.99000000000000021</v>
          </cell>
          <cell r="P116">
            <v>1.5206571858163132</v>
          </cell>
          <cell r="R116">
            <v>5</v>
          </cell>
        </row>
        <row r="117">
          <cell r="C117">
            <v>9.0299999999999994</v>
          </cell>
          <cell r="E117">
            <v>10.14</v>
          </cell>
          <cell r="G117">
            <v>11.5</v>
          </cell>
          <cell r="K117">
            <v>7</v>
          </cell>
          <cell r="O117">
            <v>1.1100000000000012</v>
          </cell>
          <cell r="P117">
            <v>1.5206571858163132</v>
          </cell>
          <cell r="R117">
            <v>5.0999999999999996</v>
          </cell>
        </row>
        <row r="118">
          <cell r="C118">
            <v>8.83</v>
          </cell>
          <cell r="E118">
            <v>9.92</v>
          </cell>
          <cell r="G118">
            <v>11.5</v>
          </cell>
          <cell r="K118">
            <v>7</v>
          </cell>
          <cell r="O118">
            <v>1.0899999999999999</v>
          </cell>
          <cell r="P118">
            <v>1.5206571858163132</v>
          </cell>
          <cell r="R118">
            <v>5.4</v>
          </cell>
        </row>
        <row r="119">
          <cell r="C119">
            <v>8.27</v>
          </cell>
          <cell r="E119">
            <v>9.49</v>
          </cell>
          <cell r="G119">
            <v>11.07</v>
          </cell>
          <cell r="K119">
            <v>7</v>
          </cell>
          <cell r="O119">
            <v>1.2200000000000006</v>
          </cell>
          <cell r="P119">
            <v>1.5206571858163132</v>
          </cell>
          <cell r="R119">
            <v>5.2</v>
          </cell>
        </row>
        <row r="120">
          <cell r="C120">
            <v>8.08</v>
          </cell>
          <cell r="E120">
            <v>9.34</v>
          </cell>
          <cell r="G120">
            <v>10.98</v>
          </cell>
          <cell r="K120">
            <v>7</v>
          </cell>
          <cell r="O120">
            <v>1.2599999999999998</v>
          </cell>
          <cell r="P120">
            <v>1.5206571858163132</v>
          </cell>
          <cell r="R120">
            <v>5</v>
          </cell>
        </row>
        <row r="121">
          <cell r="C121">
            <v>8.1199999999999992</v>
          </cell>
          <cell r="E121">
            <v>9.3699999999999992</v>
          </cell>
          <cell r="G121">
            <v>10.5</v>
          </cell>
          <cell r="K121">
            <v>7</v>
          </cell>
          <cell r="O121">
            <v>1.25</v>
          </cell>
          <cell r="P121">
            <v>1.5206571858163132</v>
          </cell>
          <cell r="R121">
            <v>4.7</v>
          </cell>
        </row>
        <row r="122">
          <cell r="C122">
            <v>8.15</v>
          </cell>
          <cell r="E122">
            <v>9.43</v>
          </cell>
          <cell r="G122">
            <v>10.5</v>
          </cell>
          <cell r="K122">
            <v>7</v>
          </cell>
          <cell r="O122">
            <v>1.2799999999999994</v>
          </cell>
          <cell r="P122">
            <v>1.5206571858163132</v>
          </cell>
          <cell r="R122">
            <v>4.3</v>
          </cell>
        </row>
        <row r="123">
          <cell r="C123">
            <v>8</v>
          </cell>
          <cell r="E123">
            <v>9.3699999999999992</v>
          </cell>
          <cell r="G123">
            <v>10.5</v>
          </cell>
          <cell r="K123">
            <v>7</v>
          </cell>
          <cell r="O123">
            <v>1.3699999999999992</v>
          </cell>
          <cell r="P123">
            <v>1.5206571858163132</v>
          </cell>
          <cell r="R123">
            <v>4.5</v>
          </cell>
        </row>
        <row r="124">
          <cell r="C124">
            <v>7.9</v>
          </cell>
          <cell r="E124">
            <v>9.33</v>
          </cell>
          <cell r="G124">
            <v>10.5</v>
          </cell>
          <cell r="K124">
            <v>7</v>
          </cell>
          <cell r="O124">
            <v>1.4299999999999997</v>
          </cell>
          <cell r="P124">
            <v>1.5206571858163132</v>
          </cell>
          <cell r="R124">
            <v>4.7</v>
          </cell>
        </row>
        <row r="125">
          <cell r="C125">
            <v>7.9</v>
          </cell>
          <cell r="E125">
            <v>9.31</v>
          </cell>
          <cell r="G125">
            <v>10.5</v>
          </cell>
          <cell r="K125">
            <v>7</v>
          </cell>
          <cell r="O125">
            <v>1.4100000000000001</v>
          </cell>
          <cell r="P125">
            <v>1.5206571858163132</v>
          </cell>
          <cell r="R125">
            <v>4.5999999999999996</v>
          </cell>
        </row>
        <row r="126">
          <cell r="B126" t="str">
            <v>90</v>
          </cell>
          <cell r="C126">
            <v>8.26</v>
          </cell>
          <cell r="E126">
            <v>9.44</v>
          </cell>
          <cell r="G126">
            <v>10.11</v>
          </cell>
          <cell r="K126">
            <v>7</v>
          </cell>
          <cell r="O126">
            <v>1.1799999999999997</v>
          </cell>
          <cell r="P126">
            <v>1.5206571858163132</v>
          </cell>
          <cell r="R126">
            <v>5.2</v>
          </cell>
        </row>
        <row r="127">
          <cell r="C127">
            <v>8.5</v>
          </cell>
          <cell r="E127">
            <v>9.66</v>
          </cell>
          <cell r="G127">
            <v>10</v>
          </cell>
          <cell r="K127">
            <v>7</v>
          </cell>
          <cell r="O127">
            <v>1.1600000000000001</v>
          </cell>
          <cell r="P127">
            <v>1.5206571858163132</v>
          </cell>
          <cell r="R127">
            <v>5.3</v>
          </cell>
        </row>
        <row r="128">
          <cell r="C128">
            <v>8.56</v>
          </cell>
          <cell r="E128">
            <v>9.75</v>
          </cell>
          <cell r="G128">
            <v>10</v>
          </cell>
          <cell r="K128">
            <v>7</v>
          </cell>
          <cell r="O128">
            <v>1.1899999999999995</v>
          </cell>
          <cell r="P128">
            <v>1.5206571858163132</v>
          </cell>
          <cell r="R128">
            <v>5.2</v>
          </cell>
        </row>
        <row r="129">
          <cell r="C129">
            <v>8.76</v>
          </cell>
          <cell r="E129">
            <v>9.8699999999999992</v>
          </cell>
          <cell r="G129">
            <v>10</v>
          </cell>
          <cell r="K129">
            <v>7</v>
          </cell>
          <cell r="O129">
            <v>1.1099999999999994</v>
          </cell>
          <cell r="P129">
            <v>1.5206571858163132</v>
          </cell>
          <cell r="R129">
            <v>4.7</v>
          </cell>
        </row>
        <row r="130">
          <cell r="C130">
            <v>8.73</v>
          </cell>
          <cell r="E130">
            <v>9.89</v>
          </cell>
          <cell r="G130">
            <v>10</v>
          </cell>
          <cell r="K130">
            <v>7</v>
          </cell>
          <cell r="O130">
            <v>1.1600000000000001</v>
          </cell>
          <cell r="P130">
            <v>1.5206571858163132</v>
          </cell>
          <cell r="R130">
            <v>4.4000000000000004</v>
          </cell>
        </row>
        <row r="131">
          <cell r="C131">
            <v>8.4600000000000009</v>
          </cell>
          <cell r="E131">
            <v>9.69</v>
          </cell>
          <cell r="G131">
            <v>10</v>
          </cell>
          <cell r="K131">
            <v>7</v>
          </cell>
          <cell r="O131">
            <v>1.2299999999999986</v>
          </cell>
          <cell r="P131">
            <v>1.5206571858163132</v>
          </cell>
          <cell r="R131">
            <v>4.7</v>
          </cell>
        </row>
        <row r="132">
          <cell r="C132">
            <v>8.5</v>
          </cell>
          <cell r="E132">
            <v>9.66</v>
          </cell>
          <cell r="G132">
            <v>10</v>
          </cell>
          <cell r="K132">
            <v>7</v>
          </cell>
          <cell r="O132">
            <v>1.1600000000000001</v>
          </cell>
          <cell r="P132">
            <v>1.5206571858163132</v>
          </cell>
          <cell r="R132">
            <v>4.8</v>
          </cell>
        </row>
        <row r="133">
          <cell r="C133">
            <v>8.86</v>
          </cell>
          <cell r="E133">
            <v>9.84</v>
          </cell>
          <cell r="G133">
            <v>10</v>
          </cell>
          <cell r="K133">
            <v>7</v>
          </cell>
          <cell r="O133">
            <v>0.98000000000000043</v>
          </cell>
          <cell r="P133">
            <v>1.5206571858163132</v>
          </cell>
          <cell r="R133">
            <v>5.6</v>
          </cell>
        </row>
        <row r="134">
          <cell r="C134">
            <v>9.0299999999999994</v>
          </cell>
          <cell r="E134">
            <v>10.01</v>
          </cell>
          <cell r="G134">
            <v>10</v>
          </cell>
          <cell r="K134">
            <v>7</v>
          </cell>
          <cell r="O134">
            <v>0.98000000000000043</v>
          </cell>
          <cell r="P134">
            <v>1.5206571858163132</v>
          </cell>
          <cell r="R134">
            <v>6.2</v>
          </cell>
        </row>
        <row r="135">
          <cell r="C135">
            <v>8.86</v>
          </cell>
          <cell r="E135">
            <v>9.94</v>
          </cell>
          <cell r="G135">
            <v>10</v>
          </cell>
          <cell r="K135">
            <v>7</v>
          </cell>
          <cell r="O135">
            <v>1.08</v>
          </cell>
          <cell r="P135">
            <v>1.5206571858163132</v>
          </cell>
          <cell r="R135">
            <v>6.3</v>
          </cell>
        </row>
        <row r="136">
          <cell r="C136">
            <v>8.5399999999999991</v>
          </cell>
          <cell r="E136">
            <v>9.76</v>
          </cell>
          <cell r="G136">
            <v>10</v>
          </cell>
          <cell r="K136">
            <v>7</v>
          </cell>
          <cell r="O136">
            <v>1.2200000000000006</v>
          </cell>
          <cell r="P136">
            <v>1.5206571858163132</v>
          </cell>
          <cell r="R136">
            <v>6.3</v>
          </cell>
        </row>
        <row r="137">
          <cell r="C137">
            <v>8.24</v>
          </cell>
          <cell r="E137">
            <v>9.57</v>
          </cell>
          <cell r="G137">
            <v>10</v>
          </cell>
          <cell r="K137">
            <v>6.5</v>
          </cell>
          <cell r="O137">
            <v>1.33</v>
          </cell>
          <cell r="P137">
            <v>1.5206571858163132</v>
          </cell>
          <cell r="R137">
            <v>6.1</v>
          </cell>
        </row>
        <row r="138">
          <cell r="B138" t="str">
            <v>91</v>
          </cell>
          <cell r="C138">
            <v>8.27</v>
          </cell>
          <cell r="E138">
            <v>9.56</v>
          </cell>
          <cell r="G138">
            <v>9.52</v>
          </cell>
          <cell r="K138">
            <v>6.5</v>
          </cell>
          <cell r="O138">
            <v>1.2900000000000009</v>
          </cell>
          <cell r="P138">
            <v>1.5206571858163132</v>
          </cell>
          <cell r="R138">
            <v>5.7</v>
          </cell>
        </row>
        <row r="139">
          <cell r="C139">
            <v>8.0299999999999994</v>
          </cell>
          <cell r="E139">
            <v>9.31</v>
          </cell>
          <cell r="G139">
            <v>9.0500000000000007</v>
          </cell>
          <cell r="K139">
            <v>6</v>
          </cell>
          <cell r="O139">
            <v>1.2800000000000011</v>
          </cell>
          <cell r="P139">
            <v>1.5206571858163132</v>
          </cell>
          <cell r="R139">
            <v>5.3</v>
          </cell>
        </row>
        <row r="140">
          <cell r="C140">
            <v>8.2899999999999991</v>
          </cell>
          <cell r="E140">
            <v>9.39</v>
          </cell>
          <cell r="G140">
            <v>9</v>
          </cell>
          <cell r="K140">
            <v>6</v>
          </cell>
          <cell r="O140">
            <v>1.1000000000000014</v>
          </cell>
          <cell r="P140">
            <v>1.5206571858163132</v>
          </cell>
          <cell r="R140">
            <v>4.9000000000000004</v>
          </cell>
        </row>
        <row r="141">
          <cell r="C141">
            <v>8.2100000000000009</v>
          </cell>
          <cell r="E141">
            <v>9.3000000000000007</v>
          </cell>
          <cell r="G141">
            <v>9</v>
          </cell>
          <cell r="K141">
            <v>5.5</v>
          </cell>
          <cell r="O141">
            <v>1.0899999999999999</v>
          </cell>
          <cell r="P141">
            <v>1.5206571858163132</v>
          </cell>
          <cell r="R141">
            <v>4.9000000000000004</v>
          </cell>
        </row>
        <row r="142">
          <cell r="C142">
            <v>8.27</v>
          </cell>
          <cell r="E142">
            <v>9.2899999999999991</v>
          </cell>
          <cell r="G142">
            <v>8.5</v>
          </cell>
          <cell r="K142">
            <v>5.5</v>
          </cell>
          <cell r="O142">
            <v>1.0199999999999996</v>
          </cell>
          <cell r="P142">
            <v>1.5206571858163132</v>
          </cell>
          <cell r="R142">
            <v>5</v>
          </cell>
        </row>
        <row r="143">
          <cell r="C143">
            <v>8.4700000000000006</v>
          </cell>
          <cell r="E143">
            <v>9.44</v>
          </cell>
          <cell r="G143">
            <v>8.5</v>
          </cell>
          <cell r="K143">
            <v>5.5</v>
          </cell>
          <cell r="O143">
            <v>0.96999999999999886</v>
          </cell>
          <cell r="P143">
            <v>1.5206571858163132</v>
          </cell>
          <cell r="R143">
            <v>4.7</v>
          </cell>
        </row>
        <row r="144">
          <cell r="C144">
            <v>8.4499999999999993</v>
          </cell>
          <cell r="E144">
            <v>9.4</v>
          </cell>
          <cell r="G144">
            <v>8.5</v>
          </cell>
          <cell r="K144">
            <v>5.5</v>
          </cell>
          <cell r="O144">
            <v>0.95000000000000107</v>
          </cell>
          <cell r="P144">
            <v>1.5206571858163132</v>
          </cell>
          <cell r="R144">
            <v>4.4000000000000004</v>
          </cell>
        </row>
        <row r="145">
          <cell r="C145">
            <v>8.14</v>
          </cell>
          <cell r="E145">
            <v>9.16</v>
          </cell>
          <cell r="G145">
            <v>8.5</v>
          </cell>
          <cell r="K145">
            <v>5.5</v>
          </cell>
          <cell r="O145">
            <v>1.0199999999999996</v>
          </cell>
          <cell r="P145">
            <v>1.5206571858163132</v>
          </cell>
          <cell r="R145">
            <v>3.8</v>
          </cell>
        </row>
        <row r="146">
          <cell r="C146">
            <v>7.95</v>
          </cell>
          <cell r="E146">
            <v>9.0299999999999994</v>
          </cell>
          <cell r="G146">
            <v>8.1999999999999993</v>
          </cell>
          <cell r="K146">
            <v>5</v>
          </cell>
          <cell r="O146">
            <v>1.0799999999999992</v>
          </cell>
          <cell r="P146">
            <v>1.5206571858163132</v>
          </cell>
          <cell r="R146">
            <v>3.4</v>
          </cell>
        </row>
        <row r="147">
          <cell r="C147">
            <v>7.93</v>
          </cell>
          <cell r="E147">
            <v>8.99</v>
          </cell>
          <cell r="G147">
            <v>8</v>
          </cell>
          <cell r="K147">
            <v>5</v>
          </cell>
          <cell r="O147">
            <v>1.0600000000000005</v>
          </cell>
          <cell r="P147">
            <v>1.5206571858163132</v>
          </cell>
          <cell r="R147">
            <v>2.9</v>
          </cell>
        </row>
        <row r="148">
          <cell r="C148">
            <v>7.92</v>
          </cell>
          <cell r="E148">
            <v>8.93</v>
          </cell>
          <cell r="G148">
            <v>7.58</v>
          </cell>
          <cell r="K148">
            <v>5</v>
          </cell>
          <cell r="O148">
            <v>1.0099999999999998</v>
          </cell>
          <cell r="P148">
            <v>1.5206571858163132</v>
          </cell>
          <cell r="R148">
            <v>3</v>
          </cell>
        </row>
        <row r="149">
          <cell r="C149">
            <v>7.7</v>
          </cell>
          <cell r="E149">
            <v>8.76</v>
          </cell>
          <cell r="G149">
            <v>7.21</v>
          </cell>
          <cell r="K149">
            <v>4.5</v>
          </cell>
          <cell r="O149">
            <v>1.0599999999999996</v>
          </cell>
          <cell r="P149">
            <v>1.5206571858163132</v>
          </cell>
          <cell r="R149">
            <v>3.1</v>
          </cell>
        </row>
        <row r="150">
          <cell r="B150" t="str">
            <v>92</v>
          </cell>
          <cell r="C150">
            <v>7.58</v>
          </cell>
          <cell r="E150">
            <v>8.67</v>
          </cell>
          <cell r="G150">
            <v>6.5</v>
          </cell>
          <cell r="K150">
            <v>3.5</v>
          </cell>
          <cell r="O150">
            <v>1.0899999999999999</v>
          </cell>
          <cell r="P150">
            <v>1.5206571858163132</v>
          </cell>
          <cell r="R150">
            <v>2.6</v>
          </cell>
        </row>
        <row r="151">
          <cell r="C151">
            <v>7.85</v>
          </cell>
          <cell r="E151">
            <v>8.77</v>
          </cell>
          <cell r="G151">
            <v>6.5</v>
          </cell>
          <cell r="K151">
            <v>3.5</v>
          </cell>
          <cell r="O151">
            <v>0.91999999999999993</v>
          </cell>
          <cell r="P151">
            <v>1.5206571858163132</v>
          </cell>
          <cell r="R151">
            <v>2.8</v>
          </cell>
        </row>
        <row r="152">
          <cell r="C152">
            <v>7.97</v>
          </cell>
          <cell r="E152">
            <v>8.84</v>
          </cell>
          <cell r="G152">
            <v>6.5</v>
          </cell>
          <cell r="K152">
            <v>3.5</v>
          </cell>
          <cell r="O152">
            <v>0.87000000000000011</v>
          </cell>
          <cell r="P152">
            <v>1.5206571858163132</v>
          </cell>
          <cell r="R152">
            <v>3.2</v>
          </cell>
        </row>
        <row r="153">
          <cell r="C153">
            <v>7.96</v>
          </cell>
          <cell r="E153">
            <v>8.7899999999999991</v>
          </cell>
          <cell r="G153">
            <v>6.5</v>
          </cell>
          <cell r="K153">
            <v>3.5</v>
          </cell>
          <cell r="O153">
            <v>0.82999999999999918</v>
          </cell>
          <cell r="P153">
            <v>1.5206571858163132</v>
          </cell>
          <cell r="R153">
            <v>3.2</v>
          </cell>
        </row>
        <row r="154">
          <cell r="C154">
            <v>7.89</v>
          </cell>
          <cell r="E154">
            <v>8.7200000000000006</v>
          </cell>
          <cell r="G154">
            <v>6.5</v>
          </cell>
          <cell r="K154">
            <v>3.5</v>
          </cell>
          <cell r="O154">
            <v>0.83000000000000096</v>
          </cell>
          <cell r="P154">
            <v>1.5206571858163132</v>
          </cell>
          <cell r="R154">
            <v>3</v>
          </cell>
        </row>
        <row r="155">
          <cell r="C155">
            <v>7.84</v>
          </cell>
          <cell r="E155">
            <v>8.64</v>
          </cell>
          <cell r="G155">
            <v>6.5</v>
          </cell>
          <cell r="K155">
            <v>3.5</v>
          </cell>
          <cell r="O155">
            <v>0.80000000000000071</v>
          </cell>
          <cell r="P155">
            <v>1.5206571858163132</v>
          </cell>
          <cell r="R155">
            <v>3.1</v>
          </cell>
        </row>
        <row r="156">
          <cell r="C156">
            <v>7.6</v>
          </cell>
          <cell r="E156">
            <v>8.4600000000000009</v>
          </cell>
          <cell r="G156">
            <v>6.02</v>
          </cell>
          <cell r="K156">
            <v>3</v>
          </cell>
          <cell r="O156">
            <v>0.86000000000000121</v>
          </cell>
          <cell r="P156">
            <v>1.5206571858163132</v>
          </cell>
          <cell r="R156">
            <v>3.2</v>
          </cell>
        </row>
        <row r="157">
          <cell r="C157">
            <v>7.39</v>
          </cell>
          <cell r="E157">
            <v>8.34</v>
          </cell>
          <cell r="G157">
            <v>6</v>
          </cell>
          <cell r="K157">
            <v>3</v>
          </cell>
          <cell r="O157">
            <v>0.95000000000000018</v>
          </cell>
          <cell r="P157">
            <v>1.5206571858163132</v>
          </cell>
          <cell r="R157">
            <v>3.1</v>
          </cell>
        </row>
        <row r="158">
          <cell r="C158">
            <v>7.34</v>
          </cell>
          <cell r="E158">
            <v>8.32</v>
          </cell>
          <cell r="G158">
            <v>6</v>
          </cell>
          <cell r="K158">
            <v>3</v>
          </cell>
          <cell r="O158">
            <v>0.98000000000000043</v>
          </cell>
          <cell r="P158">
            <v>1.5206571858163132</v>
          </cell>
          <cell r="R158">
            <v>3</v>
          </cell>
        </row>
        <row r="159">
          <cell r="C159">
            <v>7.53</v>
          </cell>
          <cell r="E159">
            <v>8.44</v>
          </cell>
          <cell r="G159">
            <v>6</v>
          </cell>
          <cell r="K159">
            <v>3</v>
          </cell>
          <cell r="O159">
            <v>0.90999999999999925</v>
          </cell>
          <cell r="P159">
            <v>1.5206571858163132</v>
          </cell>
          <cell r="R159">
            <v>3.2</v>
          </cell>
        </row>
        <row r="160">
          <cell r="C160">
            <v>7.61</v>
          </cell>
          <cell r="E160">
            <v>8.5299999999999994</v>
          </cell>
          <cell r="G160">
            <v>6</v>
          </cell>
          <cell r="K160">
            <v>3</v>
          </cell>
          <cell r="O160">
            <v>0.91999999999999904</v>
          </cell>
          <cell r="P160">
            <v>1.5206571858163132</v>
          </cell>
          <cell r="R160">
            <v>3</v>
          </cell>
        </row>
        <row r="161">
          <cell r="C161">
            <v>7.44</v>
          </cell>
          <cell r="E161">
            <v>8.36</v>
          </cell>
          <cell r="G161">
            <v>6</v>
          </cell>
          <cell r="K161">
            <v>3</v>
          </cell>
          <cell r="O161">
            <v>0.91999999999999904</v>
          </cell>
          <cell r="P161">
            <v>1.5206571858163132</v>
          </cell>
          <cell r="R161">
            <v>2.9</v>
          </cell>
        </row>
        <row r="162">
          <cell r="B162" t="str">
            <v>93</v>
          </cell>
          <cell r="C162">
            <v>7.34</v>
          </cell>
          <cell r="E162">
            <v>8.23</v>
          </cell>
          <cell r="G162">
            <v>6</v>
          </cell>
          <cell r="K162">
            <v>3</v>
          </cell>
          <cell r="O162">
            <v>0.89000000000000057</v>
          </cell>
          <cell r="P162">
            <v>1.5206571858163132</v>
          </cell>
          <cell r="R162">
            <v>3.3</v>
          </cell>
        </row>
        <row r="163">
          <cell r="C163">
            <v>7.09</v>
          </cell>
          <cell r="E163">
            <v>8</v>
          </cell>
          <cell r="G163">
            <v>6</v>
          </cell>
          <cell r="K163">
            <v>3</v>
          </cell>
          <cell r="O163">
            <v>0.91000000000000014</v>
          </cell>
          <cell r="P163">
            <v>1.5206571858163132</v>
          </cell>
          <cell r="R163">
            <v>3.2</v>
          </cell>
        </row>
        <row r="164">
          <cell r="C164">
            <v>6.82</v>
          </cell>
          <cell r="E164">
            <v>7.85</v>
          </cell>
          <cell r="G164">
            <v>6</v>
          </cell>
          <cell r="K164">
            <v>3</v>
          </cell>
          <cell r="O164">
            <v>1.0299999999999994</v>
          </cell>
          <cell r="P164">
            <v>1.5206571858163132</v>
          </cell>
          <cell r="R164">
            <v>3.1</v>
          </cell>
        </row>
        <row r="165">
          <cell r="C165">
            <v>6.85</v>
          </cell>
          <cell r="E165">
            <v>7.76</v>
          </cell>
          <cell r="G165">
            <v>6</v>
          </cell>
          <cell r="K165">
            <v>3</v>
          </cell>
          <cell r="O165">
            <v>0.91000000000000014</v>
          </cell>
          <cell r="P165">
            <v>1.5206571858163132</v>
          </cell>
          <cell r="R165">
            <v>3.2</v>
          </cell>
        </row>
        <row r="166">
          <cell r="C166">
            <v>6.92</v>
          </cell>
          <cell r="E166">
            <v>7.78</v>
          </cell>
          <cell r="G166">
            <v>6</v>
          </cell>
          <cell r="K166">
            <v>3</v>
          </cell>
          <cell r="O166">
            <v>0.86000000000000032</v>
          </cell>
          <cell r="P166">
            <v>1.5206571858163132</v>
          </cell>
          <cell r="R166">
            <v>3.2</v>
          </cell>
        </row>
        <row r="167">
          <cell r="C167">
            <v>6.81</v>
          </cell>
          <cell r="E167">
            <v>7.68</v>
          </cell>
          <cell r="G167">
            <v>6</v>
          </cell>
          <cell r="K167">
            <v>3</v>
          </cell>
          <cell r="O167">
            <v>0.87000000000000011</v>
          </cell>
          <cell r="P167">
            <v>1.5206571858163132</v>
          </cell>
          <cell r="R167">
            <v>3</v>
          </cell>
        </row>
        <row r="168">
          <cell r="C168">
            <v>6.63</v>
          </cell>
          <cell r="E168">
            <v>7.53</v>
          </cell>
          <cell r="G168">
            <v>6</v>
          </cell>
          <cell r="K168">
            <v>3</v>
          </cell>
          <cell r="O168">
            <v>0.90000000000000036</v>
          </cell>
          <cell r="P168">
            <v>1.5206571858163132</v>
          </cell>
          <cell r="R168">
            <v>2.8</v>
          </cell>
        </row>
        <row r="169">
          <cell r="C169">
            <v>6.32</v>
          </cell>
          <cell r="E169">
            <v>7.21</v>
          </cell>
          <cell r="G169">
            <v>6</v>
          </cell>
          <cell r="K169">
            <v>3</v>
          </cell>
          <cell r="O169">
            <v>0.88999999999999968</v>
          </cell>
          <cell r="P169">
            <v>1.5206571858163132</v>
          </cell>
          <cell r="R169">
            <v>2.8</v>
          </cell>
        </row>
        <row r="170">
          <cell r="C170">
            <v>6</v>
          </cell>
          <cell r="E170">
            <v>7.01</v>
          </cell>
          <cell r="G170">
            <v>6</v>
          </cell>
          <cell r="K170">
            <v>3</v>
          </cell>
          <cell r="O170">
            <v>1.0099999999999998</v>
          </cell>
          <cell r="P170">
            <v>1.5206571858163132</v>
          </cell>
          <cell r="R170">
            <v>2.7</v>
          </cell>
        </row>
        <row r="171">
          <cell r="C171">
            <v>5.94</v>
          </cell>
          <cell r="E171">
            <v>6.99</v>
          </cell>
          <cell r="G171">
            <v>6</v>
          </cell>
          <cell r="K171">
            <v>3</v>
          </cell>
          <cell r="O171">
            <v>1.0499999999999998</v>
          </cell>
          <cell r="P171">
            <v>1.5206571858163132</v>
          </cell>
          <cell r="R171">
            <v>2.8</v>
          </cell>
        </row>
        <row r="172">
          <cell r="C172">
            <v>6.21</v>
          </cell>
          <cell r="E172">
            <v>7.3</v>
          </cell>
          <cell r="G172">
            <v>6</v>
          </cell>
          <cell r="K172">
            <v>3</v>
          </cell>
          <cell r="O172">
            <v>1.0899999999999999</v>
          </cell>
          <cell r="P172">
            <v>1.5206571858163132</v>
          </cell>
          <cell r="R172">
            <v>2.7</v>
          </cell>
        </row>
        <row r="173">
          <cell r="C173">
            <v>6.25</v>
          </cell>
          <cell r="E173">
            <v>7.33</v>
          </cell>
          <cell r="G173">
            <v>6</v>
          </cell>
          <cell r="K173">
            <v>3</v>
          </cell>
          <cell r="O173">
            <v>1.08</v>
          </cell>
          <cell r="P173">
            <v>1.5206571858163132</v>
          </cell>
          <cell r="R173">
            <v>2.7</v>
          </cell>
        </row>
        <row r="174">
          <cell r="B174" t="str">
            <v>94</v>
          </cell>
          <cell r="C174">
            <v>6.29</v>
          </cell>
          <cell r="E174">
            <v>7.31</v>
          </cell>
          <cell r="G174">
            <v>6</v>
          </cell>
          <cell r="K174">
            <v>3</v>
          </cell>
          <cell r="O174">
            <v>1.0199999999999996</v>
          </cell>
          <cell r="P174">
            <v>1.5206571858163132</v>
          </cell>
          <cell r="R174">
            <v>2.5</v>
          </cell>
        </row>
        <row r="175">
          <cell r="C175">
            <v>6.49</v>
          </cell>
          <cell r="E175">
            <v>7.44</v>
          </cell>
          <cell r="G175">
            <v>6</v>
          </cell>
          <cell r="K175">
            <v>3</v>
          </cell>
          <cell r="O175">
            <v>0.95000000000000018</v>
          </cell>
          <cell r="P175">
            <v>1.5206571858163132</v>
          </cell>
          <cell r="R175">
            <v>2.5</v>
          </cell>
        </row>
        <row r="176">
          <cell r="C176">
            <v>6.91</v>
          </cell>
          <cell r="E176">
            <v>7.83</v>
          </cell>
          <cell r="G176">
            <v>6.06</v>
          </cell>
          <cell r="K176">
            <v>3</v>
          </cell>
          <cell r="O176">
            <v>0.91999999999999993</v>
          </cell>
          <cell r="P176">
            <v>1.5206571858163132</v>
          </cell>
          <cell r="R176">
            <v>2.5</v>
          </cell>
        </row>
        <row r="177">
          <cell r="C177">
            <v>7.27</v>
          </cell>
          <cell r="E177">
            <v>8.1999999999999993</v>
          </cell>
          <cell r="G177">
            <v>6.45</v>
          </cell>
          <cell r="K177">
            <v>3</v>
          </cell>
          <cell r="O177">
            <v>0.92999999999999972</v>
          </cell>
          <cell r="P177">
            <v>1.5206571858163132</v>
          </cell>
          <cell r="R177">
            <v>2.4</v>
          </cell>
        </row>
        <row r="178">
          <cell r="C178">
            <v>7.41</v>
          </cell>
          <cell r="E178">
            <v>8.32</v>
          </cell>
          <cell r="G178">
            <v>6.99</v>
          </cell>
          <cell r="K178">
            <v>3</v>
          </cell>
          <cell r="O178">
            <v>0.91000000000000014</v>
          </cell>
          <cell r="P178">
            <v>1.5206571858163132</v>
          </cell>
          <cell r="R178">
            <v>2.2999999999999998</v>
          </cell>
        </row>
        <row r="179">
          <cell r="C179">
            <v>7.4</v>
          </cell>
          <cell r="E179">
            <v>8.31</v>
          </cell>
          <cell r="G179">
            <v>7.25</v>
          </cell>
          <cell r="K179">
            <v>3.5</v>
          </cell>
          <cell r="O179">
            <v>0.91000000000000014</v>
          </cell>
          <cell r="P179">
            <v>1.5206571858163132</v>
          </cell>
          <cell r="R179">
            <v>2.5</v>
          </cell>
        </row>
        <row r="180">
          <cell r="C180">
            <v>7.58</v>
          </cell>
          <cell r="E180">
            <v>8.4700000000000006</v>
          </cell>
          <cell r="G180">
            <v>7.25</v>
          </cell>
          <cell r="K180">
            <v>3.5</v>
          </cell>
          <cell r="O180">
            <v>0.89000000000000057</v>
          </cell>
          <cell r="P180">
            <v>1.5206571858163132</v>
          </cell>
          <cell r="R180">
            <v>2.9</v>
          </cell>
        </row>
        <row r="181">
          <cell r="C181">
            <v>7.49</v>
          </cell>
          <cell r="E181">
            <v>8.41</v>
          </cell>
          <cell r="G181">
            <v>7.51</v>
          </cell>
          <cell r="K181">
            <v>3.5</v>
          </cell>
          <cell r="O181">
            <v>0.91999999999999993</v>
          </cell>
          <cell r="P181">
            <v>1.5206571858163132</v>
          </cell>
          <cell r="R181">
            <v>3</v>
          </cell>
        </row>
        <row r="182">
          <cell r="C182">
            <v>7.71</v>
          </cell>
          <cell r="E182">
            <v>8.65</v>
          </cell>
          <cell r="G182">
            <v>7.75</v>
          </cell>
          <cell r="K182">
            <v>4</v>
          </cell>
          <cell r="O182">
            <v>0.94000000000000039</v>
          </cell>
          <cell r="P182">
            <v>1.5206571858163132</v>
          </cell>
          <cell r="R182">
            <v>2.6</v>
          </cell>
        </row>
        <row r="183">
          <cell r="C183">
            <v>7.94</v>
          </cell>
          <cell r="E183">
            <v>8.8800000000000008</v>
          </cell>
          <cell r="G183">
            <v>7.75</v>
          </cell>
          <cell r="K183">
            <v>4</v>
          </cell>
          <cell r="O183">
            <v>0.94000000000000039</v>
          </cell>
          <cell r="P183">
            <v>1.5206571858163132</v>
          </cell>
          <cell r="R183">
            <v>2.7</v>
          </cell>
        </row>
        <row r="184">
          <cell r="C184">
            <v>8.08</v>
          </cell>
          <cell r="E184">
            <v>9</v>
          </cell>
          <cell r="G184">
            <v>8.15</v>
          </cell>
          <cell r="K184">
            <v>4.75</v>
          </cell>
          <cell r="O184">
            <v>0.91999999999999993</v>
          </cell>
          <cell r="P184">
            <v>1.5206571858163132</v>
          </cell>
          <cell r="R184">
            <v>2.7</v>
          </cell>
        </row>
        <row r="185">
          <cell r="C185">
            <v>7.87</v>
          </cell>
          <cell r="E185">
            <v>8.7899999999999991</v>
          </cell>
          <cell r="G185">
            <v>8.5</v>
          </cell>
          <cell r="K185">
            <v>4.75</v>
          </cell>
          <cell r="O185">
            <v>0.91999999999999904</v>
          </cell>
          <cell r="P185">
            <v>1.5206571858163132</v>
          </cell>
          <cell r="R185">
            <v>2.8</v>
          </cell>
        </row>
        <row r="186">
          <cell r="B186" t="str">
            <v>95</v>
          </cell>
          <cell r="C186">
            <v>7.85</v>
          </cell>
          <cell r="E186">
            <v>8.77</v>
          </cell>
          <cell r="G186">
            <v>8.5</v>
          </cell>
          <cell r="K186">
            <v>4.75</v>
          </cell>
          <cell r="O186">
            <v>0.91999999999999993</v>
          </cell>
          <cell r="P186">
            <v>1.5206571858163132</v>
          </cell>
          <cell r="R186">
            <v>2.9</v>
          </cell>
        </row>
        <row r="187">
          <cell r="C187">
            <v>7.61</v>
          </cell>
          <cell r="E187">
            <v>8.56</v>
          </cell>
          <cell r="G187">
            <v>9</v>
          </cell>
          <cell r="K187">
            <v>5.25</v>
          </cell>
          <cell r="O187">
            <v>0.95000000000000018</v>
          </cell>
          <cell r="P187">
            <v>1.5206571858163132</v>
          </cell>
          <cell r="R187">
            <v>2.9</v>
          </cell>
        </row>
        <row r="188">
          <cell r="C188">
            <v>7.45</v>
          </cell>
          <cell r="E188">
            <v>8.41</v>
          </cell>
          <cell r="G188">
            <v>9</v>
          </cell>
          <cell r="K188">
            <v>5.25</v>
          </cell>
          <cell r="O188">
            <v>0.96</v>
          </cell>
          <cell r="P188">
            <v>1.5206571858163132</v>
          </cell>
          <cell r="R188">
            <v>3.1</v>
          </cell>
        </row>
        <row r="189">
          <cell r="C189">
            <v>7.36</v>
          </cell>
          <cell r="E189">
            <v>8.3000000000000007</v>
          </cell>
          <cell r="G189">
            <v>9</v>
          </cell>
          <cell r="K189">
            <v>5.25</v>
          </cell>
          <cell r="O189">
            <v>0.94000000000000039</v>
          </cell>
          <cell r="P189">
            <v>1.5206571858163132</v>
          </cell>
          <cell r="R189">
            <v>2.4</v>
          </cell>
        </row>
        <row r="190">
          <cell r="C190">
            <v>6.95</v>
          </cell>
          <cell r="E190">
            <v>7.93</v>
          </cell>
          <cell r="G190">
            <v>9</v>
          </cell>
          <cell r="K190">
            <v>5.25</v>
          </cell>
          <cell r="O190">
            <v>0.97999999999999954</v>
          </cell>
          <cell r="P190">
            <v>1.5206571858163132</v>
          </cell>
          <cell r="R190">
            <v>3.2</v>
          </cell>
        </row>
        <row r="191">
          <cell r="C191">
            <v>6.57</v>
          </cell>
          <cell r="E191">
            <v>7.62</v>
          </cell>
          <cell r="G191">
            <v>9</v>
          </cell>
          <cell r="K191">
            <v>5.25</v>
          </cell>
          <cell r="O191">
            <v>1.0499999999999998</v>
          </cell>
          <cell r="P191">
            <v>1.5206571858163132</v>
          </cell>
          <cell r="R191">
            <v>3</v>
          </cell>
        </row>
        <row r="192">
          <cell r="C192">
            <v>6.72</v>
          </cell>
          <cell r="E192">
            <v>7.73</v>
          </cell>
          <cell r="G192">
            <v>8.8000000000000007</v>
          </cell>
          <cell r="K192">
            <v>5.25</v>
          </cell>
          <cell r="O192">
            <v>1.0100000000000007</v>
          </cell>
          <cell r="P192">
            <v>1.5206571858163132</v>
          </cell>
          <cell r="R192">
            <v>2.8</v>
          </cell>
        </row>
        <row r="193">
          <cell r="C193">
            <v>6.86</v>
          </cell>
          <cell r="E193">
            <v>7.86</v>
          </cell>
          <cell r="G193">
            <v>8.75</v>
          </cell>
          <cell r="K193">
            <v>5.25</v>
          </cell>
          <cell r="O193">
            <v>1</v>
          </cell>
          <cell r="P193">
            <v>1.5206571858163132</v>
          </cell>
          <cell r="R193">
            <v>2.6</v>
          </cell>
        </row>
        <row r="194">
          <cell r="C194">
            <v>6.55</v>
          </cell>
          <cell r="E194">
            <v>7.62</v>
          </cell>
          <cell r="G194">
            <v>8.75</v>
          </cell>
          <cell r="K194">
            <v>5.25</v>
          </cell>
          <cell r="O194">
            <v>1.0700000000000003</v>
          </cell>
          <cell r="P194">
            <v>1.5206571858163132</v>
          </cell>
          <cell r="R194">
            <v>2.5</v>
          </cell>
        </row>
        <row r="195">
          <cell r="C195">
            <v>6.37</v>
          </cell>
          <cell r="E195">
            <v>7.46</v>
          </cell>
          <cell r="G195">
            <v>8.75</v>
          </cell>
          <cell r="K195">
            <v>5.25</v>
          </cell>
          <cell r="O195">
            <v>1.0899999999999999</v>
          </cell>
          <cell r="P195">
            <v>1.5206571858163132</v>
          </cell>
          <cell r="R195">
            <v>2.8</v>
          </cell>
        </row>
        <row r="196">
          <cell r="C196">
            <v>6.26</v>
          </cell>
          <cell r="E196">
            <v>7.4</v>
          </cell>
          <cell r="G196">
            <v>8.75</v>
          </cell>
          <cell r="K196">
            <v>5.25</v>
          </cell>
          <cell r="O196">
            <v>1.1400000000000006</v>
          </cell>
          <cell r="P196">
            <v>1.5206571858163132</v>
          </cell>
          <cell r="R196">
            <v>2.6</v>
          </cell>
        </row>
        <row r="197">
          <cell r="C197">
            <v>6.06</v>
          </cell>
          <cell r="E197">
            <v>7.21</v>
          </cell>
          <cell r="G197">
            <v>8.65</v>
          </cell>
          <cell r="K197">
            <v>5.25</v>
          </cell>
          <cell r="O197">
            <v>1.1500000000000004</v>
          </cell>
          <cell r="P197">
            <v>1.5206571858163132</v>
          </cell>
          <cell r="R197">
            <v>2.5</v>
          </cell>
        </row>
        <row r="198">
          <cell r="B198" t="str">
            <v>96</v>
          </cell>
          <cell r="C198">
            <v>6.05</v>
          </cell>
          <cell r="E198">
            <v>7.2</v>
          </cell>
          <cell r="G198">
            <v>8.5</v>
          </cell>
          <cell r="K198">
            <v>5.25</v>
          </cell>
          <cell r="O198">
            <v>1.1500000000000004</v>
          </cell>
          <cell r="P198">
            <v>1.5206571858163132</v>
          </cell>
          <cell r="R198">
            <v>2.7</v>
          </cell>
        </row>
        <row r="199">
          <cell r="C199">
            <v>6.24</v>
          </cell>
          <cell r="E199">
            <v>7.37</v>
          </cell>
          <cell r="G199">
            <v>8.25</v>
          </cell>
          <cell r="K199">
            <v>5</v>
          </cell>
          <cell r="O199">
            <v>1.1299999999999999</v>
          </cell>
          <cell r="P199">
            <v>1.5206571858163132</v>
          </cell>
          <cell r="R199">
            <v>2.7</v>
          </cell>
        </row>
        <row r="200">
          <cell r="C200">
            <v>6.6</v>
          </cell>
          <cell r="E200">
            <v>7.72</v>
          </cell>
          <cell r="G200">
            <v>8.25</v>
          </cell>
          <cell r="K200">
            <v>5</v>
          </cell>
          <cell r="O200">
            <v>1.1200000000000001</v>
          </cell>
          <cell r="P200">
            <v>1.5206571858163132</v>
          </cell>
          <cell r="R200">
            <v>2.8</v>
          </cell>
        </row>
        <row r="201">
          <cell r="C201">
            <v>6.79</v>
          </cell>
          <cell r="E201">
            <v>7.88</v>
          </cell>
          <cell r="G201">
            <v>8.25</v>
          </cell>
          <cell r="K201">
            <v>5</v>
          </cell>
          <cell r="O201">
            <v>1.0899999999999999</v>
          </cell>
          <cell r="P201">
            <v>1.5206571858163132</v>
          </cell>
          <cell r="R201">
            <v>2.9</v>
          </cell>
        </row>
        <row r="202">
          <cell r="C202">
            <v>6.93</v>
          </cell>
          <cell r="E202">
            <v>7.99</v>
          </cell>
          <cell r="G202">
            <v>8.25</v>
          </cell>
          <cell r="K202">
            <v>5</v>
          </cell>
          <cell r="O202">
            <v>1.0600000000000005</v>
          </cell>
          <cell r="P202">
            <v>1.5206571858163132</v>
          </cell>
          <cell r="R202">
            <v>2.9</v>
          </cell>
        </row>
        <row r="203">
          <cell r="C203">
            <v>7.06</v>
          </cell>
          <cell r="E203">
            <v>8.07</v>
          </cell>
          <cell r="G203">
            <v>8.25</v>
          </cell>
          <cell r="K203">
            <v>5</v>
          </cell>
          <cell r="O203">
            <v>1.0100000000000007</v>
          </cell>
          <cell r="P203">
            <v>1.5206571858163132</v>
          </cell>
          <cell r="R203">
            <v>2.8</v>
          </cell>
        </row>
        <row r="204">
          <cell r="C204">
            <v>7.03</v>
          </cell>
          <cell r="E204">
            <v>8.02</v>
          </cell>
          <cell r="G204">
            <v>8.25</v>
          </cell>
          <cell r="K204">
            <v>5</v>
          </cell>
          <cell r="O204">
            <v>0.98999999999999932</v>
          </cell>
          <cell r="P204">
            <v>1.5206571858163132</v>
          </cell>
          <cell r="R204">
            <v>3</v>
          </cell>
        </row>
        <row r="205">
          <cell r="C205">
            <v>6.84</v>
          </cell>
          <cell r="E205">
            <v>7.84</v>
          </cell>
          <cell r="G205">
            <v>8.25</v>
          </cell>
          <cell r="K205">
            <v>5</v>
          </cell>
          <cell r="O205">
            <v>1</v>
          </cell>
          <cell r="P205">
            <v>1.5206571858163132</v>
          </cell>
          <cell r="R205">
            <v>2.9</v>
          </cell>
        </row>
        <row r="206">
          <cell r="C206">
            <v>7.03</v>
          </cell>
          <cell r="E206">
            <v>8.01</v>
          </cell>
          <cell r="G206">
            <v>8.25</v>
          </cell>
          <cell r="K206">
            <v>5</v>
          </cell>
          <cell r="O206">
            <v>0.97999999999999954</v>
          </cell>
          <cell r="P206">
            <v>1.5206571858163132</v>
          </cell>
          <cell r="R206">
            <v>3</v>
          </cell>
        </row>
        <row r="207">
          <cell r="C207">
            <v>6.81</v>
          </cell>
          <cell r="E207">
            <v>7.76</v>
          </cell>
          <cell r="G207">
            <v>8.25</v>
          </cell>
          <cell r="K207">
            <v>5</v>
          </cell>
          <cell r="O207">
            <v>0.95000000000000018</v>
          </cell>
          <cell r="P207">
            <v>1.5206571858163132</v>
          </cell>
          <cell r="R207">
            <v>3</v>
          </cell>
        </row>
        <row r="208">
          <cell r="C208">
            <v>6.48</v>
          </cell>
          <cell r="E208">
            <v>7.48</v>
          </cell>
          <cell r="G208">
            <v>8.25</v>
          </cell>
          <cell r="K208">
            <v>5</v>
          </cell>
          <cell r="O208">
            <v>1</v>
          </cell>
          <cell r="P208">
            <v>1.5206571858163132</v>
          </cell>
          <cell r="R208">
            <v>3.3</v>
          </cell>
        </row>
        <row r="209">
          <cell r="C209">
            <v>6.55</v>
          </cell>
          <cell r="E209">
            <v>7.58</v>
          </cell>
          <cell r="G209">
            <v>8.25</v>
          </cell>
          <cell r="K209">
            <v>5</v>
          </cell>
          <cell r="O209">
            <v>1.0300000000000002</v>
          </cell>
          <cell r="P209">
            <v>1.5206571858163132</v>
          </cell>
          <cell r="R209">
            <v>3.3</v>
          </cell>
        </row>
        <row r="210">
          <cell r="B210" t="str">
            <v>97</v>
          </cell>
          <cell r="C210">
            <v>6.83</v>
          </cell>
          <cell r="E210">
            <v>7.79</v>
          </cell>
          <cell r="G210">
            <v>8.25</v>
          </cell>
          <cell r="K210">
            <v>5</v>
          </cell>
          <cell r="O210">
            <v>0.96</v>
          </cell>
          <cell r="P210">
            <v>1.5206571858163132</v>
          </cell>
          <cell r="R210">
            <v>3</v>
          </cell>
        </row>
        <row r="211">
          <cell r="C211">
            <v>6.69</v>
          </cell>
          <cell r="E211">
            <v>7.68</v>
          </cell>
          <cell r="G211">
            <v>8.25</v>
          </cell>
          <cell r="K211">
            <v>5</v>
          </cell>
          <cell r="O211">
            <v>0.98999999999999932</v>
          </cell>
          <cell r="P211">
            <v>1.5206571858163132</v>
          </cell>
          <cell r="R211">
            <v>3</v>
          </cell>
        </row>
        <row r="212">
          <cell r="C212">
            <v>6.93</v>
          </cell>
          <cell r="E212">
            <v>7.92</v>
          </cell>
          <cell r="G212">
            <v>8.3000000000000007</v>
          </cell>
          <cell r="K212">
            <v>5</v>
          </cell>
          <cell r="O212">
            <v>0.99000000000000021</v>
          </cell>
          <cell r="P212">
            <v>1.5206571858163132</v>
          </cell>
          <cell r="R212">
            <v>2.8</v>
          </cell>
        </row>
        <row r="213">
          <cell r="C213">
            <v>7.09</v>
          </cell>
          <cell r="E213">
            <v>8.08</v>
          </cell>
          <cell r="G213">
            <v>8.5</v>
          </cell>
          <cell r="K213">
            <v>5</v>
          </cell>
          <cell r="O213">
            <v>0.99000000000000021</v>
          </cell>
          <cell r="P213">
            <v>1.5206571858163132</v>
          </cell>
          <cell r="R213">
            <v>2.5</v>
          </cell>
        </row>
        <row r="214">
          <cell r="C214">
            <v>6.94</v>
          </cell>
          <cell r="E214">
            <v>7.94</v>
          </cell>
          <cell r="G214">
            <v>8.5</v>
          </cell>
          <cell r="K214">
            <v>5</v>
          </cell>
          <cell r="O214">
            <v>1</v>
          </cell>
          <cell r="P214">
            <v>1.5206571858163132</v>
          </cell>
          <cell r="R214">
            <v>2.2000000000000002</v>
          </cell>
        </row>
        <row r="215">
          <cell r="C215">
            <v>6.77</v>
          </cell>
          <cell r="E215">
            <v>7.77</v>
          </cell>
          <cell r="G215">
            <v>8.5</v>
          </cell>
          <cell r="K215">
            <v>5</v>
          </cell>
          <cell r="O215">
            <v>1</v>
          </cell>
          <cell r="P215">
            <v>1.5206571858163132</v>
          </cell>
          <cell r="R215">
            <v>2.2999999999999998</v>
          </cell>
        </row>
        <row r="216">
          <cell r="C216">
            <v>6.51</v>
          </cell>
          <cell r="E216">
            <v>7.52</v>
          </cell>
          <cell r="G216">
            <v>8.5</v>
          </cell>
          <cell r="K216">
            <v>5</v>
          </cell>
          <cell r="O216">
            <v>1.0099999999999998</v>
          </cell>
          <cell r="P216">
            <v>1.5206571858163132</v>
          </cell>
          <cell r="R216">
            <v>2.2000000000000002</v>
          </cell>
        </row>
        <row r="217">
          <cell r="C217">
            <v>6.58</v>
          </cell>
          <cell r="E217">
            <v>7.57</v>
          </cell>
          <cell r="G217">
            <v>8.5</v>
          </cell>
          <cell r="K217">
            <v>5</v>
          </cell>
          <cell r="O217">
            <v>0.99000000000000021</v>
          </cell>
          <cell r="P217">
            <v>1.5206571858163132</v>
          </cell>
          <cell r="R217">
            <v>2.2000000000000002</v>
          </cell>
        </row>
        <row r="218">
          <cell r="C218">
            <v>6.5</v>
          </cell>
          <cell r="E218">
            <v>7.5</v>
          </cell>
          <cell r="G218">
            <v>8.5</v>
          </cell>
          <cell r="K218">
            <v>5</v>
          </cell>
          <cell r="O218">
            <v>1</v>
          </cell>
          <cell r="P218">
            <v>1.5206571858163132</v>
          </cell>
          <cell r="R218">
            <v>2.2000000000000002</v>
          </cell>
        </row>
        <row r="219">
          <cell r="C219">
            <v>6.33</v>
          </cell>
          <cell r="E219">
            <v>7.37</v>
          </cell>
          <cell r="G219">
            <v>8.5</v>
          </cell>
          <cell r="K219">
            <v>5</v>
          </cell>
          <cell r="O219">
            <v>1.04</v>
          </cell>
          <cell r="P219">
            <v>1.5206571858163132</v>
          </cell>
          <cell r="R219">
            <v>2.1</v>
          </cell>
        </row>
        <row r="220">
          <cell r="C220">
            <v>6.11</v>
          </cell>
          <cell r="E220">
            <v>7.24</v>
          </cell>
          <cell r="G220">
            <v>8.5</v>
          </cell>
          <cell r="K220">
            <v>5</v>
          </cell>
          <cell r="O220">
            <v>1.1299999999999999</v>
          </cell>
          <cell r="P220">
            <v>1.5206571858163132</v>
          </cell>
          <cell r="R220">
            <v>1.8</v>
          </cell>
        </row>
        <row r="221">
          <cell r="C221">
            <v>5.99</v>
          </cell>
          <cell r="E221">
            <v>7.16</v>
          </cell>
          <cell r="G221">
            <v>8.5</v>
          </cell>
          <cell r="K221">
            <v>5</v>
          </cell>
          <cell r="O221">
            <v>1.17</v>
          </cell>
          <cell r="P221">
            <v>1.5206571858163132</v>
          </cell>
          <cell r="R221">
            <v>1.7</v>
          </cell>
        </row>
        <row r="222">
          <cell r="B222" t="str">
            <v>98</v>
          </cell>
          <cell r="C222">
            <v>5.81</v>
          </cell>
          <cell r="E222">
            <v>7.03</v>
          </cell>
          <cell r="G222">
            <v>8.5</v>
          </cell>
          <cell r="K222">
            <v>5</v>
          </cell>
          <cell r="O222">
            <v>1.2200000000000006</v>
          </cell>
          <cell r="P222">
            <v>1.5206571858163132</v>
          </cell>
          <cell r="R222">
            <v>1.6</v>
          </cell>
        </row>
        <row r="223">
          <cell r="C223">
            <v>5.89</v>
          </cell>
          <cell r="E223">
            <v>7.09</v>
          </cell>
          <cell r="G223">
            <v>8.5</v>
          </cell>
          <cell r="K223">
            <v>5</v>
          </cell>
          <cell r="O223">
            <v>1.2000000000000002</v>
          </cell>
          <cell r="P223">
            <v>1.5206571858163132</v>
          </cell>
          <cell r="R223">
            <v>1.4</v>
          </cell>
        </row>
        <row r="224">
          <cell r="C224">
            <v>5.95</v>
          </cell>
          <cell r="E224">
            <v>7.13</v>
          </cell>
          <cell r="G224">
            <v>8.5</v>
          </cell>
          <cell r="K224">
            <v>5</v>
          </cell>
          <cell r="O224">
            <v>1.1799999999999997</v>
          </cell>
          <cell r="P224">
            <v>1.5206571858163132</v>
          </cell>
          <cell r="R224">
            <v>1.4</v>
          </cell>
        </row>
        <row r="225">
          <cell r="C225">
            <v>5.92</v>
          </cell>
          <cell r="E225">
            <v>7.12</v>
          </cell>
          <cell r="G225">
            <v>8.5</v>
          </cell>
          <cell r="K225">
            <v>5</v>
          </cell>
          <cell r="O225">
            <v>1.2000000000000002</v>
          </cell>
          <cell r="P225">
            <v>1.5206571858163132</v>
          </cell>
          <cell r="R225">
            <v>1.4</v>
          </cell>
        </row>
        <row r="226">
          <cell r="C226">
            <v>5.93</v>
          </cell>
          <cell r="E226">
            <v>7.11</v>
          </cell>
          <cell r="G226">
            <v>8.5</v>
          </cell>
          <cell r="K226">
            <v>5</v>
          </cell>
          <cell r="O226">
            <v>1.1800000000000006</v>
          </cell>
          <cell r="P226">
            <v>1.5206571858163132</v>
          </cell>
          <cell r="R226">
            <v>1.7</v>
          </cell>
        </row>
        <row r="227">
          <cell r="C227">
            <v>5.7</v>
          </cell>
          <cell r="E227">
            <v>6.99</v>
          </cell>
          <cell r="G227">
            <v>8.5</v>
          </cell>
          <cell r="K227">
            <v>5</v>
          </cell>
          <cell r="P227">
            <v>1.5206571858163132</v>
          </cell>
          <cell r="R227">
            <v>1.7</v>
          </cell>
        </row>
        <row r="228">
          <cell r="C228">
            <v>5.68</v>
          </cell>
          <cell r="E228">
            <v>6.99</v>
          </cell>
          <cell r="G228">
            <v>8.5</v>
          </cell>
          <cell r="K228">
            <v>5</v>
          </cell>
          <cell r="P228">
            <v>1.5206571858163132</v>
          </cell>
          <cell r="R228">
            <v>1.7</v>
          </cell>
        </row>
        <row r="229">
          <cell r="C229">
            <v>5.54</v>
          </cell>
          <cell r="E229">
            <v>6.96</v>
          </cell>
          <cell r="G229">
            <v>8.5</v>
          </cell>
          <cell r="P229">
            <v>1.5206571858163132</v>
          </cell>
        </row>
        <row r="230">
          <cell r="C230">
            <v>5.2</v>
          </cell>
          <cell r="E230">
            <v>6.88</v>
          </cell>
        </row>
        <row r="231">
          <cell r="C231">
            <v>5.01</v>
          </cell>
          <cell r="E231">
            <v>6.88</v>
          </cell>
        </row>
        <row r="232">
          <cell r="C232">
            <v>5.25</v>
          </cell>
          <cell r="E232">
            <v>6.96</v>
          </cell>
        </row>
        <row r="233">
          <cell r="C233">
            <v>5.0599999999999996</v>
          </cell>
          <cell r="E233">
            <v>6.84</v>
          </cell>
        </row>
      </sheetData>
      <sheetData sheetId="1"/>
      <sheetData sheetId="2"/>
      <sheetData sheetId="3" refreshError="1"/>
      <sheetData sheetId="4"/>
      <sheetData sheetId="5" refreshError="1"/>
      <sheetData sheetId="6"/>
      <sheetData sheetId="7" refreshError="1"/>
      <sheetData sheetId="8"/>
      <sheetData sheetId="9"/>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verage Spreads"/>
      <sheetName val="BondsOnline Data"/>
      <sheetName val="Moody's Bond Yield Data"/>
      <sheetName val="Discount Rate "/>
      <sheetName val="Chart1"/>
      <sheetName val="Prime Rate"/>
      <sheetName val="Chart2"/>
      <sheetName val="Inflation"/>
      <sheetName val="Chart3"/>
      <sheetName val="Utility Bonds"/>
      <sheetName val="30 Yr. Bonds"/>
      <sheetName val="Chart4"/>
      <sheetName val="Chart5"/>
      <sheetName val="Chart6"/>
      <sheetName val="Compatibility Report"/>
      <sheetName val="Sheet1"/>
      <sheetName val="Sheet2"/>
    </sheetNames>
    <sheetDataSet>
      <sheetData sheetId="0">
        <row r="6">
          <cell r="B6" t="str">
            <v xml:space="preserve"> 80</v>
          </cell>
        </row>
      </sheetData>
      <sheetData sheetId="1"/>
      <sheetData sheetId="2"/>
      <sheetData sheetId="3">
        <row r="14">
          <cell r="A14">
            <v>6941</v>
          </cell>
        </row>
      </sheetData>
      <sheetData sheetId="4"/>
      <sheetData sheetId="5" refreshError="1"/>
      <sheetData sheetId="6"/>
      <sheetData sheetId="7" refreshError="1"/>
      <sheetData sheetId="8"/>
      <sheetData sheetId="9" refreshError="1"/>
      <sheetData sheetId="10"/>
      <sheetData sheetId="11"/>
      <sheetData sheetId="12" refreshError="1"/>
      <sheetData sheetId="13" refreshError="1"/>
      <sheetData sheetId="14" refreshError="1"/>
      <sheetData sheetId="15"/>
      <sheetData sheetId="16"/>
      <sheetData sheetId="17"/>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Data"/>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ow r="7">
          <cell r="C7" t="str">
            <v>Start Date</v>
          </cell>
          <cell r="D7">
            <v>33238</v>
          </cell>
        </row>
        <row r="8">
          <cell r="C8" t="str">
            <v>End Date</v>
          </cell>
          <cell r="D8">
            <v>43100</v>
          </cell>
        </row>
        <row r="10">
          <cell r="C10" t="str">
            <v>ALE US Equity</v>
          </cell>
          <cell r="D10" t="e">
            <v>#NAME?</v>
          </cell>
          <cell r="E10" t="e">
            <v>#NAME?</v>
          </cell>
          <cell r="G10" t="str">
            <v>LNT US Equity</v>
          </cell>
          <cell r="H10" t="e">
            <v>#NAME?</v>
          </cell>
          <cell r="I10" t="e">
            <v>#NAME?</v>
          </cell>
          <cell r="K10" t="str">
            <v>AEE US Equity</v>
          </cell>
          <cell r="L10" t="e">
            <v>#NAME?</v>
          </cell>
          <cell r="M10" t="e">
            <v>#NAME?</v>
          </cell>
          <cell r="O10" t="str">
            <v>AEP US Equity</v>
          </cell>
          <cell r="P10" t="e">
            <v>#NAME?</v>
          </cell>
          <cell r="Q10" t="e">
            <v>#NAME?</v>
          </cell>
          <cell r="S10" t="str">
            <v>AGR US Equity</v>
          </cell>
          <cell r="T10" t="e">
            <v>#NAME?</v>
          </cell>
          <cell r="U10" t="e">
            <v>#NAME?</v>
          </cell>
          <cell r="W10" t="str">
            <v>AVA US Equity</v>
          </cell>
          <cell r="X10" t="e">
            <v>#NAME?</v>
          </cell>
          <cell r="Y10" t="e">
            <v>#NAME?</v>
          </cell>
          <cell r="AA10" t="str">
            <v>BKH US Equity</v>
          </cell>
          <cell r="AB10" t="e">
            <v>#NAME?</v>
          </cell>
          <cell r="AC10" t="e">
            <v>#NAME?</v>
          </cell>
          <cell r="AE10" t="str">
            <v>CNP US Equity</v>
          </cell>
          <cell r="AF10" t="e">
            <v>#NAME?</v>
          </cell>
          <cell r="AG10" t="e">
            <v>#NAME?</v>
          </cell>
          <cell r="AI10" t="str">
            <v>CMS US Equity</v>
          </cell>
          <cell r="AJ10" t="e">
            <v>#NAME?</v>
          </cell>
          <cell r="AK10" t="e">
            <v>#NAME?</v>
          </cell>
          <cell r="AM10" t="str">
            <v>ED US Equity</v>
          </cell>
          <cell r="AN10" t="e">
            <v>#NAME?</v>
          </cell>
          <cell r="AO10" t="e">
            <v>#NAME?</v>
          </cell>
          <cell r="AQ10" t="str">
            <v>D US Equity</v>
          </cell>
          <cell r="AR10" t="e">
            <v>#NAME?</v>
          </cell>
          <cell r="AS10" t="e">
            <v>#NAME?</v>
          </cell>
          <cell r="AU10" t="str">
            <v>DTE US Equity</v>
          </cell>
          <cell r="AV10" t="e">
            <v>#NAME?</v>
          </cell>
          <cell r="AW10" t="e">
            <v>#NAME?</v>
          </cell>
          <cell r="AY10" t="str">
            <v>DUK US Equity</v>
          </cell>
          <cell r="AZ10" t="e">
            <v>#NAME?</v>
          </cell>
          <cell r="BA10" t="e">
            <v>#NAME?</v>
          </cell>
          <cell r="BC10" t="str">
            <v>EIX US Equity</v>
          </cell>
          <cell r="BD10" t="e">
            <v>#NAME?</v>
          </cell>
          <cell r="BE10" t="e">
            <v>#NAME?</v>
          </cell>
          <cell r="BG10" t="str">
            <v>EE US Equity</v>
          </cell>
          <cell r="BH10" t="e">
            <v>#NAME?</v>
          </cell>
          <cell r="BI10" t="e">
            <v>#NAME?</v>
          </cell>
          <cell r="BK10" t="str">
            <v>ETR US Equity</v>
          </cell>
          <cell r="BL10" t="e">
            <v>#NAME?</v>
          </cell>
          <cell r="BM10" t="e">
            <v>#NAME?</v>
          </cell>
          <cell r="BO10" t="str">
            <v>EXC US Equity</v>
          </cell>
          <cell r="BP10" t="e">
            <v>#NAME?</v>
          </cell>
          <cell r="BQ10" t="e">
            <v>#NAME?</v>
          </cell>
          <cell r="BS10" t="str">
            <v>FE US Equity</v>
          </cell>
          <cell r="BT10" t="e">
            <v>#NAME?</v>
          </cell>
          <cell r="BU10" t="e">
            <v>#NAME?</v>
          </cell>
          <cell r="BW10" t="str">
            <v>GXP US Equity</v>
          </cell>
          <cell r="BX10" t="e">
            <v>#NAME?</v>
          </cell>
          <cell r="BY10" t="e">
            <v>#NAME?</v>
          </cell>
          <cell r="CA10" t="str">
            <v>HE US Equity</v>
          </cell>
          <cell r="CB10" t="e">
            <v>#NAME?</v>
          </cell>
          <cell r="CC10" t="e">
            <v>#NAME?</v>
          </cell>
          <cell r="CE10" t="str">
            <v>IDA US Equity</v>
          </cell>
          <cell r="CF10" t="e">
            <v>#NAME?</v>
          </cell>
          <cell r="CG10" t="e">
            <v>#NAME?</v>
          </cell>
          <cell r="CI10" t="str">
            <v>MGEE US Equity</v>
          </cell>
          <cell r="CJ10" t="e">
            <v>#NAME?</v>
          </cell>
          <cell r="CK10" t="e">
            <v>#NAME?</v>
          </cell>
          <cell r="CM10" t="str">
            <v>NEE US Equity</v>
          </cell>
          <cell r="CN10" t="e">
            <v>#NAME?</v>
          </cell>
          <cell r="CO10" t="e">
            <v>#NAME?</v>
          </cell>
          <cell r="CQ10" t="str">
            <v>ES US Equity</v>
          </cell>
          <cell r="CR10" t="e">
            <v>#NAME?</v>
          </cell>
          <cell r="CS10" t="e">
            <v>#NAME?</v>
          </cell>
          <cell r="CU10" t="str">
            <v>NWE US Equity</v>
          </cell>
          <cell r="CV10" t="e">
            <v>#NAME?</v>
          </cell>
          <cell r="CW10" t="e">
            <v>#NAME?</v>
          </cell>
          <cell r="CY10" t="str">
            <v>OGE US Equity</v>
          </cell>
          <cell r="CZ10" t="e">
            <v>#NAME?</v>
          </cell>
          <cell r="DA10" t="e">
            <v>#NAME?</v>
          </cell>
          <cell r="DC10" t="str">
            <v>OTTR US Equity</v>
          </cell>
          <cell r="DD10" t="e">
            <v>#NAME?</v>
          </cell>
          <cell r="DE10" t="e">
            <v>#NAME?</v>
          </cell>
          <cell r="DG10" t="str">
            <v>PCG US Equity</v>
          </cell>
          <cell r="DH10" t="e">
            <v>#NAME?</v>
          </cell>
          <cell r="DI10" t="e">
            <v>#NAME?</v>
          </cell>
          <cell r="DK10" t="str">
            <v>PNW US Equity</v>
          </cell>
          <cell r="DL10" t="e">
            <v>#NAME?</v>
          </cell>
          <cell r="DM10" t="e">
            <v>#NAME?</v>
          </cell>
          <cell r="DO10" t="str">
            <v>PNM US Equity</v>
          </cell>
          <cell r="DP10" t="e">
            <v>#NAME?</v>
          </cell>
          <cell r="DQ10" t="e">
            <v>#NAME?</v>
          </cell>
          <cell r="DS10" t="str">
            <v>POR US Equity</v>
          </cell>
          <cell r="DT10" t="e">
            <v>#NAME?</v>
          </cell>
          <cell r="DU10" t="e">
            <v>#NAME?</v>
          </cell>
          <cell r="DW10" t="str">
            <v>PPL US Equity</v>
          </cell>
          <cell r="DX10" t="e">
            <v>#NAME?</v>
          </cell>
          <cell r="DY10" t="e">
            <v>#NAME?</v>
          </cell>
          <cell r="EA10" t="str">
            <v>PEG US Equity</v>
          </cell>
          <cell r="EB10" t="e">
            <v>#NAME?</v>
          </cell>
          <cell r="EC10" t="e">
            <v>#NAME?</v>
          </cell>
          <cell r="EE10" t="str">
            <v>SCG US Equity</v>
          </cell>
          <cell r="EF10" t="e">
            <v>#NAME?</v>
          </cell>
          <cell r="EG10" t="e">
            <v>#NAME?</v>
          </cell>
          <cell r="EI10" t="str">
            <v>SRE US Equity</v>
          </cell>
          <cell r="EJ10" t="e">
            <v>#NAME?</v>
          </cell>
          <cell r="EK10" t="e">
            <v>#NAME?</v>
          </cell>
          <cell r="EM10" t="str">
            <v>SO US Equity</v>
          </cell>
          <cell r="EN10" t="e">
            <v>#NAME?</v>
          </cell>
          <cell r="EO10" t="e">
            <v>#NAME?</v>
          </cell>
          <cell r="EQ10" t="str">
            <v>VVC US Equity</v>
          </cell>
          <cell r="ER10" t="e">
            <v>#NAME?</v>
          </cell>
          <cell r="ES10" t="e">
            <v>#NAME?</v>
          </cell>
          <cell r="EU10" t="str">
            <v>WR US Equity</v>
          </cell>
          <cell r="EV10" t="e">
            <v>#NAME?</v>
          </cell>
          <cell r="EW10" t="e">
            <v>#NAME?</v>
          </cell>
          <cell r="EY10" t="str">
            <v>WEC US Equity</v>
          </cell>
          <cell r="EZ10" t="e">
            <v>#NAME?</v>
          </cell>
          <cell r="FA10" t="e">
            <v>#NAME?</v>
          </cell>
          <cell r="FC10" t="str">
            <v>XEL US Equity</v>
          </cell>
          <cell r="FD10" t="e">
            <v>#NAME?</v>
          </cell>
          <cell r="FE10" t="e">
            <v>#NAME?</v>
          </cell>
        </row>
        <row r="11">
          <cell r="C11" t="str">
            <v>Dates</v>
          </cell>
          <cell r="D11" t="str">
            <v>TRAIL_12M_DILUTED_EPS</v>
          </cell>
          <cell r="E11" t="str">
            <v>EQY_DPS</v>
          </cell>
          <cell r="G11" t="str">
            <v>Dates</v>
          </cell>
          <cell r="H11" t="str">
            <v>TRAIL_12M_DILUTED_EPS</v>
          </cell>
          <cell r="I11" t="str">
            <v>EQY_DPS</v>
          </cell>
          <cell r="K11" t="str">
            <v>Dates</v>
          </cell>
          <cell r="L11" t="str">
            <v>TRAIL_12M_DILUTED_EPS</v>
          </cell>
          <cell r="M11" t="str">
            <v>EQY_DPS</v>
          </cell>
          <cell r="O11" t="str">
            <v>Dates</v>
          </cell>
          <cell r="P11" t="str">
            <v>TRAIL_12M_DILUTED_EPS</v>
          </cell>
          <cell r="Q11" t="str">
            <v>EQY_DPS</v>
          </cell>
          <cell r="S11" t="str">
            <v>Dates</v>
          </cell>
          <cell r="T11" t="str">
            <v>TRAIL_12M_DILUTED_EPS</v>
          </cell>
          <cell r="U11" t="str">
            <v>EQY_DPS</v>
          </cell>
          <cell r="W11" t="str">
            <v>Dates</v>
          </cell>
          <cell r="X11" t="str">
            <v>TRAIL_12M_DILUTED_EPS</v>
          </cell>
          <cell r="Y11" t="str">
            <v>EQY_DPS</v>
          </cell>
          <cell r="AA11" t="str">
            <v>Dates</v>
          </cell>
          <cell r="AB11" t="str">
            <v>TRAIL_12M_DILUTED_EPS</v>
          </cell>
          <cell r="AC11" t="str">
            <v>EQY_DPS</v>
          </cell>
          <cell r="AE11" t="str">
            <v>Dates</v>
          </cell>
          <cell r="AF11" t="str">
            <v>TRAIL_12M_DILUTED_EPS</v>
          </cell>
          <cell r="AG11" t="str">
            <v>EQY_DPS</v>
          </cell>
          <cell r="AI11" t="str">
            <v>Dates</v>
          </cell>
          <cell r="AJ11" t="str">
            <v>TRAIL_12M_DILUTED_EPS</v>
          </cell>
          <cell r="AK11" t="str">
            <v>EQY_DPS</v>
          </cell>
          <cell r="AM11" t="str">
            <v>Dates</v>
          </cell>
          <cell r="AN11" t="str">
            <v>TRAIL_12M_DILUTED_EPS</v>
          </cell>
          <cell r="AO11" t="str">
            <v>EQY_DPS</v>
          </cell>
          <cell r="AQ11" t="str">
            <v>Dates</v>
          </cell>
          <cell r="AR11" t="str">
            <v>TRAIL_12M_DILUTED_EPS</v>
          </cell>
          <cell r="AS11" t="str">
            <v>EQY_DPS</v>
          </cell>
          <cell r="AU11" t="str">
            <v>Dates</v>
          </cell>
          <cell r="AV11" t="str">
            <v>TRAIL_12M_DILUTED_EPS</v>
          </cell>
          <cell r="AW11" t="str">
            <v>EQY_DPS</v>
          </cell>
          <cell r="AY11" t="str">
            <v>Dates</v>
          </cell>
          <cell r="AZ11" t="str">
            <v>TRAIL_12M_DILUTED_EPS</v>
          </cell>
          <cell r="BA11" t="str">
            <v>EQY_DPS</v>
          </cell>
          <cell r="BC11" t="str">
            <v>Dates</v>
          </cell>
          <cell r="BD11" t="str">
            <v>TRAIL_12M_DILUTED_EPS</v>
          </cell>
          <cell r="BE11" t="str">
            <v>EQY_DPS</v>
          </cell>
          <cell r="BG11" t="str">
            <v>Dates</v>
          </cell>
          <cell r="BH11" t="str">
            <v>TRAIL_12M_DILUTED_EPS</v>
          </cell>
          <cell r="BI11" t="str">
            <v>EQY_DPS</v>
          </cell>
          <cell r="BK11" t="str">
            <v>Dates</v>
          </cell>
          <cell r="BL11" t="str">
            <v>TRAIL_12M_DILUTED_EPS</v>
          </cell>
          <cell r="BM11" t="str">
            <v>EQY_DPS</v>
          </cell>
          <cell r="BO11" t="str">
            <v>Dates</v>
          </cell>
          <cell r="BP11" t="str">
            <v>TRAIL_12M_DILUTED_EPS</v>
          </cell>
          <cell r="BQ11" t="str">
            <v>EQY_DPS</v>
          </cell>
          <cell r="BS11" t="str">
            <v>Dates</v>
          </cell>
          <cell r="BT11" t="str">
            <v>TRAIL_12M_DILUTED_EPS</v>
          </cell>
          <cell r="BU11" t="str">
            <v>EQY_DPS</v>
          </cell>
          <cell r="BW11" t="str">
            <v>Dates</v>
          </cell>
          <cell r="BX11" t="str">
            <v>TRAIL_12M_DILUTED_EPS</v>
          </cell>
          <cell r="BY11" t="str">
            <v>EQY_DPS</v>
          </cell>
          <cell r="CA11" t="str">
            <v>Dates</v>
          </cell>
          <cell r="CB11" t="str">
            <v>TRAIL_12M_DILUTED_EPS</v>
          </cell>
          <cell r="CC11" t="str">
            <v>EQY_DPS</v>
          </cell>
          <cell r="CE11" t="str">
            <v>Dates</v>
          </cell>
          <cell r="CF11" t="str">
            <v>TRAIL_12M_DILUTED_EPS</v>
          </cell>
          <cell r="CG11" t="str">
            <v>EQY_DPS</v>
          </cell>
          <cell r="CI11" t="str">
            <v>Dates</v>
          </cell>
          <cell r="CJ11" t="str">
            <v>TRAIL_12M_DILUTED_EPS</v>
          </cell>
          <cell r="CK11" t="str">
            <v>EQY_DPS</v>
          </cell>
          <cell r="CM11" t="str">
            <v>Dates</v>
          </cell>
          <cell r="CN11" t="str">
            <v>TRAIL_12M_DILUTED_EPS</v>
          </cell>
          <cell r="CO11" t="str">
            <v>EQY_DPS</v>
          </cell>
          <cell r="CQ11" t="str">
            <v>Dates</v>
          </cell>
          <cell r="CR11" t="str">
            <v>TRAIL_12M_DILUTED_EPS</v>
          </cell>
          <cell r="CS11" t="str">
            <v>EQY_DPS</v>
          </cell>
          <cell r="CU11" t="str">
            <v>Dates</v>
          </cell>
          <cell r="CV11" t="str">
            <v>TRAIL_12M_DILUTED_EPS</v>
          </cell>
          <cell r="CW11" t="str">
            <v>EQY_DPS</v>
          </cell>
          <cell r="CY11" t="str">
            <v>Dates</v>
          </cell>
          <cell r="CZ11" t="str">
            <v>TRAIL_12M_DILUTED_EPS</v>
          </cell>
          <cell r="DA11" t="str">
            <v>EQY_DPS</v>
          </cell>
          <cell r="DC11" t="str">
            <v>Dates</v>
          </cell>
          <cell r="DD11" t="str">
            <v>TRAIL_12M_DILUTED_EPS</v>
          </cell>
          <cell r="DE11" t="str">
            <v>EQY_DPS</v>
          </cell>
          <cell r="DG11" t="str">
            <v>Dates</v>
          </cell>
          <cell r="DH11" t="str">
            <v>TRAIL_12M_DILUTED_EPS</v>
          </cell>
          <cell r="DI11" t="str">
            <v>EQY_DPS</v>
          </cell>
          <cell r="DK11" t="str">
            <v>Dates</v>
          </cell>
          <cell r="DL11" t="str">
            <v>TRAIL_12M_DILUTED_EPS</v>
          </cell>
          <cell r="DM11" t="str">
            <v>EQY_DPS</v>
          </cell>
          <cell r="DO11" t="str">
            <v>Dates</v>
          </cell>
          <cell r="DP11" t="str">
            <v>TRAIL_12M_DILUTED_EPS</v>
          </cell>
          <cell r="DQ11" t="str">
            <v>EQY_DPS</v>
          </cell>
          <cell r="DS11" t="str">
            <v>Dates</v>
          </cell>
          <cell r="DT11" t="str">
            <v>TRAIL_12M_DILUTED_EPS</v>
          </cell>
          <cell r="DU11" t="str">
            <v>EQY_DPS</v>
          </cell>
          <cell r="DW11" t="str">
            <v>Dates</v>
          </cell>
          <cell r="DX11" t="str">
            <v>TRAIL_12M_DILUTED_EPS</v>
          </cell>
          <cell r="DY11" t="str">
            <v>EQY_DPS</v>
          </cell>
          <cell r="EA11" t="str">
            <v>Dates</v>
          </cell>
          <cell r="EB11" t="str">
            <v>TRAIL_12M_DILUTED_EPS</v>
          </cell>
          <cell r="EC11" t="str">
            <v>EQY_DPS</v>
          </cell>
          <cell r="EE11" t="str">
            <v>Dates</v>
          </cell>
          <cell r="EF11" t="str">
            <v>TRAIL_12M_DILUTED_EPS</v>
          </cell>
          <cell r="EG11" t="str">
            <v>EQY_DPS</v>
          </cell>
          <cell r="EI11" t="str">
            <v>Dates</v>
          </cell>
          <cell r="EJ11" t="str">
            <v>TRAIL_12M_DILUTED_EPS</v>
          </cell>
          <cell r="EK11" t="str">
            <v>EQY_DPS</v>
          </cell>
          <cell r="EM11" t="str">
            <v>Dates</v>
          </cell>
          <cell r="EN11" t="str">
            <v>TRAIL_12M_DILUTED_EPS</v>
          </cell>
          <cell r="EO11" t="str">
            <v>EQY_DPS</v>
          </cell>
          <cell r="EQ11" t="str">
            <v>Dates</v>
          </cell>
          <cell r="ER11" t="str">
            <v>TRAIL_12M_DILUTED_EPS</v>
          </cell>
          <cell r="ES11" t="str">
            <v>EQY_DPS</v>
          </cell>
          <cell r="EU11" t="str">
            <v>Dates</v>
          </cell>
          <cell r="EV11" t="str">
            <v>TRAIL_12M_DILUTED_EPS</v>
          </cell>
          <cell r="EW11" t="str">
            <v>EQY_DPS</v>
          </cell>
          <cell r="EY11" t="str">
            <v>Dates</v>
          </cell>
          <cell r="EZ11" t="str">
            <v>TRAIL_12M_DILUTED_EPS</v>
          </cell>
          <cell r="FA11" t="str">
            <v>EQY_DPS</v>
          </cell>
          <cell r="FC11" t="str">
            <v>Dates</v>
          </cell>
          <cell r="FD11" t="str">
            <v>TRAIL_12M_DILUTED_EPS</v>
          </cell>
          <cell r="FE11" t="str">
            <v>EQY_DPS</v>
          </cell>
        </row>
        <row r="12">
          <cell r="C12">
            <v>33238</v>
          </cell>
          <cell r="D12">
            <v>3.5550000000000002</v>
          </cell>
          <cell r="E12">
            <v>2.79</v>
          </cell>
          <cell r="G12">
            <v>33238</v>
          </cell>
          <cell r="H12">
            <v>1.115</v>
          </cell>
          <cell r="I12">
            <v>0.87</v>
          </cell>
          <cell r="K12">
            <v>35062</v>
          </cell>
          <cell r="L12">
            <v>2.7199999999999998</v>
          </cell>
          <cell r="M12" t="str">
            <v>#N/A N/A</v>
          </cell>
          <cell r="O12">
            <v>33238</v>
          </cell>
          <cell r="P12">
            <v>2.65</v>
          </cell>
          <cell r="Q12">
            <v>2.4</v>
          </cell>
          <cell r="S12">
            <v>33238</v>
          </cell>
          <cell r="T12">
            <v>2.48</v>
          </cell>
          <cell r="U12">
            <v>2.06</v>
          </cell>
          <cell r="W12">
            <v>33238</v>
          </cell>
          <cell r="X12">
            <v>1.73</v>
          </cell>
          <cell r="Y12">
            <v>1.24</v>
          </cell>
          <cell r="AA12">
            <v>33238</v>
          </cell>
          <cell r="AB12">
            <v>1.1155999999999999</v>
          </cell>
          <cell r="AC12">
            <v>0.72889999999999999</v>
          </cell>
          <cell r="AE12">
            <v>33238</v>
          </cell>
          <cell r="AF12">
            <v>1.335</v>
          </cell>
          <cell r="AG12">
            <v>1.48</v>
          </cell>
          <cell r="AI12">
            <v>33238</v>
          </cell>
          <cell r="AJ12">
            <v>-6.07</v>
          </cell>
          <cell r="AK12">
            <v>0.42</v>
          </cell>
          <cell r="AM12">
            <v>33238</v>
          </cell>
          <cell r="AN12">
            <v>2.3199999999999998</v>
          </cell>
          <cell r="AO12">
            <v>1.8199999999999998</v>
          </cell>
          <cell r="AQ12">
            <v>33238</v>
          </cell>
          <cell r="AR12">
            <v>1.46</v>
          </cell>
          <cell r="AS12">
            <v>1.1167</v>
          </cell>
          <cell r="AU12">
            <v>33238</v>
          </cell>
          <cell r="AV12">
            <v>3.26</v>
          </cell>
          <cell r="AW12">
            <v>1.78</v>
          </cell>
          <cell r="AY12">
            <v>33238</v>
          </cell>
          <cell r="AZ12">
            <v>3.6</v>
          </cell>
          <cell r="BA12">
            <v>2.4</v>
          </cell>
          <cell r="BC12">
            <v>33238</v>
          </cell>
          <cell r="BD12">
            <v>1.8</v>
          </cell>
          <cell r="BE12">
            <v>1.31</v>
          </cell>
          <cell r="BG12">
            <v>35430</v>
          </cell>
          <cell r="BH12">
            <v>0.52300000000000002</v>
          </cell>
          <cell r="BI12">
            <v>0</v>
          </cell>
          <cell r="BK12">
            <v>33238</v>
          </cell>
          <cell r="BL12">
            <v>2.44</v>
          </cell>
          <cell r="BM12">
            <v>1.05</v>
          </cell>
          <cell r="BO12">
            <v>35795</v>
          </cell>
          <cell r="BP12">
            <v>-3.4</v>
          </cell>
          <cell r="BQ12">
            <v>0.9</v>
          </cell>
          <cell r="BS12">
            <v>35062</v>
          </cell>
          <cell r="BT12">
            <v>2.0499999999999998</v>
          </cell>
          <cell r="BU12" t="str">
            <v>#N/A N/A</v>
          </cell>
          <cell r="BW12">
            <v>33238</v>
          </cell>
          <cell r="BX12">
            <v>1.5550000000000002</v>
          </cell>
          <cell r="BY12">
            <v>1.31</v>
          </cell>
          <cell r="CA12">
            <v>33238</v>
          </cell>
          <cell r="CB12">
            <v>1.085</v>
          </cell>
          <cell r="CC12">
            <v>1.085</v>
          </cell>
          <cell r="CE12">
            <v>33238</v>
          </cell>
          <cell r="CF12">
            <v>1.9100000000000001</v>
          </cell>
          <cell r="CG12">
            <v>1.8599999999999999</v>
          </cell>
          <cell r="CI12">
            <v>33238</v>
          </cell>
          <cell r="CJ12">
            <v>0.90669999999999995</v>
          </cell>
          <cell r="CK12">
            <v>0.76439999999999997</v>
          </cell>
          <cell r="CM12">
            <v>33238</v>
          </cell>
          <cell r="CN12">
            <v>-1.43</v>
          </cell>
          <cell r="CO12">
            <v>1.17</v>
          </cell>
          <cell r="CQ12">
            <v>33238</v>
          </cell>
          <cell r="CR12">
            <v>1.94</v>
          </cell>
          <cell r="CS12">
            <v>1.76</v>
          </cell>
          <cell r="CU12">
            <v>37621</v>
          </cell>
          <cell r="CV12">
            <v>-30.04</v>
          </cell>
          <cell r="CW12">
            <v>1.27</v>
          </cell>
          <cell r="CY12">
            <v>33238</v>
          </cell>
          <cell r="CZ12">
            <v>0.84499999999999997</v>
          </cell>
          <cell r="DA12">
            <v>0.62</v>
          </cell>
          <cell r="DC12">
            <v>33238</v>
          </cell>
          <cell r="DD12">
            <v>0.995</v>
          </cell>
          <cell r="DE12">
            <v>0.78</v>
          </cell>
          <cell r="DG12">
            <v>33238</v>
          </cell>
          <cell r="DH12">
            <v>2.1</v>
          </cell>
          <cell r="DI12">
            <v>1.52</v>
          </cell>
          <cell r="DK12">
            <v>33238</v>
          </cell>
          <cell r="DL12">
            <v>1.1200000000000001</v>
          </cell>
          <cell r="DM12" t="str">
            <v>#N/A N/A</v>
          </cell>
          <cell r="DO12">
            <v>33238</v>
          </cell>
          <cell r="DP12">
            <v>-0.15329999999999999</v>
          </cell>
          <cell r="DQ12" t="str">
            <v>#N/A N/A</v>
          </cell>
          <cell r="DS12">
            <v>33969</v>
          </cell>
          <cell r="DT12">
            <v>2.2999999999999998</v>
          </cell>
          <cell r="DU12">
            <v>0</v>
          </cell>
          <cell r="DW12">
            <v>33238</v>
          </cell>
          <cell r="DX12">
            <v>0.98750000000000004</v>
          </cell>
          <cell r="DY12">
            <v>0.745</v>
          </cell>
          <cell r="EA12">
            <v>33238</v>
          </cell>
          <cell r="EB12">
            <v>1.28</v>
          </cell>
          <cell r="EC12">
            <v>1.0449999999999999</v>
          </cell>
          <cell r="EE12">
            <v>33238</v>
          </cell>
          <cell r="EF12">
            <v>2.2200000000000002</v>
          </cell>
          <cell r="EG12">
            <v>1.26</v>
          </cell>
          <cell r="EI12">
            <v>35430</v>
          </cell>
          <cell r="EJ12">
            <v>1.77</v>
          </cell>
          <cell r="EK12" t="str">
            <v>#N/A N/A</v>
          </cell>
          <cell r="EM12">
            <v>33238</v>
          </cell>
          <cell r="EN12">
            <v>0.95499999999999996</v>
          </cell>
          <cell r="EO12">
            <v>1.07</v>
          </cell>
          <cell r="EQ12">
            <v>36525</v>
          </cell>
          <cell r="ER12">
            <v>1.48</v>
          </cell>
          <cell r="ES12">
            <v>0.94</v>
          </cell>
          <cell r="EU12">
            <v>33238</v>
          </cell>
          <cell r="EV12">
            <v>2.25</v>
          </cell>
          <cell r="EW12">
            <v>1.8</v>
          </cell>
          <cell r="EY12">
            <v>33238</v>
          </cell>
          <cell r="EZ12">
            <v>0.92330000000000001</v>
          </cell>
          <cell r="FA12">
            <v>0.57830000000000004</v>
          </cell>
          <cell r="FC12">
            <v>33238</v>
          </cell>
          <cell r="FD12">
            <v>1.415</v>
          </cell>
          <cell r="FE12">
            <v>1.1475</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BH-X Rothschild DCF"/>
      <sheetName val="RBH-X Risk Premium inclVIX"/>
      <sheetName val="RBH-X Retention Growth Reg"/>
      <sheetName val="RBH-X Retention Ratio Data"/>
      <sheetName val="RBH-X DuPont Analysis"/>
      <sheetName val="RBH-X SGR for 2018"/>
      <sheetName val="RBH-X SGR for 2022"/>
      <sheetName val="RBH-X Growth Rate Regress"/>
      <sheetName val="RBH-X Alt. RP"/>
      <sheetName val="RBH-X CapStr HoldCo v OpCo"/>
      <sheetName val="Chart X Forecast Error"/>
      <sheetName val="Earnings Call Issue SummaryTabl"/>
      <sheetName val="Liquidity risk"/>
      <sheetName val="Earnings Surprise"/>
      <sheetName val="VVIX"/>
      <sheetName val="Capacity Util_credit spread"/>
      <sheetName val="Capacity Util_VI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BH-X Rothschild DCF"/>
      <sheetName val="RBH-X Risk Premium inclVIX"/>
      <sheetName val="RBH-X Retention Growth Reg"/>
      <sheetName val="RBH-X Retention Ratio Data"/>
      <sheetName val="RBH-X DuPont Analysis"/>
      <sheetName val="RBH-X SGR for 2018"/>
      <sheetName val="RBH-X SGR for 2022"/>
      <sheetName val="RBH-X Growth Rate Regress"/>
      <sheetName val="RBH-X Alt. RP"/>
      <sheetName val="RBH-X CapStr HoldCo v OpCo"/>
      <sheetName val="Chart X Forecast Error"/>
      <sheetName val="Earnings Call Issue SummaryTabl"/>
      <sheetName val="Liquidity risk"/>
      <sheetName val="Earnings Surprise"/>
      <sheetName val="VVIX"/>
      <sheetName val="Capacity Util_credit spread"/>
      <sheetName val="Capacity Util_VI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Data"/>
      <sheetName val="Moody's Bond Yield Data"/>
      <sheetName val="Cover"/>
      <sheetName val="List"/>
      <sheetName val="Discount Rate"/>
      <sheetName val="Prime Rate"/>
      <sheetName val="Inflation"/>
      <sheetName val="Moody's"/>
      <sheetName val="30 Yr. Bonds"/>
      <sheetName val="Discount Chart"/>
      <sheetName val="Inflation Chart"/>
      <sheetName val="Moody's T-Bond Chart"/>
      <sheetName val="Moody's Spread Chart"/>
      <sheetName val="Moody's Baa Bond Yields Chart"/>
      <sheetName val="Econ Est &amp; Proj"/>
      <sheetName val="Hist. Cap Stru Atmos"/>
      <sheetName val="Ratios"/>
      <sheetName val="Cap. Struct."/>
      <sheetName val="LTD Rate"/>
      <sheetName val="STD Rate"/>
      <sheetName val="Comp. Co Criteria"/>
      <sheetName val="Ticker - Distr."/>
      <sheetName val="10-yr. Historical Growth"/>
      <sheetName val="5-yr. historical growth"/>
      <sheetName val="Avg 5-year and 10-year"/>
      <sheetName val="Comparable Projected Growth"/>
      <sheetName val="Comparable Stock Prices"/>
      <sheetName val="Comp DCF"/>
      <sheetName val="Comp CAPM"/>
      <sheetName val="Comp. Ratios"/>
      <sheetName val="RR"/>
      <sheetName val="WACC"/>
    </sheetNames>
    <sheetDataSet>
      <sheetData sheetId="0">
        <row r="30">
          <cell r="B30" t="str">
            <v>82</v>
          </cell>
          <cell r="C30">
            <v>14.22</v>
          </cell>
          <cell r="E30">
            <v>16.73</v>
          </cell>
          <cell r="I30">
            <v>8.4</v>
          </cell>
          <cell r="K30">
            <v>12</v>
          </cell>
          <cell r="O30">
            <v>2.5099999999999998</v>
          </cell>
          <cell r="P30">
            <v>1.5240553745928338</v>
          </cell>
        </row>
        <row r="31">
          <cell r="C31">
            <v>14.22</v>
          </cell>
          <cell r="E31">
            <v>16.72</v>
          </cell>
          <cell r="I31">
            <v>7.6</v>
          </cell>
          <cell r="K31">
            <v>12</v>
          </cell>
          <cell r="O31">
            <v>2.4999999999999982</v>
          </cell>
          <cell r="P31">
            <v>1.5240553745928338</v>
          </cell>
        </row>
        <row r="32">
          <cell r="C32">
            <v>13.53</v>
          </cell>
          <cell r="E32">
            <v>16.07</v>
          </cell>
          <cell r="I32">
            <v>6.8</v>
          </cell>
          <cell r="K32">
            <v>12</v>
          </cell>
          <cell r="O32">
            <v>2.5400000000000009</v>
          </cell>
          <cell r="P32">
            <v>1.5240553745928338</v>
          </cell>
        </row>
        <row r="33">
          <cell r="C33">
            <v>13.37</v>
          </cell>
          <cell r="E33">
            <v>15.82</v>
          </cell>
          <cell r="I33">
            <v>6.5</v>
          </cell>
          <cell r="K33">
            <v>12</v>
          </cell>
          <cell r="O33">
            <v>2.4500000000000011</v>
          </cell>
          <cell r="P33">
            <v>1.5240553745928338</v>
          </cell>
        </row>
        <row r="34">
          <cell r="C34">
            <v>13.24</v>
          </cell>
          <cell r="E34">
            <v>15.6</v>
          </cell>
          <cell r="I34">
            <v>6.7</v>
          </cell>
          <cell r="K34">
            <v>12</v>
          </cell>
          <cell r="O34">
            <v>2.3599999999999994</v>
          </cell>
          <cell r="P34">
            <v>1.5240553745928338</v>
          </cell>
        </row>
        <row r="35">
          <cell r="C35">
            <v>13.92</v>
          </cell>
          <cell r="E35">
            <v>16.18</v>
          </cell>
          <cell r="I35">
            <v>7.1</v>
          </cell>
          <cell r="K35">
            <v>12</v>
          </cell>
          <cell r="O35">
            <v>2.2599999999999998</v>
          </cell>
          <cell r="P35">
            <v>1.5240553745928338</v>
          </cell>
        </row>
        <row r="36">
          <cell r="C36">
            <v>13.55</v>
          </cell>
          <cell r="E36">
            <v>16.04</v>
          </cell>
          <cell r="I36">
            <v>6.4</v>
          </cell>
          <cell r="K36">
            <v>11</v>
          </cell>
          <cell r="O36">
            <v>2.4899999999999984</v>
          </cell>
          <cell r="P36">
            <v>1.5240553745928338</v>
          </cell>
        </row>
        <row r="37">
          <cell r="C37">
            <v>12.77</v>
          </cell>
          <cell r="E37">
            <v>15.22</v>
          </cell>
          <cell r="I37">
            <v>5.9</v>
          </cell>
          <cell r="K37">
            <v>10</v>
          </cell>
          <cell r="O37">
            <v>2.4500000000000011</v>
          </cell>
          <cell r="P37">
            <v>1.5240553745928338</v>
          </cell>
        </row>
        <row r="38">
          <cell r="C38">
            <v>12.07</v>
          </cell>
          <cell r="E38">
            <v>14.56</v>
          </cell>
          <cell r="I38">
            <v>5</v>
          </cell>
          <cell r="K38">
            <v>9.5</v>
          </cell>
          <cell r="O38">
            <v>2.4900000000000002</v>
          </cell>
          <cell r="P38">
            <v>1.5240553745928338</v>
          </cell>
        </row>
        <row r="39">
          <cell r="C39">
            <v>11.17</v>
          </cell>
          <cell r="E39">
            <v>13.88</v>
          </cell>
          <cell r="I39">
            <v>5.0999999999999996</v>
          </cell>
          <cell r="K39">
            <v>9</v>
          </cell>
          <cell r="O39">
            <v>2.7100000000000009</v>
          </cell>
          <cell r="P39">
            <v>1.5240553745928338</v>
          </cell>
        </row>
        <row r="40">
          <cell r="C40">
            <v>10.54</v>
          </cell>
          <cell r="E40">
            <v>13.58</v>
          </cell>
          <cell r="I40">
            <v>4.5999999999999996</v>
          </cell>
          <cell r="K40">
            <v>9</v>
          </cell>
          <cell r="O40">
            <v>3.0400000000000009</v>
          </cell>
          <cell r="P40">
            <v>1.5240553745928338</v>
          </cell>
        </row>
        <row r="41">
          <cell r="C41">
            <v>10.54</v>
          </cell>
          <cell r="E41">
            <v>13.55</v>
          </cell>
          <cell r="I41">
            <v>3.8</v>
          </cell>
          <cell r="K41">
            <v>8.5</v>
          </cell>
          <cell r="O41">
            <v>3.0100000000000016</v>
          </cell>
          <cell r="P41">
            <v>1.5240553745928338</v>
          </cell>
        </row>
        <row r="42">
          <cell r="B42" t="str">
            <v>83</v>
          </cell>
          <cell r="C42">
            <v>10.63</v>
          </cell>
          <cell r="E42">
            <v>13.46</v>
          </cell>
          <cell r="I42">
            <v>3.7</v>
          </cell>
          <cell r="K42">
            <v>8.5</v>
          </cell>
          <cell r="O42">
            <v>2.83</v>
          </cell>
          <cell r="P42">
            <v>1.5240553745928338</v>
          </cell>
        </row>
        <row r="43">
          <cell r="C43">
            <v>10.88</v>
          </cell>
          <cell r="E43">
            <v>13.6</v>
          </cell>
          <cell r="I43">
            <v>3.5</v>
          </cell>
          <cell r="K43">
            <v>8.5</v>
          </cell>
          <cell r="O43">
            <v>2.7199999999999989</v>
          </cell>
          <cell r="P43">
            <v>1.5240553745928338</v>
          </cell>
        </row>
        <row r="44">
          <cell r="C44">
            <v>10.63</v>
          </cell>
          <cell r="E44">
            <v>13.28</v>
          </cell>
          <cell r="I44">
            <v>3.6</v>
          </cell>
          <cell r="K44">
            <v>8.5</v>
          </cell>
          <cell r="O44">
            <v>2.6499999999999986</v>
          </cell>
          <cell r="P44">
            <v>1.5240553745928338</v>
          </cell>
        </row>
        <row r="45">
          <cell r="C45">
            <v>10.48</v>
          </cell>
          <cell r="E45">
            <v>13.03</v>
          </cell>
          <cell r="I45">
            <v>3.9</v>
          </cell>
          <cell r="K45">
            <v>8.5</v>
          </cell>
          <cell r="O45">
            <v>2.5499999999999989</v>
          </cell>
          <cell r="P45">
            <v>1.5240553745928338</v>
          </cell>
        </row>
        <row r="46">
          <cell r="C46">
            <v>10.53</v>
          </cell>
          <cell r="E46">
            <v>13</v>
          </cell>
          <cell r="I46">
            <v>3.5</v>
          </cell>
          <cell r="K46">
            <v>8.5</v>
          </cell>
          <cell r="O46">
            <v>2.4700000000000006</v>
          </cell>
          <cell r="P46">
            <v>1.5240553745928338</v>
          </cell>
        </row>
        <row r="47">
          <cell r="C47">
            <v>10.93</v>
          </cell>
          <cell r="E47">
            <v>13.17</v>
          </cell>
          <cell r="I47">
            <v>2.6</v>
          </cell>
          <cell r="K47">
            <v>8.5</v>
          </cell>
          <cell r="O47">
            <v>2.2400000000000002</v>
          </cell>
          <cell r="P47">
            <v>1.5240553745928338</v>
          </cell>
        </row>
        <row r="48">
          <cell r="C48">
            <v>11.4</v>
          </cell>
          <cell r="E48">
            <v>13.28</v>
          </cell>
          <cell r="I48">
            <v>2.5</v>
          </cell>
          <cell r="K48">
            <v>8.5</v>
          </cell>
          <cell r="O48">
            <v>1.879999999999999</v>
          </cell>
          <cell r="P48">
            <v>1.5240553745928338</v>
          </cell>
        </row>
        <row r="49">
          <cell r="C49">
            <v>11.82</v>
          </cell>
          <cell r="E49">
            <v>13.5</v>
          </cell>
          <cell r="I49">
            <v>2.6</v>
          </cell>
          <cell r="K49">
            <v>8.5</v>
          </cell>
          <cell r="O49">
            <v>1.6799999999999997</v>
          </cell>
          <cell r="P49">
            <v>1.5240553745928338</v>
          </cell>
        </row>
        <row r="50">
          <cell r="C50">
            <v>11.63</v>
          </cell>
          <cell r="E50">
            <v>13.35</v>
          </cell>
          <cell r="I50">
            <v>2.9</v>
          </cell>
          <cell r="K50">
            <v>8.5</v>
          </cell>
          <cell r="O50">
            <v>1.7199999999999989</v>
          </cell>
          <cell r="P50">
            <v>1.5240553745928338</v>
          </cell>
        </row>
        <row r="51">
          <cell r="C51">
            <v>11.58</v>
          </cell>
          <cell r="E51">
            <v>13.19</v>
          </cell>
          <cell r="I51">
            <v>2.9</v>
          </cell>
          <cell r="K51">
            <v>8.5</v>
          </cell>
          <cell r="O51">
            <v>1.6099999999999994</v>
          </cell>
          <cell r="P51">
            <v>1.5240553745928338</v>
          </cell>
        </row>
        <row r="52">
          <cell r="C52">
            <v>11.75</v>
          </cell>
          <cell r="E52">
            <v>13.33</v>
          </cell>
          <cell r="I52">
            <v>3.3</v>
          </cell>
          <cell r="K52">
            <v>8.5</v>
          </cell>
          <cell r="O52">
            <v>1.58</v>
          </cell>
          <cell r="P52">
            <v>1.5240553745928338</v>
          </cell>
        </row>
        <row r="53">
          <cell r="C53">
            <v>11.88</v>
          </cell>
          <cell r="E53">
            <v>13.48</v>
          </cell>
          <cell r="I53">
            <v>3.8</v>
          </cell>
          <cell r="K53">
            <v>8.5</v>
          </cell>
          <cell r="O53">
            <v>1.5999999999999996</v>
          </cell>
          <cell r="P53">
            <v>1.5240553745928338</v>
          </cell>
        </row>
        <row r="54">
          <cell r="B54" t="str">
            <v>84</v>
          </cell>
          <cell r="C54">
            <v>11.75</v>
          </cell>
          <cell r="E54">
            <v>13.4</v>
          </cell>
          <cell r="I54">
            <v>4.2</v>
          </cell>
          <cell r="K54">
            <v>8.5</v>
          </cell>
          <cell r="O54">
            <v>1.6500000000000004</v>
          </cell>
          <cell r="P54">
            <v>1.5240553745928338</v>
          </cell>
        </row>
        <row r="55">
          <cell r="C55">
            <v>11.95</v>
          </cell>
          <cell r="E55">
            <v>13.5</v>
          </cell>
          <cell r="I55">
            <v>4.5999999999999996</v>
          </cell>
          <cell r="K55">
            <v>8.5</v>
          </cell>
          <cell r="O55">
            <v>1.5500000000000007</v>
          </cell>
          <cell r="P55">
            <v>1.5240553745928338</v>
          </cell>
        </row>
        <row r="56">
          <cell r="C56">
            <v>12.38</v>
          </cell>
          <cell r="E56">
            <v>14.03</v>
          </cell>
          <cell r="I56">
            <v>4.8</v>
          </cell>
          <cell r="K56">
            <v>8.5</v>
          </cell>
          <cell r="O56">
            <v>1.6499999999999986</v>
          </cell>
          <cell r="P56">
            <v>1.5240553745928338</v>
          </cell>
        </row>
        <row r="57">
          <cell r="C57">
            <v>12.65</v>
          </cell>
          <cell r="E57">
            <v>14.3</v>
          </cell>
          <cell r="I57">
            <v>4.5999999999999996</v>
          </cell>
          <cell r="K57">
            <v>9</v>
          </cell>
          <cell r="O57">
            <v>1.6500000000000004</v>
          </cell>
          <cell r="P57">
            <v>1.5240553745928338</v>
          </cell>
        </row>
        <row r="58">
          <cell r="C58">
            <v>13.43</v>
          </cell>
          <cell r="E58">
            <v>14.95</v>
          </cell>
          <cell r="I58">
            <v>4.2</v>
          </cell>
          <cell r="K58">
            <v>9</v>
          </cell>
          <cell r="O58">
            <v>1.5199999999999996</v>
          </cell>
          <cell r="P58">
            <v>1.5240553745928338</v>
          </cell>
        </row>
        <row r="59">
          <cell r="C59">
            <v>13.44</v>
          </cell>
          <cell r="E59">
            <v>15.16</v>
          </cell>
          <cell r="I59">
            <v>4.2</v>
          </cell>
          <cell r="K59">
            <v>9</v>
          </cell>
          <cell r="O59">
            <v>1.7200000000000006</v>
          </cell>
          <cell r="P59">
            <v>1.5240553745928338</v>
          </cell>
        </row>
        <row r="60">
          <cell r="C60">
            <v>13.21</v>
          </cell>
          <cell r="E60">
            <v>14.92</v>
          </cell>
          <cell r="I60">
            <v>4.2</v>
          </cell>
          <cell r="K60">
            <v>9</v>
          </cell>
          <cell r="O60">
            <v>1.7099999999999991</v>
          </cell>
          <cell r="P60">
            <v>1.5240553745928338</v>
          </cell>
        </row>
        <row r="61">
          <cell r="C61">
            <v>12.54</v>
          </cell>
          <cell r="E61">
            <v>14.29</v>
          </cell>
          <cell r="I61">
            <v>4.3</v>
          </cell>
          <cell r="K61">
            <v>9</v>
          </cell>
          <cell r="O61">
            <v>1.75</v>
          </cell>
          <cell r="P61">
            <v>1.5240553745928338</v>
          </cell>
        </row>
        <row r="62">
          <cell r="C62">
            <v>12.29</v>
          </cell>
          <cell r="E62">
            <v>14.04</v>
          </cell>
          <cell r="I62">
            <v>4.3</v>
          </cell>
          <cell r="K62">
            <v>9</v>
          </cell>
          <cell r="O62">
            <v>1.75</v>
          </cell>
          <cell r="P62">
            <v>1.5240553745928338</v>
          </cell>
        </row>
        <row r="63">
          <cell r="C63">
            <v>11.98</v>
          </cell>
          <cell r="E63">
            <v>13.68</v>
          </cell>
          <cell r="I63">
            <v>4.3</v>
          </cell>
          <cell r="K63">
            <v>9</v>
          </cell>
          <cell r="O63">
            <v>1.6999999999999993</v>
          </cell>
          <cell r="P63">
            <v>1.5240553745928338</v>
          </cell>
        </row>
        <row r="64">
          <cell r="C64">
            <v>11.56</v>
          </cell>
          <cell r="E64">
            <v>13.15</v>
          </cell>
          <cell r="I64">
            <v>4.0999999999999996</v>
          </cell>
          <cell r="K64">
            <v>8.5</v>
          </cell>
          <cell r="O64">
            <v>1.5899999999999999</v>
          </cell>
          <cell r="P64">
            <v>1.5240553745928338</v>
          </cell>
        </row>
        <row r="65">
          <cell r="C65">
            <v>11.52</v>
          </cell>
          <cell r="E65">
            <v>12.96</v>
          </cell>
          <cell r="I65">
            <v>3.9</v>
          </cell>
          <cell r="K65">
            <v>8</v>
          </cell>
          <cell r="O65">
            <v>1.4400000000000013</v>
          </cell>
          <cell r="P65">
            <v>1.5240553745928338</v>
          </cell>
        </row>
        <row r="66">
          <cell r="B66" t="str">
            <v>85</v>
          </cell>
          <cell r="C66">
            <v>11.45</v>
          </cell>
          <cell r="E66">
            <v>12.88</v>
          </cell>
          <cell r="I66">
            <v>3.5</v>
          </cell>
          <cell r="K66">
            <v>8</v>
          </cell>
          <cell r="O66">
            <v>1.4300000000000015</v>
          </cell>
          <cell r="P66">
            <v>1.5240553745928338</v>
          </cell>
        </row>
        <row r="67">
          <cell r="C67">
            <v>11.47</v>
          </cell>
          <cell r="E67">
            <v>13</v>
          </cell>
          <cell r="I67">
            <v>3.5</v>
          </cell>
          <cell r="K67">
            <v>8</v>
          </cell>
          <cell r="O67">
            <v>1.5299999999999994</v>
          </cell>
          <cell r="P67">
            <v>1.5240553745928338</v>
          </cell>
        </row>
        <row r="68">
          <cell r="C68">
            <v>11.81</v>
          </cell>
          <cell r="E68">
            <v>13.66</v>
          </cell>
          <cell r="I68">
            <v>3.7</v>
          </cell>
          <cell r="K68">
            <v>8</v>
          </cell>
          <cell r="O68">
            <v>1.8499999999999996</v>
          </cell>
          <cell r="P68">
            <v>1.5240553745928338</v>
          </cell>
        </row>
        <row r="69">
          <cell r="C69">
            <v>11.47</v>
          </cell>
          <cell r="E69">
            <v>13.42</v>
          </cell>
          <cell r="I69">
            <v>3.7</v>
          </cell>
          <cell r="K69">
            <v>8</v>
          </cell>
          <cell r="O69">
            <v>1.9499999999999993</v>
          </cell>
          <cell r="P69">
            <v>1.5240553745928338</v>
          </cell>
        </row>
        <row r="70">
          <cell r="C70">
            <v>11.05</v>
          </cell>
          <cell r="E70">
            <v>12.89</v>
          </cell>
          <cell r="I70">
            <v>3.8</v>
          </cell>
          <cell r="K70">
            <v>7.5</v>
          </cell>
          <cell r="O70">
            <v>1.8399999999999999</v>
          </cell>
          <cell r="P70">
            <v>1.5240553745928338</v>
          </cell>
        </row>
        <row r="71">
          <cell r="C71">
            <v>10.44</v>
          </cell>
          <cell r="E71">
            <v>11.91</v>
          </cell>
          <cell r="I71">
            <v>3.8</v>
          </cell>
          <cell r="K71">
            <v>7.5</v>
          </cell>
          <cell r="O71">
            <v>1.4700000000000006</v>
          </cell>
          <cell r="P71">
            <v>1.5240553745928338</v>
          </cell>
        </row>
        <row r="72">
          <cell r="C72">
            <v>10.5</v>
          </cell>
          <cell r="E72">
            <v>11.88</v>
          </cell>
          <cell r="I72">
            <v>3.6</v>
          </cell>
          <cell r="K72">
            <v>7.5</v>
          </cell>
          <cell r="O72">
            <v>1.3800000000000008</v>
          </cell>
          <cell r="P72">
            <v>1.5240553745928338</v>
          </cell>
        </row>
        <row r="73">
          <cell r="C73">
            <v>10.56</v>
          </cell>
          <cell r="E73">
            <v>11.93</v>
          </cell>
          <cell r="I73">
            <v>3.3</v>
          </cell>
          <cell r="K73">
            <v>7.5</v>
          </cell>
          <cell r="O73">
            <v>1.3699999999999992</v>
          </cell>
          <cell r="P73">
            <v>1.5240553745928338</v>
          </cell>
        </row>
        <row r="74">
          <cell r="C74">
            <v>10.61</v>
          </cell>
          <cell r="E74">
            <v>11.95</v>
          </cell>
          <cell r="I74">
            <v>3.1</v>
          </cell>
          <cell r="K74">
            <v>7.5</v>
          </cell>
          <cell r="O74">
            <v>1.3399999999999999</v>
          </cell>
          <cell r="P74">
            <v>1.5240553745928338</v>
          </cell>
        </row>
        <row r="75">
          <cell r="C75">
            <v>10.5</v>
          </cell>
          <cell r="E75">
            <v>11.84</v>
          </cell>
          <cell r="I75">
            <v>3.2</v>
          </cell>
          <cell r="K75">
            <v>7.5</v>
          </cell>
          <cell r="O75">
            <v>1.3399999999999999</v>
          </cell>
          <cell r="P75">
            <v>1.5240553745928338</v>
          </cell>
        </row>
        <row r="76">
          <cell r="C76">
            <v>10.06</v>
          </cell>
          <cell r="E76">
            <v>11.33</v>
          </cell>
          <cell r="I76">
            <v>3.5</v>
          </cell>
          <cell r="K76">
            <v>7.5</v>
          </cell>
          <cell r="O76">
            <v>1.2699999999999996</v>
          </cell>
          <cell r="P76">
            <v>1.5240553745928338</v>
          </cell>
        </row>
        <row r="77">
          <cell r="C77">
            <v>9.5399999999999991</v>
          </cell>
          <cell r="E77">
            <v>10.82</v>
          </cell>
          <cell r="I77">
            <v>3.8</v>
          </cell>
          <cell r="K77">
            <v>7.5</v>
          </cell>
          <cell r="O77">
            <v>1.2800000000000011</v>
          </cell>
          <cell r="P77">
            <v>1.5240553745928338</v>
          </cell>
        </row>
        <row r="78">
          <cell r="B78" t="str">
            <v>86</v>
          </cell>
          <cell r="C78">
            <v>9.4</v>
          </cell>
          <cell r="E78">
            <v>10.66</v>
          </cell>
          <cell r="I78">
            <v>3.9</v>
          </cell>
          <cell r="K78">
            <v>7.5</v>
          </cell>
          <cell r="O78">
            <v>1.2599999999999998</v>
          </cell>
          <cell r="P78">
            <v>1.5240553745928338</v>
          </cell>
        </row>
        <row r="79">
          <cell r="C79">
            <v>8.93</v>
          </cell>
          <cell r="E79">
            <v>10.16</v>
          </cell>
          <cell r="I79">
            <v>3.1</v>
          </cell>
          <cell r="K79">
            <v>7.5</v>
          </cell>
          <cell r="O79">
            <v>1.2300000000000004</v>
          </cell>
          <cell r="P79">
            <v>1.5240553745928338</v>
          </cell>
        </row>
        <row r="80">
          <cell r="C80">
            <v>7.96</v>
          </cell>
          <cell r="E80">
            <v>9.33</v>
          </cell>
          <cell r="I80">
            <v>2.2999999999999998</v>
          </cell>
          <cell r="K80">
            <v>7</v>
          </cell>
          <cell r="O80">
            <v>1.37</v>
          </cell>
          <cell r="P80">
            <v>1.5240553745928338</v>
          </cell>
        </row>
        <row r="81">
          <cell r="C81">
            <v>7.39</v>
          </cell>
          <cell r="E81">
            <v>9.02</v>
          </cell>
          <cell r="I81">
            <v>1.6</v>
          </cell>
          <cell r="K81">
            <v>6.5</v>
          </cell>
          <cell r="O81">
            <v>1.63</v>
          </cell>
          <cell r="P81">
            <v>1.5240553745928338</v>
          </cell>
        </row>
        <row r="82">
          <cell r="C82">
            <v>7.52</v>
          </cell>
          <cell r="E82">
            <v>9.52</v>
          </cell>
          <cell r="I82">
            <v>1.5</v>
          </cell>
          <cell r="K82">
            <v>6.5</v>
          </cell>
          <cell r="O82">
            <v>2</v>
          </cell>
          <cell r="P82">
            <v>1.5240553745928338</v>
          </cell>
        </row>
        <row r="83">
          <cell r="C83">
            <v>7.57</v>
          </cell>
          <cell r="E83">
            <v>9.51</v>
          </cell>
          <cell r="I83">
            <v>1.8</v>
          </cell>
          <cell r="K83">
            <v>6.5</v>
          </cell>
          <cell r="O83">
            <v>1.9399999999999995</v>
          </cell>
          <cell r="P83">
            <v>1.5240553745928338</v>
          </cell>
        </row>
        <row r="84">
          <cell r="C84">
            <v>7.27</v>
          </cell>
          <cell r="E84">
            <v>9.19</v>
          </cell>
          <cell r="I84">
            <v>1.6</v>
          </cell>
          <cell r="K84">
            <v>6</v>
          </cell>
          <cell r="O84">
            <v>1.92</v>
          </cell>
          <cell r="P84">
            <v>1.5240553745928338</v>
          </cell>
        </row>
        <row r="85">
          <cell r="C85">
            <v>7.33</v>
          </cell>
          <cell r="E85">
            <v>9.15</v>
          </cell>
          <cell r="I85">
            <v>1.6</v>
          </cell>
          <cell r="K85">
            <v>5.5</v>
          </cell>
          <cell r="O85">
            <v>1.8200000000000003</v>
          </cell>
          <cell r="P85">
            <v>1.5240553745928338</v>
          </cell>
        </row>
        <row r="86">
          <cell r="C86">
            <v>7.62</v>
          </cell>
          <cell r="E86">
            <v>9.42</v>
          </cell>
          <cell r="I86">
            <v>1.8</v>
          </cell>
          <cell r="K86">
            <v>5.5</v>
          </cell>
          <cell r="O86">
            <v>1.7999999999999998</v>
          </cell>
          <cell r="P86">
            <v>1.5240553745928338</v>
          </cell>
        </row>
        <row r="87">
          <cell r="C87">
            <v>7.7</v>
          </cell>
          <cell r="E87">
            <v>9.39</v>
          </cell>
          <cell r="I87">
            <v>1.5</v>
          </cell>
          <cell r="K87">
            <v>5.5</v>
          </cell>
          <cell r="O87">
            <v>1.6900000000000004</v>
          </cell>
          <cell r="P87">
            <v>1.5240553745928338</v>
          </cell>
        </row>
        <row r="88">
          <cell r="C88">
            <v>7.52</v>
          </cell>
          <cell r="E88">
            <v>9.15</v>
          </cell>
          <cell r="I88">
            <v>1.3</v>
          </cell>
          <cell r="K88">
            <v>5.5</v>
          </cell>
          <cell r="O88">
            <v>1.6300000000000008</v>
          </cell>
          <cell r="P88">
            <v>1.5240553745928338</v>
          </cell>
        </row>
        <row r="89">
          <cell r="C89">
            <v>7.37</v>
          </cell>
          <cell r="E89">
            <v>8.9600000000000009</v>
          </cell>
          <cell r="I89">
            <v>1.1000000000000001</v>
          </cell>
          <cell r="K89">
            <v>5.5</v>
          </cell>
          <cell r="O89">
            <v>1.5900000000000007</v>
          </cell>
          <cell r="P89">
            <v>1.5240553745928338</v>
          </cell>
        </row>
        <row r="90">
          <cell r="B90">
            <v>87</v>
          </cell>
          <cell r="C90">
            <v>7.39</v>
          </cell>
          <cell r="E90">
            <v>8.77</v>
          </cell>
          <cell r="I90">
            <v>1.5</v>
          </cell>
          <cell r="K90">
            <v>5.5</v>
          </cell>
          <cell r="O90">
            <v>1.38</v>
          </cell>
          <cell r="P90">
            <v>1.5240553745928338</v>
          </cell>
        </row>
        <row r="91">
          <cell r="C91">
            <v>7.54</v>
          </cell>
          <cell r="E91">
            <v>8.81</v>
          </cell>
          <cell r="I91">
            <v>2.1</v>
          </cell>
          <cell r="K91">
            <v>5.5</v>
          </cell>
          <cell r="O91">
            <v>1.2700000000000005</v>
          </cell>
          <cell r="P91">
            <v>1.5240553745928338</v>
          </cell>
        </row>
        <row r="92">
          <cell r="C92">
            <v>7.55</v>
          </cell>
          <cell r="E92">
            <v>8.75</v>
          </cell>
          <cell r="I92">
            <v>3</v>
          </cell>
          <cell r="K92">
            <v>5.5</v>
          </cell>
          <cell r="O92">
            <v>1.2000000000000002</v>
          </cell>
          <cell r="P92">
            <v>1.5240553745928338</v>
          </cell>
        </row>
        <row r="93">
          <cell r="C93">
            <v>8.25</v>
          </cell>
          <cell r="E93">
            <v>9.3000000000000007</v>
          </cell>
          <cell r="I93">
            <v>3.8</v>
          </cell>
          <cell r="K93">
            <v>5.5</v>
          </cell>
          <cell r="O93">
            <v>1.0500000000000007</v>
          </cell>
          <cell r="P93">
            <v>1.5240553745928338</v>
          </cell>
        </row>
        <row r="94">
          <cell r="C94">
            <v>8.7799999999999994</v>
          </cell>
          <cell r="E94">
            <v>9.82</v>
          </cell>
          <cell r="I94">
            <v>3.9</v>
          </cell>
          <cell r="K94">
            <v>5.5</v>
          </cell>
          <cell r="O94">
            <v>1.0400000000000009</v>
          </cell>
          <cell r="P94">
            <v>1.5240553745928338</v>
          </cell>
        </row>
        <row r="95">
          <cell r="C95">
            <v>8.57</v>
          </cell>
          <cell r="E95">
            <v>9.8699999999999992</v>
          </cell>
          <cell r="I95">
            <v>3.7</v>
          </cell>
          <cell r="K95">
            <v>5.5</v>
          </cell>
          <cell r="O95">
            <v>1.2999999999999989</v>
          </cell>
          <cell r="P95">
            <v>1.5240553745928338</v>
          </cell>
        </row>
        <row r="96">
          <cell r="C96">
            <v>8.64</v>
          </cell>
          <cell r="E96">
            <v>10.01</v>
          </cell>
          <cell r="I96">
            <v>3.9</v>
          </cell>
          <cell r="K96">
            <v>5.5</v>
          </cell>
          <cell r="O96">
            <v>1.3699999999999992</v>
          </cell>
          <cell r="P96">
            <v>1.5240553745928338</v>
          </cell>
        </row>
        <row r="97">
          <cell r="C97">
            <v>8.9700000000000006</v>
          </cell>
          <cell r="E97">
            <v>10.33</v>
          </cell>
          <cell r="I97">
            <v>4.3</v>
          </cell>
          <cell r="K97">
            <v>5.5</v>
          </cell>
          <cell r="O97">
            <v>1.3599999999999994</v>
          </cell>
          <cell r="P97">
            <v>1.5240553745928338</v>
          </cell>
        </row>
        <row r="98">
          <cell r="C98">
            <v>9.59</v>
          </cell>
          <cell r="E98">
            <v>11</v>
          </cell>
          <cell r="I98">
            <v>4.4000000000000004</v>
          </cell>
          <cell r="K98">
            <v>6</v>
          </cell>
          <cell r="O98">
            <v>1.4100000000000001</v>
          </cell>
          <cell r="P98">
            <v>1.5240553745928338</v>
          </cell>
        </row>
        <row r="99">
          <cell r="C99">
            <v>9.61</v>
          </cell>
          <cell r="E99">
            <v>11.32</v>
          </cell>
          <cell r="I99">
            <v>4.5</v>
          </cell>
          <cell r="K99">
            <v>6</v>
          </cell>
          <cell r="O99">
            <v>1.7100000000000009</v>
          </cell>
          <cell r="P99">
            <v>1.5240553745928338</v>
          </cell>
        </row>
        <row r="100">
          <cell r="C100">
            <v>8.9499999999999993</v>
          </cell>
          <cell r="E100">
            <v>10.82</v>
          </cell>
          <cell r="I100">
            <v>4.5</v>
          </cell>
          <cell r="K100">
            <v>6</v>
          </cell>
          <cell r="O100">
            <v>1.870000000000001</v>
          </cell>
          <cell r="P100">
            <v>1.5240553745928338</v>
          </cell>
        </row>
        <row r="101">
          <cell r="C101">
            <v>9.1199999999999992</v>
          </cell>
          <cell r="E101">
            <v>10.99</v>
          </cell>
          <cell r="I101">
            <v>4.4000000000000004</v>
          </cell>
          <cell r="K101">
            <v>6</v>
          </cell>
          <cell r="O101">
            <v>1.870000000000001</v>
          </cell>
          <cell r="P101">
            <v>1.5240553745928338</v>
          </cell>
        </row>
        <row r="102">
          <cell r="B102" t="str">
            <v>88</v>
          </cell>
          <cell r="C102">
            <v>8.83</v>
          </cell>
          <cell r="E102">
            <v>10.75</v>
          </cell>
          <cell r="I102">
            <v>4</v>
          </cell>
          <cell r="K102">
            <v>6</v>
          </cell>
          <cell r="O102">
            <v>1.92</v>
          </cell>
          <cell r="P102">
            <v>1.5240553745928338</v>
          </cell>
        </row>
        <row r="103">
          <cell r="C103">
            <v>8.43</v>
          </cell>
          <cell r="E103">
            <v>10.11</v>
          </cell>
          <cell r="I103">
            <v>3.9</v>
          </cell>
          <cell r="K103">
            <v>6</v>
          </cell>
          <cell r="O103">
            <v>1.6799999999999997</v>
          </cell>
          <cell r="P103">
            <v>1.5240553745928338</v>
          </cell>
        </row>
        <row r="104">
          <cell r="C104">
            <v>8.6300000000000008</v>
          </cell>
          <cell r="E104">
            <v>10.11</v>
          </cell>
          <cell r="I104">
            <v>3.9</v>
          </cell>
          <cell r="K104">
            <v>6</v>
          </cell>
          <cell r="O104">
            <v>1.4799999999999986</v>
          </cell>
          <cell r="P104">
            <v>1.5240553745928338</v>
          </cell>
        </row>
        <row r="105">
          <cell r="C105">
            <v>8.9499999999999993</v>
          </cell>
          <cell r="E105">
            <v>10.53</v>
          </cell>
          <cell r="I105">
            <v>3.9</v>
          </cell>
          <cell r="K105">
            <v>6</v>
          </cell>
          <cell r="O105">
            <v>1.58</v>
          </cell>
          <cell r="P105">
            <v>1.5240553745928338</v>
          </cell>
        </row>
        <row r="106">
          <cell r="C106">
            <v>9.23</v>
          </cell>
          <cell r="E106">
            <v>10.75</v>
          </cell>
          <cell r="I106">
            <v>3.9</v>
          </cell>
          <cell r="K106">
            <v>6</v>
          </cell>
          <cell r="O106">
            <v>1.5199999999999996</v>
          </cell>
          <cell r="P106">
            <v>1.5240553745928338</v>
          </cell>
        </row>
        <row r="107">
          <cell r="C107">
            <v>9</v>
          </cell>
          <cell r="E107">
            <v>10.71</v>
          </cell>
          <cell r="I107">
            <v>4</v>
          </cell>
          <cell r="K107">
            <v>6</v>
          </cell>
          <cell r="O107">
            <v>1.7100000000000009</v>
          </cell>
          <cell r="P107">
            <v>1.5240553745928338</v>
          </cell>
        </row>
        <row r="108">
          <cell r="C108">
            <v>9.14</v>
          </cell>
          <cell r="E108">
            <v>10.96</v>
          </cell>
          <cell r="I108">
            <v>4.0999999999999996</v>
          </cell>
          <cell r="K108">
            <v>6</v>
          </cell>
          <cell r="O108">
            <v>1.8200000000000003</v>
          </cell>
          <cell r="P108">
            <v>1.5240553745928338</v>
          </cell>
        </row>
        <row r="109">
          <cell r="C109">
            <v>9.32</v>
          </cell>
          <cell r="E109">
            <v>11.09</v>
          </cell>
          <cell r="I109">
            <v>4</v>
          </cell>
          <cell r="K109">
            <v>6.5</v>
          </cell>
          <cell r="O109">
            <v>1.7699999999999996</v>
          </cell>
          <cell r="P109">
            <v>1.5240553745928338</v>
          </cell>
        </row>
        <row r="110">
          <cell r="C110">
            <v>9.06</v>
          </cell>
          <cell r="E110">
            <v>10.56</v>
          </cell>
          <cell r="I110">
            <v>4.2</v>
          </cell>
          <cell r="K110">
            <v>6.5</v>
          </cell>
          <cell r="O110">
            <v>1.5</v>
          </cell>
          <cell r="P110">
            <v>1.5240553745928338</v>
          </cell>
        </row>
        <row r="111">
          <cell r="C111">
            <v>8.89</v>
          </cell>
          <cell r="E111">
            <v>9.92</v>
          </cell>
          <cell r="I111">
            <v>4.2</v>
          </cell>
          <cell r="K111">
            <v>6.5</v>
          </cell>
          <cell r="O111">
            <v>1.0299999999999994</v>
          </cell>
          <cell r="P111">
            <v>1.5240553745928338</v>
          </cell>
        </row>
        <row r="112">
          <cell r="C112">
            <v>9.02</v>
          </cell>
          <cell r="E112">
            <v>9.89</v>
          </cell>
          <cell r="I112">
            <v>4.2</v>
          </cell>
          <cell r="K112">
            <v>6.5</v>
          </cell>
          <cell r="O112">
            <v>0.87000000000000099</v>
          </cell>
          <cell r="P112">
            <v>1.5240553745928338</v>
          </cell>
        </row>
        <row r="113">
          <cell r="C113">
            <v>9.01</v>
          </cell>
          <cell r="E113">
            <v>10.02</v>
          </cell>
          <cell r="I113">
            <v>4.4000000000000004</v>
          </cell>
          <cell r="K113">
            <v>6.5</v>
          </cell>
          <cell r="O113">
            <v>1.0099999999999998</v>
          </cell>
          <cell r="P113">
            <v>1.5240553745928338</v>
          </cell>
        </row>
        <row r="114">
          <cell r="B114" t="str">
            <v>89</v>
          </cell>
          <cell r="C114">
            <v>8.93</v>
          </cell>
          <cell r="E114">
            <v>10.02</v>
          </cell>
          <cell r="I114">
            <v>4.7</v>
          </cell>
          <cell r="K114">
            <v>6.5</v>
          </cell>
          <cell r="O114">
            <v>1.0899999999999999</v>
          </cell>
          <cell r="P114">
            <v>1.5240553745928338</v>
          </cell>
        </row>
        <row r="115">
          <cell r="C115">
            <v>9.01</v>
          </cell>
          <cell r="E115">
            <v>10.02</v>
          </cell>
          <cell r="I115">
            <v>4.8</v>
          </cell>
          <cell r="K115">
            <v>7</v>
          </cell>
          <cell r="O115">
            <v>1.0099999999999998</v>
          </cell>
          <cell r="P115">
            <v>1.5240553745928338</v>
          </cell>
        </row>
        <row r="116">
          <cell r="C116">
            <v>9.17</v>
          </cell>
          <cell r="E116">
            <v>10.16</v>
          </cell>
          <cell r="I116">
            <v>5</v>
          </cell>
          <cell r="K116">
            <v>7</v>
          </cell>
          <cell r="O116">
            <v>0.99000000000000021</v>
          </cell>
          <cell r="P116">
            <v>1.5240553745928338</v>
          </cell>
        </row>
        <row r="117">
          <cell r="C117">
            <v>9.0299999999999994</v>
          </cell>
          <cell r="E117">
            <v>10.14</v>
          </cell>
          <cell r="I117">
            <v>5.0999999999999996</v>
          </cell>
          <cell r="K117">
            <v>7</v>
          </cell>
          <cell r="O117">
            <v>1.1100000000000012</v>
          </cell>
          <cell r="P117">
            <v>1.5240553745928338</v>
          </cell>
        </row>
        <row r="118">
          <cell r="C118">
            <v>8.83</v>
          </cell>
          <cell r="E118">
            <v>9.92</v>
          </cell>
          <cell r="I118">
            <v>5.4</v>
          </cell>
          <cell r="K118">
            <v>7</v>
          </cell>
          <cell r="O118">
            <v>1.0899999999999999</v>
          </cell>
          <cell r="P118">
            <v>1.5240553745928338</v>
          </cell>
        </row>
        <row r="119">
          <cell r="C119">
            <v>8.27</v>
          </cell>
          <cell r="E119">
            <v>9.49</v>
          </cell>
          <cell r="I119">
            <v>5.2</v>
          </cell>
          <cell r="K119">
            <v>7</v>
          </cell>
          <cell r="O119">
            <v>1.2200000000000006</v>
          </cell>
          <cell r="P119">
            <v>1.5240553745928338</v>
          </cell>
        </row>
        <row r="120">
          <cell r="C120">
            <v>8.08</v>
          </cell>
          <cell r="E120">
            <v>9.34</v>
          </cell>
          <cell r="I120">
            <v>5</v>
          </cell>
          <cell r="K120">
            <v>7</v>
          </cell>
          <cell r="O120">
            <v>1.2599999999999998</v>
          </cell>
          <cell r="P120">
            <v>1.5240553745928338</v>
          </cell>
        </row>
        <row r="121">
          <cell r="C121">
            <v>8.1199999999999992</v>
          </cell>
          <cell r="E121">
            <v>9.3699999999999992</v>
          </cell>
          <cell r="I121">
            <v>4.7</v>
          </cell>
          <cell r="K121">
            <v>7</v>
          </cell>
          <cell r="O121">
            <v>1.25</v>
          </cell>
          <cell r="P121">
            <v>1.5240553745928338</v>
          </cell>
        </row>
        <row r="122">
          <cell r="C122">
            <v>8.15</v>
          </cell>
          <cell r="E122">
            <v>9.43</v>
          </cell>
          <cell r="I122">
            <v>4.3</v>
          </cell>
          <cell r="K122">
            <v>7</v>
          </cell>
          <cell r="O122">
            <v>1.2799999999999994</v>
          </cell>
          <cell r="P122">
            <v>1.5240553745928338</v>
          </cell>
        </row>
        <row r="123">
          <cell r="C123">
            <v>8</v>
          </cell>
          <cell r="E123">
            <v>9.3699999999999992</v>
          </cell>
          <cell r="I123">
            <v>4.5</v>
          </cell>
          <cell r="K123">
            <v>7</v>
          </cell>
          <cell r="O123">
            <v>1.3699999999999992</v>
          </cell>
          <cell r="P123">
            <v>1.5240553745928338</v>
          </cell>
        </row>
        <row r="124">
          <cell r="C124">
            <v>7.9</v>
          </cell>
          <cell r="E124">
            <v>9.33</v>
          </cell>
          <cell r="I124">
            <v>4.7</v>
          </cell>
          <cell r="K124">
            <v>7</v>
          </cell>
          <cell r="O124">
            <v>1.4299999999999997</v>
          </cell>
          <cell r="P124">
            <v>1.5240553745928338</v>
          </cell>
        </row>
        <row r="125">
          <cell r="C125">
            <v>7.9</v>
          </cell>
          <cell r="E125">
            <v>9.31</v>
          </cell>
          <cell r="I125">
            <v>4.5999999999999996</v>
          </cell>
          <cell r="K125">
            <v>7</v>
          </cell>
          <cell r="O125">
            <v>1.4100000000000001</v>
          </cell>
          <cell r="P125">
            <v>1.5240553745928338</v>
          </cell>
        </row>
        <row r="126">
          <cell r="B126" t="str">
            <v>90</v>
          </cell>
          <cell r="C126">
            <v>8.26</v>
          </cell>
          <cell r="E126">
            <v>9.44</v>
          </cell>
          <cell r="I126">
            <v>5.2</v>
          </cell>
          <cell r="K126">
            <v>7</v>
          </cell>
          <cell r="O126">
            <v>1.1799999999999997</v>
          </cell>
          <cell r="P126">
            <v>1.5240553745928338</v>
          </cell>
        </row>
        <row r="127">
          <cell r="C127">
            <v>8.5</v>
          </cell>
          <cell r="E127">
            <v>9.66</v>
          </cell>
          <cell r="I127">
            <v>5.3</v>
          </cell>
          <cell r="K127">
            <v>7</v>
          </cell>
          <cell r="O127">
            <v>1.1600000000000001</v>
          </cell>
          <cell r="P127">
            <v>1.5240553745928338</v>
          </cell>
        </row>
        <row r="128">
          <cell r="C128">
            <v>8.56</v>
          </cell>
          <cell r="E128">
            <v>9.75</v>
          </cell>
          <cell r="I128">
            <v>5.2</v>
          </cell>
          <cell r="K128">
            <v>7</v>
          </cell>
          <cell r="O128">
            <v>1.1899999999999995</v>
          </cell>
          <cell r="P128">
            <v>1.5240553745928338</v>
          </cell>
        </row>
        <row r="129">
          <cell r="C129">
            <v>8.76</v>
          </cell>
          <cell r="E129">
            <v>9.8699999999999992</v>
          </cell>
          <cell r="I129">
            <v>4.7</v>
          </cell>
          <cell r="K129">
            <v>7</v>
          </cell>
          <cell r="O129">
            <v>1.1099999999999994</v>
          </cell>
          <cell r="P129">
            <v>1.5240553745928338</v>
          </cell>
        </row>
        <row r="130">
          <cell r="C130">
            <v>8.73</v>
          </cell>
          <cell r="E130">
            <v>9.89</v>
          </cell>
          <cell r="I130">
            <v>4.4000000000000004</v>
          </cell>
          <cell r="K130">
            <v>7</v>
          </cell>
          <cell r="O130">
            <v>1.1600000000000001</v>
          </cell>
          <cell r="P130">
            <v>1.5240553745928338</v>
          </cell>
        </row>
        <row r="131">
          <cell r="C131">
            <v>8.4600000000000009</v>
          </cell>
          <cell r="E131">
            <v>9.69</v>
          </cell>
          <cell r="I131">
            <v>4.7</v>
          </cell>
          <cell r="K131">
            <v>7</v>
          </cell>
          <cell r="O131">
            <v>1.2299999999999986</v>
          </cell>
          <cell r="P131">
            <v>1.5240553745928338</v>
          </cell>
        </row>
        <row r="132">
          <cell r="C132">
            <v>8.5</v>
          </cell>
          <cell r="E132">
            <v>9.66</v>
          </cell>
          <cell r="I132">
            <v>4.8</v>
          </cell>
          <cell r="K132">
            <v>7</v>
          </cell>
          <cell r="O132">
            <v>1.1600000000000001</v>
          </cell>
          <cell r="P132">
            <v>1.5240553745928338</v>
          </cell>
        </row>
        <row r="133">
          <cell r="C133">
            <v>8.86</v>
          </cell>
          <cell r="E133">
            <v>9.84</v>
          </cell>
          <cell r="I133">
            <v>5.6</v>
          </cell>
          <cell r="K133">
            <v>7</v>
          </cell>
          <cell r="O133">
            <v>0.98000000000000043</v>
          </cell>
          <cell r="P133">
            <v>1.5240553745928338</v>
          </cell>
        </row>
        <row r="134">
          <cell r="C134">
            <v>9.0299999999999994</v>
          </cell>
          <cell r="E134">
            <v>10.01</v>
          </cell>
          <cell r="I134">
            <v>6.2</v>
          </cell>
          <cell r="K134">
            <v>7</v>
          </cell>
          <cell r="O134">
            <v>0.98000000000000043</v>
          </cell>
          <cell r="P134">
            <v>1.5240553745928338</v>
          </cell>
        </row>
        <row r="135">
          <cell r="C135">
            <v>8.86</v>
          </cell>
          <cell r="E135">
            <v>9.94</v>
          </cell>
          <cell r="I135">
            <v>6.3</v>
          </cell>
          <cell r="K135">
            <v>7</v>
          </cell>
          <cell r="O135">
            <v>1.08</v>
          </cell>
          <cell r="P135">
            <v>1.5240553745928338</v>
          </cell>
        </row>
        <row r="136">
          <cell r="C136">
            <v>8.5399999999999991</v>
          </cell>
          <cell r="E136">
            <v>9.76</v>
          </cell>
          <cell r="I136">
            <v>6.3</v>
          </cell>
          <cell r="K136">
            <v>7</v>
          </cell>
          <cell r="O136">
            <v>1.2200000000000006</v>
          </cell>
          <cell r="P136">
            <v>1.5240553745928338</v>
          </cell>
        </row>
        <row r="137">
          <cell r="C137">
            <v>8.24</v>
          </cell>
          <cell r="E137">
            <v>9.57</v>
          </cell>
          <cell r="I137">
            <v>6.1</v>
          </cell>
          <cell r="K137">
            <v>6.5</v>
          </cell>
          <cell r="O137">
            <v>1.33</v>
          </cell>
          <cell r="P137">
            <v>1.5240553745928338</v>
          </cell>
        </row>
        <row r="138">
          <cell r="B138" t="str">
            <v>91</v>
          </cell>
          <cell r="C138">
            <v>8.27</v>
          </cell>
          <cell r="E138">
            <v>9.56</v>
          </cell>
          <cell r="I138">
            <v>5.7</v>
          </cell>
          <cell r="K138">
            <v>6.5</v>
          </cell>
          <cell r="O138">
            <v>1.2900000000000009</v>
          </cell>
          <cell r="P138">
            <v>1.5240553745928338</v>
          </cell>
        </row>
        <row r="139">
          <cell r="C139">
            <v>8.0299999999999994</v>
          </cell>
          <cell r="E139">
            <v>9.31</v>
          </cell>
          <cell r="I139">
            <v>5.3</v>
          </cell>
          <cell r="K139">
            <v>6</v>
          </cell>
          <cell r="O139">
            <v>1.2800000000000011</v>
          </cell>
          <cell r="P139">
            <v>1.5240553745928338</v>
          </cell>
        </row>
        <row r="140">
          <cell r="C140">
            <v>8.2899999999999991</v>
          </cell>
          <cell r="E140">
            <v>9.39</v>
          </cell>
          <cell r="I140">
            <v>4.9000000000000004</v>
          </cell>
          <cell r="K140">
            <v>6</v>
          </cell>
          <cell r="O140">
            <v>1.1000000000000014</v>
          </cell>
          <cell r="P140">
            <v>1.5240553745928338</v>
          </cell>
        </row>
        <row r="141">
          <cell r="C141">
            <v>8.2100000000000009</v>
          </cell>
          <cell r="E141">
            <v>9.3000000000000007</v>
          </cell>
          <cell r="I141">
            <v>4.9000000000000004</v>
          </cell>
          <cell r="K141">
            <v>5.5</v>
          </cell>
          <cell r="O141">
            <v>1.0899999999999999</v>
          </cell>
          <cell r="P141">
            <v>1.5240553745928338</v>
          </cell>
        </row>
        <row r="142">
          <cell r="C142">
            <v>8.27</v>
          </cell>
          <cell r="E142">
            <v>9.2899999999999991</v>
          </cell>
          <cell r="I142">
            <v>5</v>
          </cell>
          <cell r="K142">
            <v>5.5</v>
          </cell>
          <cell r="O142">
            <v>1.0199999999999996</v>
          </cell>
          <cell r="P142">
            <v>1.5240553745928338</v>
          </cell>
        </row>
        <row r="143">
          <cell r="C143">
            <v>8.4700000000000006</v>
          </cell>
          <cell r="E143">
            <v>9.44</v>
          </cell>
          <cell r="I143">
            <v>4.7</v>
          </cell>
          <cell r="K143">
            <v>5.5</v>
          </cell>
          <cell r="O143">
            <v>0.96999999999999886</v>
          </cell>
          <cell r="P143">
            <v>1.5240553745928338</v>
          </cell>
        </row>
        <row r="144">
          <cell r="C144">
            <v>8.4499999999999993</v>
          </cell>
          <cell r="E144">
            <v>9.4</v>
          </cell>
          <cell r="I144">
            <v>4.4000000000000004</v>
          </cell>
          <cell r="K144">
            <v>5.5</v>
          </cell>
          <cell r="O144">
            <v>0.95000000000000107</v>
          </cell>
          <cell r="P144">
            <v>1.5240553745928338</v>
          </cell>
        </row>
        <row r="145">
          <cell r="C145">
            <v>8.14</v>
          </cell>
          <cell r="E145">
            <v>9.16</v>
          </cell>
          <cell r="I145">
            <v>3.8</v>
          </cell>
          <cell r="K145">
            <v>5.5</v>
          </cell>
          <cell r="O145">
            <v>1.0199999999999996</v>
          </cell>
          <cell r="P145">
            <v>1.5240553745928338</v>
          </cell>
        </row>
        <row r="146">
          <cell r="C146">
            <v>7.95</v>
          </cell>
          <cell r="E146">
            <v>9.0299999999999994</v>
          </cell>
          <cell r="I146">
            <v>3.4</v>
          </cell>
          <cell r="K146">
            <v>5</v>
          </cell>
          <cell r="O146">
            <v>1.0799999999999992</v>
          </cell>
          <cell r="P146">
            <v>1.5240553745928338</v>
          </cell>
        </row>
        <row r="147">
          <cell r="C147">
            <v>7.93</v>
          </cell>
          <cell r="E147">
            <v>8.99</v>
          </cell>
          <cell r="I147">
            <v>2.9</v>
          </cell>
          <cell r="K147">
            <v>5</v>
          </cell>
          <cell r="O147">
            <v>1.0600000000000005</v>
          </cell>
          <cell r="P147">
            <v>1.5240553745928338</v>
          </cell>
        </row>
        <row r="148">
          <cell r="C148">
            <v>7.92</v>
          </cell>
          <cell r="E148">
            <v>8.93</v>
          </cell>
          <cell r="I148">
            <v>3</v>
          </cell>
          <cell r="K148">
            <v>5</v>
          </cell>
          <cell r="O148">
            <v>1.0099999999999998</v>
          </cell>
          <cell r="P148">
            <v>1.5240553745928338</v>
          </cell>
        </row>
        <row r="149">
          <cell r="C149">
            <v>7.7</v>
          </cell>
          <cell r="E149">
            <v>8.76</v>
          </cell>
          <cell r="I149">
            <v>3.1</v>
          </cell>
          <cell r="K149">
            <v>4.5</v>
          </cell>
          <cell r="O149">
            <v>1.0599999999999996</v>
          </cell>
          <cell r="P149">
            <v>1.5240553745928338</v>
          </cell>
        </row>
        <row r="150">
          <cell r="B150" t="str">
            <v>92</v>
          </cell>
          <cell r="C150">
            <v>7.58</v>
          </cell>
          <cell r="E150">
            <v>8.67</v>
          </cell>
          <cell r="I150">
            <v>2.6</v>
          </cell>
          <cell r="K150">
            <v>3.5</v>
          </cell>
          <cell r="O150">
            <v>1.0899999999999999</v>
          </cell>
          <cell r="P150">
            <v>1.5240553745928338</v>
          </cell>
        </row>
        <row r="151">
          <cell r="C151">
            <v>7.85</v>
          </cell>
          <cell r="E151">
            <v>8.77</v>
          </cell>
          <cell r="I151">
            <v>2.8</v>
          </cell>
          <cell r="K151">
            <v>3.5</v>
          </cell>
          <cell r="O151">
            <v>0.91999999999999993</v>
          </cell>
          <cell r="P151">
            <v>1.5240553745928338</v>
          </cell>
        </row>
        <row r="152">
          <cell r="C152">
            <v>7.97</v>
          </cell>
          <cell r="E152">
            <v>8.84</v>
          </cell>
          <cell r="I152">
            <v>3.2</v>
          </cell>
          <cell r="K152">
            <v>3.5</v>
          </cell>
          <cell r="O152">
            <v>0.87000000000000011</v>
          </cell>
          <cell r="P152">
            <v>1.5240553745928338</v>
          </cell>
        </row>
        <row r="153">
          <cell r="C153">
            <v>7.96</v>
          </cell>
          <cell r="E153">
            <v>8.7899999999999991</v>
          </cell>
          <cell r="I153">
            <v>3.2</v>
          </cell>
          <cell r="K153">
            <v>3.5</v>
          </cell>
          <cell r="O153">
            <v>0.82999999999999918</v>
          </cell>
          <cell r="P153">
            <v>1.5240553745928338</v>
          </cell>
        </row>
        <row r="154">
          <cell r="C154">
            <v>7.89</v>
          </cell>
          <cell r="E154">
            <v>8.7200000000000006</v>
          </cell>
          <cell r="I154">
            <v>3</v>
          </cell>
          <cell r="K154">
            <v>3.5</v>
          </cell>
          <cell r="O154">
            <v>0.83000000000000096</v>
          </cell>
          <cell r="P154">
            <v>1.5240553745928338</v>
          </cell>
        </row>
        <row r="155">
          <cell r="C155">
            <v>7.84</v>
          </cell>
          <cell r="E155">
            <v>8.64</v>
          </cell>
          <cell r="I155">
            <v>3.1</v>
          </cell>
          <cell r="K155">
            <v>3.5</v>
          </cell>
          <cell r="O155">
            <v>0.80000000000000071</v>
          </cell>
          <cell r="P155">
            <v>1.5240553745928338</v>
          </cell>
        </row>
        <row r="156">
          <cell r="C156">
            <v>7.6</v>
          </cell>
          <cell r="E156">
            <v>8.4600000000000009</v>
          </cell>
          <cell r="I156">
            <v>3.2</v>
          </cell>
          <cell r="K156">
            <v>3</v>
          </cell>
          <cell r="O156">
            <v>0.86000000000000121</v>
          </cell>
          <cell r="P156">
            <v>1.5240553745928338</v>
          </cell>
        </row>
        <row r="157">
          <cell r="C157">
            <v>7.39</v>
          </cell>
          <cell r="E157">
            <v>8.34</v>
          </cell>
          <cell r="I157">
            <v>3.1</v>
          </cell>
          <cell r="K157">
            <v>3</v>
          </cell>
          <cell r="O157">
            <v>0.95000000000000018</v>
          </cell>
          <cell r="P157">
            <v>1.5240553745928338</v>
          </cell>
        </row>
        <row r="158">
          <cell r="C158">
            <v>7.34</v>
          </cell>
          <cell r="E158">
            <v>8.32</v>
          </cell>
          <cell r="I158">
            <v>3</v>
          </cell>
          <cell r="K158">
            <v>3</v>
          </cell>
          <cell r="O158">
            <v>0.98000000000000043</v>
          </cell>
          <cell r="P158">
            <v>1.5240553745928338</v>
          </cell>
        </row>
        <row r="159">
          <cell r="C159">
            <v>7.53</v>
          </cell>
          <cell r="E159">
            <v>8.44</v>
          </cell>
          <cell r="I159">
            <v>3.2</v>
          </cell>
          <cell r="K159">
            <v>3</v>
          </cell>
          <cell r="O159">
            <v>0.90999999999999925</v>
          </cell>
          <cell r="P159">
            <v>1.5240553745928338</v>
          </cell>
        </row>
        <row r="160">
          <cell r="C160">
            <v>7.61</v>
          </cell>
          <cell r="E160">
            <v>8.5299999999999994</v>
          </cell>
          <cell r="I160">
            <v>3</v>
          </cell>
          <cell r="K160">
            <v>3</v>
          </cell>
          <cell r="O160">
            <v>0.91999999999999904</v>
          </cell>
          <cell r="P160">
            <v>1.5240553745928338</v>
          </cell>
        </row>
        <row r="161">
          <cell r="C161">
            <v>7.44</v>
          </cell>
          <cell r="E161">
            <v>8.36</v>
          </cell>
          <cell r="I161">
            <v>2.9</v>
          </cell>
          <cell r="K161">
            <v>3</v>
          </cell>
          <cell r="O161">
            <v>0.91999999999999904</v>
          </cell>
          <cell r="P161">
            <v>1.5240553745928338</v>
          </cell>
        </row>
        <row r="162">
          <cell r="B162" t="str">
            <v>93</v>
          </cell>
          <cell r="C162">
            <v>7.34</v>
          </cell>
          <cell r="E162">
            <v>8.23</v>
          </cell>
          <cell r="I162">
            <v>3.3</v>
          </cell>
          <cell r="K162">
            <v>3</v>
          </cell>
          <cell r="O162">
            <v>0.89000000000000057</v>
          </cell>
          <cell r="P162">
            <v>1.5240553745928338</v>
          </cell>
        </row>
        <row r="163">
          <cell r="C163">
            <v>7.09</v>
          </cell>
          <cell r="E163">
            <v>8</v>
          </cell>
          <cell r="I163">
            <v>3.2</v>
          </cell>
          <cell r="K163">
            <v>3</v>
          </cell>
          <cell r="O163">
            <v>0.91000000000000014</v>
          </cell>
          <cell r="P163">
            <v>1.5240553745928338</v>
          </cell>
        </row>
        <row r="164">
          <cell r="C164">
            <v>6.82</v>
          </cell>
          <cell r="E164">
            <v>7.85</v>
          </cell>
          <cell r="I164">
            <v>3.1</v>
          </cell>
          <cell r="K164">
            <v>3</v>
          </cell>
          <cell r="O164">
            <v>1.0299999999999994</v>
          </cell>
          <cell r="P164">
            <v>1.5240553745928338</v>
          </cell>
        </row>
        <row r="165">
          <cell r="C165">
            <v>6.85</v>
          </cell>
          <cell r="E165">
            <v>7.76</v>
          </cell>
          <cell r="I165">
            <v>3.2</v>
          </cell>
          <cell r="K165">
            <v>3</v>
          </cell>
          <cell r="O165">
            <v>0.91000000000000014</v>
          </cell>
          <cell r="P165">
            <v>1.5240553745928338</v>
          </cell>
        </row>
        <row r="166">
          <cell r="C166">
            <v>6.92</v>
          </cell>
          <cell r="E166">
            <v>7.78</v>
          </cell>
          <cell r="I166">
            <v>3.2</v>
          </cell>
          <cell r="K166">
            <v>3</v>
          </cell>
          <cell r="O166">
            <v>0.86000000000000032</v>
          </cell>
          <cell r="P166">
            <v>1.5240553745928338</v>
          </cell>
        </row>
        <row r="167">
          <cell r="C167">
            <v>6.81</v>
          </cell>
          <cell r="E167">
            <v>7.68</v>
          </cell>
          <cell r="I167">
            <v>3</v>
          </cell>
          <cell r="K167">
            <v>3</v>
          </cell>
          <cell r="O167">
            <v>0.87000000000000011</v>
          </cell>
          <cell r="P167">
            <v>1.5240553745928338</v>
          </cell>
        </row>
        <row r="168">
          <cell r="C168">
            <v>6.63</v>
          </cell>
          <cell r="E168">
            <v>7.53</v>
          </cell>
          <cell r="I168">
            <v>2.8</v>
          </cell>
          <cell r="K168">
            <v>3</v>
          </cell>
          <cell r="O168">
            <v>0.90000000000000036</v>
          </cell>
          <cell r="P168">
            <v>1.5240553745928338</v>
          </cell>
        </row>
        <row r="169">
          <cell r="C169">
            <v>6.32</v>
          </cell>
          <cell r="E169">
            <v>7.21</v>
          </cell>
          <cell r="I169">
            <v>2.8</v>
          </cell>
          <cell r="K169">
            <v>3</v>
          </cell>
          <cell r="O169">
            <v>0.88999999999999968</v>
          </cell>
          <cell r="P169">
            <v>1.5240553745928338</v>
          </cell>
        </row>
        <row r="170">
          <cell r="C170">
            <v>6</v>
          </cell>
          <cell r="E170">
            <v>7.01</v>
          </cell>
          <cell r="I170">
            <v>2.7</v>
          </cell>
          <cell r="K170">
            <v>3</v>
          </cell>
          <cell r="O170">
            <v>1.0099999999999998</v>
          </cell>
          <cell r="P170">
            <v>1.5240553745928338</v>
          </cell>
        </row>
        <row r="171">
          <cell r="C171">
            <v>5.94</v>
          </cell>
          <cell r="E171">
            <v>6.99</v>
          </cell>
          <cell r="I171">
            <v>2.8</v>
          </cell>
          <cell r="K171">
            <v>3</v>
          </cell>
          <cell r="O171">
            <v>1.0499999999999998</v>
          </cell>
          <cell r="P171">
            <v>1.5240553745928338</v>
          </cell>
        </row>
        <row r="172">
          <cell r="C172">
            <v>6.21</v>
          </cell>
          <cell r="E172">
            <v>7.3</v>
          </cell>
          <cell r="I172">
            <v>2.7</v>
          </cell>
          <cell r="K172">
            <v>3</v>
          </cell>
          <cell r="O172">
            <v>1.0899999999999999</v>
          </cell>
          <cell r="P172">
            <v>1.5240553745928338</v>
          </cell>
        </row>
        <row r="173">
          <cell r="C173">
            <v>6.25</v>
          </cell>
          <cell r="E173">
            <v>7.33</v>
          </cell>
          <cell r="I173">
            <v>2.7</v>
          </cell>
          <cell r="K173">
            <v>3</v>
          </cell>
          <cell r="O173">
            <v>1.08</v>
          </cell>
          <cell r="P173">
            <v>1.5240553745928338</v>
          </cell>
        </row>
        <row r="174">
          <cell r="B174" t="str">
            <v>94</v>
          </cell>
          <cell r="C174">
            <v>6.29</v>
          </cell>
          <cell r="E174">
            <v>7.31</v>
          </cell>
          <cell r="I174">
            <v>2.5</v>
          </cell>
          <cell r="K174">
            <v>3</v>
          </cell>
          <cell r="O174">
            <v>1.0199999999999996</v>
          </cell>
          <cell r="P174">
            <v>1.5240553745928338</v>
          </cell>
        </row>
        <row r="175">
          <cell r="C175">
            <v>6.49</v>
          </cell>
          <cell r="E175">
            <v>7.44</v>
          </cell>
          <cell r="I175">
            <v>2.5</v>
          </cell>
          <cell r="K175">
            <v>3</v>
          </cell>
          <cell r="O175">
            <v>0.95000000000000018</v>
          </cell>
          <cell r="P175">
            <v>1.5240553745928338</v>
          </cell>
        </row>
        <row r="176">
          <cell r="C176">
            <v>6.91</v>
          </cell>
          <cell r="E176">
            <v>7.83</v>
          </cell>
          <cell r="I176">
            <v>2.5</v>
          </cell>
          <cell r="K176">
            <v>3</v>
          </cell>
          <cell r="O176">
            <v>0.91999999999999993</v>
          </cell>
          <cell r="P176">
            <v>1.5240553745928338</v>
          </cell>
        </row>
        <row r="177">
          <cell r="C177">
            <v>7.27</v>
          </cell>
          <cell r="E177">
            <v>8.1999999999999993</v>
          </cell>
          <cell r="I177">
            <v>2.4</v>
          </cell>
          <cell r="K177">
            <v>3</v>
          </cell>
          <cell r="O177">
            <v>0.92999999999999972</v>
          </cell>
          <cell r="P177">
            <v>1.5240553745928338</v>
          </cell>
        </row>
        <row r="178">
          <cell r="C178">
            <v>7.41</v>
          </cell>
          <cell r="E178">
            <v>8.32</v>
          </cell>
          <cell r="I178">
            <v>2.2999999999999998</v>
          </cell>
          <cell r="K178">
            <v>3</v>
          </cell>
          <cell r="O178">
            <v>0.91000000000000014</v>
          </cell>
          <cell r="P178">
            <v>1.5240553745928338</v>
          </cell>
        </row>
        <row r="179">
          <cell r="C179">
            <v>7.4</v>
          </cell>
          <cell r="E179">
            <v>8.31</v>
          </cell>
          <cell r="I179">
            <v>2.5</v>
          </cell>
          <cell r="K179">
            <v>3.5</v>
          </cell>
          <cell r="O179">
            <v>0.91000000000000014</v>
          </cell>
          <cell r="P179">
            <v>1.5240553745928338</v>
          </cell>
        </row>
        <row r="180">
          <cell r="C180">
            <v>7.58</v>
          </cell>
          <cell r="E180">
            <v>8.4700000000000006</v>
          </cell>
          <cell r="I180">
            <v>2.9</v>
          </cell>
          <cell r="K180">
            <v>3.5</v>
          </cell>
          <cell r="O180">
            <v>0.89000000000000057</v>
          </cell>
          <cell r="P180">
            <v>1.5240553745928338</v>
          </cell>
        </row>
        <row r="181">
          <cell r="C181">
            <v>7.49</v>
          </cell>
          <cell r="E181">
            <v>8.41</v>
          </cell>
          <cell r="I181">
            <v>3</v>
          </cell>
          <cell r="K181">
            <v>3.5</v>
          </cell>
          <cell r="O181">
            <v>0.91999999999999993</v>
          </cell>
          <cell r="P181">
            <v>1.5240553745928338</v>
          </cell>
        </row>
        <row r="182">
          <cell r="C182">
            <v>7.71</v>
          </cell>
          <cell r="E182">
            <v>8.65</v>
          </cell>
          <cell r="I182">
            <v>2.6</v>
          </cell>
          <cell r="K182">
            <v>4</v>
          </cell>
          <cell r="O182">
            <v>0.94000000000000039</v>
          </cell>
          <cell r="P182">
            <v>1.5240553745928338</v>
          </cell>
        </row>
        <row r="183">
          <cell r="C183">
            <v>7.94</v>
          </cell>
          <cell r="E183">
            <v>8.8800000000000008</v>
          </cell>
          <cell r="I183">
            <v>2.7</v>
          </cell>
          <cell r="K183">
            <v>4</v>
          </cell>
          <cell r="O183">
            <v>0.94000000000000039</v>
          </cell>
          <cell r="P183">
            <v>1.5240553745928338</v>
          </cell>
        </row>
        <row r="184">
          <cell r="C184">
            <v>8.08</v>
          </cell>
          <cell r="E184">
            <v>9</v>
          </cell>
          <cell r="I184">
            <v>2.7</v>
          </cell>
          <cell r="K184">
            <v>4.75</v>
          </cell>
          <cell r="O184">
            <v>0.91999999999999993</v>
          </cell>
          <cell r="P184">
            <v>1.5240553745928338</v>
          </cell>
        </row>
        <row r="185">
          <cell r="C185">
            <v>7.87</v>
          </cell>
          <cell r="E185">
            <v>8.7899999999999991</v>
          </cell>
          <cell r="I185">
            <v>2.8</v>
          </cell>
          <cell r="K185">
            <v>4.75</v>
          </cell>
          <cell r="O185">
            <v>0.91999999999999904</v>
          </cell>
          <cell r="P185">
            <v>1.5240553745928338</v>
          </cell>
        </row>
        <row r="186">
          <cell r="B186" t="str">
            <v>95</v>
          </cell>
          <cell r="C186">
            <v>7.85</v>
          </cell>
          <cell r="E186">
            <v>8.77</v>
          </cell>
          <cell r="I186">
            <v>2.9</v>
          </cell>
          <cell r="K186">
            <v>4.75</v>
          </cell>
          <cell r="O186">
            <v>0.91999999999999993</v>
          </cell>
          <cell r="P186">
            <v>1.5240553745928338</v>
          </cell>
        </row>
        <row r="187">
          <cell r="C187">
            <v>7.61</v>
          </cell>
          <cell r="E187">
            <v>8.56</v>
          </cell>
          <cell r="I187">
            <v>2.9</v>
          </cell>
          <cell r="K187">
            <v>5.25</v>
          </cell>
          <cell r="O187">
            <v>0.95000000000000018</v>
          </cell>
          <cell r="P187">
            <v>1.5240553745928338</v>
          </cell>
        </row>
        <row r="188">
          <cell r="C188">
            <v>7.45</v>
          </cell>
          <cell r="E188">
            <v>8.41</v>
          </cell>
          <cell r="I188">
            <v>3.1</v>
          </cell>
          <cell r="K188">
            <v>5.25</v>
          </cell>
          <cell r="O188">
            <v>0.96</v>
          </cell>
          <cell r="P188">
            <v>1.5240553745928338</v>
          </cell>
        </row>
        <row r="189">
          <cell r="C189">
            <v>7.36</v>
          </cell>
          <cell r="E189">
            <v>8.3000000000000007</v>
          </cell>
          <cell r="I189">
            <v>2.4</v>
          </cell>
          <cell r="K189">
            <v>5.25</v>
          </cell>
          <cell r="O189">
            <v>0.94000000000000039</v>
          </cell>
          <cell r="P189">
            <v>1.5240553745928338</v>
          </cell>
        </row>
        <row r="190">
          <cell r="C190">
            <v>6.95</v>
          </cell>
          <cell r="E190">
            <v>7.93</v>
          </cell>
          <cell r="I190">
            <v>3.2</v>
          </cell>
          <cell r="K190">
            <v>5.25</v>
          </cell>
          <cell r="O190">
            <v>0.97999999999999954</v>
          </cell>
          <cell r="P190">
            <v>1.5240553745928338</v>
          </cell>
        </row>
        <row r="191">
          <cell r="C191">
            <v>6.57</v>
          </cell>
          <cell r="E191">
            <v>7.62</v>
          </cell>
          <cell r="I191">
            <v>3</v>
          </cell>
          <cell r="K191">
            <v>5.25</v>
          </cell>
          <cell r="O191">
            <v>1.0499999999999998</v>
          </cell>
          <cell r="P191">
            <v>1.5240553745928338</v>
          </cell>
        </row>
        <row r="192">
          <cell r="C192">
            <v>6.72</v>
          </cell>
          <cell r="E192">
            <v>7.73</v>
          </cell>
          <cell r="I192">
            <v>2.8</v>
          </cell>
          <cell r="K192">
            <v>5.25</v>
          </cell>
          <cell r="O192">
            <v>1.0100000000000007</v>
          </cell>
          <cell r="P192">
            <v>1.5240553745928338</v>
          </cell>
        </row>
        <row r="193">
          <cell r="C193">
            <v>6.86</v>
          </cell>
          <cell r="E193">
            <v>7.86</v>
          </cell>
          <cell r="I193">
            <v>2.6</v>
          </cell>
          <cell r="K193">
            <v>5.25</v>
          </cell>
          <cell r="O193">
            <v>1</v>
          </cell>
          <cell r="P193">
            <v>1.5240553745928338</v>
          </cell>
        </row>
        <row r="194">
          <cell r="C194">
            <v>6.55</v>
          </cell>
          <cell r="E194">
            <v>7.62</v>
          </cell>
          <cell r="I194">
            <v>2.5</v>
          </cell>
          <cell r="K194">
            <v>5.25</v>
          </cell>
          <cell r="O194">
            <v>1.0700000000000003</v>
          </cell>
          <cell r="P194">
            <v>1.5240553745928338</v>
          </cell>
        </row>
        <row r="195">
          <cell r="C195">
            <v>6.37</v>
          </cell>
          <cell r="E195">
            <v>7.46</v>
          </cell>
          <cell r="I195">
            <v>2.8</v>
          </cell>
          <cell r="K195">
            <v>5.25</v>
          </cell>
          <cell r="O195">
            <v>1.0899999999999999</v>
          </cell>
          <cell r="P195">
            <v>1.5240553745928338</v>
          </cell>
        </row>
        <row r="196">
          <cell r="C196">
            <v>6.26</v>
          </cell>
          <cell r="E196">
            <v>7.4</v>
          </cell>
          <cell r="I196">
            <v>2.6</v>
          </cell>
          <cell r="K196">
            <v>5.25</v>
          </cell>
          <cell r="O196">
            <v>1.1400000000000006</v>
          </cell>
          <cell r="P196">
            <v>1.5240553745928338</v>
          </cell>
        </row>
        <row r="197">
          <cell r="C197">
            <v>6.06</v>
          </cell>
          <cell r="E197">
            <v>7.21</v>
          </cell>
          <cell r="I197">
            <v>2.5</v>
          </cell>
          <cell r="K197">
            <v>5.25</v>
          </cell>
          <cell r="O197">
            <v>1.1500000000000004</v>
          </cell>
          <cell r="P197">
            <v>1.5240553745928338</v>
          </cell>
        </row>
        <row r="198">
          <cell r="B198" t="str">
            <v>96</v>
          </cell>
          <cell r="C198">
            <v>6.05</v>
          </cell>
          <cell r="E198">
            <v>7.2</v>
          </cell>
          <cell r="I198">
            <v>2.7</v>
          </cell>
          <cell r="K198">
            <v>5.25</v>
          </cell>
          <cell r="O198">
            <v>1.1500000000000004</v>
          </cell>
          <cell r="P198">
            <v>1.5240553745928338</v>
          </cell>
        </row>
        <row r="199">
          <cell r="C199">
            <v>6.24</v>
          </cell>
          <cell r="E199">
            <v>7.37</v>
          </cell>
          <cell r="I199">
            <v>2.7</v>
          </cell>
          <cell r="K199">
            <v>5</v>
          </cell>
          <cell r="O199">
            <v>1.1299999999999999</v>
          </cell>
          <cell r="P199">
            <v>1.5240553745928338</v>
          </cell>
        </row>
        <row r="200">
          <cell r="C200">
            <v>6.6</v>
          </cell>
          <cell r="E200">
            <v>7.72</v>
          </cell>
          <cell r="I200">
            <v>2.8</v>
          </cell>
          <cell r="K200">
            <v>5</v>
          </cell>
          <cell r="O200">
            <v>1.1200000000000001</v>
          </cell>
          <cell r="P200">
            <v>1.5240553745928338</v>
          </cell>
        </row>
        <row r="201">
          <cell r="C201">
            <v>6.79</v>
          </cell>
          <cell r="E201">
            <v>7.88</v>
          </cell>
          <cell r="I201">
            <v>2.9</v>
          </cell>
          <cell r="K201">
            <v>5</v>
          </cell>
          <cell r="O201">
            <v>1.0899999999999999</v>
          </cell>
          <cell r="P201">
            <v>1.5240553745928338</v>
          </cell>
        </row>
        <row r="202">
          <cell r="C202">
            <v>6.93</v>
          </cell>
          <cell r="E202">
            <v>7.99</v>
          </cell>
          <cell r="I202">
            <v>2.9</v>
          </cell>
          <cell r="K202">
            <v>5</v>
          </cell>
          <cell r="O202">
            <v>1.0600000000000005</v>
          </cell>
          <cell r="P202">
            <v>1.5240553745928338</v>
          </cell>
        </row>
        <row r="203">
          <cell r="C203">
            <v>7.06</v>
          </cell>
          <cell r="E203">
            <v>8.07</v>
          </cell>
          <cell r="I203">
            <v>2.8</v>
          </cell>
          <cell r="K203">
            <v>5</v>
          </cell>
          <cell r="O203">
            <v>1.0100000000000007</v>
          </cell>
          <cell r="P203">
            <v>1.5240553745928338</v>
          </cell>
        </row>
        <row r="204">
          <cell r="C204">
            <v>7.03</v>
          </cell>
          <cell r="E204">
            <v>8.02</v>
          </cell>
          <cell r="I204">
            <v>3</v>
          </cell>
          <cell r="K204">
            <v>5</v>
          </cell>
          <cell r="O204">
            <v>0.98999999999999932</v>
          </cell>
          <cell r="P204">
            <v>1.5240553745928338</v>
          </cell>
        </row>
        <row r="205">
          <cell r="C205">
            <v>6.84</v>
          </cell>
          <cell r="E205">
            <v>7.84</v>
          </cell>
          <cell r="I205">
            <v>2.9</v>
          </cell>
          <cell r="K205">
            <v>5</v>
          </cell>
          <cell r="O205">
            <v>1</v>
          </cell>
          <cell r="P205">
            <v>1.5240553745928338</v>
          </cell>
        </row>
        <row r="206">
          <cell r="C206">
            <v>7.03</v>
          </cell>
          <cell r="E206">
            <v>8.01</v>
          </cell>
          <cell r="I206">
            <v>3</v>
          </cell>
          <cell r="K206">
            <v>5</v>
          </cell>
          <cell r="O206">
            <v>0.97999999999999954</v>
          </cell>
          <cell r="P206">
            <v>1.5240553745928338</v>
          </cell>
        </row>
        <row r="207">
          <cell r="C207">
            <v>6.81</v>
          </cell>
          <cell r="E207">
            <v>7.76</v>
          </cell>
          <cell r="I207">
            <v>3</v>
          </cell>
          <cell r="K207">
            <v>5</v>
          </cell>
          <cell r="O207">
            <v>0.95000000000000018</v>
          </cell>
          <cell r="P207">
            <v>1.5240553745928338</v>
          </cell>
        </row>
        <row r="208">
          <cell r="C208">
            <v>6.48</v>
          </cell>
          <cell r="E208">
            <v>7.48</v>
          </cell>
          <cell r="I208">
            <v>3.3</v>
          </cell>
          <cell r="K208">
            <v>5</v>
          </cell>
          <cell r="O208">
            <v>1</v>
          </cell>
          <cell r="P208">
            <v>1.5240553745928338</v>
          </cell>
        </row>
        <row r="209">
          <cell r="C209">
            <v>6.55</v>
          </cell>
          <cell r="E209">
            <v>7.58</v>
          </cell>
          <cell r="I209">
            <v>3.3</v>
          </cell>
          <cell r="K209">
            <v>5</v>
          </cell>
          <cell r="O209">
            <v>1.0300000000000002</v>
          </cell>
          <cell r="P209">
            <v>1.5240553745928338</v>
          </cell>
        </row>
        <row r="210">
          <cell r="B210" t="str">
            <v>97</v>
          </cell>
          <cell r="C210">
            <v>6.83</v>
          </cell>
          <cell r="E210">
            <v>7.79</v>
          </cell>
          <cell r="I210">
            <v>3</v>
          </cell>
          <cell r="K210">
            <v>5</v>
          </cell>
          <cell r="O210">
            <v>0.96</v>
          </cell>
          <cell r="P210">
            <v>1.5240553745928338</v>
          </cell>
        </row>
        <row r="211">
          <cell r="C211">
            <v>6.69</v>
          </cell>
          <cell r="E211">
            <v>7.68</v>
          </cell>
          <cell r="I211">
            <v>3</v>
          </cell>
          <cell r="K211">
            <v>5</v>
          </cell>
          <cell r="O211">
            <v>0.98999999999999932</v>
          </cell>
          <cell r="P211">
            <v>1.5240553745928338</v>
          </cell>
        </row>
        <row r="212">
          <cell r="C212">
            <v>6.93</v>
          </cell>
          <cell r="E212">
            <v>7.92</v>
          </cell>
          <cell r="I212">
            <v>2.8</v>
          </cell>
          <cell r="K212">
            <v>5</v>
          </cell>
          <cell r="O212">
            <v>0.99000000000000021</v>
          </cell>
          <cell r="P212">
            <v>1.5240553745928338</v>
          </cell>
        </row>
        <row r="213">
          <cell r="C213">
            <v>7.09</v>
          </cell>
          <cell r="E213">
            <v>8.08</v>
          </cell>
          <cell r="I213">
            <v>2.5</v>
          </cell>
          <cell r="K213">
            <v>5</v>
          </cell>
          <cell r="O213">
            <v>0.99000000000000021</v>
          </cell>
          <cell r="P213">
            <v>1.5240553745928338</v>
          </cell>
        </row>
        <row r="214">
          <cell r="C214">
            <v>6.94</v>
          </cell>
          <cell r="E214">
            <v>7.94</v>
          </cell>
          <cell r="I214">
            <v>2.2000000000000002</v>
          </cell>
          <cell r="K214">
            <v>5</v>
          </cell>
          <cell r="O214">
            <v>1</v>
          </cell>
          <cell r="P214">
            <v>1.5240553745928338</v>
          </cell>
        </row>
        <row r="215">
          <cell r="C215">
            <v>6.77</v>
          </cell>
          <cell r="E215">
            <v>7.77</v>
          </cell>
          <cell r="I215">
            <v>2.2999999999999998</v>
          </cell>
          <cell r="K215">
            <v>5</v>
          </cell>
          <cell r="O215">
            <v>1</v>
          </cell>
          <cell r="P215">
            <v>1.5240553745928338</v>
          </cell>
        </row>
        <row r="216">
          <cell r="C216">
            <v>6.51</v>
          </cell>
          <cell r="E216">
            <v>7.52</v>
          </cell>
          <cell r="I216">
            <v>2.2000000000000002</v>
          </cell>
          <cell r="K216">
            <v>5</v>
          </cell>
          <cell r="O216">
            <v>1.0099999999999998</v>
          </cell>
          <cell r="P216">
            <v>1.5240553745928338</v>
          </cell>
        </row>
        <row r="217">
          <cell r="C217">
            <v>6.58</v>
          </cell>
          <cell r="E217">
            <v>7.57</v>
          </cell>
          <cell r="I217">
            <v>2.2000000000000002</v>
          </cell>
          <cell r="K217">
            <v>5</v>
          </cell>
          <cell r="O217">
            <v>0.99000000000000021</v>
          </cell>
          <cell r="P217">
            <v>1.5240553745928338</v>
          </cell>
        </row>
        <row r="218">
          <cell r="C218">
            <v>6.5</v>
          </cell>
          <cell r="E218">
            <v>7.5</v>
          </cell>
          <cell r="I218">
            <v>2.2000000000000002</v>
          </cell>
          <cell r="K218">
            <v>5</v>
          </cell>
          <cell r="O218">
            <v>1</v>
          </cell>
          <cell r="P218">
            <v>1.5240553745928338</v>
          </cell>
        </row>
        <row r="219">
          <cell r="C219">
            <v>6.33</v>
          </cell>
          <cell r="E219">
            <v>7.37</v>
          </cell>
          <cell r="I219">
            <v>2.1</v>
          </cell>
          <cell r="K219">
            <v>5</v>
          </cell>
          <cell r="O219">
            <v>1.04</v>
          </cell>
          <cell r="P219">
            <v>1.5240553745928338</v>
          </cell>
        </row>
        <row r="220">
          <cell r="C220">
            <v>6.11</v>
          </cell>
          <cell r="E220">
            <v>7.24</v>
          </cell>
          <cell r="I220">
            <v>1.8</v>
          </cell>
          <cell r="K220">
            <v>5</v>
          </cell>
          <cell r="O220">
            <v>1.1299999999999999</v>
          </cell>
          <cell r="P220">
            <v>1.5240553745928338</v>
          </cell>
        </row>
        <row r="221">
          <cell r="C221">
            <v>5.99</v>
          </cell>
          <cell r="E221">
            <v>7.16</v>
          </cell>
          <cell r="I221">
            <v>1.7</v>
          </cell>
          <cell r="K221">
            <v>5</v>
          </cell>
          <cell r="O221">
            <v>1.17</v>
          </cell>
          <cell r="P221">
            <v>1.5240553745928338</v>
          </cell>
        </row>
        <row r="222">
          <cell r="B222" t="str">
            <v>98</v>
          </cell>
          <cell r="C222">
            <v>5.81</v>
          </cell>
          <cell r="E222">
            <v>7.03</v>
          </cell>
          <cell r="I222">
            <v>1.6</v>
          </cell>
          <cell r="K222">
            <v>5</v>
          </cell>
          <cell r="O222">
            <v>1.2200000000000006</v>
          </cell>
          <cell r="P222">
            <v>1.5240553745928338</v>
          </cell>
        </row>
        <row r="223">
          <cell r="C223">
            <v>5.89</v>
          </cell>
          <cell r="E223">
            <v>7.09</v>
          </cell>
          <cell r="I223">
            <v>1.4</v>
          </cell>
          <cell r="K223">
            <v>5</v>
          </cell>
          <cell r="O223">
            <v>1.2000000000000002</v>
          </cell>
          <cell r="P223">
            <v>1.5240553745928338</v>
          </cell>
        </row>
        <row r="224">
          <cell r="C224">
            <v>5.95</v>
          </cell>
          <cell r="E224">
            <v>7.13</v>
          </cell>
          <cell r="I224">
            <v>1.4</v>
          </cell>
          <cell r="K224">
            <v>5</v>
          </cell>
          <cell r="O224">
            <v>1.1799999999999997</v>
          </cell>
          <cell r="P224">
            <v>1.5240553745928338</v>
          </cell>
        </row>
        <row r="225">
          <cell r="C225">
            <v>5.92</v>
          </cell>
          <cell r="E225">
            <v>7.12</v>
          </cell>
          <cell r="I225">
            <v>1.4</v>
          </cell>
          <cell r="K225">
            <v>5</v>
          </cell>
          <cell r="O225">
            <v>1.2000000000000002</v>
          </cell>
          <cell r="P225">
            <v>1.5240553745928338</v>
          </cell>
        </row>
        <row r="226">
          <cell r="C226">
            <v>5.93</v>
          </cell>
          <cell r="E226">
            <v>7.11</v>
          </cell>
          <cell r="I226">
            <v>1.7</v>
          </cell>
          <cell r="K226">
            <v>5</v>
          </cell>
          <cell r="O226">
            <v>1.1800000000000006</v>
          </cell>
          <cell r="P226">
            <v>1.5240553745928338</v>
          </cell>
        </row>
        <row r="227">
          <cell r="C227">
            <v>5.7</v>
          </cell>
          <cell r="E227">
            <v>6.99</v>
          </cell>
          <cell r="I227">
            <v>1.7</v>
          </cell>
          <cell r="K227">
            <v>5</v>
          </cell>
          <cell r="P227">
            <v>1.5240553745928338</v>
          </cell>
        </row>
        <row r="228">
          <cell r="C228">
            <v>5.68</v>
          </cell>
          <cell r="E228">
            <v>6.99</v>
          </cell>
          <cell r="I228">
            <v>1.7</v>
          </cell>
          <cell r="K228">
            <v>5</v>
          </cell>
          <cell r="P228">
            <v>1.5240553745928338</v>
          </cell>
        </row>
        <row r="229">
          <cell r="C229">
            <v>5.54</v>
          </cell>
          <cell r="E229">
            <v>6.96</v>
          </cell>
          <cell r="P229">
            <v>1.5240553745928338</v>
          </cell>
        </row>
        <row r="230">
          <cell r="C230">
            <v>5.2</v>
          </cell>
          <cell r="E230">
            <v>6.88</v>
          </cell>
        </row>
        <row r="231">
          <cell r="C231">
            <v>5.01</v>
          </cell>
          <cell r="E231">
            <v>6.88</v>
          </cell>
        </row>
        <row r="232">
          <cell r="C232">
            <v>5.25</v>
          </cell>
          <cell r="E232">
            <v>6.96</v>
          </cell>
        </row>
        <row r="233">
          <cell r="C233">
            <v>5.0599999999999996</v>
          </cell>
          <cell r="E233">
            <v>6.84</v>
          </cell>
        </row>
      </sheetData>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iod"/>
      <sheetName val="Capitalization"/>
      <sheetName val="Pfd Stock"/>
      <sheetName val="WCLTD"/>
      <sheetName val="MTN-C"/>
      <sheetName val="MTN-D"/>
      <sheetName val="92 EIRR"/>
      <sheetName val="93 EIRR"/>
      <sheetName val="Mates A"/>
      <sheetName val="Mates B"/>
      <sheetName val="94 EIRR"/>
      <sheetName val="98 EIRR A&amp;B"/>
      <sheetName val="TOPrs"/>
      <sheetName val="Int Rate Hedging-1"/>
      <sheetName val="Int Rate Hedging-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mt H - pg 9"/>
      <sheetName val="Summary"/>
      <sheetName val="MT Rate Sum"/>
      <sheetName val="Rate 60"/>
      <sheetName val="Rate70"/>
      <sheetName val="Rate 71"/>
      <sheetName val="Rate 85"/>
      <sheetName val="Bill Comp - 60"/>
      <sheetName val="Bill Comp - 70"/>
      <sheetName val="Bill Comp - 70 _71"/>
      <sheetName val="Electric Compare"/>
      <sheetName val="Comp to NWE"/>
      <sheetName val="Comp to Energy West"/>
      <sheetName val="ROR Graph"/>
      <sheetName val="Margin Graph"/>
      <sheetName val="Margins"/>
    </sheetNames>
    <sheetDataSet>
      <sheetData sheetId="0"/>
      <sheetData sheetId="1">
        <row r="4">
          <cell r="A4" t="str">
            <v>Pro Forma 2014</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D"/>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Summary Sheet"/>
      <sheetName val="Gas Cost Summary"/>
      <sheetName val="MT"/>
      <sheetName val="MT Exh 3"/>
      <sheetName val="ND"/>
      <sheetName val="Margin Sharing"/>
      <sheetName val="ND Exh B"/>
      <sheetName val="SD"/>
      <sheetName val="SD Exh B"/>
      <sheetName val="ER"/>
      <sheetName val="ER Exh D"/>
      <sheetName val="WY"/>
      <sheetName val="WY Non-Core Rev Cr"/>
      <sheetName val="WY Exh 3"/>
      <sheetName val="WY Rate Sum"/>
      <sheetName val="Prepaid Deman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iod"/>
      <sheetName val="Capitalization"/>
      <sheetName val="Pfd Stock"/>
      <sheetName val="WCLTD"/>
      <sheetName val="MTN-C"/>
      <sheetName val="MTN-D"/>
      <sheetName val="92 EIRR"/>
      <sheetName val="93 EIRR"/>
      <sheetName val="Mates A"/>
      <sheetName val="Mates B"/>
      <sheetName val="94 EIRR"/>
      <sheetName val="98 EIRR A&amp;B"/>
      <sheetName val="Sheet1"/>
      <sheetName val="TOPrs"/>
      <sheetName val="Annual Exp 2003"/>
      <sheetName val="Int Rate Hedg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mt"/>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mt"/>
      <sheetName val="Per Books"/>
      <sheetName val="Current Rates"/>
      <sheetName val="Projected"/>
      <sheetName val="Fuel Cost"/>
      <sheetName val="Rate 10"/>
      <sheetName val="Rate 11"/>
      <sheetName val="Rate 13"/>
      <sheetName val="Rate 16"/>
      <sheetName val="Rate 20"/>
      <sheetName val="Rate 22"/>
      <sheetName val="Rate 25"/>
      <sheetName val="Rate 26"/>
      <sheetName val="Rate 27"/>
      <sheetName val="Rate 29"/>
      <sheetName val="Rate 30"/>
      <sheetName val="Rate 31"/>
      <sheetName val="Rate 34"/>
      <sheetName val="Rate 39"/>
      <sheetName val="Rate 40"/>
      <sheetName val="Rate 41"/>
      <sheetName val="Rate 48"/>
      <sheetName val="Rate 50"/>
      <sheetName val="Rate 52"/>
      <sheetName val="Rate 56"/>
      <sheetName val="Rate 95"/>
      <sheetName val="Adj Factors"/>
      <sheetName val="ST-9 Demand"/>
      <sheetName val="Primary Service Accts"/>
      <sheetName val="Primary_Secondary Deman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Notes"/>
      <sheetName val="Variables"/>
      <sheetName val="Report"/>
      <sheetName val="Operating Lease Adj."/>
      <sheetName val="Captive Finance Adj."/>
      <sheetName val="FAS106 Adj."/>
      <sheetName val="Net Debt Adj."/>
      <sheetName val="Structural Subordination"/>
      <sheetName val="Graphs"/>
      <sheetName val="Import"/>
      <sheetName val="BLR Worksheet"/>
      <sheetName val="TBSheet"/>
      <sheetName val="Main"/>
      <sheetName val="ProForma 2001 1"/>
    </sheetNames>
    <sheetDataSet>
      <sheetData sheetId="0" refreshError="1"/>
      <sheetData sheetId="1" refreshError="1"/>
      <sheetData sheetId="2"/>
      <sheetData sheetId="3"/>
      <sheetData sheetId="4" refreshError="1"/>
      <sheetData sheetId="5"/>
      <sheetData sheetId="6" refreshError="1"/>
      <sheetData sheetId="7" refreshError="1"/>
      <sheetData sheetId="8" refreshError="1"/>
      <sheetData sheetId="9"/>
      <sheetData sheetId="10" refreshError="1"/>
      <sheetData sheetId="11" refreshError="1"/>
      <sheetData sheetId="12" refreshError="1"/>
      <sheetData sheetId="1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
  <sheetViews>
    <sheetView workbookViewId="0"/>
  </sheetViews>
  <sheetFormatPr defaultRowHeight="15"/>
  <sheetData>
    <row r="1" spans="1:1">
      <c r="A1" t="s">
        <v>531</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3"/>
  <sheetViews>
    <sheetView view="pageBreakPreview" zoomScaleNormal="100" zoomScaleSheetLayoutView="100" workbookViewId="0"/>
  </sheetViews>
  <sheetFormatPr defaultRowHeight="12.75"/>
  <cols>
    <col min="1" max="1" width="88.140625" style="123" customWidth="1"/>
    <col min="2" max="4" width="14.42578125" style="124" customWidth="1"/>
    <col min="5" max="16384" width="9.140625" style="123"/>
  </cols>
  <sheetData>
    <row r="2" spans="1:4">
      <c r="A2" s="210" t="s">
        <v>1181</v>
      </c>
      <c r="B2" s="210"/>
      <c r="C2" s="210"/>
      <c r="D2" s="210"/>
    </row>
    <row r="4" spans="1:4">
      <c r="B4" s="214" t="s">
        <v>1180</v>
      </c>
      <c r="C4" s="214" t="s">
        <v>1180</v>
      </c>
      <c r="D4" s="214" t="s">
        <v>1180</v>
      </c>
    </row>
    <row r="5" spans="1:4">
      <c r="A5" s="123" t="s">
        <v>1179</v>
      </c>
      <c r="B5" s="125">
        <v>6.3799999999999996E-2</v>
      </c>
      <c r="C5" s="125">
        <v>6.3799999999999996E-2</v>
      </c>
      <c r="D5" s="125">
        <v>6.3799999999999996E-2</v>
      </c>
    </row>
    <row r="6" spans="1:4">
      <c r="A6" s="123" t="s">
        <v>1178</v>
      </c>
      <c r="B6" s="125">
        <v>6.2199999999999998E-2</v>
      </c>
      <c r="C6" s="212">
        <v>0</v>
      </c>
      <c r="D6" s="212">
        <v>1</v>
      </c>
    </row>
    <row r="7" spans="1:4">
      <c r="A7" s="123" t="s">
        <v>1177</v>
      </c>
      <c r="B7" s="125">
        <v>6.9599999999999995E-2</v>
      </c>
      <c r="C7" s="125">
        <v>6.9599999999999995E-2</v>
      </c>
      <c r="D7" s="125">
        <v>6.9599999999999995E-2</v>
      </c>
    </row>
    <row r="8" spans="1:4">
      <c r="B8" s="125"/>
      <c r="C8" s="125"/>
      <c r="D8" s="125"/>
    </row>
    <row r="9" spans="1:4">
      <c r="B9" s="214" t="s">
        <v>1176</v>
      </c>
      <c r="C9" s="214" t="s">
        <v>1176</v>
      </c>
      <c r="D9" s="214" t="s">
        <v>1176</v>
      </c>
    </row>
    <row r="10" spans="1:4">
      <c r="A10" s="123" t="s">
        <v>1175</v>
      </c>
      <c r="B10" s="125">
        <f t="shared" ref="B10:D11" si="0">B5-B6</f>
        <v>1.5999999999999973E-3</v>
      </c>
      <c r="C10" s="125">
        <f t="shared" si="0"/>
        <v>6.3799999999999996E-2</v>
      </c>
      <c r="D10" s="125">
        <f t="shared" si="0"/>
        <v>-0.93620000000000003</v>
      </c>
    </row>
    <row r="11" spans="1:4">
      <c r="A11" s="123" t="s">
        <v>1174</v>
      </c>
      <c r="B11" s="213">
        <f t="shared" si="0"/>
        <v>-7.3999999999999969E-3</v>
      </c>
      <c r="C11" s="213">
        <f t="shared" si="0"/>
        <v>-6.9599999999999995E-2</v>
      </c>
      <c r="D11" s="213">
        <f t="shared" si="0"/>
        <v>0.9304</v>
      </c>
    </row>
    <row r="12" spans="1:4">
      <c r="A12" s="123" t="s">
        <v>1172</v>
      </c>
      <c r="B12" s="212">
        <f>SUM(B10:B11)</f>
        <v>-5.7999999999999996E-3</v>
      </c>
      <c r="C12" s="212">
        <f>SUM(C10:C11)</f>
        <v>-5.7999999999999996E-3</v>
      </c>
      <c r="D12" s="212">
        <f>SUM(D10:D11)</f>
        <v>-5.8000000000000274E-3</v>
      </c>
    </row>
    <row r="13" spans="1:4">
      <c r="B13" s="125"/>
      <c r="C13" s="125"/>
      <c r="D13" s="125"/>
    </row>
    <row r="14" spans="1:4">
      <c r="B14" s="214" t="s">
        <v>1104</v>
      </c>
      <c r="C14" s="214" t="s">
        <v>1104</v>
      </c>
      <c r="D14" s="214" t="s">
        <v>1104</v>
      </c>
    </row>
    <row r="15" spans="1:4">
      <c r="A15" s="123" t="s">
        <v>1173</v>
      </c>
      <c r="B15" s="125">
        <v>9.8000000000000004E-2</v>
      </c>
      <c r="C15" s="125">
        <v>9.8000000000000004E-2</v>
      </c>
      <c r="D15" s="125">
        <v>9.8000000000000004E-2</v>
      </c>
    </row>
    <row r="16" spans="1:4">
      <c r="A16" s="123" t="s">
        <v>1172</v>
      </c>
      <c r="B16" s="213">
        <f>B12</f>
        <v>-5.7999999999999996E-3</v>
      </c>
      <c r="C16" s="213">
        <f>C12</f>
        <v>-5.7999999999999996E-3</v>
      </c>
      <c r="D16" s="213">
        <f>D12</f>
        <v>-5.8000000000000274E-3</v>
      </c>
    </row>
    <row r="17" spans="1:4">
      <c r="A17" s="123" t="s">
        <v>1171</v>
      </c>
      <c r="B17" s="125">
        <f>SUM(B15:B16)</f>
        <v>9.2200000000000004E-2</v>
      </c>
      <c r="C17" s="125">
        <f>SUM(C15:C16)</f>
        <v>9.2200000000000004E-2</v>
      </c>
      <c r="D17" s="125">
        <f>SUM(D15:D16)</f>
        <v>9.2199999999999976E-2</v>
      </c>
    </row>
    <row r="19" spans="1:4">
      <c r="A19" s="123" t="s">
        <v>1170</v>
      </c>
      <c r="B19" s="212">
        <f>B5-B7</f>
        <v>-5.7999999999999996E-3</v>
      </c>
      <c r="C19" s="212">
        <f>C5-C7</f>
        <v>-5.7999999999999996E-3</v>
      </c>
      <c r="D19" s="212">
        <f>D5-D7</f>
        <v>-5.7999999999999996E-3</v>
      </c>
    </row>
    <row r="23" spans="1:4">
      <c r="A23" s="123" t="s">
        <v>1169</v>
      </c>
    </row>
  </sheetData>
  <pageMargins left="0.7" right="0.7" top="0.75" bottom="0.75" header="0.3" footer="0.3"/>
  <pageSetup scale="60" orientation="portrait" r:id="rId1"/>
  <headerFooter>
    <oddFooter>&amp;RSchedule RBH-R8
Page 1 of 1</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U29"/>
  <sheetViews>
    <sheetView view="pageBreakPreview" zoomScaleNormal="100" zoomScaleSheetLayoutView="100" workbookViewId="0"/>
  </sheetViews>
  <sheetFormatPr defaultColWidth="10.7109375" defaultRowHeight="12.75"/>
  <cols>
    <col min="1" max="1" width="19.7109375" style="282" bestFit="1" customWidth="1"/>
    <col min="2" max="2" width="10.7109375" style="282" customWidth="1"/>
    <col min="3" max="4" width="10.7109375" style="282"/>
    <col min="5" max="5" width="12.7109375" style="282" bestFit="1" customWidth="1"/>
    <col min="6" max="8" width="10.7109375" style="282"/>
    <col min="9" max="202" width="10.7109375" style="282" hidden="1" customWidth="1"/>
    <col min="203" max="203" width="18" style="282" customWidth="1"/>
    <col min="204" max="16384" width="10.7109375" style="282"/>
  </cols>
  <sheetData>
    <row r="1" spans="1:203">
      <c r="A1" s="282" t="s">
        <v>1286</v>
      </c>
    </row>
    <row r="2" spans="1:203">
      <c r="A2" s="352" t="s">
        <v>1287</v>
      </c>
      <c r="B2" s="352"/>
      <c r="C2" s="352"/>
      <c r="D2" s="352"/>
      <c r="E2" s="352"/>
      <c r="F2" s="352"/>
      <c r="G2" s="352"/>
      <c r="H2" s="352"/>
      <c r="I2" s="352"/>
      <c r="J2" s="352"/>
      <c r="K2" s="352"/>
      <c r="L2" s="352"/>
      <c r="M2" s="352"/>
      <c r="N2" s="352"/>
      <c r="O2" s="352"/>
      <c r="P2" s="352"/>
      <c r="Q2" s="352"/>
      <c r="R2" s="352"/>
      <c r="S2" s="352"/>
      <c r="T2" s="352"/>
      <c r="U2" s="352"/>
      <c r="V2" s="352"/>
      <c r="W2" s="352"/>
      <c r="X2" s="352"/>
      <c r="Y2" s="352"/>
      <c r="Z2" s="352"/>
      <c r="AA2" s="352"/>
      <c r="AB2" s="352"/>
      <c r="AC2" s="352"/>
      <c r="AD2" s="352"/>
      <c r="AE2" s="352"/>
      <c r="AF2" s="352"/>
      <c r="AG2" s="352"/>
      <c r="AH2" s="352"/>
      <c r="AI2" s="352"/>
      <c r="AJ2" s="352"/>
      <c r="AK2" s="352"/>
      <c r="AL2" s="352"/>
      <c r="AM2" s="352"/>
      <c r="AN2" s="352"/>
      <c r="AO2" s="352"/>
      <c r="AP2" s="352"/>
      <c r="AQ2" s="352"/>
      <c r="AR2" s="352"/>
      <c r="AS2" s="352"/>
      <c r="AT2" s="352"/>
      <c r="AU2" s="352"/>
      <c r="AV2" s="352"/>
      <c r="AW2" s="352"/>
      <c r="AX2" s="352"/>
      <c r="AY2" s="352"/>
      <c r="AZ2" s="352"/>
      <c r="BA2" s="352"/>
      <c r="BB2" s="352"/>
      <c r="BC2" s="352"/>
      <c r="BD2" s="352"/>
      <c r="BE2" s="352"/>
      <c r="BF2" s="352"/>
      <c r="BG2" s="352"/>
      <c r="BH2" s="352"/>
      <c r="BI2" s="352"/>
      <c r="BJ2" s="352"/>
      <c r="BK2" s="352"/>
      <c r="BL2" s="352"/>
      <c r="BM2" s="352"/>
      <c r="BN2" s="352"/>
      <c r="BO2" s="352"/>
      <c r="BP2" s="352"/>
      <c r="BQ2" s="352"/>
      <c r="BR2" s="352"/>
      <c r="BS2" s="352"/>
      <c r="BT2" s="352"/>
      <c r="BU2" s="352"/>
      <c r="BV2" s="352"/>
      <c r="BW2" s="352"/>
      <c r="BX2" s="352"/>
      <c r="BY2" s="352"/>
      <c r="BZ2" s="352"/>
      <c r="CA2" s="352"/>
      <c r="CB2" s="352"/>
      <c r="CC2" s="352"/>
      <c r="CD2" s="352"/>
      <c r="CE2" s="352"/>
      <c r="CF2" s="352"/>
      <c r="CG2" s="352"/>
      <c r="CH2" s="352"/>
      <c r="CI2" s="352"/>
      <c r="CJ2" s="352"/>
      <c r="CK2" s="352"/>
      <c r="CL2" s="352"/>
      <c r="CM2" s="352"/>
      <c r="CN2" s="352"/>
      <c r="CO2" s="352"/>
      <c r="CP2" s="352"/>
      <c r="CQ2" s="352"/>
      <c r="CR2" s="352"/>
      <c r="CS2" s="352"/>
      <c r="CT2" s="352"/>
      <c r="CU2" s="352"/>
      <c r="CV2" s="352"/>
      <c r="CW2" s="352"/>
      <c r="CX2" s="352"/>
      <c r="CY2" s="352"/>
      <c r="CZ2" s="352"/>
      <c r="DA2" s="352"/>
      <c r="DB2" s="352"/>
      <c r="DC2" s="352"/>
      <c r="DD2" s="352"/>
      <c r="DE2" s="352"/>
      <c r="DF2" s="352"/>
      <c r="DG2" s="352"/>
      <c r="DH2" s="352"/>
      <c r="DI2" s="352"/>
      <c r="DJ2" s="352"/>
      <c r="DK2" s="352"/>
      <c r="DL2" s="352"/>
      <c r="DM2" s="352"/>
      <c r="DN2" s="352"/>
      <c r="DO2" s="352"/>
      <c r="DP2" s="352"/>
      <c r="DQ2" s="352"/>
      <c r="DR2" s="352"/>
      <c r="DS2" s="352"/>
      <c r="DT2" s="352"/>
      <c r="DU2" s="352"/>
      <c r="DV2" s="352"/>
      <c r="DW2" s="352"/>
      <c r="DX2" s="352"/>
      <c r="DY2" s="352"/>
      <c r="DZ2" s="352"/>
      <c r="EA2" s="352"/>
      <c r="EB2" s="352"/>
      <c r="EC2" s="352"/>
      <c r="ED2" s="352"/>
      <c r="EE2" s="352"/>
      <c r="EF2" s="352"/>
      <c r="EG2" s="352"/>
      <c r="EH2" s="352"/>
      <c r="EI2" s="352"/>
      <c r="EJ2" s="352"/>
      <c r="EK2" s="352"/>
      <c r="EL2" s="352"/>
      <c r="EM2" s="352"/>
      <c r="EN2" s="352"/>
      <c r="EO2" s="352"/>
      <c r="EP2" s="352"/>
      <c r="EQ2" s="352"/>
      <c r="ER2" s="352"/>
      <c r="ES2" s="352"/>
      <c r="ET2" s="352"/>
      <c r="EU2" s="352"/>
      <c r="EV2" s="352"/>
      <c r="EW2" s="352"/>
      <c r="EX2" s="352"/>
      <c r="EY2" s="352"/>
      <c r="EZ2" s="352"/>
      <c r="FA2" s="352"/>
      <c r="FB2" s="352"/>
      <c r="FC2" s="352"/>
      <c r="FD2" s="352"/>
      <c r="FE2" s="352"/>
      <c r="FF2" s="352"/>
      <c r="FG2" s="352"/>
      <c r="FH2" s="352"/>
      <c r="FI2" s="352"/>
      <c r="FJ2" s="352"/>
      <c r="FK2" s="352"/>
      <c r="FL2" s="352"/>
      <c r="FM2" s="352"/>
      <c r="FN2" s="352"/>
      <c r="FO2" s="352"/>
      <c r="FP2" s="352"/>
      <c r="FQ2" s="352"/>
      <c r="FR2" s="352"/>
      <c r="FS2" s="352"/>
      <c r="FT2" s="352"/>
      <c r="FU2" s="352"/>
      <c r="FV2" s="352"/>
      <c r="FW2" s="352"/>
      <c r="FX2" s="352"/>
      <c r="FY2" s="352"/>
      <c r="FZ2" s="352"/>
      <c r="GA2" s="352"/>
      <c r="GB2" s="352"/>
      <c r="GC2" s="352"/>
      <c r="GD2" s="352"/>
      <c r="GE2" s="352"/>
      <c r="GF2" s="352"/>
      <c r="GG2" s="352"/>
      <c r="GH2" s="352"/>
      <c r="GI2" s="352"/>
      <c r="GJ2" s="352"/>
      <c r="GK2" s="352"/>
      <c r="GL2" s="352"/>
      <c r="GM2" s="352"/>
      <c r="GN2" s="352"/>
      <c r="GO2" s="352"/>
      <c r="GP2" s="352"/>
      <c r="GQ2" s="352"/>
      <c r="GR2" s="352"/>
      <c r="GS2" s="352"/>
      <c r="GT2" s="352"/>
      <c r="GU2" s="352"/>
    </row>
    <row r="5" spans="1:203">
      <c r="A5" s="282" t="s">
        <v>1288</v>
      </c>
      <c r="B5" s="283">
        <v>308.35000000000002</v>
      </c>
      <c r="C5" s="284" t="s">
        <v>1289</v>
      </c>
    </row>
    <row r="6" spans="1:203">
      <c r="A6" s="282" t="s">
        <v>48</v>
      </c>
      <c r="B6" s="285">
        <v>1.9099999999999999E-2</v>
      </c>
      <c r="C6" s="284" t="s">
        <v>1289</v>
      </c>
      <c r="D6" s="286"/>
      <c r="E6" s="286"/>
    </row>
    <row r="7" spans="1:203">
      <c r="A7" s="282" t="s">
        <v>1290</v>
      </c>
      <c r="B7" s="285">
        <v>0.107</v>
      </c>
      <c r="C7" s="284" t="s">
        <v>1289</v>
      </c>
      <c r="D7" s="286"/>
      <c r="E7" s="286"/>
    </row>
    <row r="8" spans="1:203">
      <c r="A8" s="282" t="s">
        <v>1291</v>
      </c>
      <c r="B8" s="285">
        <f>((B6*(1+B7))+B7)</f>
        <v>0.1281437</v>
      </c>
      <c r="C8" s="286"/>
      <c r="D8" s="286"/>
    </row>
    <row r="9" spans="1:203">
      <c r="B9" s="285"/>
      <c r="C9" s="286"/>
      <c r="D9" s="286"/>
      <c r="E9" s="286"/>
    </row>
    <row r="10" spans="1:203">
      <c r="A10" s="282" t="s">
        <v>1292</v>
      </c>
      <c r="B10" s="285">
        <v>4.1000000000000002E-2</v>
      </c>
      <c r="C10" s="284"/>
      <c r="D10" s="286"/>
      <c r="E10" s="286"/>
    </row>
    <row r="11" spans="1:203">
      <c r="A11" s="282" t="s">
        <v>1293</v>
      </c>
      <c r="B11" s="286">
        <v>0.33333000000000002</v>
      </c>
      <c r="C11" s="286"/>
      <c r="D11" s="286"/>
      <c r="E11" s="286"/>
    </row>
    <row r="12" spans="1:203">
      <c r="A12" s="282" t="s">
        <v>1294</v>
      </c>
      <c r="B12" s="286">
        <f>(B10*B11)+((1-B11)*B7)</f>
        <v>8.5000219999999987E-2</v>
      </c>
      <c r="C12" s="286"/>
      <c r="D12" s="286"/>
      <c r="E12" s="286"/>
    </row>
    <row r="13" spans="1:203">
      <c r="A13" s="282" t="s">
        <v>1295</v>
      </c>
      <c r="B13" s="286">
        <f>((B6*(1+B12))+B12)</f>
        <v>0.10572372420199999</v>
      </c>
      <c r="C13" s="286"/>
      <c r="D13" s="286"/>
      <c r="E13" s="286"/>
    </row>
    <row r="14" spans="1:203">
      <c r="B14" s="286"/>
      <c r="C14" s="286"/>
      <c r="D14" s="286"/>
      <c r="E14" s="286"/>
    </row>
    <row r="15" spans="1:203">
      <c r="A15" s="282" t="s">
        <v>1296</v>
      </c>
      <c r="B15" s="282">
        <v>35</v>
      </c>
      <c r="C15" s="286"/>
      <c r="D15" s="286"/>
      <c r="E15" s="286"/>
    </row>
    <row r="16" spans="1:203">
      <c r="C16" s="286"/>
      <c r="D16" s="286"/>
      <c r="E16" s="286"/>
    </row>
    <row r="17" spans="1:203" s="290" customFormat="1">
      <c r="A17" s="287" t="s">
        <v>1297</v>
      </c>
      <c r="B17" s="288"/>
      <c r="C17" s="289">
        <v>0</v>
      </c>
      <c r="D17" s="288">
        <f t="shared" ref="D17:BO17" si="0">C17+1</f>
        <v>1</v>
      </c>
      <c r="E17" s="288">
        <f t="shared" si="0"/>
        <v>2</v>
      </c>
      <c r="F17" s="288">
        <f t="shared" si="0"/>
        <v>3</v>
      </c>
      <c r="G17" s="288">
        <f t="shared" si="0"/>
        <v>4</v>
      </c>
      <c r="H17" s="288">
        <f t="shared" si="0"/>
        <v>5</v>
      </c>
      <c r="I17" s="288">
        <f t="shared" si="0"/>
        <v>6</v>
      </c>
      <c r="J17" s="288">
        <f t="shared" si="0"/>
        <v>7</v>
      </c>
      <c r="K17" s="288">
        <f t="shared" si="0"/>
        <v>8</v>
      </c>
      <c r="L17" s="288">
        <f t="shared" si="0"/>
        <v>9</v>
      </c>
      <c r="M17" s="288">
        <f t="shared" si="0"/>
        <v>10</v>
      </c>
      <c r="N17" s="288">
        <f t="shared" si="0"/>
        <v>11</v>
      </c>
      <c r="O17" s="288">
        <f t="shared" si="0"/>
        <v>12</v>
      </c>
      <c r="P17" s="288">
        <f t="shared" si="0"/>
        <v>13</v>
      </c>
      <c r="Q17" s="288">
        <f t="shared" si="0"/>
        <v>14</v>
      </c>
      <c r="R17" s="288">
        <f t="shared" si="0"/>
        <v>15</v>
      </c>
      <c r="S17" s="288">
        <f t="shared" si="0"/>
        <v>16</v>
      </c>
      <c r="T17" s="288">
        <f t="shared" si="0"/>
        <v>17</v>
      </c>
      <c r="U17" s="288">
        <f t="shared" si="0"/>
        <v>18</v>
      </c>
      <c r="V17" s="288">
        <f t="shared" si="0"/>
        <v>19</v>
      </c>
      <c r="W17" s="288">
        <f t="shared" si="0"/>
        <v>20</v>
      </c>
      <c r="X17" s="288">
        <f t="shared" si="0"/>
        <v>21</v>
      </c>
      <c r="Y17" s="288">
        <f t="shared" si="0"/>
        <v>22</v>
      </c>
      <c r="Z17" s="288">
        <f t="shared" si="0"/>
        <v>23</v>
      </c>
      <c r="AA17" s="288">
        <f t="shared" si="0"/>
        <v>24</v>
      </c>
      <c r="AB17" s="288">
        <f t="shared" si="0"/>
        <v>25</v>
      </c>
      <c r="AC17" s="288">
        <f t="shared" si="0"/>
        <v>26</v>
      </c>
      <c r="AD17" s="288">
        <f t="shared" si="0"/>
        <v>27</v>
      </c>
      <c r="AE17" s="288">
        <f t="shared" si="0"/>
        <v>28</v>
      </c>
      <c r="AF17" s="288">
        <f t="shared" si="0"/>
        <v>29</v>
      </c>
      <c r="AG17" s="288">
        <f t="shared" si="0"/>
        <v>30</v>
      </c>
      <c r="AH17" s="288">
        <f t="shared" si="0"/>
        <v>31</v>
      </c>
      <c r="AI17" s="288">
        <f t="shared" si="0"/>
        <v>32</v>
      </c>
      <c r="AJ17" s="288">
        <f t="shared" si="0"/>
        <v>33</v>
      </c>
      <c r="AK17" s="288">
        <f t="shared" si="0"/>
        <v>34</v>
      </c>
      <c r="AL17" s="288">
        <f t="shared" si="0"/>
        <v>35</v>
      </c>
      <c r="AM17" s="288">
        <f t="shared" si="0"/>
        <v>36</v>
      </c>
      <c r="AN17" s="288">
        <f t="shared" si="0"/>
        <v>37</v>
      </c>
      <c r="AO17" s="288">
        <f t="shared" si="0"/>
        <v>38</v>
      </c>
      <c r="AP17" s="288">
        <f t="shared" si="0"/>
        <v>39</v>
      </c>
      <c r="AQ17" s="288">
        <f t="shared" si="0"/>
        <v>40</v>
      </c>
      <c r="AR17" s="288">
        <f t="shared" si="0"/>
        <v>41</v>
      </c>
      <c r="AS17" s="288">
        <f t="shared" si="0"/>
        <v>42</v>
      </c>
      <c r="AT17" s="288">
        <f t="shared" si="0"/>
        <v>43</v>
      </c>
      <c r="AU17" s="288">
        <f t="shared" si="0"/>
        <v>44</v>
      </c>
      <c r="AV17" s="288">
        <f t="shared" si="0"/>
        <v>45</v>
      </c>
      <c r="AW17" s="288">
        <f t="shared" si="0"/>
        <v>46</v>
      </c>
      <c r="AX17" s="288">
        <f t="shared" si="0"/>
        <v>47</v>
      </c>
      <c r="AY17" s="288">
        <f t="shared" si="0"/>
        <v>48</v>
      </c>
      <c r="AZ17" s="288">
        <f t="shared" si="0"/>
        <v>49</v>
      </c>
      <c r="BA17" s="288">
        <f t="shared" si="0"/>
        <v>50</v>
      </c>
      <c r="BB17" s="288">
        <f t="shared" si="0"/>
        <v>51</v>
      </c>
      <c r="BC17" s="288">
        <f t="shared" si="0"/>
        <v>52</v>
      </c>
      <c r="BD17" s="288">
        <f t="shared" si="0"/>
        <v>53</v>
      </c>
      <c r="BE17" s="288">
        <f t="shared" si="0"/>
        <v>54</v>
      </c>
      <c r="BF17" s="288">
        <f t="shared" si="0"/>
        <v>55</v>
      </c>
      <c r="BG17" s="288">
        <f t="shared" si="0"/>
        <v>56</v>
      </c>
      <c r="BH17" s="288">
        <f t="shared" si="0"/>
        <v>57</v>
      </c>
      <c r="BI17" s="288">
        <f t="shared" si="0"/>
        <v>58</v>
      </c>
      <c r="BJ17" s="288">
        <f t="shared" si="0"/>
        <v>59</v>
      </c>
      <c r="BK17" s="288">
        <f t="shared" si="0"/>
        <v>60</v>
      </c>
      <c r="BL17" s="288">
        <f t="shared" si="0"/>
        <v>61</v>
      </c>
      <c r="BM17" s="288">
        <f t="shared" si="0"/>
        <v>62</v>
      </c>
      <c r="BN17" s="288">
        <f t="shared" si="0"/>
        <v>63</v>
      </c>
      <c r="BO17" s="288">
        <f t="shared" si="0"/>
        <v>64</v>
      </c>
      <c r="BP17" s="288">
        <f t="shared" ref="BP17:EA17" si="1">BO17+1</f>
        <v>65</v>
      </c>
      <c r="BQ17" s="288">
        <f t="shared" si="1"/>
        <v>66</v>
      </c>
      <c r="BR17" s="288">
        <f t="shared" si="1"/>
        <v>67</v>
      </c>
      <c r="BS17" s="288">
        <f t="shared" si="1"/>
        <v>68</v>
      </c>
      <c r="BT17" s="288">
        <f t="shared" si="1"/>
        <v>69</v>
      </c>
      <c r="BU17" s="288">
        <f t="shared" si="1"/>
        <v>70</v>
      </c>
      <c r="BV17" s="288">
        <f t="shared" si="1"/>
        <v>71</v>
      </c>
      <c r="BW17" s="288">
        <f t="shared" si="1"/>
        <v>72</v>
      </c>
      <c r="BX17" s="288">
        <f t="shared" si="1"/>
        <v>73</v>
      </c>
      <c r="BY17" s="288">
        <f t="shared" si="1"/>
        <v>74</v>
      </c>
      <c r="BZ17" s="288">
        <f t="shared" si="1"/>
        <v>75</v>
      </c>
      <c r="CA17" s="288">
        <f t="shared" si="1"/>
        <v>76</v>
      </c>
      <c r="CB17" s="288">
        <f t="shared" si="1"/>
        <v>77</v>
      </c>
      <c r="CC17" s="288">
        <f t="shared" si="1"/>
        <v>78</v>
      </c>
      <c r="CD17" s="288">
        <f t="shared" si="1"/>
        <v>79</v>
      </c>
      <c r="CE17" s="288">
        <f t="shared" si="1"/>
        <v>80</v>
      </c>
      <c r="CF17" s="288">
        <f t="shared" si="1"/>
        <v>81</v>
      </c>
      <c r="CG17" s="288">
        <f t="shared" si="1"/>
        <v>82</v>
      </c>
      <c r="CH17" s="288">
        <f t="shared" si="1"/>
        <v>83</v>
      </c>
      <c r="CI17" s="288">
        <f t="shared" si="1"/>
        <v>84</v>
      </c>
      <c r="CJ17" s="288">
        <f t="shared" si="1"/>
        <v>85</v>
      </c>
      <c r="CK17" s="288">
        <f t="shared" si="1"/>
        <v>86</v>
      </c>
      <c r="CL17" s="288">
        <f t="shared" si="1"/>
        <v>87</v>
      </c>
      <c r="CM17" s="288">
        <f t="shared" si="1"/>
        <v>88</v>
      </c>
      <c r="CN17" s="288">
        <f t="shared" si="1"/>
        <v>89</v>
      </c>
      <c r="CO17" s="288">
        <f t="shared" si="1"/>
        <v>90</v>
      </c>
      <c r="CP17" s="288">
        <f t="shared" si="1"/>
        <v>91</v>
      </c>
      <c r="CQ17" s="288">
        <f t="shared" si="1"/>
        <v>92</v>
      </c>
      <c r="CR17" s="288">
        <f t="shared" si="1"/>
        <v>93</v>
      </c>
      <c r="CS17" s="288">
        <f t="shared" si="1"/>
        <v>94</v>
      </c>
      <c r="CT17" s="288">
        <f t="shared" si="1"/>
        <v>95</v>
      </c>
      <c r="CU17" s="288">
        <f t="shared" si="1"/>
        <v>96</v>
      </c>
      <c r="CV17" s="288">
        <f t="shared" si="1"/>
        <v>97</v>
      </c>
      <c r="CW17" s="288">
        <f t="shared" si="1"/>
        <v>98</v>
      </c>
      <c r="CX17" s="288">
        <f t="shared" si="1"/>
        <v>99</v>
      </c>
      <c r="CY17" s="288">
        <f t="shared" si="1"/>
        <v>100</v>
      </c>
      <c r="CZ17" s="288">
        <f t="shared" si="1"/>
        <v>101</v>
      </c>
      <c r="DA17" s="288">
        <f t="shared" si="1"/>
        <v>102</v>
      </c>
      <c r="DB17" s="288">
        <f t="shared" si="1"/>
        <v>103</v>
      </c>
      <c r="DC17" s="288">
        <f t="shared" si="1"/>
        <v>104</v>
      </c>
      <c r="DD17" s="288">
        <f t="shared" si="1"/>
        <v>105</v>
      </c>
      <c r="DE17" s="288">
        <f t="shared" si="1"/>
        <v>106</v>
      </c>
      <c r="DF17" s="288">
        <f t="shared" si="1"/>
        <v>107</v>
      </c>
      <c r="DG17" s="288">
        <f t="shared" si="1"/>
        <v>108</v>
      </c>
      <c r="DH17" s="288">
        <f t="shared" si="1"/>
        <v>109</v>
      </c>
      <c r="DI17" s="288">
        <f t="shared" si="1"/>
        <v>110</v>
      </c>
      <c r="DJ17" s="288">
        <f t="shared" si="1"/>
        <v>111</v>
      </c>
      <c r="DK17" s="288">
        <f t="shared" si="1"/>
        <v>112</v>
      </c>
      <c r="DL17" s="288">
        <f t="shared" si="1"/>
        <v>113</v>
      </c>
      <c r="DM17" s="288">
        <f t="shared" si="1"/>
        <v>114</v>
      </c>
      <c r="DN17" s="288">
        <f t="shared" si="1"/>
        <v>115</v>
      </c>
      <c r="DO17" s="288">
        <f t="shared" si="1"/>
        <v>116</v>
      </c>
      <c r="DP17" s="288">
        <f t="shared" si="1"/>
        <v>117</v>
      </c>
      <c r="DQ17" s="288">
        <f t="shared" si="1"/>
        <v>118</v>
      </c>
      <c r="DR17" s="288">
        <f t="shared" si="1"/>
        <v>119</v>
      </c>
      <c r="DS17" s="288">
        <f t="shared" si="1"/>
        <v>120</v>
      </c>
      <c r="DT17" s="288">
        <f t="shared" si="1"/>
        <v>121</v>
      </c>
      <c r="DU17" s="288">
        <f t="shared" si="1"/>
        <v>122</v>
      </c>
      <c r="DV17" s="288">
        <f t="shared" si="1"/>
        <v>123</v>
      </c>
      <c r="DW17" s="288">
        <f t="shared" si="1"/>
        <v>124</v>
      </c>
      <c r="DX17" s="288">
        <f t="shared" si="1"/>
        <v>125</v>
      </c>
      <c r="DY17" s="288">
        <f t="shared" si="1"/>
        <v>126</v>
      </c>
      <c r="DZ17" s="288">
        <f t="shared" si="1"/>
        <v>127</v>
      </c>
      <c r="EA17" s="288">
        <f t="shared" si="1"/>
        <v>128</v>
      </c>
      <c r="EB17" s="288">
        <f t="shared" ref="EB17:GM17" si="2">EA17+1</f>
        <v>129</v>
      </c>
      <c r="EC17" s="288">
        <f t="shared" si="2"/>
        <v>130</v>
      </c>
      <c r="ED17" s="288">
        <f t="shared" si="2"/>
        <v>131</v>
      </c>
      <c r="EE17" s="288">
        <f t="shared" si="2"/>
        <v>132</v>
      </c>
      <c r="EF17" s="288">
        <f t="shared" si="2"/>
        <v>133</v>
      </c>
      <c r="EG17" s="288">
        <f t="shared" si="2"/>
        <v>134</v>
      </c>
      <c r="EH17" s="288">
        <f t="shared" si="2"/>
        <v>135</v>
      </c>
      <c r="EI17" s="288">
        <f t="shared" si="2"/>
        <v>136</v>
      </c>
      <c r="EJ17" s="288">
        <f t="shared" si="2"/>
        <v>137</v>
      </c>
      <c r="EK17" s="288">
        <f t="shared" si="2"/>
        <v>138</v>
      </c>
      <c r="EL17" s="288">
        <f t="shared" si="2"/>
        <v>139</v>
      </c>
      <c r="EM17" s="288">
        <f t="shared" si="2"/>
        <v>140</v>
      </c>
      <c r="EN17" s="288">
        <f t="shared" si="2"/>
        <v>141</v>
      </c>
      <c r="EO17" s="288">
        <f t="shared" si="2"/>
        <v>142</v>
      </c>
      <c r="EP17" s="288">
        <f t="shared" si="2"/>
        <v>143</v>
      </c>
      <c r="EQ17" s="288">
        <f t="shared" si="2"/>
        <v>144</v>
      </c>
      <c r="ER17" s="288">
        <f t="shared" si="2"/>
        <v>145</v>
      </c>
      <c r="ES17" s="288">
        <f t="shared" si="2"/>
        <v>146</v>
      </c>
      <c r="ET17" s="288">
        <f t="shared" si="2"/>
        <v>147</v>
      </c>
      <c r="EU17" s="288">
        <f t="shared" si="2"/>
        <v>148</v>
      </c>
      <c r="EV17" s="288">
        <f t="shared" si="2"/>
        <v>149</v>
      </c>
      <c r="EW17" s="288">
        <f t="shared" si="2"/>
        <v>150</v>
      </c>
      <c r="EX17" s="288">
        <f t="shared" si="2"/>
        <v>151</v>
      </c>
      <c r="EY17" s="288">
        <f t="shared" si="2"/>
        <v>152</v>
      </c>
      <c r="EZ17" s="288">
        <f t="shared" si="2"/>
        <v>153</v>
      </c>
      <c r="FA17" s="288">
        <f t="shared" si="2"/>
        <v>154</v>
      </c>
      <c r="FB17" s="288">
        <f t="shared" si="2"/>
        <v>155</v>
      </c>
      <c r="FC17" s="288">
        <f t="shared" si="2"/>
        <v>156</v>
      </c>
      <c r="FD17" s="288">
        <f t="shared" si="2"/>
        <v>157</v>
      </c>
      <c r="FE17" s="288">
        <f t="shared" si="2"/>
        <v>158</v>
      </c>
      <c r="FF17" s="288">
        <f t="shared" si="2"/>
        <v>159</v>
      </c>
      <c r="FG17" s="288">
        <f t="shared" si="2"/>
        <v>160</v>
      </c>
      <c r="FH17" s="288">
        <f t="shared" si="2"/>
        <v>161</v>
      </c>
      <c r="FI17" s="288">
        <f t="shared" si="2"/>
        <v>162</v>
      </c>
      <c r="FJ17" s="288">
        <f t="shared" si="2"/>
        <v>163</v>
      </c>
      <c r="FK17" s="288">
        <f t="shared" si="2"/>
        <v>164</v>
      </c>
      <c r="FL17" s="288">
        <f t="shared" si="2"/>
        <v>165</v>
      </c>
      <c r="FM17" s="288">
        <f t="shared" si="2"/>
        <v>166</v>
      </c>
      <c r="FN17" s="288">
        <f t="shared" si="2"/>
        <v>167</v>
      </c>
      <c r="FO17" s="288">
        <f t="shared" si="2"/>
        <v>168</v>
      </c>
      <c r="FP17" s="288">
        <f t="shared" si="2"/>
        <v>169</v>
      </c>
      <c r="FQ17" s="288">
        <f t="shared" si="2"/>
        <v>170</v>
      </c>
      <c r="FR17" s="288">
        <f t="shared" si="2"/>
        <v>171</v>
      </c>
      <c r="FS17" s="288">
        <f t="shared" si="2"/>
        <v>172</v>
      </c>
      <c r="FT17" s="288">
        <f t="shared" si="2"/>
        <v>173</v>
      </c>
      <c r="FU17" s="288">
        <f t="shared" si="2"/>
        <v>174</v>
      </c>
      <c r="FV17" s="288">
        <f t="shared" si="2"/>
        <v>175</v>
      </c>
      <c r="FW17" s="288">
        <f t="shared" si="2"/>
        <v>176</v>
      </c>
      <c r="FX17" s="288">
        <f t="shared" si="2"/>
        <v>177</v>
      </c>
      <c r="FY17" s="288">
        <f t="shared" si="2"/>
        <v>178</v>
      </c>
      <c r="FZ17" s="288">
        <f t="shared" si="2"/>
        <v>179</v>
      </c>
      <c r="GA17" s="288">
        <f t="shared" si="2"/>
        <v>180</v>
      </c>
      <c r="GB17" s="288">
        <f t="shared" si="2"/>
        <v>181</v>
      </c>
      <c r="GC17" s="288">
        <f t="shared" si="2"/>
        <v>182</v>
      </c>
      <c r="GD17" s="288">
        <f t="shared" si="2"/>
        <v>183</v>
      </c>
      <c r="GE17" s="288">
        <f t="shared" si="2"/>
        <v>184</v>
      </c>
      <c r="GF17" s="288">
        <f t="shared" si="2"/>
        <v>185</v>
      </c>
      <c r="GG17" s="288">
        <f t="shared" si="2"/>
        <v>186</v>
      </c>
      <c r="GH17" s="288">
        <f t="shared" si="2"/>
        <v>187</v>
      </c>
      <c r="GI17" s="288">
        <f t="shared" si="2"/>
        <v>188</v>
      </c>
      <c r="GJ17" s="288">
        <f t="shared" si="2"/>
        <v>189</v>
      </c>
      <c r="GK17" s="288">
        <f t="shared" si="2"/>
        <v>190</v>
      </c>
      <c r="GL17" s="288">
        <f t="shared" si="2"/>
        <v>191</v>
      </c>
      <c r="GM17" s="288">
        <f t="shared" si="2"/>
        <v>192</v>
      </c>
      <c r="GN17" s="288">
        <f t="shared" ref="GN17:GU17" si="3">GM17+1</f>
        <v>193</v>
      </c>
      <c r="GO17" s="288">
        <f t="shared" si="3"/>
        <v>194</v>
      </c>
      <c r="GP17" s="288">
        <f t="shared" si="3"/>
        <v>195</v>
      </c>
      <c r="GQ17" s="288">
        <f t="shared" si="3"/>
        <v>196</v>
      </c>
      <c r="GR17" s="288">
        <f t="shared" si="3"/>
        <v>197</v>
      </c>
      <c r="GS17" s="288">
        <f t="shared" si="3"/>
        <v>198</v>
      </c>
      <c r="GT17" s="288">
        <f t="shared" si="3"/>
        <v>199</v>
      </c>
      <c r="GU17" s="288">
        <f t="shared" si="3"/>
        <v>200</v>
      </c>
    </row>
    <row r="18" spans="1:203">
      <c r="C18" s="291"/>
      <c r="D18" s="290"/>
      <c r="E18" s="290"/>
      <c r="F18" s="290"/>
      <c r="G18" s="290"/>
      <c r="H18" s="290"/>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0"/>
      <c r="AL18" s="290"/>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L18" s="290"/>
      <c r="BM18" s="290"/>
      <c r="BN18" s="290"/>
      <c r="BO18" s="290"/>
      <c r="BP18" s="290"/>
      <c r="BQ18" s="290"/>
      <c r="BR18" s="290"/>
      <c r="BS18" s="290"/>
      <c r="BT18" s="290"/>
      <c r="BU18" s="290"/>
      <c r="BV18" s="290"/>
      <c r="BW18" s="290"/>
      <c r="BX18" s="290"/>
      <c r="BY18" s="290"/>
      <c r="BZ18" s="290"/>
      <c r="CA18" s="290"/>
      <c r="CB18" s="290"/>
      <c r="CC18" s="290"/>
      <c r="CD18" s="290"/>
      <c r="CE18" s="290"/>
      <c r="CF18" s="290"/>
      <c r="CG18" s="290"/>
      <c r="CH18" s="290"/>
      <c r="CI18" s="290"/>
      <c r="CJ18" s="290"/>
      <c r="CK18" s="290"/>
      <c r="CL18" s="290"/>
      <c r="CM18" s="290"/>
      <c r="CN18" s="290"/>
      <c r="CO18" s="290"/>
      <c r="CP18" s="290"/>
      <c r="CQ18" s="290"/>
      <c r="CR18" s="290"/>
      <c r="CS18" s="290"/>
      <c r="CT18" s="290"/>
      <c r="CU18" s="290"/>
      <c r="CV18" s="290"/>
      <c r="CW18" s="290"/>
      <c r="CX18" s="290"/>
      <c r="CY18" s="290"/>
      <c r="CZ18" s="290"/>
      <c r="DA18" s="290"/>
      <c r="DB18" s="290"/>
      <c r="DC18" s="290"/>
      <c r="DD18" s="290"/>
      <c r="DE18" s="290"/>
      <c r="DF18" s="290"/>
      <c r="DG18" s="290"/>
      <c r="DH18" s="290"/>
      <c r="DI18" s="290"/>
      <c r="DJ18" s="290"/>
      <c r="DK18" s="290"/>
      <c r="DL18" s="290"/>
      <c r="DM18" s="290"/>
      <c r="DN18" s="290"/>
      <c r="DO18" s="290"/>
      <c r="DP18" s="290"/>
      <c r="DQ18" s="290"/>
      <c r="DR18" s="290"/>
      <c r="DS18" s="290"/>
      <c r="DT18" s="290"/>
      <c r="DU18" s="290"/>
      <c r="DV18" s="290"/>
      <c r="DW18" s="290"/>
      <c r="DX18" s="290"/>
      <c r="DY18" s="290"/>
      <c r="DZ18" s="290"/>
      <c r="EA18" s="290"/>
      <c r="EB18" s="290"/>
      <c r="EC18" s="290"/>
      <c r="ED18" s="290"/>
      <c r="EE18" s="290"/>
      <c r="EF18" s="290"/>
      <c r="EG18" s="290"/>
      <c r="EH18" s="290"/>
      <c r="EI18" s="290"/>
      <c r="EJ18" s="290"/>
      <c r="EK18" s="290"/>
      <c r="EL18" s="290"/>
      <c r="EM18" s="290"/>
      <c r="EN18" s="290"/>
      <c r="EO18" s="290"/>
      <c r="EP18" s="290"/>
      <c r="EQ18" s="290"/>
      <c r="ER18" s="290"/>
      <c r="ES18" s="290"/>
      <c r="ET18" s="290"/>
      <c r="EU18" s="290"/>
      <c r="EV18" s="290"/>
      <c r="EW18" s="290"/>
      <c r="EX18" s="290"/>
      <c r="EY18" s="290"/>
      <c r="EZ18" s="290"/>
      <c r="FA18" s="290"/>
      <c r="FB18" s="290"/>
      <c r="FC18" s="290"/>
      <c r="FD18" s="290"/>
      <c r="FE18" s="290"/>
      <c r="FF18" s="290"/>
      <c r="FG18" s="290"/>
      <c r="FH18" s="290"/>
      <c r="FI18" s="290"/>
      <c r="FJ18" s="290"/>
      <c r="FK18" s="290"/>
      <c r="FL18" s="290"/>
      <c r="FM18" s="290"/>
      <c r="FN18" s="290"/>
      <c r="FO18" s="290"/>
      <c r="FP18" s="290"/>
      <c r="FQ18" s="290"/>
      <c r="FR18" s="290"/>
      <c r="FS18" s="290"/>
      <c r="FT18" s="290"/>
      <c r="FU18" s="290"/>
      <c r="FV18" s="290"/>
      <c r="FW18" s="290"/>
      <c r="FX18" s="290"/>
      <c r="FY18" s="290"/>
      <c r="FZ18" s="290"/>
      <c r="GA18" s="290"/>
      <c r="GB18" s="290"/>
      <c r="GC18" s="290"/>
      <c r="GD18" s="290"/>
      <c r="GE18" s="290"/>
      <c r="GF18" s="290"/>
      <c r="GG18" s="290"/>
      <c r="GH18" s="290"/>
      <c r="GI18" s="290"/>
      <c r="GJ18" s="290"/>
      <c r="GK18" s="290"/>
      <c r="GL18" s="290"/>
      <c r="GM18" s="290"/>
      <c r="GN18" s="290"/>
      <c r="GO18" s="290"/>
      <c r="GP18" s="290"/>
      <c r="GQ18" s="290"/>
      <c r="GR18" s="290"/>
      <c r="GS18" s="290"/>
      <c r="GT18" s="290"/>
      <c r="GU18" s="290"/>
    </row>
    <row r="19" spans="1:203" s="293" customFormat="1">
      <c r="A19" s="292" t="s">
        <v>1298</v>
      </c>
      <c r="C19" s="294">
        <f t="shared" ref="C19:BN19" si="4">1/((1+$B8)^C17)</f>
        <v>1</v>
      </c>
      <c r="D19" s="294">
        <f t="shared" si="4"/>
        <v>0.88641189947699028</v>
      </c>
      <c r="E19" s="294">
        <f t="shared" si="4"/>
        <v>0.78572605553440611</v>
      </c>
      <c r="F19" s="294">
        <f t="shared" si="4"/>
        <v>0.69647692535481609</v>
      </c>
      <c r="G19" s="294">
        <f t="shared" si="4"/>
        <v>0.61736543434565649</v>
      </c>
      <c r="H19" s="294">
        <f t="shared" si="4"/>
        <v>0.5472400673297706</v>
      </c>
      <c r="I19" s="294">
        <f t="shared" si="4"/>
        <v>0.485080107551698</v>
      </c>
      <c r="J19" s="294">
        <f t="shared" si="4"/>
        <v>0.42998077953340347</v>
      </c>
      <c r="K19" s="294">
        <f t="shared" si="4"/>
        <v>0.38114007952480111</v>
      </c>
      <c r="L19" s="294">
        <f t="shared" si="4"/>
        <v>0.33784710185839012</v>
      </c>
      <c r="M19" s="294">
        <f t="shared" si="4"/>
        <v>0.29947169129109186</v>
      </c>
      <c r="N19" s="294">
        <f t="shared" si="4"/>
        <v>0.2654552707169236</v>
      </c>
      <c r="O19" s="294">
        <f t="shared" si="4"/>
        <v>0.23530271074236694</v>
      </c>
      <c r="P19" s="294">
        <f t="shared" si="4"/>
        <v>0.20857512278122628</v>
      </c>
      <c r="Q19" s="294">
        <f t="shared" si="4"/>
        <v>0.18488347076815326</v>
      </c>
      <c r="R19" s="294">
        <f t="shared" si="4"/>
        <v>0.16388290850549739</v>
      </c>
      <c r="S19" s="294">
        <f t="shared" si="4"/>
        <v>0.14526776022017174</v>
      </c>
      <c r="T19" s="294">
        <f t="shared" si="4"/>
        <v>0.12876707126953041</v>
      </c>
      <c r="U19" s="294">
        <f t="shared" si="4"/>
        <v>0.11414066423411345</v>
      </c>
      <c r="V19" s="294">
        <f t="shared" si="4"/>
        <v>0.10117564299132588</v>
      </c>
      <c r="W19" s="294">
        <f t="shared" si="4"/>
        <v>8.9683293884747009E-2</v>
      </c>
      <c r="X19" s="294">
        <f t="shared" si="4"/>
        <v>7.949633888373174E-2</v>
      </c>
      <c r="Y19" s="294">
        <f t="shared" si="4"/>
        <v>7.0466500751395184E-2</v>
      </c>
      <c r="Z19" s="294">
        <f t="shared" si="4"/>
        <v>6.2462344780540982E-2</v>
      </c>
      <c r="AA19" s="294">
        <f t="shared" si="4"/>
        <v>5.5367365682705998E-2</v>
      </c>
      <c r="AB19" s="294">
        <f t="shared" si="4"/>
        <v>4.9078291783844555E-2</v>
      </c>
      <c r="AC19" s="294">
        <f t="shared" si="4"/>
        <v>4.3503581843203618E-2</v>
      </c>
      <c r="AD19" s="294">
        <f t="shared" si="4"/>
        <v>3.8562092615686834E-2</v>
      </c>
      <c r="AE19" s="294">
        <f t="shared" si="4"/>
        <v>3.4181897763278589E-2</v>
      </c>
      <c r="AF19" s="294">
        <f t="shared" si="4"/>
        <v>3.029924092407606E-2</v>
      </c>
      <c r="AG19" s="294">
        <f t="shared" si="4"/>
        <v>2.6857607700221216E-2</v>
      </c>
      <c r="AH19" s="294">
        <f t="shared" si="4"/>
        <v>2.3806903056960937E-2</v>
      </c>
      <c r="AI19" s="294">
        <f t="shared" si="4"/>
        <v>2.1102722159385308E-2</v>
      </c>
      <c r="AJ19" s="294">
        <f t="shared" si="4"/>
        <v>1.8705704033435907E-2</v>
      </c>
      <c r="AK19" s="294">
        <f t="shared" si="4"/>
        <v>1.6580958643332325E-2</v>
      </c>
      <c r="AL19" s="294">
        <f t="shared" si="4"/>
        <v>1.4697559046185625E-2</v>
      </c>
      <c r="AM19" s="294">
        <f t="shared" si="4"/>
        <v>1.3028091231804623E-2</v>
      </c>
      <c r="AN19" s="294">
        <f t="shared" si="4"/>
        <v>1.1548255095343457E-2</v>
      </c>
      <c r="AO19" s="294">
        <f t="shared" si="4"/>
        <v>1.0236510734708227E-2</v>
      </c>
      <c r="AP19" s="294">
        <f t="shared" si="4"/>
        <v>9.0737649243693222E-3</v>
      </c>
      <c r="AQ19" s="294">
        <f t="shared" si="4"/>
        <v>8.0430932020179001E-3</v>
      </c>
      <c r="AR19" s="294">
        <f t="shared" si="4"/>
        <v>7.129493522871155E-3</v>
      </c>
      <c r="AS19" s="294">
        <f t="shared" si="4"/>
        <v>6.3196678959171202E-3</v>
      </c>
      <c r="AT19" s="294">
        <f t="shared" si="4"/>
        <v>5.6018288236836496E-3</v>
      </c>
      <c r="AU19" s="294">
        <f t="shared" si="4"/>
        <v>4.9655277281463782E-3</v>
      </c>
      <c r="AV19" s="294">
        <f t="shared" si="4"/>
        <v>4.4015028654118956E-3</v>
      </c>
      <c r="AW19" s="294">
        <f t="shared" si="4"/>
        <v>3.9015445154831738E-3</v>
      </c>
      <c r="AX19" s="294">
        <f t="shared" si="4"/>
        <v>3.458375484863475E-3</v>
      </c>
      <c r="AY19" s="294">
        <f t="shared" si="4"/>
        <v>3.0655451826424899E-3</v>
      </c>
      <c r="AZ19" s="294">
        <f t="shared" si="4"/>
        <v>2.7173357282786665E-3</v>
      </c>
      <c r="BA19" s="294">
        <f t="shared" si="4"/>
        <v>2.408678724420184E-3</v>
      </c>
      <c r="BB19" s="294">
        <f t="shared" si="4"/>
        <v>2.1350814833431095E-3</v>
      </c>
      <c r="BC19" s="294">
        <f t="shared" si="4"/>
        <v>1.8925616331883154E-3</v>
      </c>
      <c r="BD19" s="294">
        <f t="shared" si="4"/>
        <v>1.6775891521517297E-3</v>
      </c>
      <c r="BE19" s="294">
        <f t="shared" si="4"/>
        <v>1.4870349869008086E-3</v>
      </c>
      <c r="BF19" s="294">
        <f t="shared" si="4"/>
        <v>1.3181255073274874E-3</v>
      </c>
      <c r="BG19" s="294">
        <f t="shared" si="4"/>
        <v>1.1684021346992297E-3</v>
      </c>
      <c r="BH19" s="294">
        <f t="shared" si="4"/>
        <v>1.0356855555717144E-3</v>
      </c>
      <c r="BI19" s="294">
        <f t="shared" si="4"/>
        <v>9.1804400057520549E-4</v>
      </c>
      <c r="BJ19" s="294">
        <f t="shared" si="4"/>
        <v>8.1376512635332303E-4</v>
      </c>
      <c r="BK19" s="294">
        <f t="shared" si="4"/>
        <v>7.2133109137898215E-4</v>
      </c>
      <c r="BL19" s="294">
        <f t="shared" si="4"/>
        <v>6.3939646286105415E-4</v>
      </c>
      <c r="BM19" s="294">
        <f t="shared" si="4"/>
        <v>5.6676863316353575E-4</v>
      </c>
      <c r="BN19" s="294">
        <f t="shared" si="4"/>
        <v>5.023904606864674E-4</v>
      </c>
      <c r="BO19" s="294">
        <f t="shared" ref="BO19:DZ19" si="5">1/((1+$B8)^BO17)</f>
        <v>4.4532488253621179E-4</v>
      </c>
      <c r="BP19" s="294">
        <f t="shared" si="5"/>
        <v>3.9474127501329111E-4</v>
      </c>
      <c r="BQ19" s="294">
        <f t="shared" si="5"/>
        <v>3.499033633865004E-4</v>
      </c>
      <c r="BR19" s="294">
        <f t="shared" si="5"/>
        <v>3.101585049728154E-4</v>
      </c>
      <c r="BS19" s="294">
        <f t="shared" si="5"/>
        <v>2.7492818953189687E-4</v>
      </c>
      <c r="BT19" s="294">
        <f t="shared" si="5"/>
        <v>2.4369961870273873E-4</v>
      </c>
      <c r="BU19" s="294">
        <f t="shared" si="5"/>
        <v>2.1601824191611291E-4</v>
      </c>
      <c r="BV19" s="294">
        <f t="shared" si="5"/>
        <v>1.9148114013854166E-4</v>
      </c>
      <c r="BW19" s="294">
        <f t="shared" si="5"/>
        <v>1.6973116114422446E-4</v>
      </c>
      <c r="BX19" s="294">
        <f t="shared" si="5"/>
        <v>1.5045172095028717E-4</v>
      </c>
      <c r="BY19" s="294">
        <f t="shared" si="5"/>
        <v>1.3336219574712615E-4</v>
      </c>
      <c r="BZ19" s="294">
        <f t="shared" si="5"/>
        <v>1.182138372506323E-4</v>
      </c>
      <c r="CA19" s="294">
        <f t="shared" si="5"/>
        <v>1.0478615202179677E-4</v>
      </c>
      <c r="CB19" s="294">
        <f t="shared" si="5"/>
        <v>9.2883692052525554E-5</v>
      </c>
      <c r="CC19" s="294">
        <f t="shared" si="5"/>
        <v>8.2333209902714987E-5</v>
      </c>
      <c r="CD19" s="294">
        <f t="shared" si="5"/>
        <v>7.298113697990337E-5</v>
      </c>
      <c r="CE19" s="294">
        <f t="shared" si="5"/>
        <v>6.4691348256346566E-5</v>
      </c>
      <c r="CF19" s="294">
        <f t="shared" si="5"/>
        <v>5.7343180887635636E-5</v>
      </c>
      <c r="CG19" s="294">
        <f t="shared" si="5"/>
        <v>5.0829677892661761E-5</v>
      </c>
      <c r="CH19" s="294">
        <f t="shared" si="5"/>
        <v>4.5056031330637896E-5</v>
      </c>
      <c r="CI19" s="294">
        <f t="shared" si="5"/>
        <v>3.9938202314685522E-5</v>
      </c>
      <c r="CJ19" s="294">
        <f t="shared" si="5"/>
        <v>3.540169777545672E-5</v>
      </c>
      <c r="CK19" s="294">
        <f t="shared" si="5"/>
        <v>3.1380486169852939E-5</v>
      </c>
      <c r="CL19" s="294">
        <f t="shared" si="5"/>
        <v>2.7816036352330776E-5</v>
      </c>
      <c r="CM19" s="294">
        <f t="shared" si="5"/>
        <v>2.465646561899053E-5</v>
      </c>
      <c r="CN19" s="294">
        <f t="shared" si="5"/>
        <v>2.1855784523718504E-5</v>
      </c>
      <c r="CO19" s="294">
        <f t="shared" si="5"/>
        <v>1.9373227474229129E-5</v>
      </c>
      <c r="CP19" s="294">
        <f t="shared" si="5"/>
        <v>1.7172659364431257E-5</v>
      </c>
      <c r="CQ19" s="294">
        <f t="shared" si="5"/>
        <v>1.5222049606296837E-5</v>
      </c>
      <c r="CR19" s="294">
        <f t="shared" si="5"/>
        <v>1.3493005905450555E-5</v>
      </c>
      <c r="CS19" s="294">
        <f t="shared" si="5"/>
        <v>1.1960360994304671E-5</v>
      </c>
      <c r="CT19" s="294">
        <f t="shared" si="5"/>
        <v>1.0601806307392111E-5</v>
      </c>
      <c r="CU19" s="294">
        <f t="shared" si="5"/>
        <v>9.3975672668225758E-6</v>
      </c>
      <c r="CV19" s="294">
        <f t="shared" si="5"/>
        <v>8.3301154514469881E-6</v>
      </c>
      <c r="CW19" s="294">
        <f t="shared" si="5"/>
        <v>7.3839134601797521E-6</v>
      </c>
      <c r="CX19" s="294">
        <f t="shared" si="5"/>
        <v>6.5451887558116511E-6</v>
      </c>
      <c r="CY19" s="294">
        <f t="shared" si="5"/>
        <v>5.8017331974744451E-6</v>
      </c>
      <c r="CZ19" s="294">
        <f t="shared" si="5"/>
        <v>5.1427253438320346E-6</v>
      </c>
      <c r="DA19" s="294">
        <f t="shared" si="5"/>
        <v>4.5585729405146119E-6</v>
      </c>
      <c r="DB19" s="294">
        <f t="shared" si="5"/>
        <v>4.0407732991059674E-6</v>
      </c>
      <c r="DC19" s="294">
        <f t="shared" si="5"/>
        <v>3.5817895354164251E-6</v>
      </c>
      <c r="DD19" s="294">
        <f t="shared" si="5"/>
        <v>3.1749408656152799E-6</v>
      </c>
      <c r="DE19" s="294">
        <f t="shared" si="5"/>
        <v>2.8143053634171603E-6</v>
      </c>
      <c r="DF19" s="294">
        <f t="shared" si="5"/>
        <v>2.4946337628948866E-6</v>
      </c>
      <c r="DG19" s="294">
        <f t="shared" si="5"/>
        <v>2.2112730522670885E-6</v>
      </c>
      <c r="DH19" s="294">
        <f t="shared" si="5"/>
        <v>1.9600987465223521E-6</v>
      </c>
      <c r="DI19" s="294">
        <f t="shared" si="5"/>
        <v>1.7374548530673456E-6</v>
      </c>
      <c r="DJ19" s="294">
        <f t="shared" si="5"/>
        <v>1.5401006565629414E-6</v>
      </c>
      <c r="DK19" s="294">
        <f t="shared" si="5"/>
        <v>1.3651635483697165E-6</v>
      </c>
      <c r="DL19" s="294">
        <f t="shared" si="5"/>
        <v>1.2100972140071487E-6</v>
      </c>
      <c r="DM19" s="294">
        <f t="shared" si="5"/>
        <v>1.0726445700198911E-6</v>
      </c>
      <c r="DN19" s="294">
        <f t="shared" si="5"/>
        <v>9.508049107750111E-7</v>
      </c>
      <c r="DO19" s="294">
        <f t="shared" si="5"/>
        <v>8.4280478699212768E-7</v>
      </c>
      <c r="DP19" s="294">
        <f t="shared" si="5"/>
        <v>7.4707219212599228E-7</v>
      </c>
      <c r="DQ19" s="294">
        <f t="shared" si="5"/>
        <v>6.6221368086883976E-7</v>
      </c>
      <c r="DR19" s="294">
        <f t="shared" si="5"/>
        <v>5.8699408671859797E-7</v>
      </c>
      <c r="DS19" s="294">
        <f t="shared" si="5"/>
        <v>5.203185433899935E-7</v>
      </c>
      <c r="DT19" s="294">
        <f t="shared" si="5"/>
        <v>4.6121654837942504E-7</v>
      </c>
      <c r="DU19" s="294">
        <f t="shared" si="5"/>
        <v>4.088278367192273E-7</v>
      </c>
      <c r="DV19" s="294">
        <f t="shared" si="5"/>
        <v>3.6238985930535911E-7</v>
      </c>
      <c r="DW19" s="294">
        <f t="shared" si="5"/>
        <v>3.2122668353806271E-7</v>
      </c>
      <c r="DX19" s="294">
        <f t="shared" si="5"/>
        <v>2.8473915471766825E-7</v>
      </c>
      <c r="DY19" s="294">
        <f t="shared" si="5"/>
        <v>2.5239617498876088E-7</v>
      </c>
      <c r="DZ19" s="294">
        <f t="shared" si="5"/>
        <v>2.2372697289251439E-7</v>
      </c>
      <c r="EA19" s="294">
        <f t="shared" ref="EA19:GL19" si="6">1/((1+$B8)^EA17)</f>
        <v>1.9831425100589082E-7</v>
      </c>
      <c r="EB19" s="294">
        <f t="shared" si="6"/>
        <v>1.7578811192748831E-7</v>
      </c>
      <c r="EC19" s="294">
        <f t="shared" si="6"/>
        <v>1.5582067419911872E-7</v>
      </c>
      <c r="ED19" s="294">
        <f t="shared" si="6"/>
        <v>1.3812129979462609E-7</v>
      </c>
      <c r="EE19" s="294">
        <f t="shared" si="6"/>
        <v>1.2243236370918534E-7</v>
      </c>
      <c r="EF19" s="294">
        <f t="shared" si="6"/>
        <v>1.085255040729167E-7</v>
      </c>
      <c r="EG19" s="294">
        <f t="shared" si="6"/>
        <v>9.6198298206971953E-8</v>
      </c>
      <c r="EH19" s="294">
        <f t="shared" si="6"/>
        <v>8.527131624009598E-8</v>
      </c>
      <c r="EI19" s="294">
        <f t="shared" si="6"/>
        <v>7.5585509399286598E-8</v>
      </c>
      <c r="EJ19" s="294">
        <f t="shared" si="6"/>
        <v>6.6999894959557533E-8</v>
      </c>
      <c r="EK19" s="294">
        <f t="shared" si="6"/>
        <v>5.9389504155860235E-8</v>
      </c>
      <c r="EL19" s="294">
        <f t="shared" si="6"/>
        <v>5.2643563187792685E-8</v>
      </c>
      <c r="EM19" s="294">
        <f t="shared" si="6"/>
        <v>4.6663880840528278E-8</v>
      </c>
      <c r="EN19" s="294">
        <f t="shared" si="6"/>
        <v>4.1363419252820603E-8</v>
      </c>
      <c r="EO19" s="294">
        <f t="shared" si="6"/>
        <v>3.6665027028755819E-8</v>
      </c>
      <c r="EP19" s="294">
        <f t="shared" si="6"/>
        <v>3.2500316252934647E-8</v>
      </c>
      <c r="EQ19" s="294">
        <f t="shared" si="6"/>
        <v>2.88086670633667E-8</v>
      </c>
      <c r="ER19" s="294">
        <f t="shared" si="6"/>
        <v>2.5536345293039084E-8</v>
      </c>
      <c r="ES19" s="294">
        <f t="shared" si="6"/>
        <v>2.2635720336903078E-8</v>
      </c>
      <c r="ET19" s="294">
        <f t="shared" si="6"/>
        <v>2.0064571859864196E-8</v>
      </c>
      <c r="EU19" s="294">
        <f t="shared" si="6"/>
        <v>1.778547525449479E-8</v>
      </c>
      <c r="EV19" s="294">
        <f t="shared" si="6"/>
        <v>1.5765256903437736E-8</v>
      </c>
      <c r="EW19" s="294">
        <f t="shared" si="6"/>
        <v>1.3974511317518978E-8</v>
      </c>
      <c r="EX19" s="294">
        <f t="shared" si="6"/>
        <v>1.2387173121224699E-8</v>
      </c>
      <c r="EY19" s="294">
        <f t="shared" si="6"/>
        <v>1.0980137655535102E-8</v>
      </c>
      <c r="EZ19" s="294">
        <f t="shared" si="6"/>
        <v>9.7329246757616966E-9</v>
      </c>
      <c r="FA19" s="294">
        <f t="shared" si="6"/>
        <v>8.6273802493083973E-9</v>
      </c>
      <c r="FB19" s="294">
        <f t="shared" si="6"/>
        <v>7.6474125142997274E-9</v>
      </c>
      <c r="FC19" s="294">
        <f t="shared" si="6"/>
        <v>6.7787574528845272E-9</v>
      </c>
      <c r="FD19" s="294">
        <f t="shared" si="6"/>
        <v>6.0087712699051801E-9</v>
      </c>
      <c r="FE19" s="294">
        <f t="shared" si="6"/>
        <v>5.3262463548794168E-9</v>
      </c>
      <c r="FF19" s="294">
        <f t="shared" si="6"/>
        <v>4.7212481485110603E-9</v>
      </c>
      <c r="FG19" s="294">
        <f t="shared" si="6"/>
        <v>4.1849705392239125E-9</v>
      </c>
      <c r="FH19" s="294">
        <f t="shared" si="6"/>
        <v>3.7096076849287122E-9</v>
      </c>
      <c r="FI19" s="294">
        <f t="shared" si="6"/>
        <v>3.2882403943121013E-9</v>
      </c>
      <c r="FJ19" s="294">
        <f t="shared" si="6"/>
        <v>2.9147354138591572E-9</v>
      </c>
      <c r="FK19" s="294">
        <f t="shared" si="6"/>
        <v>2.5836561546717475E-9</v>
      </c>
      <c r="FL19" s="294">
        <f t="shared" si="6"/>
        <v>2.2901835596579999E-9</v>
      </c>
      <c r="FM19" s="294">
        <f t="shared" si="6"/>
        <v>2.030045959267423E-9</v>
      </c>
      <c r="FN19" s="294">
        <f t="shared" si="6"/>
        <v>1.7994568947798256E-9</v>
      </c>
      <c r="FO19" s="294">
        <f t="shared" si="6"/>
        <v>1.5950600041287517E-9</v>
      </c>
      <c r="FP19" s="294">
        <f t="shared" si="6"/>
        <v>1.4138801680395431E-9</v>
      </c>
      <c r="FQ19" s="294">
        <f t="shared" si="6"/>
        <v>1.2532802053847778E-9</v>
      </c>
      <c r="FR19" s="294">
        <f t="shared" si="6"/>
        <v>1.1109224874320334E-9</v>
      </c>
      <c r="FS19" s="294">
        <f t="shared" si="6"/>
        <v>9.847349122563317E-10</v>
      </c>
      <c r="FT19" s="294">
        <f t="shared" si="6"/>
        <v>8.7288074405444229E-10</v>
      </c>
      <c r="FU19" s="294">
        <f t="shared" si="6"/>
        <v>7.7373187835418683E-10</v>
      </c>
      <c r="FV19" s="294">
        <f t="shared" si="6"/>
        <v>6.8584514397783456E-10</v>
      </c>
      <c r="FW19" s="294">
        <f t="shared" si="6"/>
        <v>6.0794129682046214E-10</v>
      </c>
      <c r="FX19" s="294">
        <f t="shared" si="6"/>
        <v>5.3888639968513057E-10</v>
      </c>
      <c r="FY19" s="294">
        <f t="shared" si="6"/>
        <v>4.7767531714721328E-10</v>
      </c>
      <c r="FZ19" s="294">
        <f t="shared" si="6"/>
        <v>4.2341708520573508E-10</v>
      </c>
      <c r="GA19" s="294">
        <f t="shared" si="6"/>
        <v>3.7532194276822626E-10</v>
      </c>
      <c r="GB19" s="294">
        <f t="shared" si="6"/>
        <v>3.3268983620457769E-10</v>
      </c>
      <c r="GC19" s="294">
        <f t="shared" si="6"/>
        <v>2.9490022964678853E-10</v>
      </c>
      <c r="GD19" s="294">
        <f t="shared" si="6"/>
        <v>2.614030727174105E-10</v>
      </c>
      <c r="GE19" s="294">
        <f t="shared" si="6"/>
        <v>2.3171079421656165E-10</v>
      </c>
      <c r="GF19" s="294">
        <f t="shared" si="6"/>
        <v>2.0539120523082446E-10</v>
      </c>
      <c r="GG19" s="294">
        <f t="shared" si="6"/>
        <v>1.8206120836452347E-10</v>
      </c>
      <c r="GH19" s="294">
        <f t="shared" si="6"/>
        <v>1.6138122152747337E-10</v>
      </c>
      <c r="GI19" s="294">
        <f t="shared" si="6"/>
        <v>1.4305023511408462E-10</v>
      </c>
      <c r="GJ19" s="294">
        <f t="shared" si="6"/>
        <v>1.2680143062810585E-10</v>
      </c>
      <c r="GK19" s="294">
        <f t="shared" si="6"/>
        <v>1.1239829697945909E-10</v>
      </c>
      <c r="GL19" s="294">
        <f t="shared" si="6"/>
        <v>9.9631187923541211E-11</v>
      </c>
      <c r="GM19" s="294">
        <f t="shared" ref="GM19:GU19" si="7">1/((1+$B8)^GM17)</f>
        <v>8.8314270534455145E-11</v>
      </c>
      <c r="GN19" s="294">
        <f t="shared" si="7"/>
        <v>7.8282820295371178E-11</v>
      </c>
      <c r="GO19" s="294">
        <f t="shared" si="7"/>
        <v>6.9390823434435874E-11</v>
      </c>
      <c r="GP19" s="294">
        <f t="shared" si="7"/>
        <v>6.1508851606790751E-11</v>
      </c>
      <c r="GQ19" s="294">
        <f t="shared" si="7"/>
        <v>5.452217798742372E-11</v>
      </c>
      <c r="GR19" s="294">
        <f t="shared" si="7"/>
        <v>4.8329107353454816E-11</v>
      </c>
      <c r="GS19" s="294">
        <f t="shared" si="7"/>
        <v>4.2839495849203259E-11</v>
      </c>
      <c r="GT19" s="294">
        <f t="shared" si="7"/>
        <v>3.7973438888328905E-11</v>
      </c>
      <c r="GU19" s="294">
        <f t="shared" si="7"/>
        <v>3.3660108094677032E-11</v>
      </c>
    </row>
    <row r="20" spans="1:203" s="297" customFormat="1">
      <c r="A20" s="295" t="s">
        <v>1299</v>
      </c>
      <c r="B20" s="296">
        <f>SUMPRODUCT(C19:GU19,C20:GU20)</f>
        <v>307.23003996051011</v>
      </c>
      <c r="C20" s="297">
        <f>(B5*B6)</f>
        <v>5.8894850000000005</v>
      </c>
      <c r="D20" s="297">
        <f t="shared" ref="D20:BO20" si="8">C20*(1+$B7)</f>
        <v>6.5196598950000002</v>
      </c>
      <c r="E20" s="297">
        <f t="shared" si="8"/>
        <v>7.2172635037650004</v>
      </c>
      <c r="F20" s="297">
        <f t="shared" si="8"/>
        <v>7.9895106986678552</v>
      </c>
      <c r="G20" s="297">
        <f t="shared" si="8"/>
        <v>8.8443883434253152</v>
      </c>
      <c r="H20" s="297">
        <f t="shared" si="8"/>
        <v>9.790737896171823</v>
      </c>
      <c r="I20" s="297">
        <f t="shared" si="8"/>
        <v>10.838346851062209</v>
      </c>
      <c r="J20" s="297">
        <f t="shared" si="8"/>
        <v>11.998049964125865</v>
      </c>
      <c r="K20" s="297">
        <f t="shared" si="8"/>
        <v>13.281841310287334</v>
      </c>
      <c r="L20" s="297">
        <f t="shared" si="8"/>
        <v>14.702998330488079</v>
      </c>
      <c r="M20" s="297">
        <f t="shared" si="8"/>
        <v>16.276219151850302</v>
      </c>
      <c r="N20" s="297">
        <f t="shared" si="8"/>
        <v>18.017774601098285</v>
      </c>
      <c r="O20" s="297">
        <f t="shared" si="8"/>
        <v>19.945676483415802</v>
      </c>
      <c r="P20" s="297">
        <f t="shared" si="8"/>
        <v>22.079863867141292</v>
      </c>
      <c r="Q20" s="297">
        <f t="shared" si="8"/>
        <v>24.442409300925409</v>
      </c>
      <c r="R20" s="297">
        <f t="shared" si="8"/>
        <v>27.057747096124427</v>
      </c>
      <c r="S20" s="297">
        <f t="shared" si="8"/>
        <v>29.952926035409739</v>
      </c>
      <c r="T20" s="297">
        <f t="shared" si="8"/>
        <v>33.157889121198579</v>
      </c>
      <c r="U20" s="297">
        <f t="shared" si="8"/>
        <v>36.705783257166829</v>
      </c>
      <c r="V20" s="297">
        <f t="shared" si="8"/>
        <v>40.633302065683679</v>
      </c>
      <c r="W20" s="297">
        <f t="shared" si="8"/>
        <v>44.981065386711833</v>
      </c>
      <c r="X20" s="297">
        <f t="shared" si="8"/>
        <v>49.794039383090002</v>
      </c>
      <c r="Y20" s="297">
        <f t="shared" si="8"/>
        <v>55.122001597080633</v>
      </c>
      <c r="Z20" s="297">
        <f t="shared" si="8"/>
        <v>61.020055767968259</v>
      </c>
      <c r="AA20" s="297">
        <f t="shared" si="8"/>
        <v>67.549201735140855</v>
      </c>
      <c r="AB20" s="297">
        <f t="shared" si="8"/>
        <v>74.776966320800923</v>
      </c>
      <c r="AC20" s="297">
        <f t="shared" si="8"/>
        <v>82.778101717126617</v>
      </c>
      <c r="AD20" s="297">
        <f t="shared" si="8"/>
        <v>91.635358600859163</v>
      </c>
      <c r="AE20" s="297">
        <f t="shared" si="8"/>
        <v>101.4403419711511</v>
      </c>
      <c r="AF20" s="297">
        <f t="shared" si="8"/>
        <v>112.29445856206426</v>
      </c>
      <c r="AG20" s="297">
        <f t="shared" si="8"/>
        <v>124.30996562820513</v>
      </c>
      <c r="AH20" s="297">
        <f t="shared" si="8"/>
        <v>137.61113195042307</v>
      </c>
      <c r="AI20" s="297">
        <f t="shared" si="8"/>
        <v>152.33552306911835</v>
      </c>
      <c r="AJ20" s="297">
        <f t="shared" si="8"/>
        <v>168.63542403751401</v>
      </c>
      <c r="AK20" s="297">
        <f t="shared" si="8"/>
        <v>186.67941440952802</v>
      </c>
      <c r="AL20" s="297">
        <f t="shared" si="8"/>
        <v>206.65411175134753</v>
      </c>
      <c r="AM20" s="297">
        <f t="shared" si="8"/>
        <v>228.7661017087417</v>
      </c>
      <c r="AN20" s="297">
        <f t="shared" si="8"/>
        <v>253.24407459157706</v>
      </c>
      <c r="AO20" s="297">
        <f t="shared" si="8"/>
        <v>280.3411905728758</v>
      </c>
      <c r="AP20" s="297">
        <f t="shared" si="8"/>
        <v>310.33769796417351</v>
      </c>
      <c r="AQ20" s="297">
        <f t="shared" si="8"/>
        <v>343.5438316463401</v>
      </c>
      <c r="AR20" s="297">
        <f t="shared" si="8"/>
        <v>380.30302163249848</v>
      </c>
      <c r="AS20" s="297">
        <f t="shared" si="8"/>
        <v>420.99544494717583</v>
      </c>
      <c r="AT20" s="297">
        <f t="shared" si="8"/>
        <v>466.04195755652364</v>
      </c>
      <c r="AU20" s="297">
        <f t="shared" si="8"/>
        <v>515.90844701507172</v>
      </c>
      <c r="AV20" s="297">
        <f t="shared" si="8"/>
        <v>571.1106508456844</v>
      </c>
      <c r="AW20" s="297">
        <f t="shared" si="8"/>
        <v>632.21949048617262</v>
      </c>
      <c r="AX20" s="297">
        <f t="shared" si="8"/>
        <v>699.86697596819306</v>
      </c>
      <c r="AY20" s="297">
        <f t="shared" si="8"/>
        <v>774.7527423967897</v>
      </c>
      <c r="AZ20" s="297">
        <f t="shared" si="8"/>
        <v>857.65128583324622</v>
      </c>
      <c r="BA20" s="297">
        <f t="shared" si="8"/>
        <v>949.41997341740353</v>
      </c>
      <c r="BB20" s="297">
        <f t="shared" si="8"/>
        <v>1051.0079105730656</v>
      </c>
      <c r="BC20" s="297">
        <f t="shared" si="8"/>
        <v>1163.4657570043837</v>
      </c>
      <c r="BD20" s="297">
        <f t="shared" si="8"/>
        <v>1287.9565930038527</v>
      </c>
      <c r="BE20" s="297">
        <f t="shared" si="8"/>
        <v>1425.767948455265</v>
      </c>
      <c r="BF20" s="297">
        <f t="shared" si="8"/>
        <v>1578.3251189399784</v>
      </c>
      <c r="BG20" s="297">
        <f t="shared" si="8"/>
        <v>1747.2059066665561</v>
      </c>
      <c r="BH20" s="297">
        <f t="shared" si="8"/>
        <v>1934.1569386798776</v>
      </c>
      <c r="BI20" s="297">
        <f t="shared" si="8"/>
        <v>2141.1117311186244</v>
      </c>
      <c r="BJ20" s="297">
        <f t="shared" si="8"/>
        <v>2370.2106863483173</v>
      </c>
      <c r="BK20" s="297">
        <f t="shared" si="8"/>
        <v>2623.823229787587</v>
      </c>
      <c r="BL20" s="297">
        <f t="shared" si="8"/>
        <v>2904.5723153748586</v>
      </c>
      <c r="BM20" s="297">
        <f t="shared" si="8"/>
        <v>3215.3615531199684</v>
      </c>
      <c r="BN20" s="297">
        <f t="shared" si="8"/>
        <v>3559.405239303805</v>
      </c>
      <c r="BO20" s="297">
        <f t="shared" si="8"/>
        <v>3940.2615999093123</v>
      </c>
      <c r="BP20" s="297">
        <f t="shared" ref="BP20:EA20" si="9">BO20*(1+$B7)</f>
        <v>4361.8695910996084</v>
      </c>
      <c r="BQ20" s="297">
        <f t="shared" si="9"/>
        <v>4828.589637347266</v>
      </c>
      <c r="BR20" s="297">
        <f t="shared" si="9"/>
        <v>5345.2487285434236</v>
      </c>
      <c r="BS20" s="297">
        <f t="shared" si="9"/>
        <v>5917.1903424975699</v>
      </c>
      <c r="BT20" s="297">
        <f t="shared" si="9"/>
        <v>6550.3297091448094</v>
      </c>
      <c r="BU20" s="297">
        <f t="shared" si="9"/>
        <v>7251.2149880233037</v>
      </c>
      <c r="BV20" s="297">
        <f t="shared" si="9"/>
        <v>8027.0949917417975</v>
      </c>
      <c r="BW20" s="297">
        <f t="shared" si="9"/>
        <v>8885.9941558581704</v>
      </c>
      <c r="BX20" s="297">
        <f t="shared" si="9"/>
        <v>9836.7955305349951</v>
      </c>
      <c r="BY20" s="297">
        <f t="shared" si="9"/>
        <v>10889.332652302239</v>
      </c>
      <c r="BZ20" s="297">
        <f t="shared" si="9"/>
        <v>12054.491246098578</v>
      </c>
      <c r="CA20" s="297">
        <f t="shared" si="9"/>
        <v>13344.321809431125</v>
      </c>
      <c r="CB20" s="297">
        <f t="shared" si="9"/>
        <v>14772.164243040255</v>
      </c>
      <c r="CC20" s="297">
        <f t="shared" si="9"/>
        <v>16352.785817045562</v>
      </c>
      <c r="CD20" s="297">
        <f t="shared" si="9"/>
        <v>18102.533899469436</v>
      </c>
      <c r="CE20" s="297">
        <f t="shared" si="9"/>
        <v>20039.505026712664</v>
      </c>
      <c r="CF20" s="297">
        <f t="shared" si="9"/>
        <v>22183.732064570919</v>
      </c>
      <c r="CG20" s="297">
        <f t="shared" si="9"/>
        <v>24557.391395480008</v>
      </c>
      <c r="CH20" s="297">
        <f t="shared" si="9"/>
        <v>27185.032274796369</v>
      </c>
      <c r="CI20" s="297">
        <f t="shared" si="9"/>
        <v>30093.83072819958</v>
      </c>
      <c r="CJ20" s="297">
        <f t="shared" si="9"/>
        <v>33313.870616116932</v>
      </c>
      <c r="CK20" s="297">
        <f t="shared" si="9"/>
        <v>36878.454772041441</v>
      </c>
      <c r="CL20" s="297">
        <f t="shared" si="9"/>
        <v>40824.449432649875</v>
      </c>
      <c r="CM20" s="297">
        <f t="shared" si="9"/>
        <v>45192.665521943411</v>
      </c>
      <c r="CN20" s="297">
        <f t="shared" si="9"/>
        <v>50028.280732791354</v>
      </c>
      <c r="CO20" s="297">
        <f t="shared" si="9"/>
        <v>55381.306771200027</v>
      </c>
      <c r="CP20" s="297">
        <f t="shared" si="9"/>
        <v>61307.106595718426</v>
      </c>
      <c r="CQ20" s="297">
        <f t="shared" si="9"/>
        <v>67866.967001460289</v>
      </c>
      <c r="CR20" s="297">
        <f t="shared" si="9"/>
        <v>75128.732470616538</v>
      </c>
      <c r="CS20" s="297">
        <f t="shared" si="9"/>
        <v>83167.506844972508</v>
      </c>
      <c r="CT20" s="297">
        <f t="shared" si="9"/>
        <v>92066.430077384561</v>
      </c>
      <c r="CU20" s="297">
        <f t="shared" si="9"/>
        <v>101917.53809566471</v>
      </c>
      <c r="CV20" s="297">
        <f t="shared" si="9"/>
        <v>112822.71467190083</v>
      </c>
      <c r="CW20" s="297">
        <f t="shared" si="9"/>
        <v>124894.74514179422</v>
      </c>
      <c r="CX20" s="297">
        <f t="shared" si="9"/>
        <v>138258.4828719662</v>
      </c>
      <c r="CY20" s="297">
        <f t="shared" si="9"/>
        <v>153052.14053926658</v>
      </c>
      <c r="CZ20" s="297">
        <f t="shared" si="9"/>
        <v>169428.71957696808</v>
      </c>
      <c r="DA20" s="297">
        <f t="shared" si="9"/>
        <v>187557.59257170366</v>
      </c>
      <c r="DB20" s="297">
        <f t="shared" si="9"/>
        <v>207626.25497687593</v>
      </c>
      <c r="DC20" s="297">
        <f t="shared" si="9"/>
        <v>229842.26425940165</v>
      </c>
      <c r="DD20" s="297">
        <f t="shared" si="9"/>
        <v>254435.38653515762</v>
      </c>
      <c r="DE20" s="297">
        <f t="shared" si="9"/>
        <v>281659.97289441951</v>
      </c>
      <c r="DF20" s="297">
        <f t="shared" si="9"/>
        <v>311797.58999412239</v>
      </c>
      <c r="DG20" s="297">
        <f t="shared" si="9"/>
        <v>345159.93212349346</v>
      </c>
      <c r="DH20" s="297">
        <f t="shared" si="9"/>
        <v>382092.04486070725</v>
      </c>
      <c r="DI20" s="297">
        <f t="shared" si="9"/>
        <v>422975.89366080292</v>
      </c>
      <c r="DJ20" s="297">
        <f t="shared" si="9"/>
        <v>468234.3142825088</v>
      </c>
      <c r="DK20" s="297">
        <f t="shared" si="9"/>
        <v>518335.38591073721</v>
      </c>
      <c r="DL20" s="297">
        <f t="shared" si="9"/>
        <v>573797.27220318606</v>
      </c>
      <c r="DM20" s="297">
        <f t="shared" si="9"/>
        <v>635193.58032892691</v>
      </c>
      <c r="DN20" s="297">
        <f t="shared" si="9"/>
        <v>703159.29342412204</v>
      </c>
      <c r="DO20" s="297">
        <f t="shared" si="9"/>
        <v>778397.33782050305</v>
      </c>
      <c r="DP20" s="297">
        <f t="shared" si="9"/>
        <v>861685.85296729684</v>
      </c>
      <c r="DQ20" s="297">
        <f t="shared" si="9"/>
        <v>953886.23923479754</v>
      </c>
      <c r="DR20" s="297">
        <f t="shared" si="9"/>
        <v>1055952.0668329208</v>
      </c>
      <c r="DS20" s="297">
        <f t="shared" si="9"/>
        <v>1168938.9379840433</v>
      </c>
      <c r="DT20" s="297">
        <f t="shared" si="9"/>
        <v>1294015.4043483359</v>
      </c>
      <c r="DU20" s="297">
        <f t="shared" si="9"/>
        <v>1432475.0526136078</v>
      </c>
      <c r="DV20" s="297">
        <f t="shared" si="9"/>
        <v>1585749.8832432639</v>
      </c>
      <c r="DW20" s="297">
        <f t="shared" si="9"/>
        <v>1755425.1207502931</v>
      </c>
      <c r="DX20" s="297">
        <f t="shared" si="9"/>
        <v>1943255.6086705744</v>
      </c>
      <c r="DY20" s="297">
        <f t="shared" si="9"/>
        <v>2151183.9587983256</v>
      </c>
      <c r="DZ20" s="297">
        <f t="shared" si="9"/>
        <v>2381360.6423897464</v>
      </c>
      <c r="EA20" s="297">
        <f t="shared" si="9"/>
        <v>2636166.2311254493</v>
      </c>
      <c r="EB20" s="297">
        <f t="shared" ref="EB20:GM20" si="10">EA20*(1+$B7)</f>
        <v>2918236.0178558724</v>
      </c>
      <c r="EC20" s="297">
        <f t="shared" si="10"/>
        <v>3230487.2717664507</v>
      </c>
      <c r="ED20" s="297">
        <f t="shared" si="10"/>
        <v>3576149.4098454607</v>
      </c>
      <c r="EE20" s="297">
        <f t="shared" si="10"/>
        <v>3958797.3966989247</v>
      </c>
      <c r="EF20" s="297">
        <f t="shared" si="10"/>
        <v>4382388.7181457095</v>
      </c>
      <c r="EG20" s="297">
        <f t="shared" si="10"/>
        <v>4851304.3109873002</v>
      </c>
      <c r="EH20" s="297">
        <f t="shared" si="10"/>
        <v>5370393.8722629417</v>
      </c>
      <c r="EI20" s="297">
        <f t="shared" si="10"/>
        <v>5945026.0165950768</v>
      </c>
      <c r="EJ20" s="297">
        <f t="shared" si="10"/>
        <v>6581143.80037075</v>
      </c>
      <c r="EK20" s="297">
        <f t="shared" si="10"/>
        <v>7285326.1870104205</v>
      </c>
      <c r="EL20" s="297">
        <f t="shared" si="10"/>
        <v>8064856.0890205353</v>
      </c>
      <c r="EM20" s="297">
        <f t="shared" si="10"/>
        <v>8927795.6905457322</v>
      </c>
      <c r="EN20" s="297">
        <f t="shared" si="10"/>
        <v>9883069.8294341248</v>
      </c>
      <c r="EO20" s="297">
        <f t="shared" si="10"/>
        <v>10940558.301183576</v>
      </c>
      <c r="EP20" s="297">
        <f t="shared" si="10"/>
        <v>12111198.039410219</v>
      </c>
      <c r="EQ20" s="297">
        <f t="shared" si="10"/>
        <v>13407096.229627112</v>
      </c>
      <c r="ER20" s="297">
        <f t="shared" si="10"/>
        <v>14841655.526197212</v>
      </c>
      <c r="ES20" s="297">
        <f t="shared" si="10"/>
        <v>16429712.667500313</v>
      </c>
      <c r="ET20" s="297">
        <f t="shared" si="10"/>
        <v>18187691.922922846</v>
      </c>
      <c r="EU20" s="297">
        <f t="shared" si="10"/>
        <v>20133774.958675589</v>
      </c>
      <c r="EV20" s="297">
        <f t="shared" si="10"/>
        <v>22288088.879253875</v>
      </c>
      <c r="EW20" s="297">
        <f t="shared" si="10"/>
        <v>24672914.389334042</v>
      </c>
      <c r="EX20" s="297">
        <f t="shared" si="10"/>
        <v>27312916.228992783</v>
      </c>
      <c r="EY20" s="297">
        <f t="shared" si="10"/>
        <v>30235398.26549501</v>
      </c>
      <c r="EZ20" s="297">
        <f t="shared" si="10"/>
        <v>33470585.879902974</v>
      </c>
      <c r="FA20" s="297">
        <f t="shared" si="10"/>
        <v>37051938.569052592</v>
      </c>
      <c r="FB20" s="297">
        <f t="shared" si="10"/>
        <v>41016495.995941222</v>
      </c>
      <c r="FC20" s="297">
        <f t="shared" si="10"/>
        <v>45405261.067506932</v>
      </c>
      <c r="FD20" s="297">
        <f t="shared" si="10"/>
        <v>50263624.001730174</v>
      </c>
      <c r="FE20" s="297">
        <f t="shared" si="10"/>
        <v>55641831.769915305</v>
      </c>
      <c r="FF20" s="297">
        <f t="shared" si="10"/>
        <v>61595507.769296244</v>
      </c>
      <c r="FG20" s="297">
        <f t="shared" si="10"/>
        <v>68186227.100610942</v>
      </c>
      <c r="FH20" s="297">
        <f t="shared" si="10"/>
        <v>75482153.400376305</v>
      </c>
      <c r="FI20" s="297">
        <f t="shared" si="10"/>
        <v>83558743.814216569</v>
      </c>
      <c r="FJ20" s="297">
        <f t="shared" si="10"/>
        <v>92499529.402337745</v>
      </c>
      <c r="FK20" s="297">
        <f t="shared" si="10"/>
        <v>102396979.04838789</v>
      </c>
      <c r="FL20" s="297">
        <f t="shared" si="10"/>
        <v>113353455.80656539</v>
      </c>
      <c r="FM20" s="297">
        <f t="shared" si="10"/>
        <v>125482275.57786788</v>
      </c>
      <c r="FN20" s="297">
        <f t="shared" si="10"/>
        <v>138908879.06469974</v>
      </c>
      <c r="FO20" s="297">
        <f t="shared" si="10"/>
        <v>153772129.12462261</v>
      </c>
      <c r="FP20" s="297">
        <f t="shared" si="10"/>
        <v>170225746.94095722</v>
      </c>
      <c r="FQ20" s="297">
        <f t="shared" si="10"/>
        <v>188439901.86363965</v>
      </c>
      <c r="FR20" s="297">
        <f t="shared" si="10"/>
        <v>208602971.36304909</v>
      </c>
      <c r="FS20" s="297">
        <f t="shared" si="10"/>
        <v>230923489.29889533</v>
      </c>
      <c r="FT20" s="297">
        <f t="shared" si="10"/>
        <v>255632302.65387714</v>
      </c>
      <c r="FU20" s="297">
        <f t="shared" si="10"/>
        <v>282984959.03784198</v>
      </c>
      <c r="FV20" s="297">
        <f t="shared" si="10"/>
        <v>313264349.65489107</v>
      </c>
      <c r="FW20" s="297">
        <f t="shared" si="10"/>
        <v>346783635.06796443</v>
      </c>
      <c r="FX20" s="297">
        <f t="shared" si="10"/>
        <v>383889484.02023661</v>
      </c>
      <c r="FY20" s="297">
        <f t="shared" si="10"/>
        <v>424965658.81040192</v>
      </c>
      <c r="FZ20" s="297">
        <f t="shared" si="10"/>
        <v>470436984.30311489</v>
      </c>
      <c r="GA20" s="297">
        <f t="shared" si="10"/>
        <v>520773741.62354815</v>
      </c>
      <c r="GB20" s="297">
        <f t="shared" si="10"/>
        <v>576496531.97726774</v>
      </c>
      <c r="GC20" s="297">
        <f t="shared" si="10"/>
        <v>638181660.89883542</v>
      </c>
      <c r="GD20" s="297">
        <f t="shared" si="10"/>
        <v>706467098.61501086</v>
      </c>
      <c r="GE20" s="297">
        <f t="shared" si="10"/>
        <v>782059078.16681695</v>
      </c>
      <c r="GF20" s="297">
        <f t="shared" si="10"/>
        <v>865739399.53066635</v>
      </c>
      <c r="GG20" s="297">
        <f t="shared" si="10"/>
        <v>958373515.2804476</v>
      </c>
      <c r="GH20" s="297">
        <f t="shared" si="10"/>
        <v>1060919481.4154555</v>
      </c>
      <c r="GI20" s="297">
        <f t="shared" si="10"/>
        <v>1174437865.9269092</v>
      </c>
      <c r="GJ20" s="297">
        <f t="shared" si="10"/>
        <v>1300102717.5810885</v>
      </c>
      <c r="GK20" s="297">
        <f t="shared" si="10"/>
        <v>1439213708.3622651</v>
      </c>
      <c r="GL20" s="297">
        <f t="shared" si="10"/>
        <v>1593209575.1570275</v>
      </c>
      <c r="GM20" s="297">
        <f t="shared" si="10"/>
        <v>1763682999.6988294</v>
      </c>
      <c r="GN20" s="297">
        <f t="shared" ref="GN20:GU20" si="11">GM20*(1+$B7)</f>
        <v>1952397080.666604</v>
      </c>
      <c r="GO20" s="297">
        <f t="shared" si="11"/>
        <v>2161303568.2979307</v>
      </c>
      <c r="GP20" s="297">
        <f t="shared" si="11"/>
        <v>2392563050.1058092</v>
      </c>
      <c r="GQ20" s="297">
        <f t="shared" si="11"/>
        <v>2648567296.4671307</v>
      </c>
      <c r="GR20" s="297">
        <f t="shared" si="11"/>
        <v>2931963997.1891136</v>
      </c>
      <c r="GS20" s="297">
        <f t="shared" si="11"/>
        <v>3245684144.8883486</v>
      </c>
      <c r="GT20" s="297">
        <f t="shared" si="11"/>
        <v>3592972348.3914018</v>
      </c>
      <c r="GU20" s="298">
        <f t="shared" si="11"/>
        <v>3977420389.6692815</v>
      </c>
    </row>
    <row r="21" spans="1:203">
      <c r="B21" s="299"/>
    </row>
    <row r="22" spans="1:203" s="300" customFormat="1">
      <c r="A22" s="282" t="s">
        <v>1300</v>
      </c>
      <c r="B22" s="282"/>
      <c r="C22" s="300">
        <f>1/((1+$B12)^C17)</f>
        <v>1</v>
      </c>
      <c r="D22" s="300">
        <f t="shared" ref="D22:BO22" si="12">1/((1+$B13)^D17)</f>
        <v>0.90438504493669913</v>
      </c>
      <c r="E22" s="300">
        <f t="shared" si="12"/>
        <v>0.81791230950515525</v>
      </c>
      <c r="F22" s="300">
        <f t="shared" si="12"/>
        <v>0.73970766078609906</v>
      </c>
      <c r="G22" s="300">
        <f t="shared" si="12"/>
        <v>0.66898054604005697</v>
      </c>
      <c r="H22" s="300">
        <f t="shared" si="12"/>
        <v>0.60501600119221433</v>
      </c>
      <c r="I22" s="300">
        <f t="shared" si="12"/>
        <v>0.54716742342564273</v>
      </c>
      <c r="J22" s="300">
        <f t="shared" si="12"/>
        <v>0.49485003482269779</v>
      </c>
      <c r="K22" s="300">
        <f t="shared" si="12"/>
        <v>0.44753497098005274</v>
      </c>
      <c r="L22" s="300">
        <f t="shared" si="12"/>
        <v>0.40474393484053928</v>
      </c>
      <c r="M22" s="300">
        <f t="shared" si="12"/>
        <v>0.36604436169861759</v>
      </c>
      <c r="N22" s="300">
        <f t="shared" si="12"/>
        <v>0.33104504650362954</v>
      </c>
      <c r="O22" s="300">
        <f t="shared" si="12"/>
        <v>0.29939218925825667</v>
      </c>
      <c r="P22" s="300">
        <f t="shared" si="12"/>
        <v>0.27076581853602516</v>
      </c>
      <c r="Q22" s="300">
        <f t="shared" si="12"/>
        <v>0.24487655696402524</v>
      </c>
      <c r="R22" s="300">
        <f t="shared" si="12"/>
        <v>0.22146269597385415</v>
      </c>
      <c r="S22" s="300">
        <f t="shared" si="12"/>
        <v>0.20028755025011666</v>
      </c>
      <c r="T22" s="300">
        <f t="shared" si="12"/>
        <v>0.18113706513321312</v>
      </c>
      <c r="U22" s="300">
        <f t="shared" si="12"/>
        <v>0.16381765279020274</v>
      </c>
      <c r="V22" s="300">
        <f t="shared" si="12"/>
        <v>0.14815423528009206</v>
      </c>
      <c r="W22" s="300">
        <f t="shared" si="12"/>
        <v>0.13398847473134837</v>
      </c>
      <c r="X22" s="300">
        <f t="shared" si="12"/>
        <v>0.12117717274091026</v>
      </c>
      <c r="Y22" s="300">
        <f t="shared" si="12"/>
        <v>0.10959082281459029</v>
      </c>
      <c r="Z22" s="300">
        <f t="shared" si="12"/>
        <v>9.9112301215823054E-2</v>
      </c>
      <c r="AA22" s="300">
        <f t="shared" si="12"/>
        <v>8.9635682988851814E-2</v>
      </c>
      <c r="AB22" s="300">
        <f t="shared" si="12"/>
        <v>8.1065171187804444E-2</v>
      </c>
      <c r="AC22" s="300">
        <f t="shared" si="12"/>
        <v>7.331412848748374E-2</v>
      </c>
      <c r="AD22" s="300">
        <f t="shared" si="12"/>
        <v>6.6304201386647915E-2</v>
      </c>
      <c r="AE22" s="300">
        <f t="shared" si="12"/>
        <v>5.9964528150555522E-2</v>
      </c>
      <c r="AF22" s="300">
        <f t="shared" si="12"/>
        <v>5.4231022486048108E-2</v>
      </c>
      <c r="AG22" s="300">
        <f t="shared" si="12"/>
        <v>4.9045725708007755E-2</v>
      </c>
      <c r="AH22" s="300">
        <f t="shared" si="12"/>
        <v>4.4356220848389617E-2</v>
      </c>
      <c r="AI22" s="300">
        <f t="shared" si="12"/>
        <v>4.0115102785193001E-2</v>
      </c>
      <c r="AJ22" s="300">
        <f t="shared" si="12"/>
        <v>3.6279499035027078E-2</v>
      </c>
      <c r="AK22" s="300">
        <f t="shared" si="12"/>
        <v>3.2810636365073899E-2</v>
      </c>
      <c r="AL22" s="300">
        <f t="shared" si="12"/>
        <v>2.9673448843429043E-2</v>
      </c>
      <c r="AM22" s="300">
        <f t="shared" si="12"/>
        <v>2.6836223365691421E-2</v>
      </c>
      <c r="AN22" s="300">
        <f t="shared" si="12"/>
        <v>2.4270279074512131E-2</v>
      </c>
      <c r="AO22" s="300">
        <f t="shared" si="12"/>
        <v>2.1949677431428883E-2</v>
      </c>
      <c r="AP22" s="300">
        <f t="shared" si="12"/>
        <v>1.985096001016886E-2</v>
      </c>
      <c r="AQ22" s="300">
        <f t="shared" si="12"/>
        <v>1.7952911360833181E-2</v>
      </c>
      <c r="AR22" s="300">
        <f t="shared" si="12"/>
        <v>1.6236344547811695E-2</v>
      </c>
      <c r="AS22" s="300">
        <f t="shared" si="12"/>
        <v>1.4683907193480408E-2</v>
      </c>
      <c r="AT22" s="300">
        <f t="shared" si="12"/>
        <v>1.3279906067022097E-2</v>
      </c>
      <c r="AU22" s="300">
        <f t="shared" si="12"/>
        <v>1.2010148445178925E-2</v>
      </c>
      <c r="AV22" s="300">
        <f t="shared" si="12"/>
        <v>1.0861798641289567E-2</v>
      </c>
      <c r="AW22" s="300">
        <f t="shared" si="12"/>
        <v>9.8232482522960414E-3</v>
      </c>
      <c r="AX22" s="300">
        <f t="shared" si="12"/>
        <v>8.8839988120771075E-3</v>
      </c>
      <c r="AY22" s="300">
        <f t="shared" si="12"/>
        <v>8.0345556648779379E-3</v>
      </c>
      <c r="AZ22" s="300">
        <f t="shared" si="12"/>
        <v>7.2663319860270439E-3</v>
      </c>
      <c r="BA22" s="300">
        <f t="shared" si="12"/>
        <v>6.5715619797080431E-3</v>
      </c>
      <c r="BB22" s="300">
        <f t="shared" si="12"/>
        <v>5.9432223763225605E-3</v>
      </c>
      <c r="BC22" s="300">
        <f t="shared" si="12"/>
        <v>5.3749614358792764E-3</v>
      </c>
      <c r="BD22" s="300">
        <f t="shared" si="12"/>
        <v>4.8610347397207024E-3</v>
      </c>
      <c r="BE22" s="300">
        <f t="shared" si="12"/>
        <v>4.3962471215211636E-3</v>
      </c>
      <c r="BF22" s="300">
        <f t="shared" si="12"/>
        <v>3.9759001505497516E-3</v>
      </c>
      <c r="BG22" s="300">
        <f t="shared" si="12"/>
        <v>3.5957446363187665E-3</v>
      </c>
      <c r="BH22" s="300">
        <f t="shared" si="12"/>
        <v>3.2519376744980419E-3</v>
      </c>
      <c r="BI22" s="300">
        <f t="shared" si="12"/>
        <v>2.941003799882257E-3</v>
      </c>
      <c r="BJ22" s="300">
        <f t="shared" si="12"/>
        <v>2.6597998537155176E-3</v>
      </c>
      <c r="BK22" s="300">
        <f t="shared" si="12"/>
        <v>2.4054832102251341E-3</v>
      </c>
      <c r="BL22" s="300">
        <f t="shared" si="12"/>
        <v>2.1754830411739325E-3</v>
      </c>
      <c r="BM22" s="300">
        <f t="shared" si="12"/>
        <v>1.9674743279511141E-3</v>
      </c>
      <c r="BN22" s="300">
        <f t="shared" si="12"/>
        <v>1.7793543584958703E-3</v>
      </c>
      <c r="BO22" s="300">
        <f t="shared" si="12"/>
        <v>1.6092214714665996E-3</v>
      </c>
      <c r="BP22" s="300">
        <f t="shared" ref="BP22:EA22" si="13">1/((1+$B13)^BP17)</f>
        <v>1.4553558327854218E-3</v>
      </c>
      <c r="BQ22" s="300">
        <f t="shared" si="13"/>
        <v>1.3162020502325306E-3</v>
      </c>
      <c r="BR22" s="300">
        <f t="shared" si="13"/>
        <v>1.1903534503453228E-3</v>
      </c>
      <c r="BS22" s="300">
        <f t="shared" si="13"/>
        <v>1.0765378586811097E-3</v>
      </c>
      <c r="BT22" s="300">
        <f t="shared" si="13"/>
        <v>9.7360473969937303E-4</v>
      </c>
      <c r="BU22" s="300">
        <f t="shared" si="13"/>
        <v>8.8051356626360077E-4</v>
      </c>
      <c r="BV22" s="300">
        <f t="shared" si="13"/>
        <v>7.9632330119267978E-4</v>
      </c>
      <c r="BW22" s="300">
        <f t="shared" si="13"/>
        <v>7.2018288453328243E-4</v>
      </c>
      <c r="BX22" s="300">
        <f t="shared" si="13"/>
        <v>6.513226303912742E-4</v>
      </c>
      <c r="BY22" s="300">
        <f t="shared" si="13"/>
        <v>5.8904644635470154E-4</v>
      </c>
      <c r="BZ22" s="300">
        <f t="shared" si="13"/>
        <v>5.3272479685629963E-4</v>
      </c>
      <c r="CA22" s="300">
        <f t="shared" si="13"/>
        <v>4.8178833934377853E-4</v>
      </c>
      <c r="CB22" s="300">
        <f t="shared" si="13"/>
        <v>4.3572216892740075E-4</v>
      </c>
      <c r="CC22" s="300">
        <f t="shared" si="13"/>
        <v>3.9406061332532326E-4</v>
      </c>
      <c r="CD22" s="300">
        <f t="shared" si="13"/>
        <v>3.5638252549000576E-4</v>
      </c>
      <c r="CE22" s="300">
        <f t="shared" si="13"/>
        <v>3.2230702632993322E-4</v>
      </c>
      <c r="CF22" s="300">
        <f t="shared" si="13"/>
        <v>2.9148965449081048E-4</v>
      </c>
      <c r="CG22" s="300">
        <f t="shared" si="13"/>
        <v>2.6361888427525455E-4</v>
      </c>
      <c r="CH22" s="300">
        <f t="shared" si="13"/>
        <v>2.3841297650143851E-4</v>
      </c>
      <c r="CI22" s="300">
        <f t="shared" si="13"/>
        <v>2.156171304667457E-4</v>
      </c>
      <c r="CJ22" s="300">
        <f t="shared" si="13"/>
        <v>1.9500090822628993E-4</v>
      </c>
      <c r="CK22" s="300">
        <f t="shared" si="13"/>
        <v>1.7635590514893036E-4</v>
      </c>
      <c r="CL22" s="300">
        <f t="shared" si="13"/>
        <v>1.5949364320296764E-4</v>
      </c>
      <c r="CM22" s="300">
        <f t="shared" si="13"/>
        <v>1.4424366567523375E-4</v>
      </c>
      <c r="CN22" s="300">
        <f t="shared" si="13"/>
        <v>1.3045181406353047E-4</v>
      </c>
      <c r="CO22" s="300">
        <f t="shared" si="13"/>
        <v>1.1797866972391993E-4</v>
      </c>
      <c r="CP22" s="300">
        <f t="shared" si="13"/>
        <v>1.0669814451983929E-4</v>
      </c>
      <c r="CQ22" s="300">
        <f t="shared" si="13"/>
        <v>9.6496206226237292E-5</v>
      </c>
      <c r="CR22" s="300">
        <f t="shared" si="13"/>
        <v>8.726972580413658E-5</v>
      </c>
      <c r="CS22" s="300">
        <f t="shared" si="13"/>
        <v>7.8925434892987461E-5</v>
      </c>
      <c r="CT22" s="300">
        <f t="shared" si="13"/>
        <v>7.1378982982343004E-5</v>
      </c>
      <c r="CU22" s="300">
        <f t="shared" si="13"/>
        <v>6.4554084732022172E-5</v>
      </c>
      <c r="CV22" s="300">
        <f t="shared" si="13"/>
        <v>5.8381748821217357E-5</v>
      </c>
      <c r="CW22" s="300">
        <f t="shared" si="13"/>
        <v>5.2799580531159732E-5</v>
      </c>
      <c r="CX22" s="300">
        <f t="shared" si="13"/>
        <v>4.7751151011311756E-5</v>
      </c>
      <c r="CY22" s="300">
        <f t="shared" si="13"/>
        <v>4.3185426853144289E-5</v>
      </c>
      <c r="CZ22" s="300">
        <f t="shared" si="13"/>
        <v>3.9056254205191429E-5</v>
      </c>
      <c r="DA22" s="300">
        <f t="shared" si="13"/>
        <v>3.5321892214421203E-5</v>
      </c>
      <c r="DB22" s="300">
        <f t="shared" si="13"/>
        <v>3.1944591077588558E-5</v>
      </c>
      <c r="DC22" s="300">
        <f t="shared" si="13"/>
        <v>2.8890210437189409E-5</v>
      </c>
      <c r="DD22" s="300">
        <f t="shared" si="13"/>
        <v>2.6127874264468236E-5</v>
      </c>
      <c r="DE22" s="300">
        <f t="shared" si="13"/>
        <v>2.3629658740771533E-5</v>
      </c>
      <c r="DF22" s="300">
        <f t="shared" si="13"/>
        <v>2.137030998211152E-5</v>
      </c>
      <c r="DG22" s="300">
        <f t="shared" si="13"/>
        <v>1.9326988753483122E-5</v>
      </c>
      <c r="DH22" s="300">
        <f t="shared" si="13"/>
        <v>1.7479039592309909E-5</v>
      </c>
      <c r="DI22" s="300">
        <f t="shared" si="13"/>
        <v>1.5807782007141537E-5</v>
      </c>
      <c r="DJ22" s="300">
        <f t="shared" si="13"/>
        <v>1.4296321640878245E-5</v>
      </c>
      <c r="DK22" s="300">
        <f t="shared" si="13"/>
        <v>1.2929379489615177E-5</v>
      </c>
      <c r="DL22" s="300">
        <f t="shared" si="13"/>
        <v>1.1693137450719258E-5</v>
      </c>
      <c r="DM22" s="300">
        <f t="shared" si="13"/>
        <v>1.0575098638819736E-5</v>
      </c>
      <c r="DN22" s="300">
        <f t="shared" si="13"/>
        <v>9.563961057679012E-6</v>
      </c>
      <c r="DO22" s="300">
        <f t="shared" si="13"/>
        <v>8.6495033509218747E-6</v>
      </c>
      <c r="DP22" s="300">
        <f t="shared" si="13"/>
        <v>7.8224814767036085E-6</v>
      </c>
      <c r="DQ22" s="300">
        <f t="shared" si="13"/>
        <v>7.0745352618250894E-6</v>
      </c>
      <c r="DR22" s="300">
        <f t="shared" si="13"/>
        <v>6.3981038906719463E-6</v>
      </c>
      <c r="DS22" s="300">
        <f t="shared" si="13"/>
        <v>5.786349474675018E-6</v>
      </c>
      <c r="DT22" s="300">
        <f t="shared" si="13"/>
        <v>5.2330879296734103E-6</v>
      </c>
      <c r="DU22" s="300">
        <f t="shared" si="13"/>
        <v>4.732726462435386E-6</v>
      </c>
      <c r="DV22" s="300">
        <f t="shared" si="13"/>
        <v>4.2802070344027311E-6</v>
      </c>
      <c r="DW22" s="300">
        <f t="shared" si="13"/>
        <v>3.8709552311466898E-6</v>
      </c>
      <c r="DX22" s="300">
        <f t="shared" si="13"/>
        <v>3.5008340206685489E-6</v>
      </c>
      <c r="DY22" s="300">
        <f t="shared" si="13"/>
        <v>3.1661019330982505E-6</v>
      </c>
      <c r="DZ22" s="300">
        <f t="shared" si="13"/>
        <v>2.8633752390392317E-6</v>
      </c>
      <c r="EA22" s="300">
        <f t="shared" si="13"/>
        <v>2.5895937442291278E-6</v>
      </c>
      <c r="EB22" s="300">
        <f t="shared" ref="EB22:GM22" si="14">1/((1+$B13)^EB17)</f>
        <v>2.3419898547424549E-6</v>
      </c>
      <c r="EC22" s="300">
        <f t="shared" si="14"/>
        <v>2.1180606000225483E-6</v>
      </c>
      <c r="ED22" s="300">
        <f t="shared" si="14"/>
        <v>1.915542330930044E-6</v>
      </c>
      <c r="EE22" s="300">
        <f t="shared" si="14"/>
        <v>1.7323878370363175E-6</v>
      </c>
      <c r="EF22" s="300">
        <f t="shared" si="14"/>
        <v>1.5667456518458808E-6</v>
      </c>
      <c r="EG22" s="300">
        <f t="shared" si="14"/>
        <v>1.4169413367490151E-6</v>
      </c>
      <c r="EH22" s="300">
        <f t="shared" si="14"/>
        <v>1.2814605545084245E-6</v>
      </c>
      <c r="EI22" s="300">
        <f t="shared" si="14"/>
        <v>1.1589337611737089E-6</v>
      </c>
      <c r="EJ22" s="300">
        <f t="shared" si="14"/>
        <v>1.0481223616777425E-6</v>
      </c>
      <c r="EK22" s="300">
        <f t="shared" si="14"/>
        <v>9.4790618916508425E-7</v>
      </c>
      <c r="EL22" s="300">
        <f t="shared" si="14"/>
        <v>8.5727218148383985E-7</v>
      </c>
      <c r="EM22" s="300">
        <f t="shared" si="14"/>
        <v>7.7530414037424467E-7</v>
      </c>
      <c r="EN22" s="300">
        <f t="shared" si="14"/>
        <v>7.0117346983197001E-7</v>
      </c>
      <c r="EO22" s="300">
        <f t="shared" si="14"/>
        <v>6.3413080002240743E-7</v>
      </c>
      <c r="EP22" s="300">
        <f t="shared" si="14"/>
        <v>5.7349841207400998E-7</v>
      </c>
      <c r="EQ22" s="300">
        <f t="shared" si="14"/>
        <v>5.1866338717467923E-7</v>
      </c>
      <c r="ER22" s="300">
        <f t="shared" si="14"/>
        <v>4.6907141071699278E-7</v>
      </c>
      <c r="ES22" s="300">
        <f t="shared" si="14"/>
        <v>4.242211688598084E-7</v>
      </c>
      <c r="ET22" s="300">
        <f t="shared" si="14"/>
        <v>3.8365928086237676E-7</v>
      </c>
      <c r="EU22" s="300">
        <f t="shared" si="14"/>
        <v>3.4697571596310232E-7</v>
      </c>
      <c r="EV22" s="300">
        <f t="shared" si="14"/>
        <v>3.1379964847323361E-7</v>
      </c>
      <c r="EW22" s="300">
        <f t="shared" si="14"/>
        <v>2.837957091855858E-7</v>
      </c>
      <c r="EX22" s="300">
        <f t="shared" si="14"/>
        <v>2.5666059520464841E-7</v>
      </c>
      <c r="EY22" s="300">
        <f t="shared" si="14"/>
        <v>2.3212000392763592E-7</v>
      </c>
      <c r="EZ22" s="300">
        <f t="shared" si="14"/>
        <v>2.0992586018280175E-7</v>
      </c>
      <c r="FA22" s="300">
        <f t="shared" si="14"/>
        <v>1.8985380849479839E-7</v>
      </c>
      <c r="FB22" s="300">
        <f t="shared" si="14"/>
        <v>1.7170094512697169E-7</v>
      </c>
      <c r="FC22" s="300">
        <f t="shared" si="14"/>
        <v>1.5528376697433001E-7</v>
      </c>
      <c r="FD22" s="300">
        <f t="shared" si="14"/>
        <v>1.4043631657301936E-7</v>
      </c>
      <c r="FE22" s="300">
        <f t="shared" si="14"/>
        <v>1.2700850447463459E-7</v>
      </c>
      <c r="FF22" s="300">
        <f t="shared" si="14"/>
        <v>1.1486459202663537E-7</v>
      </c>
      <c r="FG22" s="300">
        <f t="shared" si="14"/>
        <v>1.0388181922164427E-7</v>
      </c>
      <c r="FH22" s="300">
        <f t="shared" si="14"/>
        <v>9.3949163744872818E-8</v>
      </c>
      <c r="FI22" s="300">
        <f t="shared" si="14"/>
        <v>8.4966218675172098E-8</v>
      </c>
      <c r="FJ22" s="300">
        <f t="shared" si="14"/>
        <v>7.6842177494646913E-8</v>
      </c>
      <c r="FK22" s="300">
        <f t="shared" si="14"/>
        <v>6.9494916146530057E-8</v>
      </c>
      <c r="FL22" s="300">
        <f t="shared" si="14"/>
        <v>6.2850162862051717E-8</v>
      </c>
      <c r="FM22" s="300">
        <f t="shared" si="14"/>
        <v>5.6840747364275513E-8</v>
      </c>
      <c r="FN22" s="300">
        <f t="shared" si="14"/>
        <v>5.1405921859275871E-8</v>
      </c>
      <c r="FO22" s="300">
        <f t="shared" si="14"/>
        <v>4.6490746950713652E-8</v>
      </c>
      <c r="FP22" s="300">
        <f t="shared" si="14"/>
        <v>4.2045536270161876E-8</v>
      </c>
      <c r="FQ22" s="300">
        <f t="shared" si="14"/>
        <v>3.8025354209077965E-8</v>
      </c>
      <c r="FR22" s="300">
        <f t="shared" si="14"/>
        <v>3.4389561675110863E-8</v>
      </c>
      <c r="FS22" s="300">
        <f t="shared" si="14"/>
        <v>3.1101405280898534E-8</v>
      </c>
      <c r="FT22" s="300">
        <f t="shared" si="14"/>
        <v>2.8127645812559906E-8</v>
      </c>
      <c r="FU22" s="300">
        <f t="shared" si="14"/>
        <v>2.5438222222155544E-8</v>
      </c>
      <c r="FV22" s="300">
        <f t="shared" si="14"/>
        <v>2.3005947747493884E-8</v>
      </c>
      <c r="FW22" s="300">
        <f t="shared" si="14"/>
        <v>2.0806235087428607E-8</v>
      </c>
      <c r="FX22" s="300">
        <f t="shared" si="14"/>
        <v>1.8816847854507649E-8</v>
      </c>
      <c r="FY22" s="300">
        <f t="shared" si="14"/>
        <v>1.7017675792465933E-8</v>
      </c>
      <c r="FZ22" s="300">
        <f t="shared" si="14"/>
        <v>1.5390531486287476E-8</v>
      </c>
      <c r="GA22" s="300">
        <f t="shared" si="14"/>
        <v>1.3918966509825784E-8</v>
      </c>
      <c r="GB22" s="300">
        <f t="shared" si="14"/>
        <v>1.2588105152461199E-8</v>
      </c>
      <c r="GC22" s="300">
        <f t="shared" si="14"/>
        <v>1.1384494043976518E-8</v>
      </c>
      <c r="GD22" s="300">
        <f t="shared" si="14"/>
        <v>1.0295966157543285E-8</v>
      </c>
      <c r="GE22" s="300">
        <f t="shared" si="14"/>
        <v>9.3115178160565181E-9</v>
      </c>
      <c r="GF22" s="300">
        <f t="shared" si="14"/>
        <v>8.4211974585031477E-9</v>
      </c>
      <c r="GG22" s="300">
        <f t="shared" si="14"/>
        <v>7.6160050419291865E-9</v>
      </c>
      <c r="GH22" s="300">
        <f t="shared" si="14"/>
        <v>6.8878010620832547E-9</v>
      </c>
      <c r="GI22" s="300">
        <f t="shared" si="14"/>
        <v>6.2292242730472076E-9</v>
      </c>
      <c r="GJ22" s="300">
        <f t="shared" si="14"/>
        <v>5.6336172741005745E-9</v>
      </c>
      <c r="GK22" s="300">
        <f t="shared" si="14"/>
        <v>5.0949592115936126E-9</v>
      </c>
      <c r="GL22" s="300">
        <f t="shared" si="14"/>
        <v>4.607804915527739E-9</v>
      </c>
      <c r="GM22" s="300">
        <f t="shared" si="14"/>
        <v>4.1672298555890988E-9</v>
      </c>
      <c r="GN22" s="300">
        <f t="shared" ref="GN22:GU22" si="15">1/((1+$B13)^GN17)</f>
        <v>3.7687803602085006E-9</v>
      </c>
      <c r="GO22" s="300">
        <f t="shared" si="15"/>
        <v>3.4084285954237142E-9</v>
      </c>
      <c r="GP22" s="300">
        <f t="shared" si="15"/>
        <v>3.0825318484358055E-9</v>
      </c>
      <c r="GQ22" s="300">
        <f t="shared" si="15"/>
        <v>2.7877957042664228E-9</v>
      </c>
      <c r="GR22" s="300">
        <f t="shared" si="15"/>
        <v>2.521240743277325E-9</v>
      </c>
      <c r="GS22" s="300">
        <f t="shared" si="15"/>
        <v>2.2801724229051005E-9</v>
      </c>
      <c r="GT22" s="300">
        <f t="shared" si="15"/>
        <v>2.0621538391524514E-9</v>
      </c>
      <c r="GU22" s="300">
        <f t="shared" si="15"/>
        <v>1.8649810924882767E-9</v>
      </c>
    </row>
    <row r="23" spans="1:203" s="297" customFormat="1">
      <c r="A23" s="295" t="s">
        <v>1299</v>
      </c>
      <c r="B23" s="296">
        <f>SUMPRODUCT(C22:GU22,C23:GU23)</f>
        <v>307.23003996051136</v>
      </c>
      <c r="C23" s="297">
        <f>C20</f>
        <v>5.8894850000000005</v>
      </c>
      <c r="D23" s="297">
        <f t="shared" ref="D23:BO23" si="16">C23*(1+$B12)</f>
        <v>6.3900925206867001</v>
      </c>
      <c r="E23" s="297">
        <f t="shared" si="16"/>
        <v>6.9332517907654241</v>
      </c>
      <c r="F23" s="297">
        <f t="shared" si="16"/>
        <v>7.5225797182958791</v>
      </c>
      <c r="G23" s="297">
        <f t="shared" si="16"/>
        <v>8.1620006493185659</v>
      </c>
      <c r="H23" s="297">
        <f t="shared" si="16"/>
        <v>8.8557725001507865</v>
      </c>
      <c r="I23" s="297">
        <f t="shared" si="16"/>
        <v>9.6085151109335527</v>
      </c>
      <c r="J23" s="297">
        <f t="shared" si="16"/>
        <v>10.425241009236229</v>
      </c>
      <c r="K23" s="297">
        <f t="shared" si="16"/>
        <v>11.31138878857433</v>
      </c>
      <c r="L23" s="297">
        <f t="shared" si="16"/>
        <v>12.272859324108682</v>
      </c>
      <c r="M23" s="297">
        <f t="shared" si="16"/>
        <v>13.316055066686971</v>
      </c>
      <c r="N23" s="297">
        <f t="shared" si="16"/>
        <v>14.447922676887478</v>
      </c>
      <c r="O23" s="297">
        <f t="shared" si="16"/>
        <v>15.675999282965902</v>
      </c>
      <c r="P23" s="297">
        <f t="shared" si="16"/>
        <v>17.008462670737845</v>
      </c>
      <c r="Q23" s="297">
        <f t="shared" si="16"/>
        <v>18.454185739612349</v>
      </c>
      <c r="R23" s="297">
        <f t="shared" si="16"/>
        <v>20.02279558740026</v>
      </c>
      <c r="S23" s="297">
        <f t="shared" si="16"/>
        <v>21.72473761734431</v>
      </c>
      <c r="T23" s="297">
        <f t="shared" si="16"/>
        <v>23.571345094260852</v>
      </c>
      <c r="U23" s="297">
        <f t="shared" si="16"/>
        <v>25.574914612968946</v>
      </c>
      <c r="V23" s="297">
        <f t="shared" si="16"/>
        <v>27.748787981552521</v>
      </c>
      <c r="W23" s="297">
        <f t="shared" si="16"/>
        <v>30.10744106471784</v>
      </c>
      <c r="X23" s="297">
        <f t="shared" si="16"/>
        <v>32.666580178855888</v>
      </c>
      <c r="Y23" s="297">
        <f t="shared" si="16"/>
        <v>35.443246680706274</v>
      </c>
      <c r="Z23" s="297">
        <f t="shared" si="16"/>
        <v>38.455930446080572</v>
      </c>
      <c r="AA23" s="297">
        <f t="shared" si="16"/>
        <v>41.724692994302117</v>
      </c>
      <c r="AB23" s="297">
        <f t="shared" si="16"/>
        <v>45.271301078250254</v>
      </c>
      <c r="AC23" s="297">
        <f t="shared" si="16"/>
        <v>49.119371629587761</v>
      </c>
      <c r="AD23" s="297">
        <f t="shared" si="16"/>
        <v>53.294529024364479</v>
      </c>
      <c r="AE23" s="297">
        <f t="shared" si="16"/>
        <v>57.824575716231841</v>
      </c>
      <c r="AF23" s="297">
        <f t="shared" si="16"/>
        <v>62.739677373518205</v>
      </c>
      <c r="AG23" s="297">
        <f t="shared" si="16"/>
        <v>68.072563752996274</v>
      </c>
      <c r="AH23" s="297">
        <f t="shared" si="16"/>
        <v>73.858746647964978</v>
      </c>
      <c r="AI23" s="297">
        <f t="shared" si="16"/>
        <v>80.136756361966263</v>
      </c>
      <c r="AJ23" s="297">
        <f t="shared" si="16"/>
        <v>86.948398282819795</v>
      </c>
      <c r="AK23" s="297">
        <f t="shared" si="16"/>
        <v>94.339031265507103</v>
      </c>
      <c r="AL23" s="297">
        <f t="shared" si="16"/>
        <v>102.35786967766208</v>
      </c>
      <c r="AM23" s="297">
        <f t="shared" si="16"/>
        <v>111.05831111899468</v>
      </c>
      <c r="AN23" s="297">
        <f t="shared" si="16"/>
        <v>120.49829199693767</v>
      </c>
      <c r="AO23" s="297">
        <f t="shared" si="16"/>
        <v>130.74067332630159</v>
      </c>
      <c r="AP23" s="297">
        <f t="shared" si="16"/>
        <v>141.85365932198536</v>
      </c>
      <c r="AQ23" s="297">
        <f t="shared" si="16"/>
        <v>153.91125157215916</v>
      </c>
      <c r="AR23" s="297">
        <f t="shared" si="16"/>
        <v>166.99374181626803</v>
      </c>
      <c r="AS23" s="297">
        <f t="shared" si="16"/>
        <v>181.18824660927399</v>
      </c>
      <c r="AT23" s="297">
        <f t="shared" si="16"/>
        <v>196.58928743247654</v>
      </c>
      <c r="AU23" s="297">
        <f t="shared" si="16"/>
        <v>213.29942011388027</v>
      </c>
      <c r="AV23" s="297">
        <f t="shared" si="16"/>
        <v>231.42991774943252</v>
      </c>
      <c r="AW23" s="297">
        <f t="shared" si="16"/>
        <v>251.10151167271619</v>
      </c>
      <c r="AX23" s="297">
        <f t="shared" si="16"/>
        <v>272.44519540722962</v>
      </c>
      <c r="AY23" s="297">
        <f t="shared" si="16"/>
        <v>295.60309695478713</v>
      </c>
      <c r="AZ23" s="297">
        <f t="shared" si="16"/>
        <v>320.72942522862536</v>
      </c>
      <c r="BA23" s="297">
        <f t="shared" si="16"/>
        <v>347.99149693353206</v>
      </c>
      <c r="BB23" s="297">
        <f t="shared" si="16"/>
        <v>377.5708507310116</v>
      </c>
      <c r="BC23" s="297">
        <f t="shared" si="16"/>
        <v>409.66445610873473</v>
      </c>
      <c r="BD23" s="297">
        <f t="shared" si="16"/>
        <v>444.48602500415751</v>
      </c>
      <c r="BE23" s="297">
        <f t="shared" si="16"/>
        <v>482.2674349164364</v>
      </c>
      <c r="BF23" s="297">
        <f t="shared" si="16"/>
        <v>523.2602729831691</v>
      </c>
      <c r="BG23" s="297">
        <f t="shared" si="16"/>
        <v>567.73751130399853</v>
      </c>
      <c r="BH23" s="297">
        <f t="shared" si="16"/>
        <v>615.99532466709093</v>
      </c>
      <c r="BI23" s="297">
        <f t="shared" si="16"/>
        <v>668.355062782765</v>
      </c>
      <c r="BJ23" s="297">
        <f t="shared" si="16"/>
        <v>725.16539015741387</v>
      </c>
      <c r="BK23" s="297">
        <f t="shared" si="16"/>
        <v>786.8046078571798</v>
      </c>
      <c r="BL23" s="297">
        <f t="shared" si="16"/>
        <v>853.6831726220538</v>
      </c>
      <c r="BM23" s="297">
        <f t="shared" si="16"/>
        <v>926.2464301052263</v>
      </c>
      <c r="BN23" s="297">
        <f t="shared" si="16"/>
        <v>1004.9775804383851</v>
      </c>
      <c r="BO23" s="297">
        <f t="shared" si="16"/>
        <v>1090.4008958707154</v>
      </c>
      <c r="BP23" s="297">
        <f t="shared" ref="BP23:EA23" si="17">BO23*(1+$B12)</f>
        <v>1183.0852119079234</v>
      </c>
      <c r="BQ23" s="297">
        <f t="shared" si="17"/>
        <v>1283.6477151988433</v>
      </c>
      <c r="BR23" s="297">
        <f t="shared" si="17"/>
        <v>1392.7580533932423</v>
      </c>
      <c r="BS23" s="297">
        <f t="shared" si="17"/>
        <v>1511.1427943384397</v>
      </c>
      <c r="BT23" s="297">
        <f t="shared" si="17"/>
        <v>1639.5902643086217</v>
      </c>
      <c r="BU23" s="297">
        <f t="shared" si="17"/>
        <v>1778.9557974847125</v>
      </c>
      <c r="BV23" s="297">
        <f t="shared" si="17"/>
        <v>1930.1674316411884</v>
      </c>
      <c r="BW23" s="297">
        <f t="shared" si="17"/>
        <v>2094.2320879675244</v>
      </c>
      <c r="BX23" s="297">
        <f t="shared" si="17"/>
        <v>2272.2422761758235</v>
      </c>
      <c r="BY23" s="297">
        <f t="shared" si="17"/>
        <v>2465.383369544069</v>
      </c>
      <c r="BZ23" s="297">
        <f t="shared" si="17"/>
        <v>2674.9414983396559</v>
      </c>
      <c r="CA23" s="297">
        <f t="shared" si="17"/>
        <v>2902.3121141856564</v>
      </c>
      <c r="CB23" s="297">
        <f t="shared" si="17"/>
        <v>3149.0092824001022</v>
      </c>
      <c r="CC23" s="297">
        <f t="shared" si="17"/>
        <v>3416.6757641861527</v>
      </c>
      <c r="CD23" s="297">
        <f t="shared" si="17"/>
        <v>3707.0939558106438</v>
      </c>
      <c r="CE23" s="297">
        <f t="shared" si="17"/>
        <v>4022.1977576152185</v>
      </c>
      <c r="CF23" s="297">
        <f t="shared" si="17"/>
        <v>4364.0854518960186</v>
      </c>
      <c r="CG23" s="297">
        <f t="shared" si="17"/>
        <v>4735.033675405979</v>
      </c>
      <c r="CH23" s="297">
        <f t="shared" si="17"/>
        <v>5137.512579522896</v>
      </c>
      <c r="CI23" s="297">
        <f t="shared" si="17"/>
        <v>5574.2022790351093</v>
      </c>
      <c r="CJ23" s="297">
        <f t="shared" si="17"/>
        <v>6048.0106990775948</v>
      </c>
      <c r="CK23" s="297">
        <f t="shared" si="17"/>
        <v>6562.0929390615438</v>
      </c>
      <c r="CL23" s="297">
        <f t="shared" si="17"/>
        <v>7119.872282542221</v>
      </c>
      <c r="CM23" s="297">
        <f t="shared" si="17"/>
        <v>7725.0629929302113</v>
      </c>
      <c r="CN23" s="297">
        <f t="shared" si="17"/>
        <v>8381.6950468431369</v>
      </c>
      <c r="CO23" s="297">
        <f t="shared" si="17"/>
        <v>9094.1409697977142</v>
      </c>
      <c r="CP23" s="297">
        <f t="shared" si="17"/>
        <v>9867.1449529415331</v>
      </c>
      <c r="CQ23" s="297">
        <f t="shared" si="17"/>
        <v>10705.854444713452</v>
      </c>
      <c r="CR23" s="297">
        <f t="shared" si="17"/>
        <v>11615.854427802073</v>
      </c>
      <c r="CS23" s="297">
        <f t="shared" si="17"/>
        <v>12603.204609653223</v>
      </c>
      <c r="CT23" s="297">
        <f t="shared" si="17"/>
        <v>13674.479774178761</v>
      </c>
      <c r="CU23" s="297">
        <f t="shared" si="17"/>
        <v>14836.813563369506</v>
      </c>
      <c r="CV23" s="297">
        <f t="shared" si="17"/>
        <v>16097.945980354896</v>
      </c>
      <c r="CW23" s="297">
        <f t="shared" si="17"/>
        <v>17466.274930233176</v>
      </c>
      <c r="CX23" s="297">
        <f t="shared" si="17"/>
        <v>18950.91214188348</v>
      </c>
      <c r="CY23" s="297">
        <f t="shared" si="17"/>
        <v>20561.743843144246</v>
      </c>
      <c r="CZ23" s="297">
        <f t="shared" si="17"/>
        <v>22309.49659339515</v>
      </c>
      <c r="DA23" s="297">
        <f t="shared" si="17"/>
        <v>24205.808711922986</v>
      </c>
      <c r="DB23" s="297">
        <f t="shared" si="17"/>
        <v>26263.307777714355</v>
      </c>
      <c r="DC23" s="297">
        <f t="shared" si="17"/>
        <v>28495.694716747785</v>
      </c>
      <c r="DD23" s="297">
        <f t="shared" si="17"/>
        <v>30917.835036724184</v>
      </c>
      <c r="DE23" s="297">
        <f t="shared" si="17"/>
        <v>33545.857816769443</v>
      </c>
      <c r="DF23" s="297">
        <f t="shared" si="17"/>
        <v>36397.263111283566</v>
      </c>
      <c r="DG23" s="297">
        <f t="shared" si="17"/>
        <v>39491.038483140554</v>
      </c>
      <c r="DH23" s="297">
        <f t="shared" si="17"/>
        <v>42847.785442235967</v>
      </c>
      <c r="DI23" s="297">
        <f t="shared" si="17"/>
        <v>46489.856631338822</v>
      </c>
      <c r="DJ23" s="297">
        <f t="shared" si="17"/>
        <v>50441.50467277108</v>
      </c>
      <c r="DK23" s="297">
        <f t="shared" si="17"/>
        <v>54729.043667087644</v>
      </c>
      <c r="DL23" s="297">
        <f t="shared" si="17"/>
        <v>59381.024419179696</v>
      </c>
      <c r="DM23" s="297">
        <f t="shared" si="17"/>
        <v>64428.424558635343</v>
      </c>
      <c r="DN23" s="297">
        <f t="shared" si="17"/>
        <v>69904.854820372741</v>
      </c>
      <c r="DO23" s="297">
        <f t="shared" si="17"/>
        <v>75846.782859172483</v>
      </c>
      <c r="DP23" s="297">
        <f t="shared" si="17"/>
        <v>82293.776088494371</v>
      </c>
      <c r="DQ23" s="297">
        <f t="shared" si="17"/>
        <v>89288.765160647134</v>
      </c>
      <c r="DR23" s="297">
        <f t="shared" si="17"/>
        <v>96878.32984283047</v>
      </c>
      <c r="DS23" s="297">
        <f t="shared" si="17"/>
        <v>105113.00919270363</v>
      </c>
      <c r="DT23" s="297">
        <f t="shared" si="17"/>
        <v>114047.63809894545</v>
      </c>
      <c r="DU23" s="297">
        <f t="shared" si="17"/>
        <v>123741.71242783619</v>
      </c>
      <c r="DV23" s="297">
        <f t="shared" si="17"/>
        <v>134259.785207379</v>
      </c>
      <c r="DW23" s="297">
        <f t="shared" si="17"/>
        <v>145671.89648715896</v>
      </c>
      <c r="DX23" s="297">
        <f t="shared" si="17"/>
        <v>158054.0397363847</v>
      </c>
      <c r="DY23" s="297">
        <f t="shared" si="17"/>
        <v>171488.66788586613</v>
      </c>
      <c r="DZ23" s="297">
        <f t="shared" si="17"/>
        <v>186065.24238367169</v>
      </c>
      <c r="EA23" s="297">
        <f t="shared" si="17"/>
        <v>201880.82892063711</v>
      </c>
      <c r="EB23" s="297">
        <f t="shared" ref="EB23:GM23" si="18">EA23*(1+$B12)</f>
        <v>219040.74379267363</v>
      </c>
      <c r="EC23" s="297">
        <f t="shared" si="18"/>
        <v>237659.25520401451</v>
      </c>
      <c r="ED23" s="297">
        <f t="shared" si="18"/>
        <v>257860.34418139188</v>
      </c>
      <c r="EE23" s="297">
        <f t="shared" si="18"/>
        <v>279778.53016608587</v>
      </c>
      <c r="EF23" s="297">
        <f t="shared" si="18"/>
        <v>303559.76678147982</v>
      </c>
      <c r="EG23" s="297">
        <f t="shared" si="18"/>
        <v>329362.4137410543</v>
      </c>
      <c r="EH23" s="297">
        <f t="shared" si="18"/>
        <v>357358.29136877495</v>
      </c>
      <c r="EI23" s="297">
        <f t="shared" si="18"/>
        <v>387733.82475394494</v>
      </c>
      <c r="EJ23" s="297">
        <f t="shared" si="18"/>
        <v>420691.28515947168</v>
      </c>
      <c r="EK23" s="297">
        <f t="shared" si="18"/>
        <v>456450.1369501095</v>
      </c>
      <c r="EL23" s="297">
        <f t="shared" si="18"/>
        <v>495248.49900989892</v>
      </c>
      <c r="EM23" s="297">
        <f t="shared" si="18"/>
        <v>537344.7303804101</v>
      </c>
      <c r="EN23" s="297">
        <f t="shared" si="18"/>
        <v>583019.15067858563</v>
      </c>
      <c r="EO23" s="297">
        <f t="shared" si="18"/>
        <v>632575.90675047855</v>
      </c>
      <c r="EP23" s="297">
        <f t="shared" si="18"/>
        <v>686344.99799096864</v>
      </c>
      <c r="EQ23" s="297">
        <f t="shared" si="18"/>
        <v>744684.47381610051</v>
      </c>
      <c r="ER23" s="297">
        <f t="shared" si="18"/>
        <v>807982.81792105327</v>
      </c>
      <c r="ES23" s="297">
        <f t="shared" si="18"/>
        <v>876661.53520056268</v>
      </c>
      <c r="ET23" s="297">
        <f t="shared" si="18"/>
        <v>951177.95855814824</v>
      </c>
      <c r="EU23" s="297">
        <f t="shared" si="18"/>
        <v>1032028.2942947417</v>
      </c>
      <c r="EV23" s="297">
        <f t="shared" si="18"/>
        <v>1119750.9263560195</v>
      </c>
      <c r="EW23" s="297">
        <f t="shared" si="18"/>
        <v>1214930.0014414848</v>
      </c>
      <c r="EX23" s="297">
        <f t="shared" si="18"/>
        <v>1318199.3188486113</v>
      </c>
      <c r="EY23" s="297">
        <f t="shared" si="18"/>
        <v>1430246.5509545933</v>
      </c>
      <c r="EZ23" s="297">
        <f t="shared" si="18"/>
        <v>1551817.8224399749</v>
      </c>
      <c r="FA23" s="297">
        <f t="shared" si="18"/>
        <v>1683722.6787472935</v>
      </c>
      <c r="FB23" s="297">
        <f t="shared" si="18"/>
        <v>1826839.4768598028</v>
      </c>
      <c r="FC23" s="297">
        <f t="shared" si="18"/>
        <v>1982121.234297571</v>
      </c>
      <c r="FD23" s="297">
        <f t="shared" si="18"/>
        <v>2150601.9752795361</v>
      </c>
      <c r="FE23" s="297">
        <f t="shared" si="18"/>
        <v>2333403.616310731</v>
      </c>
      <c r="FF23" s="297">
        <f t="shared" si="18"/>
        <v>2531743.4370459388</v>
      </c>
      <c r="FG23" s="297">
        <f t="shared" si="18"/>
        <v>2746942.1861783997</v>
      </c>
      <c r="FH23" s="297">
        <f t="shared" si="18"/>
        <v>2980432.8763308446</v>
      </c>
      <c r="FI23" s="297">
        <f t="shared" si="18"/>
        <v>3233770.3265141989</v>
      </c>
      <c r="FJ23" s="297">
        <f t="shared" si="18"/>
        <v>3508641.5156973777</v>
      </c>
      <c r="FK23" s="297">
        <f t="shared" si="18"/>
        <v>3806876.816432788</v>
      </c>
      <c r="FL23" s="297">
        <f t="shared" si="18"/>
        <v>4130462.1833424745</v>
      </c>
      <c r="FM23" s="297">
        <f t="shared" si="18"/>
        <v>4481552.3776282649</v>
      </c>
      <c r="FN23" s="297">
        <f t="shared" si="18"/>
        <v>4862485.3156681908</v>
      </c>
      <c r="FO23" s="297">
        <f t="shared" si="18"/>
        <v>5275797.6372467559</v>
      </c>
      <c r="FP23" s="297">
        <f t="shared" si="18"/>
        <v>5724241.5970882103</v>
      </c>
      <c r="FQ23" s="297">
        <f t="shared" si="18"/>
        <v>6210803.3921738593</v>
      </c>
      <c r="FR23" s="297">
        <f t="shared" si="18"/>
        <v>6738723.0468853833</v>
      </c>
      <c r="FS23" s="297">
        <f t="shared" si="18"/>
        <v>7311515.9883897109</v>
      </c>
      <c r="FT23" s="297">
        <f t="shared" si="18"/>
        <v>7932996.4559363537</v>
      </c>
      <c r="FU23" s="297">
        <f t="shared" si="18"/>
        <v>8607302.8999501634</v>
      </c>
      <c r="FV23" s="297">
        <f t="shared" si="18"/>
        <v>9338925.5400525648</v>
      </c>
      <c r="FW23" s="297">
        <f t="shared" si="18"/>
        <v>10132736.265520651</v>
      </c>
      <c r="FX23" s="297">
        <f t="shared" si="18"/>
        <v>10994021.077291884</v>
      </c>
      <c r="FY23" s="297">
        <f t="shared" si="18"/>
        <v>11928515.287546331</v>
      </c>
      <c r="FZ23" s="297">
        <f t="shared" si="18"/>
        <v>12942441.711261133</v>
      </c>
      <c r="GA23" s="297">
        <f t="shared" si="18"/>
        <v>14042552.104055505</v>
      </c>
      <c r="GB23" s="297">
        <f t="shared" si="18"/>
        <v>15236172.122261686</v>
      </c>
      <c r="GC23" s="297">
        <f t="shared" si="18"/>
        <v>16531250.104611795</v>
      </c>
      <c r="GD23" s="297">
        <f t="shared" si="18"/>
        <v>17936410.000378821</v>
      </c>
      <c r="GE23" s="297">
        <f t="shared" si="18"/>
        <v>19461008.796421219</v>
      </c>
      <c r="GF23" s="297">
        <f t="shared" si="18"/>
        <v>21115198.825538956</v>
      </c>
      <c r="GG23" s="297">
        <f t="shared" si="18"/>
        <v>22909995.371053509</v>
      </c>
      <c r="GH23" s="297">
        <f t="shared" si="18"/>
        <v>24857350.017792039</v>
      </c>
      <c r="GI23" s="297">
        <f t="shared" si="18"/>
        <v>26970230.237921365</v>
      </c>
      <c r="GJ23" s="297">
        <f t="shared" si="18"/>
        <v>29262705.741595332</v>
      </c>
      <c r="GK23" s="297">
        <f t="shared" si="18"/>
        <v>31750042.167426195</v>
      </c>
      <c r="GL23" s="297">
        <f t="shared" si="18"/>
        <v>34448802.736666694</v>
      </c>
      <c r="GM23" s="297">
        <f t="shared" si="18"/>
        <v>37376958.548019961</v>
      </c>
      <c r="GN23" s="297">
        <f t="shared" ref="GN23:GU23" si="19">GM23*(1+$B12)</f>
        <v>40554008.247532539</v>
      </c>
      <c r="GO23" s="297">
        <f t="shared" si="19"/>
        <v>44001107.870454617</v>
      </c>
      <c r="GP23" s="297">
        <f t="shared" si="19"/>
        <v>47741211.719686992</v>
      </c>
      <c r="GQ23" s="297">
        <f t="shared" si="19"/>
        <v>51799225.218926966</v>
      </c>
      <c r="GR23" s="297">
        <f t="shared" si="19"/>
        <v>56202170.758365303</v>
      </c>
      <c r="GS23" s="297">
        <f t="shared" si="19"/>
        <v>60979367.637303919</v>
      </c>
      <c r="GT23" s="297">
        <f t="shared" si="19"/>
        <v>66162627.301935628</v>
      </c>
      <c r="GU23" s="298">
        <f t="shared" si="19"/>
        <v>71786465.178378165</v>
      </c>
    </row>
    <row r="25" spans="1:203">
      <c r="A25" s="282" t="s">
        <v>1301</v>
      </c>
      <c r="B25" s="282">
        <f>B15</f>
        <v>35</v>
      </c>
      <c r="C25" s="300">
        <f t="shared" ref="C25:BN25" si="20">C22</f>
        <v>1</v>
      </c>
      <c r="D25" s="300">
        <f t="shared" si="20"/>
        <v>0.90438504493669913</v>
      </c>
      <c r="E25" s="300">
        <f t="shared" si="20"/>
        <v>0.81791230950515525</v>
      </c>
      <c r="F25" s="300">
        <f t="shared" si="20"/>
        <v>0.73970766078609906</v>
      </c>
      <c r="G25" s="300">
        <f t="shared" si="20"/>
        <v>0.66898054604005697</v>
      </c>
      <c r="H25" s="300">
        <f t="shared" si="20"/>
        <v>0.60501600119221433</v>
      </c>
      <c r="I25" s="300">
        <f t="shared" si="20"/>
        <v>0.54716742342564273</v>
      </c>
      <c r="J25" s="300">
        <f t="shared" si="20"/>
        <v>0.49485003482269779</v>
      </c>
      <c r="K25" s="300">
        <f t="shared" si="20"/>
        <v>0.44753497098005274</v>
      </c>
      <c r="L25" s="300">
        <f t="shared" si="20"/>
        <v>0.40474393484053928</v>
      </c>
      <c r="M25" s="300">
        <f t="shared" si="20"/>
        <v>0.36604436169861759</v>
      </c>
      <c r="N25" s="300">
        <f t="shared" si="20"/>
        <v>0.33104504650362954</v>
      </c>
      <c r="O25" s="300">
        <f t="shared" si="20"/>
        <v>0.29939218925825667</v>
      </c>
      <c r="P25" s="300">
        <f t="shared" si="20"/>
        <v>0.27076581853602516</v>
      </c>
      <c r="Q25" s="300">
        <f t="shared" si="20"/>
        <v>0.24487655696402524</v>
      </c>
      <c r="R25" s="300">
        <f t="shared" si="20"/>
        <v>0.22146269597385415</v>
      </c>
      <c r="S25" s="300">
        <f t="shared" si="20"/>
        <v>0.20028755025011666</v>
      </c>
      <c r="T25" s="300">
        <f t="shared" si="20"/>
        <v>0.18113706513321312</v>
      </c>
      <c r="U25" s="300">
        <f t="shared" si="20"/>
        <v>0.16381765279020274</v>
      </c>
      <c r="V25" s="300">
        <f t="shared" si="20"/>
        <v>0.14815423528009206</v>
      </c>
      <c r="W25" s="300">
        <f t="shared" si="20"/>
        <v>0.13398847473134837</v>
      </c>
      <c r="X25" s="300">
        <f t="shared" si="20"/>
        <v>0.12117717274091026</v>
      </c>
      <c r="Y25" s="300">
        <f t="shared" si="20"/>
        <v>0.10959082281459029</v>
      </c>
      <c r="Z25" s="300">
        <f t="shared" si="20"/>
        <v>9.9112301215823054E-2</v>
      </c>
      <c r="AA25" s="300">
        <f t="shared" si="20"/>
        <v>8.9635682988851814E-2</v>
      </c>
      <c r="AB25" s="300">
        <f t="shared" si="20"/>
        <v>8.1065171187804444E-2</v>
      </c>
      <c r="AC25" s="300">
        <f t="shared" si="20"/>
        <v>7.331412848748374E-2</v>
      </c>
      <c r="AD25" s="300">
        <f t="shared" si="20"/>
        <v>6.6304201386647915E-2</v>
      </c>
      <c r="AE25" s="300">
        <f t="shared" si="20"/>
        <v>5.9964528150555522E-2</v>
      </c>
      <c r="AF25" s="300">
        <f t="shared" si="20"/>
        <v>5.4231022486048108E-2</v>
      </c>
      <c r="AG25" s="300">
        <f t="shared" si="20"/>
        <v>4.9045725708007755E-2</v>
      </c>
      <c r="AH25" s="300">
        <f t="shared" si="20"/>
        <v>4.4356220848389617E-2</v>
      </c>
      <c r="AI25" s="300">
        <f t="shared" si="20"/>
        <v>4.0115102785193001E-2</v>
      </c>
      <c r="AJ25" s="300">
        <f t="shared" si="20"/>
        <v>3.6279499035027078E-2</v>
      </c>
      <c r="AK25" s="300">
        <f t="shared" si="20"/>
        <v>3.2810636365073899E-2</v>
      </c>
      <c r="AL25" s="300">
        <f t="shared" si="20"/>
        <v>2.9673448843429043E-2</v>
      </c>
      <c r="AM25" s="300">
        <f t="shared" si="20"/>
        <v>2.6836223365691421E-2</v>
      </c>
      <c r="AN25" s="300">
        <f t="shared" si="20"/>
        <v>2.4270279074512131E-2</v>
      </c>
      <c r="AO25" s="300">
        <f t="shared" si="20"/>
        <v>2.1949677431428883E-2</v>
      </c>
      <c r="AP25" s="300">
        <f t="shared" si="20"/>
        <v>1.985096001016886E-2</v>
      </c>
      <c r="AQ25" s="300">
        <f t="shared" si="20"/>
        <v>1.7952911360833181E-2</v>
      </c>
      <c r="AR25" s="300">
        <f t="shared" si="20"/>
        <v>1.6236344547811695E-2</v>
      </c>
      <c r="AS25" s="300">
        <f t="shared" si="20"/>
        <v>1.4683907193480408E-2</v>
      </c>
      <c r="AT25" s="300">
        <f t="shared" si="20"/>
        <v>1.3279906067022097E-2</v>
      </c>
      <c r="AU25" s="300">
        <f t="shared" si="20"/>
        <v>1.2010148445178925E-2</v>
      </c>
      <c r="AV25" s="300">
        <f t="shared" si="20"/>
        <v>1.0861798641289567E-2</v>
      </c>
      <c r="AW25" s="300">
        <f t="shared" si="20"/>
        <v>9.8232482522960414E-3</v>
      </c>
      <c r="AX25" s="300">
        <f t="shared" si="20"/>
        <v>8.8839988120771075E-3</v>
      </c>
      <c r="AY25" s="300">
        <f t="shared" si="20"/>
        <v>8.0345556648779379E-3</v>
      </c>
      <c r="AZ25" s="300">
        <f t="shared" si="20"/>
        <v>7.2663319860270439E-3</v>
      </c>
      <c r="BA25" s="300">
        <f t="shared" si="20"/>
        <v>6.5715619797080431E-3</v>
      </c>
      <c r="BB25" s="300">
        <f t="shared" si="20"/>
        <v>5.9432223763225605E-3</v>
      </c>
      <c r="BC25" s="300">
        <f t="shared" si="20"/>
        <v>5.3749614358792764E-3</v>
      </c>
      <c r="BD25" s="300">
        <f t="shared" si="20"/>
        <v>4.8610347397207024E-3</v>
      </c>
      <c r="BE25" s="300">
        <f t="shared" si="20"/>
        <v>4.3962471215211636E-3</v>
      </c>
      <c r="BF25" s="300">
        <f t="shared" si="20"/>
        <v>3.9759001505497516E-3</v>
      </c>
      <c r="BG25" s="300">
        <f t="shared" si="20"/>
        <v>3.5957446363187665E-3</v>
      </c>
      <c r="BH25" s="300">
        <f t="shared" si="20"/>
        <v>3.2519376744980419E-3</v>
      </c>
      <c r="BI25" s="300">
        <f t="shared" si="20"/>
        <v>2.941003799882257E-3</v>
      </c>
      <c r="BJ25" s="300">
        <f t="shared" si="20"/>
        <v>2.6597998537155176E-3</v>
      </c>
      <c r="BK25" s="300">
        <f t="shared" si="20"/>
        <v>2.4054832102251341E-3</v>
      </c>
      <c r="BL25" s="300">
        <f t="shared" si="20"/>
        <v>2.1754830411739325E-3</v>
      </c>
      <c r="BM25" s="300">
        <f t="shared" si="20"/>
        <v>1.9674743279511141E-3</v>
      </c>
      <c r="BN25" s="300">
        <f t="shared" si="20"/>
        <v>1.7793543584958703E-3</v>
      </c>
      <c r="BO25" s="300">
        <f t="shared" ref="BO25:DZ25" si="21">BO22</f>
        <v>1.6092214714665996E-3</v>
      </c>
      <c r="BP25" s="300">
        <f t="shared" si="21"/>
        <v>1.4553558327854218E-3</v>
      </c>
      <c r="BQ25" s="300">
        <f t="shared" si="21"/>
        <v>1.3162020502325306E-3</v>
      </c>
      <c r="BR25" s="300">
        <f t="shared" si="21"/>
        <v>1.1903534503453228E-3</v>
      </c>
      <c r="BS25" s="300">
        <f t="shared" si="21"/>
        <v>1.0765378586811097E-3</v>
      </c>
      <c r="BT25" s="300">
        <f t="shared" si="21"/>
        <v>9.7360473969937303E-4</v>
      </c>
      <c r="BU25" s="300">
        <f t="shared" si="21"/>
        <v>8.8051356626360077E-4</v>
      </c>
      <c r="BV25" s="300">
        <f t="shared" si="21"/>
        <v>7.9632330119267978E-4</v>
      </c>
      <c r="BW25" s="300">
        <f t="shared" si="21"/>
        <v>7.2018288453328243E-4</v>
      </c>
      <c r="BX25" s="300">
        <f t="shared" si="21"/>
        <v>6.513226303912742E-4</v>
      </c>
      <c r="BY25" s="300">
        <f t="shared" si="21"/>
        <v>5.8904644635470154E-4</v>
      </c>
      <c r="BZ25" s="300">
        <f t="shared" si="21"/>
        <v>5.3272479685629963E-4</v>
      </c>
      <c r="CA25" s="300">
        <f t="shared" si="21"/>
        <v>4.8178833934377853E-4</v>
      </c>
      <c r="CB25" s="300">
        <f t="shared" si="21"/>
        <v>4.3572216892740075E-4</v>
      </c>
      <c r="CC25" s="300">
        <f t="shared" si="21"/>
        <v>3.9406061332532326E-4</v>
      </c>
      <c r="CD25" s="300">
        <f t="shared" si="21"/>
        <v>3.5638252549000576E-4</v>
      </c>
      <c r="CE25" s="300">
        <f t="shared" si="21"/>
        <v>3.2230702632993322E-4</v>
      </c>
      <c r="CF25" s="300">
        <f t="shared" si="21"/>
        <v>2.9148965449081048E-4</v>
      </c>
      <c r="CG25" s="300">
        <f t="shared" si="21"/>
        <v>2.6361888427525455E-4</v>
      </c>
      <c r="CH25" s="300">
        <f t="shared" si="21"/>
        <v>2.3841297650143851E-4</v>
      </c>
      <c r="CI25" s="300">
        <f t="shared" si="21"/>
        <v>2.156171304667457E-4</v>
      </c>
      <c r="CJ25" s="300">
        <f t="shared" si="21"/>
        <v>1.9500090822628993E-4</v>
      </c>
      <c r="CK25" s="300">
        <f t="shared" si="21"/>
        <v>1.7635590514893036E-4</v>
      </c>
      <c r="CL25" s="300">
        <f t="shared" si="21"/>
        <v>1.5949364320296764E-4</v>
      </c>
      <c r="CM25" s="300">
        <f t="shared" si="21"/>
        <v>1.4424366567523375E-4</v>
      </c>
      <c r="CN25" s="300">
        <f t="shared" si="21"/>
        <v>1.3045181406353047E-4</v>
      </c>
      <c r="CO25" s="300">
        <f t="shared" si="21"/>
        <v>1.1797866972391993E-4</v>
      </c>
      <c r="CP25" s="300">
        <f t="shared" si="21"/>
        <v>1.0669814451983929E-4</v>
      </c>
      <c r="CQ25" s="300">
        <f t="shared" si="21"/>
        <v>9.6496206226237292E-5</v>
      </c>
      <c r="CR25" s="300">
        <f t="shared" si="21"/>
        <v>8.726972580413658E-5</v>
      </c>
      <c r="CS25" s="300">
        <f t="shared" si="21"/>
        <v>7.8925434892987461E-5</v>
      </c>
      <c r="CT25" s="300">
        <f t="shared" si="21"/>
        <v>7.1378982982343004E-5</v>
      </c>
      <c r="CU25" s="300">
        <f t="shared" si="21"/>
        <v>6.4554084732022172E-5</v>
      </c>
      <c r="CV25" s="300">
        <f t="shared" si="21"/>
        <v>5.8381748821217357E-5</v>
      </c>
      <c r="CW25" s="300">
        <f t="shared" si="21"/>
        <v>5.2799580531159732E-5</v>
      </c>
      <c r="CX25" s="300">
        <f t="shared" si="21"/>
        <v>4.7751151011311756E-5</v>
      </c>
      <c r="CY25" s="300">
        <f t="shared" si="21"/>
        <v>4.3185426853144289E-5</v>
      </c>
      <c r="CZ25" s="300">
        <f t="shared" si="21"/>
        <v>3.9056254205191429E-5</v>
      </c>
      <c r="DA25" s="300">
        <f t="shared" si="21"/>
        <v>3.5321892214421203E-5</v>
      </c>
      <c r="DB25" s="300">
        <f t="shared" si="21"/>
        <v>3.1944591077588558E-5</v>
      </c>
      <c r="DC25" s="300">
        <f t="shared" si="21"/>
        <v>2.8890210437189409E-5</v>
      </c>
      <c r="DD25" s="300">
        <f t="shared" si="21"/>
        <v>2.6127874264468236E-5</v>
      </c>
      <c r="DE25" s="300">
        <f t="shared" si="21"/>
        <v>2.3629658740771533E-5</v>
      </c>
      <c r="DF25" s="300">
        <f t="shared" si="21"/>
        <v>2.137030998211152E-5</v>
      </c>
      <c r="DG25" s="300">
        <f t="shared" si="21"/>
        <v>1.9326988753483122E-5</v>
      </c>
      <c r="DH25" s="300">
        <f t="shared" si="21"/>
        <v>1.7479039592309909E-5</v>
      </c>
      <c r="DI25" s="300">
        <f t="shared" si="21"/>
        <v>1.5807782007141537E-5</v>
      </c>
      <c r="DJ25" s="300">
        <f t="shared" si="21"/>
        <v>1.4296321640878245E-5</v>
      </c>
      <c r="DK25" s="300">
        <f t="shared" si="21"/>
        <v>1.2929379489615177E-5</v>
      </c>
      <c r="DL25" s="300">
        <f t="shared" si="21"/>
        <v>1.1693137450719258E-5</v>
      </c>
      <c r="DM25" s="300">
        <f t="shared" si="21"/>
        <v>1.0575098638819736E-5</v>
      </c>
      <c r="DN25" s="300">
        <f t="shared" si="21"/>
        <v>9.563961057679012E-6</v>
      </c>
      <c r="DO25" s="300">
        <f t="shared" si="21"/>
        <v>8.6495033509218747E-6</v>
      </c>
      <c r="DP25" s="300">
        <f t="shared" si="21"/>
        <v>7.8224814767036085E-6</v>
      </c>
      <c r="DQ25" s="300">
        <f t="shared" si="21"/>
        <v>7.0745352618250894E-6</v>
      </c>
      <c r="DR25" s="300">
        <f t="shared" si="21"/>
        <v>6.3981038906719463E-6</v>
      </c>
      <c r="DS25" s="300">
        <f t="shared" si="21"/>
        <v>5.786349474675018E-6</v>
      </c>
      <c r="DT25" s="300">
        <f t="shared" si="21"/>
        <v>5.2330879296734103E-6</v>
      </c>
      <c r="DU25" s="300">
        <f t="shared" si="21"/>
        <v>4.732726462435386E-6</v>
      </c>
      <c r="DV25" s="300">
        <f t="shared" si="21"/>
        <v>4.2802070344027311E-6</v>
      </c>
      <c r="DW25" s="300">
        <f t="shared" si="21"/>
        <v>3.8709552311466898E-6</v>
      </c>
      <c r="DX25" s="300">
        <f t="shared" si="21"/>
        <v>3.5008340206685489E-6</v>
      </c>
      <c r="DY25" s="300">
        <f t="shared" si="21"/>
        <v>3.1661019330982505E-6</v>
      </c>
      <c r="DZ25" s="300">
        <f t="shared" si="21"/>
        <v>2.8633752390392317E-6</v>
      </c>
      <c r="EA25" s="300">
        <f t="shared" ref="EA25:GL25" si="22">EA22</f>
        <v>2.5895937442291278E-6</v>
      </c>
      <c r="EB25" s="300">
        <f t="shared" si="22"/>
        <v>2.3419898547424549E-6</v>
      </c>
      <c r="EC25" s="300">
        <f t="shared" si="22"/>
        <v>2.1180606000225483E-6</v>
      </c>
      <c r="ED25" s="300">
        <f t="shared" si="22"/>
        <v>1.915542330930044E-6</v>
      </c>
      <c r="EE25" s="300">
        <f t="shared" si="22"/>
        <v>1.7323878370363175E-6</v>
      </c>
      <c r="EF25" s="300">
        <f t="shared" si="22"/>
        <v>1.5667456518458808E-6</v>
      </c>
      <c r="EG25" s="300">
        <f t="shared" si="22"/>
        <v>1.4169413367490151E-6</v>
      </c>
      <c r="EH25" s="300">
        <f t="shared" si="22"/>
        <v>1.2814605545084245E-6</v>
      </c>
      <c r="EI25" s="300">
        <f t="shared" si="22"/>
        <v>1.1589337611737089E-6</v>
      </c>
      <c r="EJ25" s="300">
        <f t="shared" si="22"/>
        <v>1.0481223616777425E-6</v>
      </c>
      <c r="EK25" s="300">
        <f t="shared" si="22"/>
        <v>9.4790618916508425E-7</v>
      </c>
      <c r="EL25" s="300">
        <f t="shared" si="22"/>
        <v>8.5727218148383985E-7</v>
      </c>
      <c r="EM25" s="300">
        <f t="shared" si="22"/>
        <v>7.7530414037424467E-7</v>
      </c>
      <c r="EN25" s="300">
        <f t="shared" si="22"/>
        <v>7.0117346983197001E-7</v>
      </c>
      <c r="EO25" s="300">
        <f t="shared" si="22"/>
        <v>6.3413080002240743E-7</v>
      </c>
      <c r="EP25" s="300">
        <f t="shared" si="22"/>
        <v>5.7349841207400998E-7</v>
      </c>
      <c r="EQ25" s="300">
        <f t="shared" si="22"/>
        <v>5.1866338717467923E-7</v>
      </c>
      <c r="ER25" s="300">
        <f t="shared" si="22"/>
        <v>4.6907141071699278E-7</v>
      </c>
      <c r="ES25" s="300">
        <f t="shared" si="22"/>
        <v>4.242211688598084E-7</v>
      </c>
      <c r="ET25" s="300">
        <f t="shared" si="22"/>
        <v>3.8365928086237676E-7</v>
      </c>
      <c r="EU25" s="300">
        <f t="shared" si="22"/>
        <v>3.4697571596310232E-7</v>
      </c>
      <c r="EV25" s="300">
        <f t="shared" si="22"/>
        <v>3.1379964847323361E-7</v>
      </c>
      <c r="EW25" s="300">
        <f t="shared" si="22"/>
        <v>2.837957091855858E-7</v>
      </c>
      <c r="EX25" s="300">
        <f t="shared" si="22"/>
        <v>2.5666059520464841E-7</v>
      </c>
      <c r="EY25" s="300">
        <f t="shared" si="22"/>
        <v>2.3212000392763592E-7</v>
      </c>
      <c r="EZ25" s="300">
        <f t="shared" si="22"/>
        <v>2.0992586018280175E-7</v>
      </c>
      <c r="FA25" s="300">
        <f t="shared" si="22"/>
        <v>1.8985380849479839E-7</v>
      </c>
      <c r="FB25" s="300">
        <f t="shared" si="22"/>
        <v>1.7170094512697169E-7</v>
      </c>
      <c r="FC25" s="300">
        <f t="shared" si="22"/>
        <v>1.5528376697433001E-7</v>
      </c>
      <c r="FD25" s="300">
        <f t="shared" si="22"/>
        <v>1.4043631657301936E-7</v>
      </c>
      <c r="FE25" s="300">
        <f t="shared" si="22"/>
        <v>1.2700850447463459E-7</v>
      </c>
      <c r="FF25" s="300">
        <f t="shared" si="22"/>
        <v>1.1486459202663537E-7</v>
      </c>
      <c r="FG25" s="300">
        <f t="shared" si="22"/>
        <v>1.0388181922164427E-7</v>
      </c>
      <c r="FH25" s="300">
        <f t="shared" si="22"/>
        <v>9.3949163744872818E-8</v>
      </c>
      <c r="FI25" s="300">
        <f t="shared" si="22"/>
        <v>8.4966218675172098E-8</v>
      </c>
      <c r="FJ25" s="300">
        <f t="shared" si="22"/>
        <v>7.6842177494646913E-8</v>
      </c>
      <c r="FK25" s="300">
        <f t="shared" si="22"/>
        <v>6.9494916146530057E-8</v>
      </c>
      <c r="FL25" s="300">
        <f t="shared" si="22"/>
        <v>6.2850162862051717E-8</v>
      </c>
      <c r="FM25" s="300">
        <f t="shared" si="22"/>
        <v>5.6840747364275513E-8</v>
      </c>
      <c r="FN25" s="300">
        <f t="shared" si="22"/>
        <v>5.1405921859275871E-8</v>
      </c>
      <c r="FO25" s="300">
        <f t="shared" si="22"/>
        <v>4.6490746950713652E-8</v>
      </c>
      <c r="FP25" s="300">
        <f t="shared" si="22"/>
        <v>4.2045536270161876E-8</v>
      </c>
      <c r="FQ25" s="300">
        <f t="shared" si="22"/>
        <v>3.8025354209077965E-8</v>
      </c>
      <c r="FR25" s="300">
        <f t="shared" si="22"/>
        <v>3.4389561675110863E-8</v>
      </c>
      <c r="FS25" s="300">
        <f t="shared" si="22"/>
        <v>3.1101405280898534E-8</v>
      </c>
      <c r="FT25" s="300">
        <f t="shared" si="22"/>
        <v>2.8127645812559906E-8</v>
      </c>
      <c r="FU25" s="300">
        <f t="shared" si="22"/>
        <v>2.5438222222155544E-8</v>
      </c>
      <c r="FV25" s="300">
        <f t="shared" si="22"/>
        <v>2.3005947747493884E-8</v>
      </c>
      <c r="FW25" s="300">
        <f t="shared" si="22"/>
        <v>2.0806235087428607E-8</v>
      </c>
      <c r="FX25" s="300">
        <f t="shared" si="22"/>
        <v>1.8816847854507649E-8</v>
      </c>
      <c r="FY25" s="300">
        <f t="shared" si="22"/>
        <v>1.7017675792465933E-8</v>
      </c>
      <c r="FZ25" s="300">
        <f t="shared" si="22"/>
        <v>1.5390531486287476E-8</v>
      </c>
      <c r="GA25" s="300">
        <f t="shared" si="22"/>
        <v>1.3918966509825784E-8</v>
      </c>
      <c r="GB25" s="300">
        <f t="shared" si="22"/>
        <v>1.2588105152461199E-8</v>
      </c>
      <c r="GC25" s="300">
        <f t="shared" si="22"/>
        <v>1.1384494043976518E-8</v>
      </c>
      <c r="GD25" s="300">
        <f t="shared" si="22"/>
        <v>1.0295966157543285E-8</v>
      </c>
      <c r="GE25" s="300">
        <f t="shared" si="22"/>
        <v>9.3115178160565181E-9</v>
      </c>
      <c r="GF25" s="300">
        <f t="shared" si="22"/>
        <v>8.4211974585031477E-9</v>
      </c>
      <c r="GG25" s="300">
        <f t="shared" si="22"/>
        <v>7.6160050419291865E-9</v>
      </c>
      <c r="GH25" s="300">
        <f t="shared" si="22"/>
        <v>6.8878010620832547E-9</v>
      </c>
      <c r="GI25" s="300">
        <f t="shared" si="22"/>
        <v>6.2292242730472076E-9</v>
      </c>
      <c r="GJ25" s="300">
        <f t="shared" si="22"/>
        <v>5.6336172741005745E-9</v>
      </c>
      <c r="GK25" s="300">
        <f t="shared" si="22"/>
        <v>5.0949592115936126E-9</v>
      </c>
      <c r="GL25" s="300">
        <f t="shared" si="22"/>
        <v>4.607804915527739E-9</v>
      </c>
      <c r="GM25" s="300">
        <f t="shared" ref="GM25:GU25" si="23">GM22</f>
        <v>4.1672298555890988E-9</v>
      </c>
      <c r="GN25" s="300">
        <f t="shared" si="23"/>
        <v>3.7687803602085006E-9</v>
      </c>
      <c r="GO25" s="300">
        <f t="shared" si="23"/>
        <v>3.4084285954237142E-9</v>
      </c>
      <c r="GP25" s="300">
        <f t="shared" si="23"/>
        <v>3.0825318484358055E-9</v>
      </c>
      <c r="GQ25" s="300">
        <f t="shared" si="23"/>
        <v>2.7877957042664228E-9</v>
      </c>
      <c r="GR25" s="300">
        <f t="shared" si="23"/>
        <v>2.521240743277325E-9</v>
      </c>
      <c r="GS25" s="300">
        <f t="shared" si="23"/>
        <v>2.2801724229051005E-9</v>
      </c>
      <c r="GT25" s="300">
        <f t="shared" si="23"/>
        <v>2.0621538391524514E-9</v>
      </c>
      <c r="GU25" s="300">
        <f t="shared" si="23"/>
        <v>1.8649810924882767E-9</v>
      </c>
    </row>
    <row r="26" spans="1:203">
      <c r="A26" s="295" t="s">
        <v>1299</v>
      </c>
      <c r="B26" s="296">
        <f>SUMPRODUCT(C25:GU25,C26:GU26)</f>
        <v>308.73822879582895</v>
      </c>
      <c r="C26" s="301">
        <f>C23</f>
        <v>5.8894850000000005</v>
      </c>
      <c r="D26" s="297">
        <f t="shared" ref="D26:BO26" si="24">IF(D17&lt;$B15,(C26*(1+$B7)),C26*(1+$B10))</f>
        <v>6.5196598950000002</v>
      </c>
      <c r="E26" s="297">
        <f t="shared" si="24"/>
        <v>7.2172635037650004</v>
      </c>
      <c r="F26" s="297">
        <f t="shared" si="24"/>
        <v>7.9895106986678552</v>
      </c>
      <c r="G26" s="297">
        <f t="shared" si="24"/>
        <v>8.8443883434253152</v>
      </c>
      <c r="H26" s="297">
        <f t="shared" si="24"/>
        <v>9.790737896171823</v>
      </c>
      <c r="I26" s="297">
        <f t="shared" si="24"/>
        <v>10.838346851062209</v>
      </c>
      <c r="J26" s="297">
        <f t="shared" si="24"/>
        <v>11.998049964125865</v>
      </c>
      <c r="K26" s="297">
        <f t="shared" si="24"/>
        <v>13.281841310287334</v>
      </c>
      <c r="L26" s="297">
        <f t="shared" si="24"/>
        <v>14.702998330488079</v>
      </c>
      <c r="M26" s="297">
        <f t="shared" si="24"/>
        <v>16.276219151850302</v>
      </c>
      <c r="N26" s="297">
        <f t="shared" si="24"/>
        <v>18.017774601098285</v>
      </c>
      <c r="O26" s="297">
        <f t="shared" si="24"/>
        <v>19.945676483415802</v>
      </c>
      <c r="P26" s="297">
        <f t="shared" si="24"/>
        <v>22.079863867141292</v>
      </c>
      <c r="Q26" s="297">
        <f t="shared" si="24"/>
        <v>24.442409300925409</v>
      </c>
      <c r="R26" s="297">
        <f t="shared" si="24"/>
        <v>27.057747096124427</v>
      </c>
      <c r="S26" s="297">
        <f t="shared" si="24"/>
        <v>29.952926035409739</v>
      </c>
      <c r="T26" s="297">
        <f t="shared" si="24"/>
        <v>33.157889121198579</v>
      </c>
      <c r="U26" s="297">
        <f t="shared" si="24"/>
        <v>36.705783257166829</v>
      </c>
      <c r="V26" s="297">
        <f t="shared" si="24"/>
        <v>40.633302065683679</v>
      </c>
      <c r="W26" s="297">
        <f t="shared" si="24"/>
        <v>44.981065386711833</v>
      </c>
      <c r="X26" s="297">
        <f t="shared" si="24"/>
        <v>49.794039383090002</v>
      </c>
      <c r="Y26" s="297">
        <f t="shared" si="24"/>
        <v>55.122001597080633</v>
      </c>
      <c r="Z26" s="297">
        <f t="shared" si="24"/>
        <v>61.020055767968259</v>
      </c>
      <c r="AA26" s="297">
        <f t="shared" si="24"/>
        <v>67.549201735140855</v>
      </c>
      <c r="AB26" s="297">
        <f t="shared" si="24"/>
        <v>74.776966320800923</v>
      </c>
      <c r="AC26" s="297">
        <f t="shared" si="24"/>
        <v>82.778101717126617</v>
      </c>
      <c r="AD26" s="297">
        <f t="shared" si="24"/>
        <v>91.635358600859163</v>
      </c>
      <c r="AE26" s="297">
        <f t="shared" si="24"/>
        <v>101.4403419711511</v>
      </c>
      <c r="AF26" s="297">
        <f t="shared" si="24"/>
        <v>112.29445856206426</v>
      </c>
      <c r="AG26" s="297">
        <f t="shared" si="24"/>
        <v>124.30996562820513</v>
      </c>
      <c r="AH26" s="297">
        <f t="shared" si="24"/>
        <v>137.61113195042307</v>
      </c>
      <c r="AI26" s="297">
        <f t="shared" si="24"/>
        <v>152.33552306911835</v>
      </c>
      <c r="AJ26" s="297">
        <f t="shared" si="24"/>
        <v>168.63542403751401</v>
      </c>
      <c r="AK26" s="297">
        <f t="shared" si="24"/>
        <v>186.67941440952802</v>
      </c>
      <c r="AL26" s="297">
        <f t="shared" si="24"/>
        <v>194.33327040031867</v>
      </c>
      <c r="AM26" s="297">
        <f t="shared" si="24"/>
        <v>202.30093448673171</v>
      </c>
      <c r="AN26" s="297">
        <f t="shared" si="24"/>
        <v>210.5952728006877</v>
      </c>
      <c r="AO26" s="297">
        <f t="shared" si="24"/>
        <v>219.22967898551587</v>
      </c>
      <c r="AP26" s="297">
        <f t="shared" si="24"/>
        <v>228.218095823922</v>
      </c>
      <c r="AQ26" s="297">
        <f t="shared" si="24"/>
        <v>237.5750377527028</v>
      </c>
      <c r="AR26" s="297">
        <f t="shared" si="24"/>
        <v>247.3156143005636</v>
      </c>
      <c r="AS26" s="297">
        <f t="shared" si="24"/>
        <v>257.45555448688668</v>
      </c>
      <c r="AT26" s="297">
        <f t="shared" si="24"/>
        <v>268.01123222084902</v>
      </c>
      <c r="AU26" s="297">
        <f t="shared" si="24"/>
        <v>278.9996927419038</v>
      </c>
      <c r="AV26" s="297">
        <f t="shared" si="24"/>
        <v>290.43868014432184</v>
      </c>
      <c r="AW26" s="297">
        <f t="shared" si="24"/>
        <v>302.34666603023902</v>
      </c>
      <c r="AX26" s="297">
        <f t="shared" si="24"/>
        <v>314.74287933747883</v>
      </c>
      <c r="AY26" s="297">
        <f t="shared" si="24"/>
        <v>327.64733739031544</v>
      </c>
      <c r="AZ26" s="297">
        <f t="shared" si="24"/>
        <v>341.08087822331834</v>
      </c>
      <c r="BA26" s="297">
        <f t="shared" si="24"/>
        <v>355.06519423047439</v>
      </c>
      <c r="BB26" s="297">
        <f t="shared" si="24"/>
        <v>369.62286719392381</v>
      </c>
      <c r="BC26" s="297">
        <f t="shared" si="24"/>
        <v>384.77740474887463</v>
      </c>
      <c r="BD26" s="297">
        <f t="shared" si="24"/>
        <v>400.55327834357848</v>
      </c>
      <c r="BE26" s="297">
        <f t="shared" si="24"/>
        <v>416.97596275566519</v>
      </c>
      <c r="BF26" s="297">
        <f t="shared" si="24"/>
        <v>434.07197722864743</v>
      </c>
      <c r="BG26" s="297">
        <f t="shared" si="24"/>
        <v>451.86892829502193</v>
      </c>
      <c r="BH26" s="297">
        <f t="shared" si="24"/>
        <v>470.39555435511778</v>
      </c>
      <c r="BI26" s="297">
        <f t="shared" si="24"/>
        <v>489.68177208367757</v>
      </c>
      <c r="BJ26" s="297">
        <f t="shared" si="24"/>
        <v>509.75872473910829</v>
      </c>
      <c r="BK26" s="297">
        <f t="shared" si="24"/>
        <v>530.65883245341172</v>
      </c>
      <c r="BL26" s="297">
        <f t="shared" si="24"/>
        <v>552.41584458400155</v>
      </c>
      <c r="BM26" s="297">
        <f t="shared" si="24"/>
        <v>575.06489421194556</v>
      </c>
      <c r="BN26" s="297">
        <f t="shared" si="24"/>
        <v>598.64255487463527</v>
      </c>
      <c r="BO26" s="297">
        <f t="shared" si="24"/>
        <v>623.18689962449525</v>
      </c>
      <c r="BP26" s="297">
        <f t="shared" ref="BP26:EA26" si="25">IF(BP17&lt;$B15,(BO26*(1+$B7)),BO26*(1+$B10))</f>
        <v>648.73756250909946</v>
      </c>
      <c r="BQ26" s="297">
        <f t="shared" si="25"/>
        <v>675.33580257197252</v>
      </c>
      <c r="BR26" s="297">
        <f t="shared" si="25"/>
        <v>703.02457047742337</v>
      </c>
      <c r="BS26" s="297">
        <f t="shared" si="25"/>
        <v>731.84857786699763</v>
      </c>
      <c r="BT26" s="297">
        <f t="shared" si="25"/>
        <v>761.85436955954447</v>
      </c>
      <c r="BU26" s="297">
        <f t="shared" si="25"/>
        <v>793.0903987114857</v>
      </c>
      <c r="BV26" s="297">
        <f t="shared" si="25"/>
        <v>825.60710505865654</v>
      </c>
      <c r="BW26" s="297">
        <f t="shared" si="25"/>
        <v>859.45699636606139</v>
      </c>
      <c r="BX26" s="297">
        <f t="shared" si="25"/>
        <v>894.69473321706982</v>
      </c>
      <c r="BY26" s="297">
        <f t="shared" si="25"/>
        <v>931.37721727896962</v>
      </c>
      <c r="BZ26" s="297">
        <f t="shared" si="25"/>
        <v>969.56368318740726</v>
      </c>
      <c r="CA26" s="297">
        <f t="shared" si="25"/>
        <v>1009.3157941980909</v>
      </c>
      <c r="CB26" s="297">
        <f t="shared" si="25"/>
        <v>1050.6977417602125</v>
      </c>
      <c r="CC26" s="297">
        <f t="shared" si="25"/>
        <v>1093.7763491723811</v>
      </c>
      <c r="CD26" s="297">
        <f t="shared" si="25"/>
        <v>1138.6211794884487</v>
      </c>
      <c r="CE26" s="297">
        <f t="shared" si="25"/>
        <v>1185.3046478474751</v>
      </c>
      <c r="CF26" s="297">
        <f t="shared" si="25"/>
        <v>1233.9021384092214</v>
      </c>
      <c r="CG26" s="297">
        <f t="shared" si="25"/>
        <v>1284.4921260839994</v>
      </c>
      <c r="CH26" s="297">
        <f t="shared" si="25"/>
        <v>1337.1563032534434</v>
      </c>
      <c r="CI26" s="297">
        <f t="shared" si="25"/>
        <v>1391.9797116868344</v>
      </c>
      <c r="CJ26" s="297">
        <f t="shared" si="25"/>
        <v>1449.0508798659946</v>
      </c>
      <c r="CK26" s="297">
        <f t="shared" si="25"/>
        <v>1508.4619659405002</v>
      </c>
      <c r="CL26" s="297">
        <f t="shared" si="25"/>
        <v>1570.3089065440606</v>
      </c>
      <c r="CM26" s="297">
        <f t="shared" si="25"/>
        <v>1634.691571712367</v>
      </c>
      <c r="CN26" s="297">
        <f t="shared" si="25"/>
        <v>1701.713926152574</v>
      </c>
      <c r="CO26" s="297">
        <f t="shared" si="25"/>
        <v>1771.4841971248295</v>
      </c>
      <c r="CP26" s="297">
        <f t="shared" si="25"/>
        <v>1844.1150492069473</v>
      </c>
      <c r="CQ26" s="297">
        <f t="shared" si="25"/>
        <v>1919.723766224432</v>
      </c>
      <c r="CR26" s="297">
        <f t="shared" si="25"/>
        <v>1998.4324406396336</v>
      </c>
      <c r="CS26" s="297">
        <f t="shared" si="25"/>
        <v>2080.3681707058586</v>
      </c>
      <c r="CT26" s="297">
        <f t="shared" si="25"/>
        <v>2165.6632657047985</v>
      </c>
      <c r="CU26" s="297">
        <f t="shared" si="25"/>
        <v>2254.4554595986951</v>
      </c>
      <c r="CV26" s="297">
        <f t="shared" si="25"/>
        <v>2346.8881334422413</v>
      </c>
      <c r="CW26" s="297">
        <f t="shared" si="25"/>
        <v>2443.1105469133731</v>
      </c>
      <c r="CX26" s="297">
        <f t="shared" si="25"/>
        <v>2543.2780793368211</v>
      </c>
      <c r="CY26" s="297">
        <f t="shared" si="25"/>
        <v>2647.5524805896307</v>
      </c>
      <c r="CZ26" s="297">
        <f t="shared" si="25"/>
        <v>2756.1021322938054</v>
      </c>
      <c r="DA26" s="297">
        <f t="shared" si="25"/>
        <v>2869.1023197178511</v>
      </c>
      <c r="DB26" s="297">
        <f t="shared" si="25"/>
        <v>2986.7355148262827</v>
      </c>
      <c r="DC26" s="297">
        <f t="shared" si="25"/>
        <v>3109.1916709341599</v>
      </c>
      <c r="DD26" s="297">
        <f t="shared" si="25"/>
        <v>3236.6685294424601</v>
      </c>
      <c r="DE26" s="297">
        <f t="shared" si="25"/>
        <v>3369.3719391496006</v>
      </c>
      <c r="DF26" s="297">
        <f t="shared" si="25"/>
        <v>3507.5161886547339</v>
      </c>
      <c r="DG26" s="297">
        <f t="shared" si="25"/>
        <v>3651.3243523895776</v>
      </c>
      <c r="DH26" s="297">
        <f t="shared" si="25"/>
        <v>3801.0286508375502</v>
      </c>
      <c r="DI26" s="297">
        <f t="shared" si="25"/>
        <v>3956.8708255218894</v>
      </c>
      <c r="DJ26" s="297">
        <f t="shared" si="25"/>
        <v>4119.1025293682869</v>
      </c>
      <c r="DK26" s="297">
        <f t="shared" si="25"/>
        <v>4287.9857330723862</v>
      </c>
      <c r="DL26" s="297">
        <f t="shared" si="25"/>
        <v>4463.793148128354</v>
      </c>
      <c r="DM26" s="297">
        <f t="shared" si="25"/>
        <v>4646.8086672016161</v>
      </c>
      <c r="DN26" s="297">
        <f t="shared" si="25"/>
        <v>4837.327822556882</v>
      </c>
      <c r="DO26" s="297">
        <f t="shared" si="25"/>
        <v>5035.6582632817135</v>
      </c>
      <c r="DP26" s="297">
        <f t="shared" si="25"/>
        <v>5242.1202520762636</v>
      </c>
      <c r="DQ26" s="297">
        <f t="shared" si="25"/>
        <v>5457.0471824113902</v>
      </c>
      <c r="DR26" s="297">
        <f t="shared" si="25"/>
        <v>5680.7861168902564</v>
      </c>
      <c r="DS26" s="297">
        <f t="shared" si="25"/>
        <v>5913.6983476827563</v>
      </c>
      <c r="DT26" s="297">
        <f t="shared" si="25"/>
        <v>6156.1599799377491</v>
      </c>
      <c r="DU26" s="297">
        <f t="shared" si="25"/>
        <v>6408.5625391151962</v>
      </c>
      <c r="DV26" s="297">
        <f t="shared" si="25"/>
        <v>6671.3136032189186</v>
      </c>
      <c r="DW26" s="297">
        <f t="shared" si="25"/>
        <v>6944.8374609508937</v>
      </c>
      <c r="DX26" s="297">
        <f t="shared" si="25"/>
        <v>7229.5757968498801</v>
      </c>
      <c r="DY26" s="297">
        <f t="shared" si="25"/>
        <v>7525.9884045207245</v>
      </c>
      <c r="DZ26" s="297">
        <f t="shared" si="25"/>
        <v>7834.5539291060741</v>
      </c>
      <c r="EA26" s="297">
        <f t="shared" si="25"/>
        <v>8155.7706401994228</v>
      </c>
      <c r="EB26" s="297">
        <f t="shared" ref="EB26:GM26" si="26">IF(EB17&lt;$B15,(EA26*(1+$B7)),EA26*(1+$B10))</f>
        <v>8490.1572364475978</v>
      </c>
      <c r="EC26" s="297">
        <f t="shared" si="26"/>
        <v>8838.2536831419493</v>
      </c>
      <c r="ED26" s="297">
        <f t="shared" si="26"/>
        <v>9200.6220841507693</v>
      </c>
      <c r="EE26" s="297">
        <f t="shared" si="26"/>
        <v>9577.8475896009495</v>
      </c>
      <c r="EF26" s="297">
        <f t="shared" si="26"/>
        <v>9970.5393407745869</v>
      </c>
      <c r="EG26" s="297">
        <f t="shared" si="26"/>
        <v>10379.331453746345</v>
      </c>
      <c r="EH26" s="297">
        <f t="shared" si="26"/>
        <v>10804.884043349944</v>
      </c>
      <c r="EI26" s="297">
        <f t="shared" si="26"/>
        <v>11247.884289127291</v>
      </c>
      <c r="EJ26" s="297">
        <f t="shared" si="26"/>
        <v>11709.047544981509</v>
      </c>
      <c r="EK26" s="297">
        <f t="shared" si="26"/>
        <v>12189.11849432575</v>
      </c>
      <c r="EL26" s="297">
        <f t="shared" si="26"/>
        <v>12688.872352593105</v>
      </c>
      <c r="EM26" s="297">
        <f t="shared" si="26"/>
        <v>13209.116119049422</v>
      </c>
      <c r="EN26" s="297">
        <f t="shared" si="26"/>
        <v>13750.689879930447</v>
      </c>
      <c r="EO26" s="297">
        <f t="shared" si="26"/>
        <v>14314.468165007595</v>
      </c>
      <c r="EP26" s="297">
        <f t="shared" si="26"/>
        <v>14901.361359772905</v>
      </c>
      <c r="EQ26" s="297">
        <f t="shared" si="26"/>
        <v>15512.317175523593</v>
      </c>
      <c r="ER26" s="297">
        <f t="shared" si="26"/>
        <v>16148.322179720059</v>
      </c>
      <c r="ES26" s="297">
        <f t="shared" si="26"/>
        <v>16810.40338908858</v>
      </c>
      <c r="ET26" s="297">
        <f t="shared" si="26"/>
        <v>17499.629928041209</v>
      </c>
      <c r="EU26" s="297">
        <f t="shared" si="26"/>
        <v>18217.114755090897</v>
      </c>
      <c r="EV26" s="297">
        <f t="shared" si="26"/>
        <v>18964.016460049621</v>
      </c>
      <c r="EW26" s="297">
        <f t="shared" si="26"/>
        <v>19741.541134911655</v>
      </c>
      <c r="EX26" s="297">
        <f t="shared" si="26"/>
        <v>20550.944321443032</v>
      </c>
      <c r="EY26" s="297">
        <f t="shared" si="26"/>
        <v>21393.533038622194</v>
      </c>
      <c r="EZ26" s="297">
        <f t="shared" si="26"/>
        <v>22270.667893205704</v>
      </c>
      <c r="FA26" s="297">
        <f t="shared" si="26"/>
        <v>23183.765276827136</v>
      </c>
      <c r="FB26" s="297">
        <f t="shared" si="26"/>
        <v>24134.299653177048</v>
      </c>
      <c r="FC26" s="297">
        <f t="shared" si="26"/>
        <v>25123.805938957306</v>
      </c>
      <c r="FD26" s="297">
        <f t="shared" si="26"/>
        <v>26153.881982454554</v>
      </c>
      <c r="FE26" s="297">
        <f t="shared" si="26"/>
        <v>27226.191143735188</v>
      </c>
      <c r="FF26" s="297">
        <f t="shared" si="26"/>
        <v>28342.464980628331</v>
      </c>
      <c r="FG26" s="297">
        <f t="shared" si="26"/>
        <v>29504.506044834088</v>
      </c>
      <c r="FH26" s="297">
        <f t="shared" si="26"/>
        <v>30714.190792672285</v>
      </c>
      <c r="FI26" s="297">
        <f t="shared" si="26"/>
        <v>31973.472615171846</v>
      </c>
      <c r="FJ26" s="297">
        <f t="shared" si="26"/>
        <v>33284.384992393891</v>
      </c>
      <c r="FK26" s="297">
        <f t="shared" si="26"/>
        <v>34649.044777082039</v>
      </c>
      <c r="FL26" s="297">
        <f t="shared" si="26"/>
        <v>36069.655612942399</v>
      </c>
      <c r="FM26" s="297">
        <f t="shared" si="26"/>
        <v>37548.511493073034</v>
      </c>
      <c r="FN26" s="297">
        <f t="shared" si="26"/>
        <v>39088.000464289027</v>
      </c>
      <c r="FO26" s="297">
        <f t="shared" si="26"/>
        <v>40690.608483324875</v>
      </c>
      <c r="FP26" s="297">
        <f t="shared" si="26"/>
        <v>42358.923431141193</v>
      </c>
      <c r="FQ26" s="297">
        <f t="shared" si="26"/>
        <v>44095.639291817977</v>
      </c>
      <c r="FR26" s="297">
        <f t="shared" si="26"/>
        <v>45903.560502782508</v>
      </c>
      <c r="FS26" s="297">
        <f t="shared" si="26"/>
        <v>47785.606483396587</v>
      </c>
      <c r="FT26" s="297">
        <f t="shared" si="26"/>
        <v>49744.816349215842</v>
      </c>
      <c r="FU26" s="297">
        <f t="shared" si="26"/>
        <v>51784.353819533688</v>
      </c>
      <c r="FV26" s="297">
        <f t="shared" si="26"/>
        <v>53907.512326134565</v>
      </c>
      <c r="FW26" s="297">
        <f t="shared" si="26"/>
        <v>56117.720331506076</v>
      </c>
      <c r="FX26" s="297">
        <f t="shared" si="26"/>
        <v>58418.546865097822</v>
      </c>
      <c r="FY26" s="297">
        <f t="shared" si="26"/>
        <v>60813.707286566831</v>
      </c>
      <c r="FZ26" s="297">
        <f t="shared" si="26"/>
        <v>63307.069285316065</v>
      </c>
      <c r="GA26" s="297">
        <f t="shared" si="26"/>
        <v>65902.659126014012</v>
      </c>
      <c r="GB26" s="297">
        <f t="shared" si="26"/>
        <v>68604.668150180587</v>
      </c>
      <c r="GC26" s="297">
        <f t="shared" si="26"/>
        <v>71417.45954433798</v>
      </c>
      <c r="GD26" s="297">
        <f t="shared" si="26"/>
        <v>74345.575385655829</v>
      </c>
      <c r="GE26" s="297">
        <f t="shared" si="26"/>
        <v>77393.743976467711</v>
      </c>
      <c r="GF26" s="297">
        <f t="shared" si="26"/>
        <v>80566.887479502882</v>
      </c>
      <c r="GG26" s="297">
        <f t="shared" si="26"/>
        <v>83870.12986616249</v>
      </c>
      <c r="GH26" s="297">
        <f t="shared" si="26"/>
        <v>87308.80519067515</v>
      </c>
      <c r="GI26" s="297">
        <f t="shared" si="26"/>
        <v>90888.466203492819</v>
      </c>
      <c r="GJ26" s="297">
        <f t="shared" si="26"/>
        <v>94614.893317836017</v>
      </c>
      <c r="GK26" s="297">
        <f t="shared" si="26"/>
        <v>98494.103943867289</v>
      </c>
      <c r="GL26" s="297">
        <f t="shared" si="26"/>
        <v>102532.36220556583</v>
      </c>
      <c r="GM26" s="297">
        <f t="shared" si="26"/>
        <v>106736.18905599402</v>
      </c>
      <c r="GN26" s="297">
        <f t="shared" ref="GN26:GU26" si="27">IF(GN17&lt;$B15,(GM26*(1+$B7)),GM26*(1+$B10))</f>
        <v>111112.37280728976</v>
      </c>
      <c r="GO26" s="297">
        <f t="shared" si="27"/>
        <v>115667.98009238864</v>
      </c>
      <c r="GP26" s="297">
        <f t="shared" si="27"/>
        <v>120410.36727617656</v>
      </c>
      <c r="GQ26" s="297">
        <f t="shared" si="27"/>
        <v>125347.19233449979</v>
      </c>
      <c r="GR26" s="297">
        <f t="shared" si="27"/>
        <v>130486.42722021427</v>
      </c>
      <c r="GS26" s="297">
        <f t="shared" si="27"/>
        <v>135836.37073624306</v>
      </c>
      <c r="GT26" s="297">
        <f t="shared" si="27"/>
        <v>141405.66193642901</v>
      </c>
      <c r="GU26" s="298">
        <f t="shared" si="27"/>
        <v>147203.29407582257</v>
      </c>
    </row>
    <row r="28" spans="1:203">
      <c r="B28" s="301"/>
    </row>
    <row r="29" spans="1:203">
      <c r="B29" s="301">
        <f>B5-B26</f>
        <v>-0.38822879582892256</v>
      </c>
    </row>
  </sheetData>
  <mergeCells count="1">
    <mergeCell ref="A2:GU2"/>
  </mergeCells>
  <pageMargins left="0.7" right="0.7" top="1" bottom="0.75" header="0.3" footer="0.3"/>
  <pageSetup scale="78" orientation="portrait" useFirstPageNumber="1" r:id="rId1"/>
  <headerFooter scaleWithDoc="0">
    <oddFooter>&amp;RSchedule RBH-R9
Page 1 of 1</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J41"/>
  <sheetViews>
    <sheetView view="pageBreakPreview" zoomScale="60" zoomScaleNormal="70" workbookViewId="0"/>
  </sheetViews>
  <sheetFormatPr defaultRowHeight="14.25"/>
  <cols>
    <col min="1" max="1" width="12.85546875" style="215" customWidth="1"/>
    <col min="2" max="4" width="9.42578125" style="215" bestFit="1" customWidth="1"/>
    <col min="5" max="5" width="14.85546875" style="215" customWidth="1"/>
    <col min="6" max="8" width="9.42578125" style="215" bestFit="1" customWidth="1"/>
    <col min="9" max="9" width="18.5703125" style="215" customWidth="1"/>
    <col min="10" max="12" width="9.42578125" style="215" bestFit="1" customWidth="1"/>
    <col min="13" max="13" width="16.28515625" style="215" customWidth="1"/>
    <col min="14" max="16" width="9.42578125" style="215" bestFit="1" customWidth="1"/>
    <col min="17" max="17" width="16.7109375" style="215" customWidth="1"/>
    <col min="18" max="20" width="9.42578125" style="215" bestFit="1" customWidth="1"/>
    <col min="21" max="21" width="15.5703125" style="215" customWidth="1"/>
    <col min="22" max="24" width="9.42578125" style="215" bestFit="1" customWidth="1"/>
    <col min="25" max="25" width="13" style="215" customWidth="1"/>
    <col min="26" max="28" width="9.42578125" style="215" bestFit="1" customWidth="1"/>
    <col min="29" max="29" width="12.85546875" style="215" customWidth="1"/>
    <col min="30" max="32" width="9.42578125" style="215" bestFit="1" customWidth="1"/>
    <col min="33" max="33" width="11.28515625" style="215" bestFit="1" customWidth="1"/>
    <col min="34" max="36" width="9.42578125" style="215" bestFit="1" customWidth="1"/>
    <col min="37" max="37" width="11.28515625" style="215" bestFit="1" customWidth="1"/>
    <col min="38" max="40" width="9.42578125" style="215" bestFit="1" customWidth="1"/>
    <col min="41" max="41" width="11.28515625" style="215" bestFit="1" customWidth="1"/>
    <col min="42" max="44" width="9.42578125" style="215" bestFit="1" customWidth="1"/>
    <col min="45" max="45" width="11.28515625" style="215" bestFit="1" customWidth="1"/>
    <col min="46" max="48" width="9.42578125" style="215" bestFit="1" customWidth="1"/>
    <col min="49" max="49" width="11.28515625" style="215" bestFit="1" customWidth="1"/>
    <col min="50" max="52" width="9.42578125" style="215" bestFit="1" customWidth="1"/>
    <col min="53" max="53" width="11.28515625" style="215" bestFit="1" customWidth="1"/>
    <col min="54" max="56" width="9.42578125" style="215" bestFit="1" customWidth="1"/>
    <col min="57" max="57" width="11.28515625" style="215" bestFit="1" customWidth="1"/>
    <col min="58" max="60" width="9.42578125" style="215" bestFit="1" customWidth="1"/>
    <col min="61" max="61" width="11.28515625" style="215" bestFit="1" customWidth="1"/>
    <col min="62" max="64" width="9.42578125" style="215" bestFit="1" customWidth="1"/>
    <col min="65" max="65" width="20" style="215" customWidth="1"/>
    <col min="66" max="68" width="9.42578125" style="215" bestFit="1" customWidth="1"/>
    <col min="69" max="69" width="11.28515625" style="215" bestFit="1" customWidth="1"/>
    <col min="70" max="72" width="9.42578125" style="215" bestFit="1" customWidth="1"/>
    <col min="73" max="73" width="11.28515625" style="215" bestFit="1" customWidth="1"/>
    <col min="74" max="76" width="9.42578125" style="215" bestFit="1" customWidth="1"/>
    <col min="77" max="77" width="11.28515625" style="215" bestFit="1" customWidth="1"/>
    <col min="78" max="80" width="9.42578125" style="215" bestFit="1" customWidth="1"/>
    <col min="81" max="81" width="17.140625" style="215" customWidth="1"/>
    <col min="82" max="84" width="9.42578125" style="215" bestFit="1" customWidth="1"/>
    <col min="85" max="85" width="11.28515625" style="215" bestFit="1" customWidth="1"/>
    <col min="86" max="88" width="9.42578125" style="215" bestFit="1" customWidth="1"/>
    <col min="89" max="89" width="12.28515625" style="215" customWidth="1"/>
    <col min="90" max="92" width="9.42578125" style="215" bestFit="1" customWidth="1"/>
    <col min="93" max="93" width="11.28515625" style="215" bestFit="1" customWidth="1"/>
    <col min="94" max="96" width="9.42578125" style="215" bestFit="1" customWidth="1"/>
    <col min="97" max="97" width="11.28515625" style="215" bestFit="1" customWidth="1"/>
    <col min="98" max="100" width="9.42578125" style="215" bestFit="1" customWidth="1"/>
    <col min="101" max="101" width="11.28515625" style="215" bestFit="1" customWidth="1"/>
    <col min="102" max="104" width="9.42578125" style="215" bestFit="1" customWidth="1"/>
    <col min="105" max="105" width="11.28515625" style="215" bestFit="1" customWidth="1"/>
    <col min="106" max="108" width="9.42578125" style="215" bestFit="1" customWidth="1"/>
    <col min="109" max="109" width="11.28515625" style="215" bestFit="1" customWidth="1"/>
    <col min="110" max="112" width="9.42578125" style="215" bestFit="1" customWidth="1"/>
    <col min="113" max="113" width="11.28515625" style="215" bestFit="1" customWidth="1"/>
    <col min="114" max="116" width="9.42578125" style="215" bestFit="1" customWidth="1"/>
    <col min="117" max="117" width="11.28515625" style="215" bestFit="1" customWidth="1"/>
    <col min="118" max="120" width="9.42578125" style="215" bestFit="1" customWidth="1"/>
    <col min="121" max="121" width="11.28515625" style="215" bestFit="1" customWidth="1"/>
    <col min="122" max="124" width="9.42578125" style="215" bestFit="1" customWidth="1"/>
    <col min="125" max="125" width="11.28515625" style="215" bestFit="1" customWidth="1"/>
    <col min="126" max="128" width="9.42578125" style="215" bestFit="1" customWidth="1"/>
    <col min="129" max="129" width="11.28515625" style="215" bestFit="1" customWidth="1"/>
    <col min="130" max="132" width="9.42578125" style="215" bestFit="1" customWidth="1"/>
    <col min="133" max="133" width="16.42578125" style="215" customWidth="1"/>
    <col min="134" max="136" width="9.42578125" style="215" bestFit="1" customWidth="1"/>
    <col min="137" max="137" width="16.7109375" style="215" customWidth="1"/>
    <col min="138" max="140" width="9.42578125" style="215" bestFit="1" customWidth="1"/>
    <col min="141" max="141" width="12.42578125" style="215" customWidth="1"/>
    <col min="142" max="144" width="9.42578125" style="215" bestFit="1" customWidth="1"/>
    <col min="145" max="145" width="11.28515625" style="215" bestFit="1" customWidth="1"/>
    <col min="146" max="148" width="9.42578125" style="215" bestFit="1" customWidth="1"/>
    <col min="149" max="149" width="11.28515625" style="215" bestFit="1" customWidth="1"/>
    <col min="150" max="152" width="9.42578125" style="215" bestFit="1" customWidth="1"/>
    <col min="153" max="153" width="13.5703125" style="215" customWidth="1"/>
    <col min="154" max="156" width="9.42578125" style="215" bestFit="1" customWidth="1"/>
    <col min="157" max="157" width="15.5703125" style="215" customWidth="1"/>
    <col min="158" max="160" width="9.42578125" style="215" bestFit="1" customWidth="1"/>
    <col min="161" max="161" width="11.28515625" style="215" bestFit="1" customWidth="1"/>
    <col min="162" max="164" width="9.42578125" style="215" bestFit="1" customWidth="1"/>
    <col min="165" max="165" width="11.28515625" style="215" bestFit="1" customWidth="1"/>
    <col min="166" max="168" width="9.42578125" style="215" bestFit="1" customWidth="1"/>
    <col min="169" max="169" width="11.28515625" style="215" bestFit="1" customWidth="1"/>
    <col min="170" max="172" width="9.42578125" style="215" bestFit="1" customWidth="1"/>
    <col min="173" max="173" width="13" style="215" customWidth="1"/>
    <col min="174" max="176" width="9.42578125" style="215" bestFit="1" customWidth="1"/>
    <col min="177" max="177" width="13.42578125" style="215" customWidth="1"/>
    <col min="178" max="179" width="9.42578125" style="215" bestFit="1" customWidth="1"/>
    <col min="180" max="180" width="14.5703125" style="215" customWidth="1"/>
    <col min="181" max="181" width="11.28515625" style="215" bestFit="1" customWidth="1"/>
    <col min="182" max="184" width="9.42578125" style="215" bestFit="1" customWidth="1"/>
    <col min="185" max="185" width="14.140625" style="215" customWidth="1"/>
    <col min="186" max="188" width="9.42578125" style="215" bestFit="1" customWidth="1"/>
    <col min="189" max="189" width="13.5703125" style="215" customWidth="1"/>
    <col min="190" max="192" width="9.42578125" style="215" bestFit="1" customWidth="1"/>
    <col min="193" max="16384" width="9.140625" style="215"/>
  </cols>
  <sheetData>
    <row r="1" spans="1:192">
      <c r="A1" s="215" t="s">
        <v>1182</v>
      </c>
      <c r="E1" s="215" t="s">
        <v>1183</v>
      </c>
      <c r="I1" s="215" t="s">
        <v>1184</v>
      </c>
      <c r="M1" s="215" t="s">
        <v>1185</v>
      </c>
      <c r="Q1" s="215" t="s">
        <v>1186</v>
      </c>
      <c r="U1" s="215" t="s">
        <v>1187</v>
      </c>
      <c r="Y1" s="215" t="s">
        <v>1188</v>
      </c>
      <c r="AC1" s="215" t="s">
        <v>1189</v>
      </c>
      <c r="AG1" s="215" t="s">
        <v>1190</v>
      </c>
      <c r="AK1" s="215" t="s">
        <v>1191</v>
      </c>
      <c r="AO1" s="215" t="s">
        <v>1192</v>
      </c>
      <c r="AS1" s="215" t="s">
        <v>1193</v>
      </c>
      <c r="AW1" s="215" t="s">
        <v>1194</v>
      </c>
      <c r="BA1" s="215" t="s">
        <v>1195</v>
      </c>
      <c r="BE1" s="215" t="s">
        <v>1196</v>
      </c>
      <c r="BI1" s="215" t="s">
        <v>1197</v>
      </c>
      <c r="BM1" s="215" t="s">
        <v>1198</v>
      </c>
      <c r="BQ1" s="215" t="s">
        <v>1199</v>
      </c>
      <c r="BU1" s="215" t="s">
        <v>1200</v>
      </c>
      <c r="BY1" s="215" t="s">
        <v>1201</v>
      </c>
      <c r="CC1" s="215" t="s">
        <v>1202</v>
      </c>
      <c r="CG1" s="215" t="s">
        <v>1203</v>
      </c>
      <c r="CK1" s="215" t="s">
        <v>1204</v>
      </c>
      <c r="CO1" s="215" t="s">
        <v>1205</v>
      </c>
      <c r="CS1" s="215" t="s">
        <v>1206</v>
      </c>
      <c r="CW1" s="215" t="s">
        <v>1207</v>
      </c>
      <c r="DA1" s="215" t="s">
        <v>1208</v>
      </c>
      <c r="DE1" s="215" t="s">
        <v>1209</v>
      </c>
      <c r="DI1" s="215" t="s">
        <v>1210</v>
      </c>
      <c r="DM1" s="215" t="s">
        <v>1211</v>
      </c>
      <c r="DQ1" s="215" t="s">
        <v>1212</v>
      </c>
      <c r="DU1" s="215" t="s">
        <v>1213</v>
      </c>
      <c r="DY1" s="215" t="s">
        <v>1214</v>
      </c>
      <c r="EC1" s="215" t="s">
        <v>1215</v>
      </c>
      <c r="EG1" s="215" t="s">
        <v>1216</v>
      </c>
      <c r="EK1" s="215" t="s">
        <v>1217</v>
      </c>
      <c r="EO1" s="215" t="s">
        <v>1218</v>
      </c>
      <c r="ES1" s="215" t="s">
        <v>1219</v>
      </c>
      <c r="EW1" s="215" t="s">
        <v>1220</v>
      </c>
      <c r="FA1" s="215" t="s">
        <v>1221</v>
      </c>
      <c r="FE1" s="215" t="s">
        <v>1222</v>
      </c>
      <c r="FI1" s="215" t="s">
        <v>1223</v>
      </c>
      <c r="FM1" s="215" t="s">
        <v>1224</v>
      </c>
      <c r="FQ1" s="215" t="s">
        <v>1225</v>
      </c>
      <c r="FU1" s="215" t="s">
        <v>1226</v>
      </c>
      <c r="FY1" s="215" t="s">
        <v>1227</v>
      </c>
      <c r="GC1" s="215" t="s">
        <v>1228</v>
      </c>
      <c r="GG1" s="215" t="s">
        <v>1229</v>
      </c>
    </row>
    <row r="2" spans="1:192">
      <c r="A2" s="215" t="s">
        <v>1230</v>
      </c>
      <c r="B2" s="215" t="s">
        <v>1231</v>
      </c>
      <c r="C2" s="215" t="s">
        <v>1232</v>
      </c>
      <c r="D2" s="215" t="s">
        <v>1233</v>
      </c>
      <c r="E2" s="215" t="s">
        <v>1230</v>
      </c>
      <c r="F2" s="215" t="s">
        <v>1231</v>
      </c>
      <c r="G2" s="215" t="s">
        <v>1232</v>
      </c>
      <c r="H2" s="215" t="s">
        <v>1233</v>
      </c>
      <c r="I2" s="215" t="s">
        <v>1230</v>
      </c>
      <c r="J2" s="215" t="s">
        <v>1231</v>
      </c>
      <c r="K2" s="215" t="s">
        <v>1232</v>
      </c>
      <c r="L2" s="215" t="s">
        <v>1233</v>
      </c>
      <c r="M2" s="215" t="s">
        <v>1230</v>
      </c>
      <c r="N2" s="215" t="s">
        <v>1231</v>
      </c>
      <c r="O2" s="215" t="s">
        <v>1232</v>
      </c>
      <c r="P2" s="215" t="s">
        <v>1233</v>
      </c>
      <c r="Q2" s="215" t="s">
        <v>1230</v>
      </c>
      <c r="R2" s="215" t="s">
        <v>1231</v>
      </c>
      <c r="S2" s="215" t="s">
        <v>1232</v>
      </c>
      <c r="T2" s="215" t="s">
        <v>1233</v>
      </c>
      <c r="U2" s="215" t="s">
        <v>1230</v>
      </c>
      <c r="V2" s="215" t="s">
        <v>1231</v>
      </c>
      <c r="W2" s="215" t="s">
        <v>1232</v>
      </c>
      <c r="X2" s="215" t="s">
        <v>1233</v>
      </c>
      <c r="Y2" s="215" t="s">
        <v>1230</v>
      </c>
      <c r="Z2" s="215" t="s">
        <v>1231</v>
      </c>
      <c r="AA2" s="215" t="s">
        <v>1232</v>
      </c>
      <c r="AB2" s="215" t="s">
        <v>1233</v>
      </c>
      <c r="AC2" s="215" t="s">
        <v>1230</v>
      </c>
      <c r="AD2" s="215" t="s">
        <v>1231</v>
      </c>
      <c r="AE2" s="215" t="s">
        <v>1232</v>
      </c>
      <c r="AF2" s="215" t="s">
        <v>1233</v>
      </c>
      <c r="AG2" s="215" t="s">
        <v>1230</v>
      </c>
      <c r="AH2" s="215" t="s">
        <v>1231</v>
      </c>
      <c r="AI2" s="215" t="s">
        <v>1232</v>
      </c>
      <c r="AJ2" s="215" t="s">
        <v>1233</v>
      </c>
      <c r="AK2" s="215" t="s">
        <v>1230</v>
      </c>
      <c r="AL2" s="215" t="s">
        <v>1231</v>
      </c>
      <c r="AM2" s="215" t="s">
        <v>1232</v>
      </c>
      <c r="AN2" s="215" t="s">
        <v>1233</v>
      </c>
      <c r="AO2" s="215" t="s">
        <v>1230</v>
      </c>
      <c r="AP2" s="215" t="s">
        <v>1231</v>
      </c>
      <c r="AQ2" s="215" t="s">
        <v>1232</v>
      </c>
      <c r="AR2" s="215" t="s">
        <v>1233</v>
      </c>
      <c r="AS2" s="215" t="s">
        <v>1230</v>
      </c>
      <c r="AT2" s="215" t="s">
        <v>1231</v>
      </c>
      <c r="AU2" s="215" t="s">
        <v>1232</v>
      </c>
      <c r="AV2" s="215" t="s">
        <v>1233</v>
      </c>
      <c r="AW2" s="215" t="s">
        <v>1230</v>
      </c>
      <c r="AX2" s="215" t="s">
        <v>1231</v>
      </c>
      <c r="AY2" s="215" t="s">
        <v>1232</v>
      </c>
      <c r="AZ2" s="215" t="s">
        <v>1233</v>
      </c>
      <c r="BA2" s="215" t="s">
        <v>1230</v>
      </c>
      <c r="BB2" s="215" t="s">
        <v>1231</v>
      </c>
      <c r="BC2" s="215" t="s">
        <v>1232</v>
      </c>
      <c r="BD2" s="215" t="s">
        <v>1233</v>
      </c>
      <c r="BE2" s="215" t="s">
        <v>1230</v>
      </c>
      <c r="BF2" s="215" t="s">
        <v>1231</v>
      </c>
      <c r="BG2" s="215" t="s">
        <v>1232</v>
      </c>
      <c r="BH2" s="215" t="s">
        <v>1233</v>
      </c>
      <c r="BI2" s="215" t="s">
        <v>1230</v>
      </c>
      <c r="BJ2" s="215" t="s">
        <v>1231</v>
      </c>
      <c r="BK2" s="215" t="s">
        <v>1232</v>
      </c>
      <c r="BL2" s="215" t="s">
        <v>1233</v>
      </c>
      <c r="BM2" s="215" t="s">
        <v>1230</v>
      </c>
      <c r="BN2" s="215" t="s">
        <v>1231</v>
      </c>
      <c r="BO2" s="215" t="s">
        <v>1232</v>
      </c>
      <c r="BP2" s="215" t="s">
        <v>1233</v>
      </c>
      <c r="BQ2" s="215" t="s">
        <v>1230</v>
      </c>
      <c r="BR2" s="215" t="s">
        <v>1231</v>
      </c>
      <c r="BS2" s="215" t="s">
        <v>1232</v>
      </c>
      <c r="BT2" s="215" t="s">
        <v>1233</v>
      </c>
      <c r="BU2" s="215" t="s">
        <v>1230</v>
      </c>
      <c r="BV2" s="215" t="s">
        <v>1231</v>
      </c>
      <c r="BW2" s="215" t="s">
        <v>1232</v>
      </c>
      <c r="BX2" s="215" t="s">
        <v>1233</v>
      </c>
      <c r="BY2" s="215" t="s">
        <v>1230</v>
      </c>
      <c r="BZ2" s="215" t="s">
        <v>1231</v>
      </c>
      <c r="CA2" s="215" t="s">
        <v>1232</v>
      </c>
      <c r="CB2" s="215" t="s">
        <v>1233</v>
      </c>
      <c r="CC2" s="215" t="s">
        <v>1230</v>
      </c>
      <c r="CD2" s="215" t="s">
        <v>1231</v>
      </c>
      <c r="CE2" s="215" t="s">
        <v>1232</v>
      </c>
      <c r="CF2" s="215" t="s">
        <v>1233</v>
      </c>
      <c r="CG2" s="215" t="s">
        <v>1230</v>
      </c>
      <c r="CH2" s="215" t="s">
        <v>1231</v>
      </c>
      <c r="CI2" s="215" t="s">
        <v>1232</v>
      </c>
      <c r="CJ2" s="215" t="s">
        <v>1233</v>
      </c>
      <c r="CK2" s="215" t="s">
        <v>1230</v>
      </c>
      <c r="CL2" s="215" t="s">
        <v>1231</v>
      </c>
      <c r="CM2" s="215" t="s">
        <v>1232</v>
      </c>
      <c r="CN2" s="215" t="s">
        <v>1233</v>
      </c>
      <c r="CO2" s="215" t="s">
        <v>1230</v>
      </c>
      <c r="CP2" s="215" t="s">
        <v>1231</v>
      </c>
      <c r="CQ2" s="215" t="s">
        <v>1232</v>
      </c>
      <c r="CR2" s="215" t="s">
        <v>1233</v>
      </c>
      <c r="CS2" s="215" t="s">
        <v>1230</v>
      </c>
      <c r="CT2" s="215" t="s">
        <v>1231</v>
      </c>
      <c r="CU2" s="215" t="s">
        <v>1232</v>
      </c>
      <c r="CV2" s="215" t="s">
        <v>1233</v>
      </c>
      <c r="CW2" s="215" t="s">
        <v>1230</v>
      </c>
      <c r="CX2" s="215" t="s">
        <v>1231</v>
      </c>
      <c r="CY2" s="215" t="s">
        <v>1232</v>
      </c>
      <c r="CZ2" s="215" t="s">
        <v>1233</v>
      </c>
      <c r="DA2" s="215" t="s">
        <v>1230</v>
      </c>
      <c r="DB2" s="215" t="s">
        <v>1231</v>
      </c>
      <c r="DC2" s="215" t="s">
        <v>1232</v>
      </c>
      <c r="DD2" s="215" t="s">
        <v>1233</v>
      </c>
      <c r="DE2" s="215" t="s">
        <v>1230</v>
      </c>
      <c r="DF2" s="215" t="s">
        <v>1231</v>
      </c>
      <c r="DG2" s="215" t="s">
        <v>1232</v>
      </c>
      <c r="DH2" s="215" t="s">
        <v>1233</v>
      </c>
      <c r="DI2" s="215" t="s">
        <v>1230</v>
      </c>
      <c r="DJ2" s="215" t="s">
        <v>1231</v>
      </c>
      <c r="DK2" s="215" t="s">
        <v>1232</v>
      </c>
      <c r="DL2" s="215" t="s">
        <v>1233</v>
      </c>
      <c r="DM2" s="215" t="s">
        <v>1230</v>
      </c>
      <c r="DN2" s="215" t="s">
        <v>1231</v>
      </c>
      <c r="DO2" s="215" t="s">
        <v>1232</v>
      </c>
      <c r="DP2" s="215" t="s">
        <v>1233</v>
      </c>
      <c r="DQ2" s="215" t="s">
        <v>1230</v>
      </c>
      <c r="DR2" s="215" t="s">
        <v>1231</v>
      </c>
      <c r="DS2" s="215" t="s">
        <v>1232</v>
      </c>
      <c r="DT2" s="215" t="s">
        <v>1233</v>
      </c>
      <c r="DU2" s="215" t="s">
        <v>1230</v>
      </c>
      <c r="DV2" s="215" t="s">
        <v>1231</v>
      </c>
      <c r="DW2" s="215" t="s">
        <v>1232</v>
      </c>
      <c r="DX2" s="215" t="s">
        <v>1233</v>
      </c>
      <c r="DY2" s="215" t="s">
        <v>1230</v>
      </c>
      <c r="DZ2" s="215" t="s">
        <v>1231</v>
      </c>
      <c r="EA2" s="215" t="s">
        <v>1232</v>
      </c>
      <c r="EB2" s="215" t="s">
        <v>1233</v>
      </c>
      <c r="EC2" s="215" t="s">
        <v>1230</v>
      </c>
      <c r="ED2" s="215" t="s">
        <v>1231</v>
      </c>
      <c r="EE2" s="215" t="s">
        <v>1232</v>
      </c>
      <c r="EF2" s="215" t="s">
        <v>1233</v>
      </c>
      <c r="EG2" s="215" t="s">
        <v>1230</v>
      </c>
      <c r="EH2" s="215" t="s">
        <v>1231</v>
      </c>
      <c r="EI2" s="215" t="s">
        <v>1232</v>
      </c>
      <c r="EJ2" s="215" t="s">
        <v>1233</v>
      </c>
      <c r="EK2" s="215" t="s">
        <v>1230</v>
      </c>
      <c r="EL2" s="215" t="s">
        <v>1231</v>
      </c>
      <c r="EM2" s="215" t="s">
        <v>1232</v>
      </c>
      <c r="EN2" s="215" t="s">
        <v>1233</v>
      </c>
      <c r="EO2" s="215" t="s">
        <v>1230</v>
      </c>
      <c r="EP2" s="215" t="s">
        <v>1231</v>
      </c>
      <c r="EQ2" s="215" t="s">
        <v>1232</v>
      </c>
      <c r="ER2" s="215" t="s">
        <v>1233</v>
      </c>
      <c r="ES2" s="215" t="s">
        <v>1230</v>
      </c>
      <c r="ET2" s="215" t="s">
        <v>1231</v>
      </c>
      <c r="EU2" s="215" t="s">
        <v>1232</v>
      </c>
      <c r="EV2" s="215" t="s">
        <v>1233</v>
      </c>
      <c r="EW2" s="215" t="s">
        <v>1230</v>
      </c>
      <c r="EX2" s="215" t="s">
        <v>1231</v>
      </c>
      <c r="EY2" s="215" t="s">
        <v>1232</v>
      </c>
      <c r="EZ2" s="215" t="s">
        <v>1233</v>
      </c>
      <c r="FA2" s="215" t="s">
        <v>1230</v>
      </c>
      <c r="FB2" s="215" t="s">
        <v>1231</v>
      </c>
      <c r="FC2" s="215" t="s">
        <v>1232</v>
      </c>
      <c r="FD2" s="215" t="s">
        <v>1233</v>
      </c>
      <c r="FE2" s="215" t="s">
        <v>1230</v>
      </c>
      <c r="FF2" s="215" t="s">
        <v>1231</v>
      </c>
      <c r="FG2" s="215" t="s">
        <v>1232</v>
      </c>
      <c r="FH2" s="215" t="s">
        <v>1233</v>
      </c>
      <c r="FI2" s="215" t="s">
        <v>1230</v>
      </c>
      <c r="FJ2" s="215" t="s">
        <v>1231</v>
      </c>
      <c r="FK2" s="215" t="s">
        <v>1232</v>
      </c>
      <c r="FL2" s="215" t="s">
        <v>1233</v>
      </c>
      <c r="FM2" s="215" t="s">
        <v>1230</v>
      </c>
      <c r="FN2" s="215" t="s">
        <v>1231</v>
      </c>
      <c r="FO2" s="215" t="s">
        <v>1232</v>
      </c>
      <c r="FP2" s="215" t="s">
        <v>1233</v>
      </c>
      <c r="FQ2" s="215" t="s">
        <v>1230</v>
      </c>
      <c r="FR2" s="215" t="s">
        <v>1231</v>
      </c>
      <c r="FS2" s="215" t="s">
        <v>1232</v>
      </c>
      <c r="FT2" s="215" t="s">
        <v>1233</v>
      </c>
      <c r="FU2" s="215" t="s">
        <v>1230</v>
      </c>
      <c r="FV2" s="215" t="s">
        <v>1231</v>
      </c>
      <c r="FW2" s="215" t="s">
        <v>1232</v>
      </c>
      <c r="FX2" s="215" t="s">
        <v>1233</v>
      </c>
      <c r="FY2" s="215" t="s">
        <v>1230</v>
      </c>
      <c r="FZ2" s="215" t="s">
        <v>1231</v>
      </c>
      <c r="GA2" s="215" t="s">
        <v>1232</v>
      </c>
      <c r="GB2" s="215" t="s">
        <v>1233</v>
      </c>
      <c r="GC2" s="215" t="s">
        <v>1230</v>
      </c>
      <c r="GD2" s="215" t="s">
        <v>1231</v>
      </c>
      <c r="GE2" s="215" t="s">
        <v>1232</v>
      </c>
      <c r="GF2" s="215" t="s">
        <v>1233</v>
      </c>
      <c r="GG2" s="215" t="s">
        <v>1230</v>
      </c>
      <c r="GH2" s="215" t="s">
        <v>1231</v>
      </c>
      <c r="GI2" s="215" t="s">
        <v>1232</v>
      </c>
      <c r="GJ2" s="215" t="s">
        <v>1233</v>
      </c>
    </row>
    <row r="3" spans="1:192">
      <c r="A3" s="216">
        <v>33238</v>
      </c>
      <c r="B3" s="215">
        <v>3.5550000000000002</v>
      </c>
      <c r="C3" s="215">
        <v>2.79</v>
      </c>
      <c r="D3" s="215">
        <f>C3/B3</f>
        <v>0.78481012658227844</v>
      </c>
      <c r="E3" s="216">
        <v>33238</v>
      </c>
      <c r="F3" s="215">
        <v>1.115</v>
      </c>
      <c r="G3" s="215">
        <v>0.87</v>
      </c>
      <c r="H3" s="215">
        <f>G3/F3</f>
        <v>0.78026905829596416</v>
      </c>
      <c r="I3" s="216">
        <v>35064</v>
      </c>
      <c r="J3" s="215">
        <v>2.7199999999999998</v>
      </c>
      <c r="K3" s="215" t="s">
        <v>1234</v>
      </c>
      <c r="M3" s="216">
        <v>33238</v>
      </c>
      <c r="N3" s="215">
        <v>2.65</v>
      </c>
      <c r="O3" s="215">
        <v>2.4</v>
      </c>
      <c r="P3" s="215">
        <f>O3/N3</f>
        <v>0.90566037735849059</v>
      </c>
      <c r="Q3" s="216">
        <v>42369</v>
      </c>
      <c r="R3" s="215">
        <v>1.07</v>
      </c>
      <c r="S3" s="215">
        <v>0</v>
      </c>
      <c r="U3" s="216">
        <v>33238</v>
      </c>
      <c r="V3" s="215">
        <v>1.73</v>
      </c>
      <c r="W3" s="215">
        <v>1.24</v>
      </c>
      <c r="X3" s="215">
        <f>W3/V3</f>
        <v>0.7167630057803468</v>
      </c>
      <c r="Y3" s="216">
        <v>33238</v>
      </c>
      <c r="Z3" s="215">
        <v>1.1155999999999999</v>
      </c>
      <c r="AA3" s="215">
        <v>0.72889999999999999</v>
      </c>
      <c r="AB3" s="215">
        <f>AA3/Z3</f>
        <v>0.65337038365005384</v>
      </c>
      <c r="AC3" s="216">
        <v>33238</v>
      </c>
      <c r="AD3" s="215">
        <v>1.335</v>
      </c>
      <c r="AE3" s="215">
        <v>1.48</v>
      </c>
      <c r="AF3" s="215">
        <f>AE3/AD3</f>
        <v>1.1086142322097379</v>
      </c>
      <c r="AG3" s="216">
        <v>33238</v>
      </c>
      <c r="AH3" s="215">
        <v>-6.07</v>
      </c>
      <c r="AI3" s="215">
        <v>0.42</v>
      </c>
      <c r="AJ3" s="215">
        <f>AI3/AH3</f>
        <v>-6.919275123558484E-2</v>
      </c>
      <c r="AK3" s="216">
        <v>33238</v>
      </c>
      <c r="AL3" s="215">
        <v>2.3199999999999998</v>
      </c>
      <c r="AM3" s="215">
        <v>1.8199999999999998</v>
      </c>
      <c r="AN3" s="215">
        <f>AM3/AL3</f>
        <v>0.78448275862068961</v>
      </c>
      <c r="AO3" s="216">
        <v>33238</v>
      </c>
      <c r="AP3" s="215">
        <v>1.46</v>
      </c>
      <c r="AQ3" s="215">
        <v>1.1167</v>
      </c>
      <c r="AR3" s="215">
        <f>AQ3/AP3</f>
        <v>0.76486301369863019</v>
      </c>
      <c r="AS3" s="216">
        <v>33238</v>
      </c>
      <c r="AT3" s="215">
        <v>3.26</v>
      </c>
      <c r="AU3" s="215">
        <v>1.78</v>
      </c>
      <c r="AV3" s="215">
        <f>AU3/AT3</f>
        <v>0.54601226993865037</v>
      </c>
      <c r="AW3" s="216">
        <v>33238</v>
      </c>
      <c r="AX3" s="215">
        <v>3.6</v>
      </c>
      <c r="AY3" s="215">
        <v>2.4</v>
      </c>
      <c r="AZ3" s="215">
        <f>AY3/AX3</f>
        <v>0.66666666666666663</v>
      </c>
      <c r="BA3" s="216">
        <v>33238</v>
      </c>
      <c r="BB3" s="215">
        <v>1.8</v>
      </c>
      <c r="BC3" s="215">
        <v>1.31</v>
      </c>
      <c r="BD3" s="215">
        <f>BC3/BB3</f>
        <v>0.72777777777777775</v>
      </c>
      <c r="BE3" s="216">
        <v>35430</v>
      </c>
      <c r="BF3" s="215">
        <v>0.52300000000000002</v>
      </c>
      <c r="BG3" s="215">
        <v>0</v>
      </c>
      <c r="BI3" s="216">
        <v>33238</v>
      </c>
      <c r="BJ3" s="215">
        <v>2.44</v>
      </c>
      <c r="BK3" s="215">
        <v>1.05</v>
      </c>
      <c r="BL3" s="215">
        <f>BK3/BJ3</f>
        <v>0.43032786885245905</v>
      </c>
      <c r="BM3" s="216">
        <v>43465</v>
      </c>
      <c r="BN3" s="215">
        <v>2.5</v>
      </c>
      <c r="BO3" s="215">
        <v>1.7349999999999999</v>
      </c>
      <c r="BP3" s="215">
        <f>BO3/BN3</f>
        <v>0.69399999999999995</v>
      </c>
      <c r="BQ3" s="216">
        <v>33238</v>
      </c>
      <c r="BR3" s="215">
        <v>1.94</v>
      </c>
      <c r="BS3" s="215">
        <v>1.76</v>
      </c>
      <c r="BT3" s="215">
        <f>BS3/BR3</f>
        <v>0.90721649484536082</v>
      </c>
      <c r="BU3" s="216">
        <v>36525</v>
      </c>
      <c r="BV3" s="215">
        <v>-3.4</v>
      </c>
      <c r="BW3" s="215">
        <v>0.9</v>
      </c>
      <c r="BX3" s="215">
        <f>BW3/BV3</f>
        <v>-0.26470588235294118</v>
      </c>
      <c r="BY3" s="216">
        <v>35064</v>
      </c>
      <c r="BZ3" s="215">
        <v>2.0499999999999998</v>
      </c>
      <c r="CA3" s="215" t="s">
        <v>1234</v>
      </c>
      <c r="CC3" s="216">
        <v>33238</v>
      </c>
      <c r="CD3" s="215">
        <v>1.085</v>
      </c>
      <c r="CE3" s="215">
        <v>1.085</v>
      </c>
      <c r="CF3" s="215">
        <f>CE3/CD3</f>
        <v>1</v>
      </c>
      <c r="CG3" s="216">
        <v>33238</v>
      </c>
      <c r="CH3" s="215">
        <v>1.9100000000000001</v>
      </c>
      <c r="CI3" s="215">
        <v>1.8599999999999999</v>
      </c>
      <c r="CJ3" s="215">
        <f>CI3/CH3</f>
        <v>0.97382198952879573</v>
      </c>
      <c r="CK3" s="216">
        <v>33238</v>
      </c>
      <c r="CL3" s="215">
        <v>0.90669999999999995</v>
      </c>
      <c r="CM3" s="215">
        <v>0.76439999999999997</v>
      </c>
      <c r="CN3" s="215">
        <f>CM3/CL3</f>
        <v>0.8430572405426271</v>
      </c>
      <c r="CO3" s="216">
        <v>33238</v>
      </c>
      <c r="CP3" s="215">
        <v>-1.43</v>
      </c>
      <c r="CQ3" s="215">
        <v>1.17</v>
      </c>
      <c r="CR3" s="215">
        <f>CQ3/CP3</f>
        <v>-0.81818181818181812</v>
      </c>
      <c r="CS3" s="216">
        <v>37621</v>
      </c>
      <c r="CT3" s="215">
        <v>-30.04</v>
      </c>
      <c r="CU3" s="215">
        <v>1.27</v>
      </c>
      <c r="CV3" s="215">
        <f>CU3/CT3</f>
        <v>-4.2276964047936086E-2</v>
      </c>
      <c r="CW3" s="216">
        <v>33238</v>
      </c>
      <c r="CX3" s="215">
        <v>0.84499999999999997</v>
      </c>
      <c r="CY3" s="215">
        <v>0.62</v>
      </c>
      <c r="CZ3" s="215">
        <f>CY3/CX3</f>
        <v>0.73372781065088755</v>
      </c>
      <c r="DA3" s="216">
        <v>33238</v>
      </c>
      <c r="DB3" s="215">
        <v>0.995</v>
      </c>
      <c r="DC3" s="215">
        <v>0.78</v>
      </c>
      <c r="DD3" s="215">
        <f>DC3/DB3</f>
        <v>0.78391959798994981</v>
      </c>
      <c r="DE3" s="216">
        <v>33238</v>
      </c>
      <c r="DF3" s="215">
        <v>2.1</v>
      </c>
      <c r="DG3" s="215">
        <v>1.52</v>
      </c>
      <c r="DH3" s="215">
        <f>DG3/DF3</f>
        <v>0.72380952380952379</v>
      </c>
      <c r="DI3" s="216">
        <v>33238</v>
      </c>
      <c r="DJ3" s="215">
        <v>1.1200000000000001</v>
      </c>
      <c r="DK3" s="215" t="s">
        <v>1234</v>
      </c>
      <c r="DM3" s="216">
        <v>33238</v>
      </c>
      <c r="DN3" s="215">
        <v>-0.15329999999999999</v>
      </c>
      <c r="DO3" s="215" t="s">
        <v>1234</v>
      </c>
      <c r="DQ3" s="216">
        <v>33969</v>
      </c>
      <c r="DR3" s="215">
        <v>2.2999999999999998</v>
      </c>
      <c r="DS3" s="215">
        <v>0</v>
      </c>
      <c r="DT3" s="215">
        <f>DS3/DR3</f>
        <v>0</v>
      </c>
      <c r="DU3" s="216">
        <v>33238</v>
      </c>
      <c r="DV3" s="215">
        <v>0.98750000000000004</v>
      </c>
      <c r="DW3" s="215">
        <v>0.745</v>
      </c>
      <c r="DX3" s="215">
        <f>DW3/DV3</f>
        <v>0.75443037974683536</v>
      </c>
      <c r="DY3" s="216">
        <v>33238</v>
      </c>
      <c r="DZ3" s="215">
        <v>1.28</v>
      </c>
      <c r="EA3" s="215">
        <v>1.0449999999999999</v>
      </c>
      <c r="EB3" s="215">
        <f>EA3/DZ3</f>
        <v>0.81640624999999989</v>
      </c>
      <c r="EC3" s="216">
        <v>35430</v>
      </c>
      <c r="ED3" s="215">
        <v>1.77</v>
      </c>
      <c r="EE3" s="215" t="s">
        <v>1234</v>
      </c>
      <c r="EG3" s="216">
        <v>33238</v>
      </c>
      <c r="EH3" s="215">
        <v>0.95499999999999996</v>
      </c>
      <c r="EI3" s="215">
        <v>1.07</v>
      </c>
      <c r="EJ3" s="215">
        <f>EI3/EH3</f>
        <v>1.1204188481675394</v>
      </c>
      <c r="EK3" s="216">
        <v>36525</v>
      </c>
      <c r="EL3" s="215">
        <v>1.48</v>
      </c>
      <c r="EM3" s="215">
        <v>0.94</v>
      </c>
      <c r="EN3" s="215">
        <f>EM3/EL3</f>
        <v>0.63513513513513509</v>
      </c>
      <c r="EO3" s="216">
        <v>33238</v>
      </c>
      <c r="EP3" s="215">
        <v>0.92330000000000001</v>
      </c>
      <c r="EQ3" s="215">
        <v>0.57830000000000004</v>
      </c>
      <c r="ER3" s="215">
        <f>EQ3/EP3</f>
        <v>0.62634030109390237</v>
      </c>
      <c r="ES3" s="216">
        <v>33238</v>
      </c>
      <c r="ET3" s="215">
        <v>1.415</v>
      </c>
      <c r="EU3" s="215">
        <v>1.1475</v>
      </c>
      <c r="EV3" s="215">
        <f>EU3/ET3</f>
        <v>0.81095406360424027</v>
      </c>
      <c r="EW3" s="216">
        <v>33238</v>
      </c>
      <c r="EX3" s="215">
        <v>0.98</v>
      </c>
      <c r="EY3" s="215">
        <v>0.77329999999999999</v>
      </c>
      <c r="EZ3" s="215">
        <f>EY3/EX3</f>
        <v>0.78908163265306119</v>
      </c>
      <c r="FA3" s="216">
        <v>33238</v>
      </c>
      <c r="FB3" s="215">
        <v>0.60670000000000002</v>
      </c>
      <c r="FC3" s="215">
        <v>0.56779999999999997</v>
      </c>
      <c r="FD3" s="215">
        <f>FC3/FB3</f>
        <v>0.93588264381077957</v>
      </c>
      <c r="FE3" s="216">
        <v>33238</v>
      </c>
      <c r="FF3" s="215">
        <v>0.21560000000000001</v>
      </c>
      <c r="FG3" s="215">
        <v>0.32</v>
      </c>
      <c r="FH3" s="215">
        <f>FG3/FF3</f>
        <v>1.484230055658627</v>
      </c>
      <c r="FI3" s="216">
        <v>33238</v>
      </c>
      <c r="FJ3" s="215">
        <v>0.59050000000000002</v>
      </c>
      <c r="FK3" s="215">
        <v>0.52</v>
      </c>
      <c r="FL3" s="215">
        <f>FK3/FJ3</f>
        <v>0.88060965283657922</v>
      </c>
      <c r="FM3" s="216">
        <v>33238</v>
      </c>
      <c r="FN3" s="215">
        <v>1.5867</v>
      </c>
      <c r="FO3" s="215">
        <v>1.1000000000000001</v>
      </c>
      <c r="FP3" s="215">
        <f>FO3/FN3</f>
        <v>0.69326274658095421</v>
      </c>
      <c r="FQ3" s="216">
        <v>41639</v>
      </c>
      <c r="FR3" s="215" t="s">
        <v>1234</v>
      </c>
      <c r="FS3" s="215">
        <v>0</v>
      </c>
      <c r="FU3" s="216">
        <v>33238</v>
      </c>
      <c r="FV3" s="215">
        <v>0.33329999999999999</v>
      </c>
      <c r="FW3" s="215">
        <v>0.35049999999999998</v>
      </c>
      <c r="FX3" s="215">
        <f>FW3/FV3</f>
        <v>1.0516051605160517</v>
      </c>
      <c r="FY3" s="216">
        <v>33969</v>
      </c>
      <c r="FZ3" s="215">
        <v>0.81</v>
      </c>
      <c r="GA3" s="215">
        <v>0.7</v>
      </c>
      <c r="GB3" s="215">
        <f>GA3/FZ3</f>
        <v>0.86419753086419737</v>
      </c>
      <c r="GC3" s="216">
        <v>33238</v>
      </c>
      <c r="GD3" s="215">
        <v>1.1850000000000001</v>
      </c>
      <c r="GE3" s="215">
        <v>1.18</v>
      </c>
      <c r="GF3" s="215">
        <f>GE3/GD3</f>
        <v>0.99578059071729952</v>
      </c>
      <c r="GG3" s="216">
        <v>33969</v>
      </c>
      <c r="GH3" s="215">
        <v>0.24440000000000001</v>
      </c>
      <c r="GI3" s="215">
        <v>0.28220000000000001</v>
      </c>
      <c r="GJ3" s="215">
        <f>GI3/GH3</f>
        <v>1.1546644844517184</v>
      </c>
    </row>
    <row r="4" spans="1:192">
      <c r="A4" s="216">
        <v>33603</v>
      </c>
      <c r="B4" s="215">
        <v>3.69</v>
      </c>
      <c r="C4" s="215">
        <v>2.85</v>
      </c>
      <c r="D4" s="215">
        <f t="shared" ref="D4:D31" si="0">C4/B4</f>
        <v>0.77235772357723576</v>
      </c>
      <c r="E4" s="216">
        <v>33603</v>
      </c>
      <c r="F4" s="215">
        <v>1.2150000000000001</v>
      </c>
      <c r="G4" s="215">
        <v>0.9</v>
      </c>
      <c r="H4" s="215">
        <f t="shared" ref="H4:H30" si="1">G4/F4</f>
        <v>0.7407407407407407</v>
      </c>
      <c r="I4" s="216">
        <v>35430</v>
      </c>
      <c r="J4" s="215">
        <v>2.71</v>
      </c>
      <c r="K4" s="215" t="s">
        <v>1234</v>
      </c>
      <c r="M4" s="216">
        <v>33603</v>
      </c>
      <c r="N4" s="215">
        <v>2.7</v>
      </c>
      <c r="O4" s="215">
        <v>2.4</v>
      </c>
      <c r="P4" s="215">
        <f t="shared" ref="P4:P31" si="2">O4/N4</f>
        <v>0.88888888888888884</v>
      </c>
      <c r="Q4" s="216">
        <v>42734</v>
      </c>
      <c r="R4" s="215">
        <v>2.04</v>
      </c>
      <c r="S4" s="215">
        <v>1.728</v>
      </c>
      <c r="T4" s="215">
        <f>S4/R4</f>
        <v>0.84705882352941175</v>
      </c>
      <c r="U4" s="216">
        <v>33603</v>
      </c>
      <c r="V4" s="215">
        <v>1.34</v>
      </c>
      <c r="W4" s="215">
        <v>1.24</v>
      </c>
      <c r="X4" s="215">
        <f t="shared" ref="X4:X31" si="3">W4/V4</f>
        <v>0.9253731343283581</v>
      </c>
      <c r="Y4" s="216">
        <v>33603</v>
      </c>
      <c r="Z4" s="215">
        <v>1.1067</v>
      </c>
      <c r="AA4" s="215">
        <v>0.78220000000000001</v>
      </c>
      <c r="AB4" s="215">
        <f t="shared" ref="AB4:AB31" si="4">AA4/Z4</f>
        <v>0.70678594018252461</v>
      </c>
      <c r="AC4" s="216">
        <v>33603</v>
      </c>
      <c r="AD4" s="215">
        <v>1.62</v>
      </c>
      <c r="AE4" s="215">
        <v>1.48</v>
      </c>
      <c r="AF4" s="215">
        <f t="shared" ref="AF4:AF31" si="5">AE4/AD4</f>
        <v>0.9135802469135802</v>
      </c>
      <c r="AG4" s="216">
        <v>33603</v>
      </c>
      <c r="AH4" s="215">
        <v>-3.44</v>
      </c>
      <c r="AI4" s="215">
        <v>0.48</v>
      </c>
      <c r="AJ4" s="215">
        <f t="shared" ref="AJ4:AJ31" si="6">AI4/AH4</f>
        <v>-0.13953488372093023</v>
      </c>
      <c r="AK4" s="216">
        <v>33603</v>
      </c>
      <c r="AL4" s="215">
        <v>2.3199999999999998</v>
      </c>
      <c r="AM4" s="215">
        <v>1.8599999999999999</v>
      </c>
      <c r="AN4" s="215">
        <f t="shared" ref="AN4:AN31" si="7">AM4/AL4</f>
        <v>0.80172413793103448</v>
      </c>
      <c r="AO4" s="216">
        <v>33603</v>
      </c>
      <c r="AP4" s="215">
        <v>1.47</v>
      </c>
      <c r="AQ4" s="215">
        <v>1.1567000000000001</v>
      </c>
      <c r="AR4" s="215">
        <f t="shared" ref="AR4:AR31" si="8">AQ4/AP4</f>
        <v>0.7868707482993198</v>
      </c>
      <c r="AS4" s="216">
        <v>33603</v>
      </c>
      <c r="AT4" s="215">
        <v>3.64</v>
      </c>
      <c r="AU4" s="215">
        <v>1.88</v>
      </c>
      <c r="AV4" s="215">
        <f t="shared" ref="AV4:AV31" si="9">AU4/AT4</f>
        <v>0.51648351648351642</v>
      </c>
      <c r="AW4" s="216">
        <v>33603</v>
      </c>
      <c r="AX4" s="215">
        <v>3.9</v>
      </c>
      <c r="AY4" s="215">
        <v>2.52</v>
      </c>
      <c r="AZ4" s="215">
        <f t="shared" ref="AZ4:AZ31" si="10">AY4/AX4</f>
        <v>0.64615384615384619</v>
      </c>
      <c r="BA4" s="216">
        <v>33603</v>
      </c>
      <c r="BB4" s="215">
        <v>1.605</v>
      </c>
      <c r="BC4" s="215">
        <v>1.35</v>
      </c>
      <c r="BD4" s="215">
        <f t="shared" ref="BD4:BD31" si="11">BC4/BB4</f>
        <v>0.8411214953271029</v>
      </c>
      <c r="BE4" s="216">
        <v>35795</v>
      </c>
      <c r="BF4" s="215">
        <v>0.63900000000000001</v>
      </c>
      <c r="BG4" s="215">
        <v>0</v>
      </c>
      <c r="BI4" s="216">
        <v>33603</v>
      </c>
      <c r="BJ4" s="215">
        <v>2.64</v>
      </c>
      <c r="BK4" s="215">
        <v>1.25</v>
      </c>
      <c r="BL4" s="215">
        <f t="shared" ref="BL4:BL31" si="12">BK4/BJ4</f>
        <v>0.47348484848484845</v>
      </c>
      <c r="BM4" s="216"/>
      <c r="BQ4" s="216">
        <v>33603</v>
      </c>
      <c r="BR4" s="215">
        <v>2.12</v>
      </c>
      <c r="BS4" s="215">
        <v>1.76</v>
      </c>
      <c r="BT4" s="215">
        <f t="shared" ref="BT4:BT31" si="13">BS4/BR4</f>
        <v>0.83018867924528295</v>
      </c>
      <c r="BU4" s="216">
        <v>36889</v>
      </c>
      <c r="BV4" s="215">
        <v>1.4350000000000001</v>
      </c>
      <c r="BW4" s="215">
        <v>0.45500000000000002</v>
      </c>
      <c r="BX4" s="215">
        <f t="shared" ref="BX4:BX22" si="14">BW4/BV4</f>
        <v>0.31707317073170732</v>
      </c>
      <c r="BY4" s="216">
        <v>35430</v>
      </c>
      <c r="BZ4" s="215">
        <v>2.1</v>
      </c>
      <c r="CA4" s="215" t="s">
        <v>1234</v>
      </c>
      <c r="CC4" s="216">
        <v>33603</v>
      </c>
      <c r="CD4" s="215">
        <v>1.2</v>
      </c>
      <c r="CE4" s="215">
        <v>1.105</v>
      </c>
      <c r="CF4" s="215">
        <f t="shared" ref="CF4:CF30" si="15">CE4/CD4</f>
        <v>0.92083333333333339</v>
      </c>
      <c r="CG4" s="216">
        <v>33603</v>
      </c>
      <c r="CH4" s="215">
        <v>1.56</v>
      </c>
      <c r="CI4" s="215">
        <v>1.8599999999999999</v>
      </c>
      <c r="CJ4" s="215">
        <f t="shared" ref="CJ4:CJ31" si="16">CI4/CH4</f>
        <v>1.1923076923076923</v>
      </c>
      <c r="CK4" s="216">
        <v>33603</v>
      </c>
      <c r="CL4" s="215">
        <v>1.0133000000000001</v>
      </c>
      <c r="CM4" s="215">
        <v>0.77629999999999999</v>
      </c>
      <c r="CN4" s="215">
        <f t="shared" ref="CN4:CN30" si="17">CM4/CL4</f>
        <v>0.76611072732655672</v>
      </c>
      <c r="CO4" s="216">
        <v>33603</v>
      </c>
      <c r="CP4" s="215">
        <v>0.74</v>
      </c>
      <c r="CQ4" s="215">
        <v>1.1950000000000001</v>
      </c>
      <c r="CR4" s="215">
        <f t="shared" ref="CR4:CR31" si="18">CQ4/CP4</f>
        <v>1.6148648648648649</v>
      </c>
      <c r="CS4" s="216">
        <v>37986</v>
      </c>
      <c r="CT4" s="215">
        <v>-3.44</v>
      </c>
      <c r="CU4" s="215">
        <v>0</v>
      </c>
      <c r="CV4" s="215">
        <f t="shared" ref="CV4:CV19" si="19">CU4/CT4</f>
        <v>0</v>
      </c>
      <c r="CW4" s="216">
        <v>33603</v>
      </c>
      <c r="CX4" s="215">
        <v>0.8175</v>
      </c>
      <c r="CY4" s="215">
        <v>0.64500000000000002</v>
      </c>
      <c r="CZ4" s="215">
        <f t="shared" ref="CZ4:CZ31" si="20">CY4/CX4</f>
        <v>0.78899082568807344</v>
      </c>
      <c r="DA4" s="216">
        <v>33603</v>
      </c>
      <c r="DB4" s="215">
        <v>1.075</v>
      </c>
      <c r="DC4" s="215">
        <v>0.8</v>
      </c>
      <c r="DD4" s="215">
        <f t="shared" ref="DD4:DD31" si="21">DC4/DB4</f>
        <v>0.74418604651162801</v>
      </c>
      <c r="DE4" s="216">
        <v>33603</v>
      </c>
      <c r="DF4" s="215">
        <v>2.2400000000000002</v>
      </c>
      <c r="DG4" s="215">
        <v>1.6400000000000001</v>
      </c>
      <c r="DH4" s="215">
        <f t="shared" ref="DH4:DH31" si="22">DG4/DF4</f>
        <v>0.7321428571428571</v>
      </c>
      <c r="DI4" s="216">
        <v>33603</v>
      </c>
      <c r="DJ4" s="215">
        <v>-2.15</v>
      </c>
      <c r="DK4" s="215" t="s">
        <v>1234</v>
      </c>
      <c r="DM4" s="216">
        <v>33603</v>
      </c>
      <c r="DN4" s="215">
        <v>0.21329999999999999</v>
      </c>
      <c r="DO4" s="215" t="s">
        <v>1234</v>
      </c>
      <c r="DQ4" s="216">
        <v>34334</v>
      </c>
      <c r="DR4" s="215">
        <v>2.17</v>
      </c>
      <c r="DS4" s="215">
        <v>0</v>
      </c>
      <c r="DT4" s="215">
        <f t="shared" ref="DT4:DT29" si="23">DS4/DR4</f>
        <v>0</v>
      </c>
      <c r="DU4" s="216">
        <v>33603</v>
      </c>
      <c r="DV4" s="215">
        <v>1.0024999999999999</v>
      </c>
      <c r="DW4" s="215">
        <v>0.77500000000000002</v>
      </c>
      <c r="DX4" s="215">
        <f t="shared" ref="DX4:DX31" si="24">DW4/DV4</f>
        <v>0.77306733167082298</v>
      </c>
      <c r="DY4" s="216">
        <v>33603</v>
      </c>
      <c r="DZ4" s="215">
        <v>1.2150000000000001</v>
      </c>
      <c r="EA4" s="215">
        <v>1.0649999999999999</v>
      </c>
      <c r="EB4" s="215">
        <f t="shared" ref="EB4:EB31" si="25">EA4/DZ4</f>
        <v>0.87654320987654311</v>
      </c>
      <c r="EC4" s="216">
        <v>35795</v>
      </c>
      <c r="ED4" s="215">
        <v>1.8199999999999998</v>
      </c>
      <c r="EE4" s="215">
        <v>1.27</v>
      </c>
      <c r="EF4" s="215">
        <f t="shared" ref="EF4:EF25" si="26">EE4/ED4</f>
        <v>0.69780219780219788</v>
      </c>
      <c r="EG4" s="216">
        <v>33603</v>
      </c>
      <c r="EH4" s="215">
        <v>1.3900000000000001</v>
      </c>
      <c r="EI4" s="215">
        <v>1.07</v>
      </c>
      <c r="EJ4" s="215">
        <f t="shared" ref="EJ4:EJ31" si="27">EI4/EH4</f>
        <v>0.76978417266187049</v>
      </c>
      <c r="EK4" s="216">
        <v>36889</v>
      </c>
      <c r="EL4" s="215">
        <v>1.17</v>
      </c>
      <c r="EM4" s="215">
        <v>0.74</v>
      </c>
      <c r="EN4" s="215">
        <f t="shared" ref="EN4:EN21" si="28">EM4/EL4</f>
        <v>0.63247863247863256</v>
      </c>
      <c r="EO4" s="216">
        <v>33603</v>
      </c>
      <c r="EP4" s="215">
        <v>0.93669999999999998</v>
      </c>
      <c r="EQ4" s="215">
        <v>0.61170000000000002</v>
      </c>
      <c r="ER4" s="215">
        <f t="shared" ref="ER4:ER31" si="29">EQ4/EP4</f>
        <v>0.65303725846055305</v>
      </c>
      <c r="ES4" s="216">
        <v>33603</v>
      </c>
      <c r="ET4" s="215">
        <v>1.645</v>
      </c>
      <c r="EU4" s="215">
        <v>1.1975</v>
      </c>
      <c r="EV4" s="215">
        <f t="shared" ref="EV4:EV31" si="30">EU4/ET4</f>
        <v>0.72796352583586621</v>
      </c>
      <c r="EW4" s="216">
        <v>33603</v>
      </c>
      <c r="EX4" s="215">
        <v>0.8</v>
      </c>
      <c r="EY4" s="215">
        <v>0.8</v>
      </c>
      <c r="EZ4" s="215">
        <f t="shared" ref="EZ4:EZ31" si="31">EY4/EX4</f>
        <v>1</v>
      </c>
      <c r="FA4" s="216">
        <v>33603</v>
      </c>
      <c r="FB4" s="215">
        <v>0.49330000000000002</v>
      </c>
      <c r="FC4" s="215">
        <v>0.57330000000000003</v>
      </c>
      <c r="FD4" s="215">
        <f t="shared" ref="FD4:FD31" si="32">FC4/FB4</f>
        <v>1.1621731198053922</v>
      </c>
      <c r="FE4" s="216">
        <v>33603</v>
      </c>
      <c r="FF4" s="215">
        <v>0.18440000000000001</v>
      </c>
      <c r="FG4" s="215">
        <v>0.33329999999999999</v>
      </c>
      <c r="FH4" s="215">
        <f t="shared" ref="FH4:FH31" si="33">FG4/FF4</f>
        <v>1.8074837310195226</v>
      </c>
      <c r="FI4" s="216">
        <v>33603</v>
      </c>
      <c r="FJ4" s="215">
        <v>0.97</v>
      </c>
      <c r="FK4" s="215">
        <v>0.57999999999999996</v>
      </c>
      <c r="FL4" s="215">
        <f t="shared" ref="FL4:FL31" si="34">FK4/FJ4</f>
        <v>0.59793814432989689</v>
      </c>
      <c r="FM4" s="216">
        <v>33603</v>
      </c>
      <c r="FN4" s="215">
        <v>0.67330000000000001</v>
      </c>
      <c r="FO4" s="215">
        <v>1.1267</v>
      </c>
      <c r="FP4" s="215">
        <f t="shared" ref="FP4:FP31" si="35">FO4/FN4</f>
        <v>1.6733996732511511</v>
      </c>
      <c r="FQ4" s="216">
        <v>42004</v>
      </c>
      <c r="FR4" s="215">
        <v>2.0699999999999998</v>
      </c>
      <c r="FS4" s="215">
        <v>0.84</v>
      </c>
      <c r="FT4" s="215">
        <f t="shared" ref="FT4:FT8" si="36">FS4/FR4</f>
        <v>0.40579710144927539</v>
      </c>
      <c r="FU4" s="216">
        <v>33603</v>
      </c>
      <c r="FV4" s="215">
        <v>0.31859999999999999</v>
      </c>
      <c r="FW4" s="215">
        <v>0.35289999999999999</v>
      </c>
      <c r="FX4" s="215">
        <f t="shared" ref="FX4:FX31" si="37">FW4/FV4</f>
        <v>1.1076585059635906</v>
      </c>
      <c r="FY4" s="216">
        <v>34334</v>
      </c>
      <c r="FZ4" s="215">
        <v>0.71</v>
      </c>
      <c r="GA4" s="215">
        <v>0.74</v>
      </c>
      <c r="GB4" s="215">
        <f t="shared" ref="GB4:GB28" si="38">GA4/FZ4</f>
        <v>1.0422535211267605</v>
      </c>
      <c r="GC4" s="216">
        <v>33603</v>
      </c>
      <c r="GD4" s="215">
        <v>1.28</v>
      </c>
      <c r="GE4" s="215">
        <v>1.2</v>
      </c>
      <c r="GF4" s="215">
        <f t="shared" ref="GF4:GF31" si="39">GE4/GD4</f>
        <v>0.9375</v>
      </c>
      <c r="GG4" s="216">
        <v>34334</v>
      </c>
      <c r="GH4" s="215">
        <v>0.2089</v>
      </c>
      <c r="GI4" s="215">
        <v>0.29330000000000001</v>
      </c>
      <c r="GJ4" s="215">
        <f t="shared" ref="GJ4:GJ27" si="40">GI4/GH4</f>
        <v>1.4040210627094303</v>
      </c>
    </row>
    <row r="5" spans="1:192">
      <c r="A5" s="216">
        <v>33969</v>
      </c>
      <c r="B5" s="215">
        <v>3.7050000000000001</v>
      </c>
      <c r="C5" s="215">
        <v>2.91</v>
      </c>
      <c r="D5" s="215">
        <f t="shared" si="0"/>
        <v>0.78542510121457487</v>
      </c>
      <c r="E5" s="216">
        <v>33969</v>
      </c>
      <c r="F5" s="215">
        <v>1.05</v>
      </c>
      <c r="G5" s="215">
        <v>0.93</v>
      </c>
      <c r="H5" s="215">
        <f t="shared" si="1"/>
        <v>0.88571428571428568</v>
      </c>
      <c r="I5" s="216">
        <v>35795</v>
      </c>
      <c r="J5" s="215">
        <v>2.4390000000000001</v>
      </c>
      <c r="K5" s="215">
        <v>0</v>
      </c>
      <c r="L5" s="215">
        <f>K5/J5</f>
        <v>0</v>
      </c>
      <c r="M5" s="216">
        <v>33969</v>
      </c>
      <c r="N5" s="215">
        <v>2.54</v>
      </c>
      <c r="O5" s="215">
        <v>2.4</v>
      </c>
      <c r="P5" s="215">
        <f t="shared" si="2"/>
        <v>0.94488188976377951</v>
      </c>
      <c r="Q5" s="216">
        <v>43098</v>
      </c>
      <c r="R5" s="215">
        <v>1.23</v>
      </c>
      <c r="S5" s="215">
        <v>1.728</v>
      </c>
      <c r="T5" s="215">
        <f>S5/R5</f>
        <v>1.4048780487804877</v>
      </c>
      <c r="U5" s="216">
        <v>33969</v>
      </c>
      <c r="V5" s="215">
        <v>1.37</v>
      </c>
      <c r="W5" s="215">
        <v>1.24</v>
      </c>
      <c r="X5" s="215">
        <f t="shared" si="3"/>
        <v>0.90510948905109478</v>
      </c>
      <c r="Y5" s="216">
        <v>33969</v>
      </c>
      <c r="Z5" s="215">
        <v>1.1533</v>
      </c>
      <c r="AA5" s="215">
        <v>0.82669999999999999</v>
      </c>
      <c r="AB5" s="215">
        <f t="shared" si="4"/>
        <v>0.71681262464233075</v>
      </c>
      <c r="AC5" s="216">
        <v>33969</v>
      </c>
      <c r="AD5" s="215">
        <v>1.6800000000000002</v>
      </c>
      <c r="AE5" s="215">
        <v>1.49</v>
      </c>
      <c r="AF5" s="215">
        <f t="shared" si="5"/>
        <v>0.88690476190476186</v>
      </c>
      <c r="AG5" s="216">
        <v>33969</v>
      </c>
      <c r="AH5" s="215">
        <v>-3.7199999999999998</v>
      </c>
      <c r="AI5" s="215">
        <v>0.48</v>
      </c>
      <c r="AJ5" s="215">
        <f t="shared" si="6"/>
        <v>-0.12903225806451613</v>
      </c>
      <c r="AK5" s="216">
        <v>33969</v>
      </c>
      <c r="AL5" s="215">
        <v>2.46</v>
      </c>
      <c r="AM5" s="215">
        <v>1.9</v>
      </c>
      <c r="AN5" s="215">
        <f t="shared" si="7"/>
        <v>0.77235772357723576</v>
      </c>
      <c r="AO5" s="216">
        <v>33969</v>
      </c>
      <c r="AP5" s="215">
        <v>1.38</v>
      </c>
      <c r="AQ5" s="215">
        <v>1.2</v>
      </c>
      <c r="AR5" s="215">
        <f t="shared" si="8"/>
        <v>0.86956521739130443</v>
      </c>
      <c r="AS5" s="216">
        <v>33969</v>
      </c>
      <c r="AT5" s="215">
        <v>3.79</v>
      </c>
      <c r="AU5" s="215">
        <v>1.98</v>
      </c>
      <c r="AV5" s="215">
        <f t="shared" si="9"/>
        <v>0.52242744063324542</v>
      </c>
      <c r="AW5" s="216">
        <v>33969</v>
      </c>
      <c r="AX5" s="215">
        <v>3.3149999999999999</v>
      </c>
      <c r="AY5" s="215">
        <v>2.64</v>
      </c>
      <c r="AZ5" s="215">
        <f t="shared" si="10"/>
        <v>0.79638009049773761</v>
      </c>
      <c r="BA5" s="216">
        <v>33969</v>
      </c>
      <c r="BB5" s="215">
        <v>1.6600000000000001</v>
      </c>
      <c r="BC5" s="215">
        <v>1.3900000000000001</v>
      </c>
      <c r="BD5" s="215">
        <f t="shared" si="11"/>
        <v>0.83734939759036142</v>
      </c>
      <c r="BE5" s="216">
        <v>36160</v>
      </c>
      <c r="BF5" s="215">
        <v>0.754</v>
      </c>
      <c r="BG5" s="215">
        <v>0</v>
      </c>
      <c r="BI5" s="216">
        <v>33969</v>
      </c>
      <c r="BJ5" s="215">
        <v>2.48</v>
      </c>
      <c r="BK5" s="215">
        <v>1.45</v>
      </c>
      <c r="BL5" s="215">
        <f t="shared" si="12"/>
        <v>0.58467741935483875</v>
      </c>
      <c r="BM5" s="216"/>
      <c r="BQ5" s="216">
        <v>33969</v>
      </c>
      <c r="BR5" s="215">
        <v>2.02</v>
      </c>
      <c r="BS5" s="215">
        <v>1.76</v>
      </c>
      <c r="BT5" s="215">
        <f t="shared" si="13"/>
        <v>0.87128712871287128</v>
      </c>
      <c r="BU5" s="216">
        <v>37256</v>
      </c>
      <c r="BV5" s="215">
        <v>2.2149999999999999</v>
      </c>
      <c r="BW5" s="215">
        <v>0.63400000000000001</v>
      </c>
      <c r="BX5" s="215">
        <f t="shared" si="14"/>
        <v>0.28623024830699778</v>
      </c>
      <c r="BY5" s="216">
        <v>35795</v>
      </c>
      <c r="BZ5" s="215">
        <v>1.94</v>
      </c>
      <c r="CA5" s="215">
        <v>1.5</v>
      </c>
      <c r="CB5" s="215">
        <f t="shared" ref="CB5:CB26" si="41">CA5/BZ5</f>
        <v>0.77319587628865982</v>
      </c>
      <c r="CC5" s="216">
        <v>33969</v>
      </c>
      <c r="CD5" s="215">
        <v>-0.24</v>
      </c>
      <c r="CE5" s="215">
        <v>1.125</v>
      </c>
      <c r="CF5" s="215">
        <f t="shared" si="15"/>
        <v>-4.6875</v>
      </c>
      <c r="CG5" s="216">
        <v>33969</v>
      </c>
      <c r="CH5" s="215">
        <v>1.55</v>
      </c>
      <c r="CI5" s="215">
        <v>1.8599999999999999</v>
      </c>
      <c r="CJ5" s="215">
        <f t="shared" si="16"/>
        <v>1.2</v>
      </c>
      <c r="CK5" s="216">
        <v>33969</v>
      </c>
      <c r="CL5" s="215">
        <v>0.96889999999999998</v>
      </c>
      <c r="CM5" s="215">
        <v>0.79559999999999997</v>
      </c>
      <c r="CN5" s="215">
        <f t="shared" si="17"/>
        <v>0.82113737227784078</v>
      </c>
      <c r="CO5" s="216">
        <v>33969</v>
      </c>
      <c r="CP5" s="215">
        <v>1.325</v>
      </c>
      <c r="CQ5" s="215">
        <v>1.2150000000000001</v>
      </c>
      <c r="CR5" s="215">
        <f t="shared" si="18"/>
        <v>0.91698113207547183</v>
      </c>
      <c r="CS5" s="216">
        <v>38352</v>
      </c>
      <c r="CT5" s="215">
        <v>15.29</v>
      </c>
      <c r="CU5" s="215">
        <v>0</v>
      </c>
      <c r="CV5" s="215">
        <f t="shared" si="19"/>
        <v>0</v>
      </c>
      <c r="CW5" s="216">
        <v>33969</v>
      </c>
      <c r="CX5" s="215">
        <v>0.60499999999999998</v>
      </c>
      <c r="CY5" s="215">
        <v>0.66500000000000004</v>
      </c>
      <c r="CZ5" s="215">
        <f t="shared" si="20"/>
        <v>1.0991735537190084</v>
      </c>
      <c r="DA5" s="216">
        <v>33969</v>
      </c>
      <c r="DB5" s="215">
        <v>1.085</v>
      </c>
      <c r="DC5" s="215">
        <v>0.82</v>
      </c>
      <c r="DD5" s="215">
        <f t="shared" si="21"/>
        <v>0.75576036866359442</v>
      </c>
      <c r="DE5" s="216">
        <v>33969</v>
      </c>
      <c r="DF5" s="215">
        <v>2.58</v>
      </c>
      <c r="DG5" s="215">
        <v>1.76</v>
      </c>
      <c r="DH5" s="215">
        <f t="shared" si="22"/>
        <v>0.68217054263565891</v>
      </c>
      <c r="DI5" s="216">
        <v>33969</v>
      </c>
      <c r="DJ5" s="215">
        <v>1.8</v>
      </c>
      <c r="DK5" s="215" t="s">
        <v>1234</v>
      </c>
      <c r="DM5" s="216">
        <v>33969</v>
      </c>
      <c r="DN5" s="215">
        <v>-1.78</v>
      </c>
      <c r="DO5" s="215" t="s">
        <v>1234</v>
      </c>
      <c r="DQ5" s="216">
        <v>34698</v>
      </c>
      <c r="DR5" s="215">
        <v>2.29</v>
      </c>
      <c r="DS5" s="215">
        <v>0</v>
      </c>
      <c r="DT5" s="215">
        <f t="shared" si="23"/>
        <v>0</v>
      </c>
      <c r="DU5" s="216">
        <v>33969</v>
      </c>
      <c r="DV5" s="215">
        <v>1.01</v>
      </c>
      <c r="DW5" s="215">
        <v>0.8</v>
      </c>
      <c r="DX5" s="215">
        <f t="shared" si="24"/>
        <v>0.79207920792079212</v>
      </c>
      <c r="DY5" s="216">
        <v>33969</v>
      </c>
      <c r="DZ5" s="215">
        <v>1.085</v>
      </c>
      <c r="EA5" s="215">
        <v>1.08</v>
      </c>
      <c r="EB5" s="215">
        <f t="shared" si="25"/>
        <v>0.99539170506912455</v>
      </c>
      <c r="EC5" s="216">
        <v>36160</v>
      </c>
      <c r="ED5" s="215">
        <v>1.24</v>
      </c>
      <c r="EE5" s="215">
        <v>1.56</v>
      </c>
      <c r="EF5" s="215">
        <f t="shared" si="26"/>
        <v>1.2580645161290323</v>
      </c>
      <c r="EG5" s="216">
        <v>33969</v>
      </c>
      <c r="EH5" s="215">
        <v>1.51</v>
      </c>
      <c r="EI5" s="215">
        <v>1.1000000000000001</v>
      </c>
      <c r="EJ5" s="215">
        <f t="shared" si="27"/>
        <v>0.72847682119205304</v>
      </c>
      <c r="EK5" s="216">
        <v>37256</v>
      </c>
      <c r="EL5" s="215">
        <v>0.79</v>
      </c>
      <c r="EM5" s="215">
        <v>1.03</v>
      </c>
      <c r="EN5" s="215">
        <f t="shared" si="28"/>
        <v>1.3037974683544304</v>
      </c>
      <c r="EO5" s="216">
        <v>33969</v>
      </c>
      <c r="EP5" s="215">
        <v>0.83499999999999996</v>
      </c>
      <c r="EQ5" s="215">
        <v>0.64249999999999996</v>
      </c>
      <c r="ER5" s="215">
        <f t="shared" si="29"/>
        <v>0.76946107784431139</v>
      </c>
      <c r="ES5" s="216">
        <v>33969</v>
      </c>
      <c r="ET5" s="215">
        <v>1.52</v>
      </c>
      <c r="EU5" s="215">
        <v>1.2475000000000001</v>
      </c>
      <c r="EV5" s="215">
        <f t="shared" si="30"/>
        <v>0.82072368421052633</v>
      </c>
      <c r="EW5" s="216">
        <v>33969</v>
      </c>
      <c r="EX5" s="215">
        <v>0.97330000000000005</v>
      </c>
      <c r="EY5" s="215">
        <v>0.82669999999999999</v>
      </c>
      <c r="EZ5" s="215">
        <f t="shared" si="31"/>
        <v>0.84937840336997839</v>
      </c>
      <c r="FA5" s="216">
        <v>33969</v>
      </c>
      <c r="FB5" s="215">
        <v>0.67330000000000001</v>
      </c>
      <c r="FC5" s="215">
        <v>0.57330000000000003</v>
      </c>
      <c r="FD5" s="215">
        <f t="shared" si="32"/>
        <v>0.85147779593049167</v>
      </c>
      <c r="FE5" s="216">
        <v>33969</v>
      </c>
      <c r="FF5" s="215">
        <v>0.3644</v>
      </c>
      <c r="FG5" s="215">
        <v>0.33779999999999999</v>
      </c>
      <c r="FH5" s="215">
        <f t="shared" si="33"/>
        <v>0.92700329308452245</v>
      </c>
      <c r="FI5" s="216">
        <v>33969</v>
      </c>
      <c r="FJ5" s="215">
        <v>1</v>
      </c>
      <c r="FK5" s="215">
        <v>0.62</v>
      </c>
      <c r="FL5" s="215">
        <f t="shared" si="34"/>
        <v>0.62</v>
      </c>
      <c r="FM5" s="216">
        <v>33969</v>
      </c>
      <c r="FN5" s="215">
        <v>0.74</v>
      </c>
      <c r="FO5" s="215">
        <v>1.1467000000000001</v>
      </c>
      <c r="FP5" s="215">
        <f t="shared" si="35"/>
        <v>1.5495945945945946</v>
      </c>
      <c r="FQ5" s="216">
        <v>42369</v>
      </c>
      <c r="FR5" s="215">
        <v>2.2400000000000002</v>
      </c>
      <c r="FS5" s="215">
        <v>1.2</v>
      </c>
      <c r="FT5" s="215">
        <f t="shared" si="36"/>
        <v>0.5357142857142857</v>
      </c>
      <c r="FU5" s="216">
        <v>33969</v>
      </c>
      <c r="FV5" s="215">
        <v>0.39460000000000001</v>
      </c>
      <c r="FW5" s="215">
        <v>0.35289999999999999</v>
      </c>
      <c r="FX5" s="215">
        <f t="shared" si="37"/>
        <v>0.89432336543335023</v>
      </c>
      <c r="FY5" s="216">
        <v>34698</v>
      </c>
      <c r="FZ5" s="215">
        <v>1.22</v>
      </c>
      <c r="GA5" s="215">
        <v>0.8</v>
      </c>
      <c r="GB5" s="215">
        <f t="shared" si="38"/>
        <v>0.65573770491803285</v>
      </c>
      <c r="GC5" s="216">
        <v>33969</v>
      </c>
      <c r="GD5" s="215">
        <v>1.165</v>
      </c>
      <c r="GE5" s="215">
        <v>1.2</v>
      </c>
      <c r="GF5" s="215">
        <f t="shared" si="39"/>
        <v>1.0300429184549356</v>
      </c>
      <c r="GG5" s="216">
        <v>34698</v>
      </c>
      <c r="GH5" s="215">
        <v>0.31109999999999999</v>
      </c>
      <c r="GI5" s="215">
        <v>0.30220000000000002</v>
      </c>
      <c r="GJ5" s="215">
        <f t="shared" si="40"/>
        <v>0.97139183542269381</v>
      </c>
    </row>
    <row r="6" spans="1:192">
      <c r="A6" s="216">
        <v>34334</v>
      </c>
      <c r="B6" s="215">
        <v>3.3</v>
      </c>
      <c r="C6" s="215">
        <v>2.9699999999999998</v>
      </c>
      <c r="D6" s="215">
        <f t="shared" si="0"/>
        <v>0.9</v>
      </c>
      <c r="E6" s="216">
        <v>34334</v>
      </c>
      <c r="F6" s="215">
        <v>1.0549999999999999</v>
      </c>
      <c r="G6" s="215">
        <v>0.95</v>
      </c>
      <c r="H6" s="215">
        <f t="shared" si="1"/>
        <v>0.90047393364928907</v>
      </c>
      <c r="I6" s="216">
        <v>36160</v>
      </c>
      <c r="J6" s="215">
        <v>2.8170000000000002</v>
      </c>
      <c r="K6" s="215">
        <v>2.54</v>
      </c>
      <c r="L6" s="215">
        <f t="shared" ref="L6:L26" si="42">K6/J6</f>
        <v>0.90166844160454385</v>
      </c>
      <c r="M6" s="216">
        <v>34334</v>
      </c>
      <c r="N6" s="215">
        <v>1.92</v>
      </c>
      <c r="O6" s="215">
        <v>2.4</v>
      </c>
      <c r="P6" s="215">
        <f t="shared" si="2"/>
        <v>1.25</v>
      </c>
      <c r="Q6" s="216">
        <v>43465</v>
      </c>
      <c r="R6" s="215">
        <v>1.92</v>
      </c>
      <c r="S6" s="215">
        <v>1.744</v>
      </c>
      <c r="T6" s="215">
        <f>S6/R6</f>
        <v>0.90833333333333333</v>
      </c>
      <c r="U6" s="216">
        <v>34334</v>
      </c>
      <c r="V6" s="215">
        <v>1.44</v>
      </c>
      <c r="W6" s="215">
        <v>1.24</v>
      </c>
      <c r="X6" s="215">
        <f t="shared" si="3"/>
        <v>0.86111111111111116</v>
      </c>
      <c r="Y6" s="216">
        <v>34334</v>
      </c>
      <c r="Z6" s="215">
        <v>1.1067</v>
      </c>
      <c r="AA6" s="215">
        <v>0.85329999999999995</v>
      </c>
      <c r="AB6" s="215">
        <f t="shared" si="4"/>
        <v>0.77103099304237821</v>
      </c>
      <c r="AC6" s="216">
        <v>34334</v>
      </c>
      <c r="AD6" s="215">
        <v>1.6</v>
      </c>
      <c r="AE6" s="215">
        <v>1.5</v>
      </c>
      <c r="AF6" s="215">
        <f t="shared" si="5"/>
        <v>0.9375</v>
      </c>
      <c r="AG6" s="216">
        <v>34334</v>
      </c>
      <c r="AH6" s="215">
        <v>1.9</v>
      </c>
      <c r="AI6" s="215">
        <v>0.6</v>
      </c>
      <c r="AJ6" s="215">
        <f t="shared" si="6"/>
        <v>0.31578947368421051</v>
      </c>
      <c r="AK6" s="216">
        <v>34334</v>
      </c>
      <c r="AL6" s="215">
        <v>2.66</v>
      </c>
      <c r="AM6" s="215">
        <v>1.94</v>
      </c>
      <c r="AN6" s="215">
        <f t="shared" si="7"/>
        <v>0.7293233082706766</v>
      </c>
      <c r="AO6" s="216">
        <v>34334</v>
      </c>
      <c r="AP6" s="215">
        <v>1.56</v>
      </c>
      <c r="AQ6" s="215">
        <v>1.24</v>
      </c>
      <c r="AR6" s="215">
        <f t="shared" si="8"/>
        <v>0.79487179487179482</v>
      </c>
      <c r="AS6" s="216">
        <v>34334</v>
      </c>
      <c r="AT6" s="215">
        <v>3.34</v>
      </c>
      <c r="AU6" s="215">
        <v>2.06</v>
      </c>
      <c r="AV6" s="215">
        <f t="shared" si="9"/>
        <v>0.61676646706586835</v>
      </c>
      <c r="AW6" s="216">
        <v>34334</v>
      </c>
      <c r="AX6" s="215">
        <v>4.2</v>
      </c>
      <c r="AY6" s="215">
        <v>2.76</v>
      </c>
      <c r="AZ6" s="215">
        <f t="shared" si="10"/>
        <v>0.65714285714285703</v>
      </c>
      <c r="BA6" s="216">
        <v>34334</v>
      </c>
      <c r="BB6" s="215">
        <v>1.43</v>
      </c>
      <c r="BC6" s="215">
        <v>1.415</v>
      </c>
      <c r="BD6" s="215">
        <f t="shared" si="11"/>
        <v>0.98951048951048959</v>
      </c>
      <c r="BE6" s="216">
        <v>36525</v>
      </c>
      <c r="BF6" s="215">
        <v>0.47299999999999998</v>
      </c>
      <c r="BG6" s="215">
        <v>0</v>
      </c>
      <c r="BI6" s="216">
        <v>34334</v>
      </c>
      <c r="BJ6" s="215">
        <v>3.16</v>
      </c>
      <c r="BK6" s="215">
        <v>1.65</v>
      </c>
      <c r="BL6" s="215">
        <f t="shared" si="12"/>
        <v>0.52215189873417711</v>
      </c>
      <c r="BM6" s="216"/>
      <c r="BQ6" s="216">
        <v>34334</v>
      </c>
      <c r="BR6" s="215">
        <v>2.02</v>
      </c>
      <c r="BS6" s="215">
        <v>1.76</v>
      </c>
      <c r="BT6" s="215">
        <f t="shared" si="13"/>
        <v>0.87128712871287128</v>
      </c>
      <c r="BU6" s="216">
        <v>37621</v>
      </c>
      <c r="BV6" s="215">
        <v>2.2200000000000002</v>
      </c>
      <c r="BW6" s="215">
        <v>0.88</v>
      </c>
      <c r="BX6" s="215">
        <f t="shared" si="14"/>
        <v>0.39639639639639634</v>
      </c>
      <c r="BY6" s="216">
        <v>36160</v>
      </c>
      <c r="BZ6" s="215">
        <v>1.8199999999999998</v>
      </c>
      <c r="CA6" s="215">
        <v>1.5</v>
      </c>
      <c r="CB6" s="215">
        <f t="shared" si="41"/>
        <v>0.82417582417582425</v>
      </c>
      <c r="CC6" s="216">
        <v>34334</v>
      </c>
      <c r="CD6" s="215">
        <v>0.94</v>
      </c>
      <c r="CE6" s="215">
        <v>1.145</v>
      </c>
      <c r="CF6" s="215">
        <f t="shared" si="15"/>
        <v>1.2180851063829787</v>
      </c>
      <c r="CG6" s="216">
        <v>34334</v>
      </c>
      <c r="CH6" s="215">
        <v>2.14</v>
      </c>
      <c r="CI6" s="215">
        <v>1.8599999999999999</v>
      </c>
      <c r="CJ6" s="215">
        <f t="shared" si="16"/>
        <v>0.86915887850467277</v>
      </c>
      <c r="CK6" s="216">
        <v>34334</v>
      </c>
      <c r="CL6" s="215">
        <v>1.0044</v>
      </c>
      <c r="CM6" s="215">
        <v>0.81779999999999997</v>
      </c>
      <c r="CN6" s="215">
        <f t="shared" si="17"/>
        <v>0.81421744324970136</v>
      </c>
      <c r="CO6" s="216">
        <v>34334</v>
      </c>
      <c r="CP6" s="215">
        <v>1.1499999999999999</v>
      </c>
      <c r="CQ6" s="215">
        <v>1.2349999999999999</v>
      </c>
      <c r="CR6" s="215">
        <f t="shared" si="18"/>
        <v>1.0739130434782609</v>
      </c>
      <c r="CS6" s="216">
        <v>38716</v>
      </c>
      <c r="CT6" s="215">
        <v>1.65</v>
      </c>
      <c r="CU6" s="215">
        <v>1</v>
      </c>
      <c r="CV6" s="215">
        <f t="shared" si="19"/>
        <v>0.60606060606060608</v>
      </c>
      <c r="CW6" s="216">
        <v>34334</v>
      </c>
      <c r="CX6" s="215">
        <v>0.69499999999999995</v>
      </c>
      <c r="CY6" s="215">
        <v>0.66500000000000004</v>
      </c>
      <c r="CZ6" s="215">
        <f t="shared" si="20"/>
        <v>0.95683453237410088</v>
      </c>
      <c r="DA6" s="216">
        <v>34334</v>
      </c>
      <c r="DB6" s="215">
        <v>1.115</v>
      </c>
      <c r="DC6" s="215">
        <v>0.84</v>
      </c>
      <c r="DD6" s="215">
        <f t="shared" si="21"/>
        <v>0.75336322869955152</v>
      </c>
      <c r="DE6" s="216">
        <v>34334</v>
      </c>
      <c r="DF6" s="215">
        <v>2.33</v>
      </c>
      <c r="DG6" s="215">
        <v>1.88</v>
      </c>
      <c r="DH6" s="215">
        <f t="shared" si="22"/>
        <v>0.80686695278969955</v>
      </c>
      <c r="DI6" s="216">
        <v>34334</v>
      </c>
      <c r="DJ6" s="215">
        <v>2.17</v>
      </c>
      <c r="DK6" s="215">
        <v>0.2</v>
      </c>
      <c r="DL6" s="215">
        <f>DK6/DJ6</f>
        <v>9.2165898617511524E-2</v>
      </c>
      <c r="DM6" s="216">
        <v>34334</v>
      </c>
      <c r="DN6" s="215">
        <v>-1.0932999999999999</v>
      </c>
      <c r="DO6" s="215" t="s">
        <v>1234</v>
      </c>
      <c r="DQ6" s="216">
        <v>35062</v>
      </c>
      <c r="DR6" s="215">
        <v>1.94</v>
      </c>
      <c r="DS6" s="215">
        <v>0</v>
      </c>
      <c r="DT6" s="215">
        <f t="shared" si="23"/>
        <v>0</v>
      </c>
      <c r="DU6" s="216">
        <v>34334</v>
      </c>
      <c r="DV6" s="215">
        <v>1.0349999999999999</v>
      </c>
      <c r="DW6" s="215">
        <v>0.82499999999999996</v>
      </c>
      <c r="DX6" s="215">
        <f t="shared" si="24"/>
        <v>0.79710144927536231</v>
      </c>
      <c r="DY6" s="216">
        <v>34334</v>
      </c>
      <c r="DZ6" s="215">
        <v>1.3</v>
      </c>
      <c r="EA6" s="215">
        <v>1.08</v>
      </c>
      <c r="EB6" s="215">
        <f t="shared" si="25"/>
        <v>0.83076923076923082</v>
      </c>
      <c r="EC6" s="216">
        <v>36525</v>
      </c>
      <c r="ED6" s="215">
        <v>1.6600000000000001</v>
      </c>
      <c r="EE6" s="215">
        <v>1.56</v>
      </c>
      <c r="EF6" s="215">
        <f t="shared" si="26"/>
        <v>0.93975903614457823</v>
      </c>
      <c r="EG6" s="216">
        <v>34334</v>
      </c>
      <c r="EH6" s="215">
        <v>1.5699999999999998</v>
      </c>
      <c r="EI6" s="215">
        <v>1.1400000000000001</v>
      </c>
      <c r="EJ6" s="215">
        <f t="shared" si="27"/>
        <v>0.72611464968152883</v>
      </c>
      <c r="EK6" s="216">
        <v>37621</v>
      </c>
      <c r="EL6" s="215">
        <v>1.6800000000000002</v>
      </c>
      <c r="EM6" s="215">
        <v>1.07</v>
      </c>
      <c r="EN6" s="215">
        <f t="shared" si="28"/>
        <v>0.63690476190476186</v>
      </c>
      <c r="EO6" s="216">
        <v>34334</v>
      </c>
      <c r="EP6" s="215">
        <v>0.9</v>
      </c>
      <c r="EQ6" s="215">
        <v>0.67059999999999997</v>
      </c>
      <c r="ER6" s="215">
        <f t="shared" si="29"/>
        <v>0.74511111111111106</v>
      </c>
      <c r="ES6" s="216">
        <v>34334</v>
      </c>
      <c r="ET6" s="215">
        <v>1.51</v>
      </c>
      <c r="EU6" s="215">
        <v>1.2825</v>
      </c>
      <c r="EV6" s="215">
        <f t="shared" si="30"/>
        <v>0.84933774834437081</v>
      </c>
      <c r="EW6" s="216">
        <v>34334</v>
      </c>
      <c r="EX6" s="215">
        <v>1.22</v>
      </c>
      <c r="EY6" s="215">
        <v>0.85329999999999995</v>
      </c>
      <c r="EZ6" s="215">
        <f t="shared" si="31"/>
        <v>0.69942622950819666</v>
      </c>
      <c r="FA6" s="216">
        <v>34334</v>
      </c>
      <c r="FB6" s="215">
        <v>0.73329999999999995</v>
      </c>
      <c r="FC6" s="215">
        <v>0.57330000000000003</v>
      </c>
      <c r="FD6" s="215">
        <f t="shared" si="32"/>
        <v>0.78180826401200065</v>
      </c>
      <c r="FE6" s="216">
        <v>34334</v>
      </c>
      <c r="FF6" s="215">
        <v>0.38219999999999998</v>
      </c>
      <c r="FG6" s="215">
        <v>0.33779999999999999</v>
      </c>
      <c r="FH6" s="215">
        <f t="shared" si="33"/>
        <v>0.8838304552590267</v>
      </c>
      <c r="FI6" s="216">
        <v>34334</v>
      </c>
      <c r="FJ6" s="215">
        <v>1.18</v>
      </c>
      <c r="FK6" s="215">
        <v>0.66</v>
      </c>
      <c r="FL6" s="215">
        <f t="shared" si="34"/>
        <v>0.55932203389830515</v>
      </c>
      <c r="FM6" s="216">
        <v>34334</v>
      </c>
      <c r="FN6" s="215">
        <v>1.74</v>
      </c>
      <c r="FO6" s="215">
        <v>1.1667000000000001</v>
      </c>
      <c r="FP6" s="215">
        <f t="shared" si="35"/>
        <v>0.67051724137931035</v>
      </c>
      <c r="FQ6" s="216">
        <v>42734</v>
      </c>
      <c r="FR6" s="215">
        <v>2.65</v>
      </c>
      <c r="FS6" s="215">
        <v>1.4</v>
      </c>
      <c r="FT6" s="215">
        <f t="shared" si="36"/>
        <v>0.52830188679245282</v>
      </c>
      <c r="FU6" s="216">
        <v>34334</v>
      </c>
      <c r="FV6" s="215">
        <v>0.39750000000000002</v>
      </c>
      <c r="FW6" s="215">
        <v>0.35820000000000002</v>
      </c>
      <c r="FX6" s="215">
        <f t="shared" si="37"/>
        <v>0.90113207547169816</v>
      </c>
      <c r="FY6" s="216">
        <v>35062</v>
      </c>
      <c r="FZ6" s="215">
        <v>-0.66</v>
      </c>
      <c r="GA6" s="215">
        <v>0.82</v>
      </c>
      <c r="GB6" s="215">
        <f t="shared" si="38"/>
        <v>-1.2424242424242422</v>
      </c>
      <c r="GC6" s="216">
        <v>34334</v>
      </c>
      <c r="GD6" s="215">
        <v>1.6099999999999999</v>
      </c>
      <c r="GE6" s="215">
        <v>1.2150000000000001</v>
      </c>
      <c r="GF6" s="215">
        <f t="shared" si="39"/>
        <v>0.75465838509316785</v>
      </c>
      <c r="GG6" s="216">
        <v>35062</v>
      </c>
      <c r="GH6" s="215">
        <v>-5.7799999999999997E-2</v>
      </c>
      <c r="GI6" s="215">
        <v>0.23219999999999999</v>
      </c>
      <c r="GJ6" s="215">
        <f t="shared" si="40"/>
        <v>-4.0173010380622838</v>
      </c>
    </row>
    <row r="7" spans="1:192">
      <c r="A7" s="216">
        <v>34698</v>
      </c>
      <c r="B7" s="215">
        <v>3.09</v>
      </c>
      <c r="C7" s="215">
        <v>3.03</v>
      </c>
      <c r="D7" s="215">
        <f t="shared" si="0"/>
        <v>0.98058252427184467</v>
      </c>
      <c r="E7" s="216">
        <v>34698</v>
      </c>
      <c r="F7" s="215">
        <v>1.0649999999999999</v>
      </c>
      <c r="G7" s="215">
        <v>0.96</v>
      </c>
      <c r="H7" s="215">
        <f t="shared" si="1"/>
        <v>0.90140845070422537</v>
      </c>
      <c r="I7" s="216">
        <v>36525</v>
      </c>
      <c r="J7" s="215">
        <v>2.81</v>
      </c>
      <c r="K7" s="215">
        <v>2.54</v>
      </c>
      <c r="L7" s="215">
        <f t="shared" si="42"/>
        <v>0.90391459074733094</v>
      </c>
      <c r="M7" s="216">
        <v>34698</v>
      </c>
      <c r="N7" s="215">
        <v>2.71</v>
      </c>
      <c r="O7" s="215">
        <v>2.4</v>
      </c>
      <c r="P7" s="215">
        <f t="shared" si="2"/>
        <v>0.88560885608856088</v>
      </c>
      <c r="Q7" s="216"/>
      <c r="U7" s="216">
        <v>34698</v>
      </c>
      <c r="V7" s="215">
        <v>1.28</v>
      </c>
      <c r="W7" s="215">
        <v>1.24</v>
      </c>
      <c r="X7" s="215">
        <f t="shared" si="3"/>
        <v>0.96875</v>
      </c>
      <c r="Y7" s="216">
        <v>34698</v>
      </c>
      <c r="Z7" s="215">
        <v>1.1067</v>
      </c>
      <c r="AA7" s="215">
        <v>0.88</v>
      </c>
      <c r="AB7" s="215">
        <f t="shared" si="4"/>
        <v>0.79515677238637394</v>
      </c>
      <c r="AC7" s="216">
        <v>34698</v>
      </c>
      <c r="AD7" s="215">
        <v>1.625</v>
      </c>
      <c r="AE7" s="215">
        <v>1.5</v>
      </c>
      <c r="AF7" s="215">
        <f t="shared" si="5"/>
        <v>0.92307692307692313</v>
      </c>
      <c r="AG7" s="216">
        <v>34698</v>
      </c>
      <c r="AH7" s="215">
        <v>2.09</v>
      </c>
      <c r="AI7" s="215">
        <v>0.78</v>
      </c>
      <c r="AJ7" s="215">
        <f t="shared" si="6"/>
        <v>0.37320574162679432</v>
      </c>
      <c r="AK7" s="216">
        <v>34698</v>
      </c>
      <c r="AL7" s="215">
        <v>2.98</v>
      </c>
      <c r="AM7" s="215">
        <v>2</v>
      </c>
      <c r="AN7" s="215">
        <f t="shared" si="7"/>
        <v>0.67114093959731547</v>
      </c>
      <c r="AO7" s="216">
        <v>34698</v>
      </c>
      <c r="AP7" s="215">
        <v>1.405</v>
      </c>
      <c r="AQ7" s="215">
        <v>1.2749999999999999</v>
      </c>
      <c r="AR7" s="215">
        <f t="shared" si="8"/>
        <v>0.90747330960854089</v>
      </c>
      <c r="AS7" s="216">
        <v>34698</v>
      </c>
      <c r="AT7" s="215">
        <v>2.67</v>
      </c>
      <c r="AU7" s="215">
        <v>2.06</v>
      </c>
      <c r="AV7" s="215">
        <f t="shared" si="9"/>
        <v>0.77153558052434457</v>
      </c>
      <c r="AW7" s="216">
        <v>34698</v>
      </c>
      <c r="AX7" s="215">
        <v>4.32</v>
      </c>
      <c r="AY7" s="215">
        <v>2.88</v>
      </c>
      <c r="AZ7" s="215">
        <f t="shared" si="10"/>
        <v>0.66666666666666663</v>
      </c>
      <c r="BA7" s="216">
        <v>34698</v>
      </c>
      <c r="BB7" s="215">
        <v>1.52</v>
      </c>
      <c r="BC7" s="215">
        <v>1.105</v>
      </c>
      <c r="BD7" s="215">
        <f t="shared" si="11"/>
        <v>0.72697368421052633</v>
      </c>
      <c r="BE7" s="216">
        <v>36889</v>
      </c>
      <c r="BF7" s="215">
        <v>1.06</v>
      </c>
      <c r="BG7" s="215">
        <v>0</v>
      </c>
      <c r="BI7" s="216">
        <v>34698</v>
      </c>
      <c r="BJ7" s="215">
        <v>1.49</v>
      </c>
      <c r="BK7" s="215">
        <v>1.8</v>
      </c>
      <c r="BL7" s="215">
        <f t="shared" si="12"/>
        <v>1.2080536912751678</v>
      </c>
      <c r="BM7" s="216"/>
      <c r="BQ7" s="216">
        <v>34698</v>
      </c>
      <c r="BR7" s="215">
        <v>2.2999999999999998</v>
      </c>
      <c r="BS7" s="215">
        <v>1.76</v>
      </c>
      <c r="BT7" s="215">
        <f t="shared" si="13"/>
        <v>0.76521739130434785</v>
      </c>
      <c r="BU7" s="216">
        <v>37986</v>
      </c>
      <c r="BV7" s="215">
        <v>1.375</v>
      </c>
      <c r="BW7" s="215">
        <v>0.96</v>
      </c>
      <c r="BX7" s="215">
        <f t="shared" si="14"/>
        <v>0.69818181818181813</v>
      </c>
      <c r="BY7" s="216">
        <v>36525</v>
      </c>
      <c r="BZ7" s="215">
        <v>2.5</v>
      </c>
      <c r="CA7" s="215">
        <v>1.5</v>
      </c>
      <c r="CB7" s="215">
        <f t="shared" si="41"/>
        <v>0.6</v>
      </c>
      <c r="CC7" s="216">
        <v>34698</v>
      </c>
      <c r="CD7" s="215">
        <v>1.3</v>
      </c>
      <c r="CE7" s="215">
        <v>1.165</v>
      </c>
      <c r="CF7" s="215">
        <f t="shared" si="15"/>
        <v>0.89615384615384619</v>
      </c>
      <c r="CG7" s="216">
        <v>34698</v>
      </c>
      <c r="CH7" s="215">
        <v>1.8</v>
      </c>
      <c r="CI7" s="215">
        <v>1.8599999999999999</v>
      </c>
      <c r="CJ7" s="215">
        <f t="shared" si="16"/>
        <v>1.0333333333333332</v>
      </c>
      <c r="CK7" s="216">
        <v>34698</v>
      </c>
      <c r="CL7" s="215">
        <v>1.0178</v>
      </c>
      <c r="CM7" s="215">
        <v>0.83109999999999995</v>
      </c>
      <c r="CN7" s="215">
        <f t="shared" si="17"/>
        <v>0.81656514049911566</v>
      </c>
      <c r="CO7" s="216">
        <v>34698</v>
      </c>
      <c r="CP7" s="215">
        <v>1.4550000000000001</v>
      </c>
      <c r="CQ7" s="215">
        <v>0.94</v>
      </c>
      <c r="CR7" s="215">
        <f t="shared" si="18"/>
        <v>0.64604810996563566</v>
      </c>
      <c r="CS7" s="216">
        <v>39080</v>
      </c>
      <c r="CT7" s="215">
        <v>1.01</v>
      </c>
      <c r="CU7" s="215">
        <v>1.24</v>
      </c>
      <c r="CV7" s="215">
        <f t="shared" si="19"/>
        <v>1.2277227722772277</v>
      </c>
      <c r="CW7" s="216">
        <v>34698</v>
      </c>
      <c r="CX7" s="215">
        <v>0.75249999999999995</v>
      </c>
      <c r="CY7" s="215">
        <v>0.66500000000000004</v>
      </c>
      <c r="CZ7" s="215">
        <f t="shared" si="20"/>
        <v>0.88372093023255827</v>
      </c>
      <c r="DA7" s="216">
        <v>34698</v>
      </c>
      <c r="DB7" s="215">
        <v>1.17</v>
      </c>
      <c r="DC7" s="215">
        <v>0.86</v>
      </c>
      <c r="DD7" s="215">
        <f t="shared" si="21"/>
        <v>0.7350427350427351</v>
      </c>
      <c r="DE7" s="216">
        <v>34698</v>
      </c>
      <c r="DF7" s="215">
        <v>2.21</v>
      </c>
      <c r="DG7" s="215">
        <v>1.96</v>
      </c>
      <c r="DH7" s="215">
        <f t="shared" si="22"/>
        <v>0.8868778280542986</v>
      </c>
      <c r="DI7" s="216">
        <v>34698</v>
      </c>
      <c r="DJ7" s="215">
        <v>2.2999999999999998</v>
      </c>
      <c r="DK7" s="215">
        <v>0.82499999999999996</v>
      </c>
      <c r="DL7" s="215">
        <f t="shared" ref="DL7:DL31" si="43">DK7/DJ7</f>
        <v>0.35869565217391303</v>
      </c>
      <c r="DM7" s="216">
        <v>34698</v>
      </c>
      <c r="DN7" s="215">
        <v>1.18</v>
      </c>
      <c r="DO7" s="215" t="s">
        <v>1234</v>
      </c>
      <c r="DQ7" s="216">
        <v>35430</v>
      </c>
      <c r="DR7" s="215">
        <v>3.58</v>
      </c>
      <c r="DS7" s="215">
        <v>0</v>
      </c>
      <c r="DT7" s="215">
        <f t="shared" si="23"/>
        <v>0</v>
      </c>
      <c r="DU7" s="216">
        <v>34698</v>
      </c>
      <c r="DV7" s="215">
        <v>0.70499999999999996</v>
      </c>
      <c r="DW7" s="215">
        <v>0.83499999999999996</v>
      </c>
      <c r="DX7" s="215">
        <f t="shared" si="24"/>
        <v>1.1843971631205674</v>
      </c>
      <c r="DY7" s="216">
        <v>34698</v>
      </c>
      <c r="DZ7" s="215">
        <v>1.3900000000000001</v>
      </c>
      <c r="EA7" s="215">
        <v>1.08</v>
      </c>
      <c r="EB7" s="215">
        <f t="shared" si="25"/>
        <v>0.77697841726618699</v>
      </c>
      <c r="EC7" s="216">
        <v>36889</v>
      </c>
      <c r="ED7" s="215">
        <v>2.06</v>
      </c>
      <c r="EE7" s="215">
        <v>1</v>
      </c>
      <c r="EF7" s="215">
        <f t="shared" si="26"/>
        <v>0.4854368932038835</v>
      </c>
      <c r="EG7" s="216">
        <v>34698</v>
      </c>
      <c r="EH7" s="215">
        <v>1.52</v>
      </c>
      <c r="EI7" s="215">
        <v>1.18</v>
      </c>
      <c r="EJ7" s="215">
        <f t="shared" si="27"/>
        <v>0.77631578947368418</v>
      </c>
      <c r="EK7" s="216">
        <v>37986</v>
      </c>
      <c r="EL7" s="215">
        <v>1.5699999999999998</v>
      </c>
      <c r="EM7" s="215">
        <v>1.1100000000000001</v>
      </c>
      <c r="EN7" s="215">
        <f t="shared" si="28"/>
        <v>0.70700636942675177</v>
      </c>
      <c r="EO7" s="216">
        <v>34698</v>
      </c>
      <c r="EP7" s="215">
        <v>0.83499999999999996</v>
      </c>
      <c r="EQ7" s="215">
        <v>0.69810000000000005</v>
      </c>
      <c r="ER7" s="215">
        <f t="shared" si="29"/>
        <v>0.8360479041916169</v>
      </c>
      <c r="ES7" s="216">
        <v>34698</v>
      </c>
      <c r="ET7" s="215">
        <v>1.73</v>
      </c>
      <c r="EU7" s="215">
        <v>1.3125</v>
      </c>
      <c r="EV7" s="215">
        <f t="shared" si="30"/>
        <v>0.75867052023121384</v>
      </c>
      <c r="EW7" s="216">
        <v>34698</v>
      </c>
      <c r="EX7" s="215">
        <v>0.97</v>
      </c>
      <c r="EY7" s="215">
        <v>0.88</v>
      </c>
      <c r="EZ7" s="215">
        <f t="shared" si="31"/>
        <v>0.90721649484536082</v>
      </c>
      <c r="FA7" s="216">
        <v>34698</v>
      </c>
      <c r="FB7" s="215">
        <v>0.8</v>
      </c>
      <c r="FC7" s="215">
        <v>0.5867</v>
      </c>
      <c r="FD7" s="215">
        <f t="shared" si="32"/>
        <v>0.733375</v>
      </c>
      <c r="FE7" s="216">
        <v>34698</v>
      </c>
      <c r="FF7" s="215">
        <v>0.4289</v>
      </c>
      <c r="FG7" s="215">
        <v>0.33779999999999999</v>
      </c>
      <c r="FH7" s="215">
        <f t="shared" si="33"/>
        <v>0.78759617626486356</v>
      </c>
      <c r="FI7" s="216">
        <v>34698</v>
      </c>
      <c r="FJ7" s="215">
        <v>1.24</v>
      </c>
      <c r="FK7" s="215">
        <v>0.72</v>
      </c>
      <c r="FL7" s="215">
        <f t="shared" si="34"/>
        <v>0.58064516129032251</v>
      </c>
      <c r="FM7" s="216">
        <v>34698</v>
      </c>
      <c r="FN7" s="215">
        <v>1.6267</v>
      </c>
      <c r="FO7" s="215">
        <v>1.1733</v>
      </c>
      <c r="FP7" s="215">
        <f t="shared" si="35"/>
        <v>0.72127620335648857</v>
      </c>
      <c r="FQ7" s="216">
        <v>43098</v>
      </c>
      <c r="FR7" s="215">
        <v>3.08</v>
      </c>
      <c r="FS7" s="215">
        <v>1.6800000000000002</v>
      </c>
      <c r="FT7" s="215">
        <f t="shared" si="36"/>
        <v>0.54545454545454553</v>
      </c>
      <c r="FU7" s="216">
        <v>34698</v>
      </c>
      <c r="FV7" s="215">
        <v>0.30249999999999999</v>
      </c>
      <c r="FW7" s="215">
        <v>0.36</v>
      </c>
      <c r="FX7" s="215">
        <f t="shared" si="37"/>
        <v>1.1900826446280992</v>
      </c>
      <c r="FY7" s="216">
        <v>35430</v>
      </c>
      <c r="FZ7" s="215">
        <v>0.25</v>
      </c>
      <c r="GA7" s="215">
        <v>0.82</v>
      </c>
      <c r="GB7" s="215">
        <f t="shared" si="38"/>
        <v>3.28</v>
      </c>
      <c r="GC7" s="216">
        <v>34698</v>
      </c>
      <c r="GD7" s="215">
        <v>1.42</v>
      </c>
      <c r="GE7" s="215">
        <v>1.22</v>
      </c>
      <c r="GF7" s="215">
        <f t="shared" si="39"/>
        <v>0.85915492957746487</v>
      </c>
      <c r="GG7" s="216">
        <v>35430</v>
      </c>
      <c r="GH7" s="215">
        <v>0.26440000000000002</v>
      </c>
      <c r="GI7" s="215">
        <v>0.31330000000000002</v>
      </c>
      <c r="GJ7" s="215">
        <f t="shared" si="40"/>
        <v>1.1849470499243571</v>
      </c>
    </row>
    <row r="8" spans="1:192">
      <c r="A8" s="216">
        <v>35062</v>
      </c>
      <c r="B8" s="215">
        <v>3.24</v>
      </c>
      <c r="C8" s="215">
        <v>3.06</v>
      </c>
      <c r="D8" s="215">
        <f t="shared" si="0"/>
        <v>0.94444444444444442</v>
      </c>
      <c r="E8" s="216">
        <v>35062</v>
      </c>
      <c r="F8" s="215">
        <v>0.95</v>
      </c>
      <c r="G8" s="215">
        <v>0.97</v>
      </c>
      <c r="H8" s="215">
        <f t="shared" si="1"/>
        <v>1.0210526315789474</v>
      </c>
      <c r="I8" s="216">
        <v>36889</v>
      </c>
      <c r="J8" s="215">
        <v>3.33</v>
      </c>
      <c r="K8" s="215">
        <v>2.54</v>
      </c>
      <c r="L8" s="215">
        <f t="shared" si="42"/>
        <v>0.76276276276276278</v>
      </c>
      <c r="M8" s="216">
        <v>35062</v>
      </c>
      <c r="N8" s="215">
        <v>2.85</v>
      </c>
      <c r="O8" s="215">
        <v>2.4</v>
      </c>
      <c r="P8" s="215">
        <f t="shared" si="2"/>
        <v>0.84210526315789469</v>
      </c>
      <c r="Q8" s="216"/>
      <c r="U8" s="216">
        <v>35062</v>
      </c>
      <c r="V8" s="215">
        <v>1.41</v>
      </c>
      <c r="W8" s="215">
        <v>1.24</v>
      </c>
      <c r="X8" s="215">
        <f t="shared" si="3"/>
        <v>0.87943262411347523</v>
      </c>
      <c r="Y8" s="216">
        <v>35062</v>
      </c>
      <c r="Z8" s="215">
        <v>1.1867000000000001</v>
      </c>
      <c r="AA8" s="215">
        <v>0.89329999999999998</v>
      </c>
      <c r="AB8" s="215">
        <f t="shared" si="4"/>
        <v>0.75275975393949601</v>
      </c>
      <c r="AC8" s="216">
        <v>35062</v>
      </c>
      <c r="AD8" s="215">
        <v>4.46</v>
      </c>
      <c r="AE8" s="215">
        <v>1.5</v>
      </c>
      <c r="AF8" s="215">
        <f t="shared" si="5"/>
        <v>0.33632286995515698</v>
      </c>
      <c r="AG8" s="216">
        <v>35062</v>
      </c>
      <c r="AH8" s="215">
        <v>2.2599999999999998</v>
      </c>
      <c r="AI8" s="215">
        <v>0.9</v>
      </c>
      <c r="AJ8" s="215">
        <f t="shared" si="6"/>
        <v>0.39823008849557529</v>
      </c>
      <c r="AK8" s="216">
        <v>35062</v>
      </c>
      <c r="AL8" s="215">
        <v>2.93</v>
      </c>
      <c r="AM8" s="215">
        <v>2.04</v>
      </c>
      <c r="AN8" s="215">
        <f t="shared" si="7"/>
        <v>0.69624573378839583</v>
      </c>
      <c r="AO8" s="216">
        <v>35062</v>
      </c>
      <c r="AP8" s="215">
        <v>1.2250000000000001</v>
      </c>
      <c r="AQ8" s="215">
        <v>1.29</v>
      </c>
      <c r="AR8" s="215">
        <f t="shared" si="8"/>
        <v>1.0530612244897959</v>
      </c>
      <c r="AS8" s="216">
        <v>35062</v>
      </c>
      <c r="AT8" s="215">
        <v>2.8</v>
      </c>
      <c r="AU8" s="215">
        <v>2.06</v>
      </c>
      <c r="AV8" s="215">
        <f t="shared" si="9"/>
        <v>0.73571428571428577</v>
      </c>
      <c r="AW8" s="216">
        <v>35062</v>
      </c>
      <c r="AX8" s="215">
        <v>4.875</v>
      </c>
      <c r="AY8" s="215">
        <v>3</v>
      </c>
      <c r="AZ8" s="215">
        <f t="shared" si="10"/>
        <v>0.61538461538461542</v>
      </c>
      <c r="BA8" s="216">
        <v>35062</v>
      </c>
      <c r="BB8" s="215">
        <v>1.6600000000000001</v>
      </c>
      <c r="BC8" s="215">
        <v>0.75</v>
      </c>
      <c r="BD8" s="215">
        <f t="shared" si="11"/>
        <v>0.45180722891566261</v>
      </c>
      <c r="BE8" s="216">
        <v>37256</v>
      </c>
      <c r="BF8" s="215">
        <v>1.23</v>
      </c>
      <c r="BG8" s="215">
        <v>0</v>
      </c>
      <c r="BI8" s="216">
        <v>35062</v>
      </c>
      <c r="BJ8" s="215">
        <v>2.2800000000000002</v>
      </c>
      <c r="BK8" s="215">
        <v>1.8</v>
      </c>
      <c r="BL8" s="215">
        <f t="shared" si="12"/>
        <v>0.78947368421052622</v>
      </c>
      <c r="BM8" s="216"/>
      <c r="BQ8" s="216">
        <v>35062</v>
      </c>
      <c r="BR8" s="215">
        <v>2.2400000000000002</v>
      </c>
      <c r="BS8" s="215">
        <v>1.76</v>
      </c>
      <c r="BT8" s="215">
        <f t="shared" si="13"/>
        <v>0.7857142857142857</v>
      </c>
      <c r="BU8" s="216">
        <v>38352</v>
      </c>
      <c r="BV8" s="215">
        <v>2.7800000000000002</v>
      </c>
      <c r="BW8" s="215">
        <v>1.26</v>
      </c>
      <c r="BX8" s="215">
        <f t="shared" si="14"/>
        <v>0.4532374100719424</v>
      </c>
      <c r="BY8" s="216">
        <v>36889</v>
      </c>
      <c r="BZ8" s="215">
        <v>2.69</v>
      </c>
      <c r="CA8" s="215">
        <v>1.5</v>
      </c>
      <c r="CB8" s="215">
        <f t="shared" si="41"/>
        <v>0.55762081784386619</v>
      </c>
      <c r="CC8" s="216">
        <v>35062</v>
      </c>
      <c r="CD8" s="215">
        <v>1.33</v>
      </c>
      <c r="CE8" s="215">
        <v>1.1850000000000001</v>
      </c>
      <c r="CF8" s="215">
        <f t="shared" si="15"/>
        <v>0.89097744360902253</v>
      </c>
      <c r="CG8" s="216">
        <v>35062</v>
      </c>
      <c r="CH8" s="215">
        <v>2.1</v>
      </c>
      <c r="CI8" s="215">
        <v>1.8599999999999999</v>
      </c>
      <c r="CJ8" s="215">
        <f t="shared" si="16"/>
        <v>0.88571428571428557</v>
      </c>
      <c r="CK8" s="216">
        <v>35062</v>
      </c>
      <c r="CL8" s="215">
        <v>0.99109999999999998</v>
      </c>
      <c r="CM8" s="215">
        <v>0.84</v>
      </c>
      <c r="CN8" s="215">
        <f t="shared" si="17"/>
        <v>0.84754313389163549</v>
      </c>
      <c r="CO8" s="216">
        <v>35062</v>
      </c>
      <c r="CP8" s="215">
        <v>1.58</v>
      </c>
      <c r="CQ8" s="215">
        <v>0.88</v>
      </c>
      <c r="CR8" s="215">
        <f t="shared" si="18"/>
        <v>0.55696202531645567</v>
      </c>
      <c r="CS8" s="216">
        <v>39447</v>
      </c>
      <c r="CT8" s="215">
        <v>1.44</v>
      </c>
      <c r="CU8" s="215">
        <v>1.28</v>
      </c>
      <c r="CV8" s="215">
        <f t="shared" si="19"/>
        <v>0.88888888888888895</v>
      </c>
      <c r="CW8" s="216">
        <v>35062</v>
      </c>
      <c r="CX8" s="215">
        <v>0.76249999999999996</v>
      </c>
      <c r="CY8" s="215">
        <v>0.66500000000000004</v>
      </c>
      <c r="CZ8" s="215">
        <f t="shared" si="20"/>
        <v>0.87213114754098375</v>
      </c>
      <c r="DA8" s="216">
        <v>35062</v>
      </c>
      <c r="DB8" s="215">
        <v>1.19</v>
      </c>
      <c r="DC8" s="215">
        <v>0.88</v>
      </c>
      <c r="DD8" s="215">
        <f t="shared" si="21"/>
        <v>0.73949579831932777</v>
      </c>
      <c r="DE8" s="216">
        <v>35062</v>
      </c>
      <c r="DF8" s="215">
        <v>2.99</v>
      </c>
      <c r="DG8" s="215">
        <v>1.96</v>
      </c>
      <c r="DH8" s="215">
        <f t="shared" si="22"/>
        <v>0.65551839464882933</v>
      </c>
      <c r="DI8" s="216">
        <v>35062</v>
      </c>
      <c r="DJ8" s="215">
        <v>2.15</v>
      </c>
      <c r="DK8" s="215">
        <v>0.92500000000000004</v>
      </c>
      <c r="DL8" s="215">
        <f t="shared" si="43"/>
        <v>0.43023255813953493</v>
      </c>
      <c r="DM8" s="216">
        <v>35062</v>
      </c>
      <c r="DN8" s="215">
        <v>1.1467000000000001</v>
      </c>
      <c r="DO8" s="215" t="s">
        <v>1234</v>
      </c>
      <c r="DQ8" s="216">
        <v>35795</v>
      </c>
      <c r="DR8" s="215">
        <v>2.899</v>
      </c>
      <c r="DS8" s="215">
        <v>1.47</v>
      </c>
      <c r="DT8" s="215">
        <f t="shared" si="23"/>
        <v>0.50707140393239047</v>
      </c>
      <c r="DU8" s="216">
        <v>35062</v>
      </c>
      <c r="DV8" s="215">
        <v>1.0249999999999999</v>
      </c>
      <c r="DW8" s="215">
        <v>0.83499999999999996</v>
      </c>
      <c r="DX8" s="215">
        <f t="shared" si="24"/>
        <v>0.81463414634146347</v>
      </c>
      <c r="DY8" s="216">
        <v>35062</v>
      </c>
      <c r="DZ8" s="215">
        <v>1.355</v>
      </c>
      <c r="EA8" s="215">
        <v>1.08</v>
      </c>
      <c r="EB8" s="215">
        <f t="shared" si="25"/>
        <v>0.79704797047970488</v>
      </c>
      <c r="EC8" s="216">
        <v>37256</v>
      </c>
      <c r="ED8" s="215">
        <v>2.52</v>
      </c>
      <c r="EE8" s="215">
        <v>1</v>
      </c>
      <c r="EF8" s="215">
        <f t="shared" si="26"/>
        <v>0.3968253968253968</v>
      </c>
      <c r="EG8" s="216">
        <v>35062</v>
      </c>
      <c r="EH8" s="215">
        <v>1.6600000000000001</v>
      </c>
      <c r="EI8" s="215">
        <v>1.22</v>
      </c>
      <c r="EJ8" s="215">
        <f t="shared" si="27"/>
        <v>0.7349397590361445</v>
      </c>
      <c r="EK8" s="216">
        <v>38352</v>
      </c>
      <c r="EL8" s="215">
        <v>1.42</v>
      </c>
      <c r="EM8" s="215">
        <v>1.1499999999999999</v>
      </c>
      <c r="EN8" s="215">
        <f t="shared" si="28"/>
        <v>0.8098591549295775</v>
      </c>
      <c r="EO8" s="216">
        <v>35062</v>
      </c>
      <c r="EP8" s="215">
        <v>1.0649999999999999</v>
      </c>
      <c r="EQ8" s="215">
        <v>0.72750000000000004</v>
      </c>
      <c r="ER8" s="215">
        <f t="shared" si="29"/>
        <v>0.68309859154929586</v>
      </c>
      <c r="ES8" s="216">
        <v>35062</v>
      </c>
      <c r="ET8" s="215">
        <v>1.9550000000000001</v>
      </c>
      <c r="EU8" s="215">
        <v>1.3425</v>
      </c>
      <c r="EV8" s="215">
        <f t="shared" si="30"/>
        <v>0.6867007672634271</v>
      </c>
      <c r="EW8" s="216">
        <v>35062</v>
      </c>
      <c r="EX8" s="215">
        <v>1.22</v>
      </c>
      <c r="EY8" s="215">
        <v>0.92</v>
      </c>
      <c r="EZ8" s="215">
        <f t="shared" si="31"/>
        <v>0.75409836065573776</v>
      </c>
      <c r="FA8" s="216">
        <v>35062</v>
      </c>
      <c r="FB8" s="215">
        <v>1.26</v>
      </c>
      <c r="FC8" s="215">
        <v>0.6</v>
      </c>
      <c r="FD8" s="215">
        <f t="shared" si="32"/>
        <v>0.47619047619047616</v>
      </c>
      <c r="FE8" s="216">
        <v>35062</v>
      </c>
      <c r="FF8" s="215">
        <v>0.31330000000000002</v>
      </c>
      <c r="FG8" s="215">
        <v>0.33779999999999999</v>
      </c>
      <c r="FH8" s="215">
        <f t="shared" si="33"/>
        <v>1.0781998084902649</v>
      </c>
      <c r="FI8" s="216">
        <v>35062</v>
      </c>
      <c r="FJ8" s="215">
        <v>1.3599999999999999</v>
      </c>
      <c r="FK8" s="215">
        <v>0.78</v>
      </c>
      <c r="FL8" s="215">
        <f t="shared" si="34"/>
        <v>0.57352941176470595</v>
      </c>
      <c r="FM8" s="216">
        <v>35062</v>
      </c>
      <c r="FN8" s="215">
        <v>1.6133</v>
      </c>
      <c r="FO8" s="215">
        <v>1.18</v>
      </c>
      <c r="FP8" s="215">
        <f t="shared" si="35"/>
        <v>0.73142007066261694</v>
      </c>
      <c r="FQ8" s="216">
        <v>43465</v>
      </c>
      <c r="FR8" s="215">
        <v>3.25</v>
      </c>
      <c r="FS8" s="215">
        <v>1.8399999999999999</v>
      </c>
      <c r="FT8" s="215">
        <f t="shared" si="36"/>
        <v>0.56615384615384612</v>
      </c>
      <c r="FU8" s="216">
        <v>35062</v>
      </c>
      <c r="FV8" s="215">
        <v>0.41249999999999998</v>
      </c>
      <c r="FW8" s="215">
        <v>0.36</v>
      </c>
      <c r="FX8" s="215">
        <f t="shared" si="37"/>
        <v>0.8727272727272728</v>
      </c>
      <c r="FY8" s="216">
        <v>36160</v>
      </c>
      <c r="FZ8" s="215">
        <v>1.65</v>
      </c>
      <c r="GA8" s="215">
        <v>0.82</v>
      </c>
      <c r="GB8" s="215">
        <f t="shared" si="38"/>
        <v>0.49696969696969695</v>
      </c>
      <c r="GC8" s="216">
        <v>35062</v>
      </c>
      <c r="GD8" s="215">
        <v>1.27</v>
      </c>
      <c r="GE8" s="215">
        <v>1.24</v>
      </c>
      <c r="GF8" s="215">
        <f t="shared" si="39"/>
        <v>0.97637795275590544</v>
      </c>
      <c r="GG8" s="216">
        <v>35795</v>
      </c>
      <c r="GH8" s="215">
        <v>0.34889999999999999</v>
      </c>
      <c r="GI8" s="215">
        <v>0.31780000000000003</v>
      </c>
      <c r="GJ8" s="215">
        <f t="shared" si="40"/>
        <v>0.91086271137861863</v>
      </c>
    </row>
    <row r="9" spans="1:192">
      <c r="A9" s="216">
        <v>35430</v>
      </c>
      <c r="B9" s="215">
        <v>3.42</v>
      </c>
      <c r="C9" s="215">
        <v>3.06</v>
      </c>
      <c r="D9" s="215">
        <f t="shared" si="0"/>
        <v>0.89473684210526316</v>
      </c>
      <c r="E9" s="216">
        <v>35430</v>
      </c>
      <c r="F9" s="215">
        <v>1.17</v>
      </c>
      <c r="G9" s="215">
        <v>0.98499999999999999</v>
      </c>
      <c r="H9" s="215">
        <f t="shared" si="1"/>
        <v>0.84188034188034189</v>
      </c>
      <c r="I9" s="216">
        <v>37256</v>
      </c>
      <c r="J9" s="215">
        <v>3.4</v>
      </c>
      <c r="K9" s="215">
        <v>2.54</v>
      </c>
      <c r="L9" s="215">
        <f t="shared" si="42"/>
        <v>0.74705882352941178</v>
      </c>
      <c r="M9" s="216">
        <v>35430</v>
      </c>
      <c r="N9" s="215">
        <v>3.14</v>
      </c>
      <c r="O9" s="215">
        <v>2.4</v>
      </c>
      <c r="P9" s="215">
        <f t="shared" si="2"/>
        <v>0.76433121019108274</v>
      </c>
      <c r="Q9" s="216"/>
      <c r="U9" s="216">
        <v>35430</v>
      </c>
      <c r="V9" s="215">
        <v>1.35</v>
      </c>
      <c r="W9" s="215">
        <v>1.24</v>
      </c>
      <c r="X9" s="215">
        <f t="shared" si="3"/>
        <v>0.9185185185185184</v>
      </c>
      <c r="Y9" s="216">
        <v>35430</v>
      </c>
      <c r="Z9" s="215">
        <v>1.4</v>
      </c>
      <c r="AA9" s="215">
        <v>0.92</v>
      </c>
      <c r="AB9" s="215">
        <f t="shared" si="4"/>
        <v>0.65714285714285725</v>
      </c>
      <c r="AC9" s="216">
        <v>35430</v>
      </c>
      <c r="AD9" s="215">
        <v>1.6600000000000001</v>
      </c>
      <c r="AE9" s="215">
        <v>1.5</v>
      </c>
      <c r="AF9" s="215">
        <f t="shared" si="5"/>
        <v>0.90361445783132521</v>
      </c>
      <c r="AG9" s="216">
        <v>35430</v>
      </c>
      <c r="AH9" s="215">
        <v>2.44</v>
      </c>
      <c r="AI9" s="215">
        <v>1.02</v>
      </c>
      <c r="AJ9" s="215">
        <f t="shared" si="6"/>
        <v>0.41803278688524592</v>
      </c>
      <c r="AK9" s="216">
        <v>35430</v>
      </c>
      <c r="AL9" s="215">
        <v>2.93</v>
      </c>
      <c r="AM9" s="215">
        <v>2.08</v>
      </c>
      <c r="AN9" s="215">
        <f t="shared" si="7"/>
        <v>0.70989761092150172</v>
      </c>
      <c r="AO9" s="216">
        <v>35430</v>
      </c>
      <c r="AP9" s="215">
        <v>1.325</v>
      </c>
      <c r="AQ9" s="215">
        <v>1.29</v>
      </c>
      <c r="AR9" s="215">
        <f t="shared" si="8"/>
        <v>0.97358490566037736</v>
      </c>
      <c r="AS9" s="216">
        <v>35430</v>
      </c>
      <c r="AT9" s="215">
        <v>2.13</v>
      </c>
      <c r="AU9" s="215">
        <v>2.06</v>
      </c>
      <c r="AV9" s="215">
        <f t="shared" si="9"/>
        <v>0.96713615023474186</v>
      </c>
      <c r="AW9" s="216">
        <v>35430</v>
      </c>
      <c r="AX9" s="215">
        <v>4.2450000000000001</v>
      </c>
      <c r="AY9" s="215">
        <v>3.12</v>
      </c>
      <c r="AZ9" s="215">
        <f t="shared" si="10"/>
        <v>0.73498233215547704</v>
      </c>
      <c r="BA9" s="216">
        <v>35430</v>
      </c>
      <c r="BB9" s="215">
        <v>1.63</v>
      </c>
      <c r="BC9" s="215">
        <v>1.25</v>
      </c>
      <c r="BD9" s="215">
        <f t="shared" si="11"/>
        <v>0.76687116564417179</v>
      </c>
      <c r="BE9" s="216">
        <v>37621</v>
      </c>
      <c r="BF9" s="215">
        <v>0.56999999999999995</v>
      </c>
      <c r="BG9" s="215">
        <v>0</v>
      </c>
      <c r="BI9" s="216">
        <v>35430</v>
      </c>
      <c r="BJ9" s="215">
        <v>1.83</v>
      </c>
      <c r="BK9" s="215">
        <v>1.8</v>
      </c>
      <c r="BL9" s="215">
        <f t="shared" si="12"/>
        <v>0.98360655737704916</v>
      </c>
      <c r="BM9" s="216"/>
      <c r="BQ9" s="216">
        <v>35430</v>
      </c>
      <c r="BR9" s="215">
        <v>0.01</v>
      </c>
      <c r="BS9" s="215">
        <v>1.38</v>
      </c>
      <c r="BT9" s="215">
        <f t="shared" si="13"/>
        <v>138</v>
      </c>
      <c r="BU9" s="216">
        <v>38716</v>
      </c>
      <c r="BV9" s="215">
        <v>1.3599999999999999</v>
      </c>
      <c r="BW9" s="215">
        <v>1.6</v>
      </c>
      <c r="BX9" s="215">
        <f t="shared" si="14"/>
        <v>1.1764705882352944</v>
      </c>
      <c r="BY9" s="216">
        <v>37256</v>
      </c>
      <c r="BZ9" s="215">
        <v>2.81</v>
      </c>
      <c r="CA9" s="215">
        <v>1.5</v>
      </c>
      <c r="CB9" s="215">
        <f t="shared" si="41"/>
        <v>0.53380782918149461</v>
      </c>
      <c r="CC9" s="216">
        <v>35430</v>
      </c>
      <c r="CD9" s="215">
        <v>1.2949999999999999</v>
      </c>
      <c r="CE9" s="215">
        <v>1.2050000000000001</v>
      </c>
      <c r="CF9" s="215">
        <f t="shared" si="15"/>
        <v>0.93050193050193064</v>
      </c>
      <c r="CG9" s="216">
        <v>35430</v>
      </c>
      <c r="CH9" s="215">
        <v>2.21</v>
      </c>
      <c r="CI9" s="215">
        <v>1.8599999999999999</v>
      </c>
      <c r="CJ9" s="215">
        <f t="shared" si="16"/>
        <v>0.84162895927601811</v>
      </c>
      <c r="CK9" s="216">
        <v>35430</v>
      </c>
      <c r="CL9" s="215">
        <v>0.26669999999999999</v>
      </c>
      <c r="CM9" s="215">
        <v>0.8488</v>
      </c>
      <c r="CN9" s="215">
        <f t="shared" si="17"/>
        <v>3.1826021747281592</v>
      </c>
      <c r="CO9" s="216">
        <v>35430</v>
      </c>
      <c r="CP9" s="215">
        <v>1.665</v>
      </c>
      <c r="CQ9" s="215">
        <v>0.92</v>
      </c>
      <c r="CR9" s="215">
        <f t="shared" si="18"/>
        <v>0.55255255255255253</v>
      </c>
      <c r="CS9" s="216">
        <v>39813</v>
      </c>
      <c r="CT9" s="215">
        <v>1.77</v>
      </c>
      <c r="CU9" s="215">
        <v>1.32</v>
      </c>
      <c r="CV9" s="215">
        <f t="shared" si="19"/>
        <v>0.74576271186440679</v>
      </c>
      <c r="CW9" s="216">
        <v>35430</v>
      </c>
      <c r="CX9" s="215">
        <v>0.8125</v>
      </c>
      <c r="CY9" s="215">
        <v>0.66500000000000004</v>
      </c>
      <c r="CZ9" s="215">
        <f t="shared" si="20"/>
        <v>0.81846153846153846</v>
      </c>
      <c r="DA9" s="216">
        <v>35430</v>
      </c>
      <c r="DB9" s="215">
        <v>1.23</v>
      </c>
      <c r="DC9" s="215">
        <v>0.9</v>
      </c>
      <c r="DD9" s="215">
        <f t="shared" si="21"/>
        <v>0.73170731707317072</v>
      </c>
      <c r="DE9" s="216">
        <v>35430</v>
      </c>
      <c r="DF9" s="215">
        <v>1.75</v>
      </c>
      <c r="DG9" s="215">
        <v>1.77</v>
      </c>
      <c r="DH9" s="215">
        <f t="shared" si="22"/>
        <v>1.0114285714285713</v>
      </c>
      <c r="DI9" s="216">
        <v>35430</v>
      </c>
      <c r="DJ9" s="215">
        <v>2.06</v>
      </c>
      <c r="DK9" s="215">
        <v>1.0249999999999999</v>
      </c>
      <c r="DL9" s="215">
        <f t="shared" si="43"/>
        <v>0.49757281553398053</v>
      </c>
      <c r="DM9" s="216">
        <v>35430</v>
      </c>
      <c r="DN9" s="215">
        <v>1.1400000000000001</v>
      </c>
      <c r="DO9" s="215">
        <v>0.24</v>
      </c>
      <c r="DP9" s="215">
        <f t="shared" ref="DP9:DP30" si="44">DO9/DN9</f>
        <v>0.21052631578947364</v>
      </c>
      <c r="DQ9" s="216">
        <v>36160</v>
      </c>
      <c r="DR9" s="215">
        <v>3.16</v>
      </c>
      <c r="DS9" s="215">
        <v>1.1499999999999999</v>
      </c>
      <c r="DT9" s="215">
        <f t="shared" si="23"/>
        <v>0.36392405063291133</v>
      </c>
      <c r="DU9" s="216">
        <v>35430</v>
      </c>
      <c r="DV9" s="215">
        <v>1.0249999999999999</v>
      </c>
      <c r="DW9" s="215">
        <v>0.83499999999999996</v>
      </c>
      <c r="DX9" s="215">
        <f t="shared" si="24"/>
        <v>0.81463414634146347</v>
      </c>
      <c r="DY9" s="216">
        <v>35430</v>
      </c>
      <c r="DZ9" s="215">
        <v>1.26</v>
      </c>
      <c r="EA9" s="215">
        <v>1.08</v>
      </c>
      <c r="EB9" s="215">
        <f t="shared" si="25"/>
        <v>0.85714285714285721</v>
      </c>
      <c r="EC9" s="216">
        <v>37621</v>
      </c>
      <c r="ED9" s="215">
        <v>2.87</v>
      </c>
      <c r="EE9" s="215">
        <v>1</v>
      </c>
      <c r="EF9" s="215">
        <f t="shared" si="26"/>
        <v>0.34843205574912889</v>
      </c>
      <c r="EG9" s="216">
        <v>35430</v>
      </c>
      <c r="EH9" s="215">
        <v>1.6800000000000002</v>
      </c>
      <c r="EI9" s="215">
        <v>1.26</v>
      </c>
      <c r="EJ9" s="215">
        <f t="shared" si="27"/>
        <v>0.74999999999999989</v>
      </c>
      <c r="EK9" s="216">
        <v>38716</v>
      </c>
      <c r="EL9" s="215">
        <v>1.8</v>
      </c>
      <c r="EM9" s="215">
        <v>1.19</v>
      </c>
      <c r="EN9" s="215">
        <f t="shared" si="28"/>
        <v>0.66111111111111109</v>
      </c>
      <c r="EO9" s="216">
        <v>35430</v>
      </c>
      <c r="EP9" s="215">
        <v>0.98499999999999999</v>
      </c>
      <c r="EQ9" s="215">
        <v>0.75380000000000003</v>
      </c>
      <c r="ER9" s="215">
        <f t="shared" si="29"/>
        <v>0.7652791878172589</v>
      </c>
      <c r="ES9" s="216">
        <v>35430</v>
      </c>
      <c r="ET9" s="215">
        <v>1.9100000000000001</v>
      </c>
      <c r="EU9" s="215">
        <v>1.3725000000000001</v>
      </c>
      <c r="EV9" s="215">
        <f t="shared" si="30"/>
        <v>0.71858638743455494</v>
      </c>
      <c r="EW9" s="216">
        <v>35430</v>
      </c>
      <c r="EX9" s="215">
        <v>1.42</v>
      </c>
      <c r="EY9" s="215">
        <v>0.96</v>
      </c>
      <c r="EZ9" s="215">
        <f t="shared" si="31"/>
        <v>0.676056338028169</v>
      </c>
      <c r="FA9" s="216">
        <v>35430</v>
      </c>
      <c r="FB9" s="215">
        <v>1.1133</v>
      </c>
      <c r="FC9" s="215">
        <v>0.62</v>
      </c>
      <c r="FD9" s="215">
        <f t="shared" si="32"/>
        <v>0.55690290128446962</v>
      </c>
      <c r="FE9" s="216">
        <v>35430</v>
      </c>
      <c r="FF9" s="215">
        <v>0.45779999999999998</v>
      </c>
      <c r="FG9" s="215">
        <v>0.34439999999999998</v>
      </c>
      <c r="FH9" s="215">
        <f t="shared" si="33"/>
        <v>0.75229357798165142</v>
      </c>
      <c r="FI9" s="216">
        <v>35430</v>
      </c>
      <c r="FJ9" s="215">
        <v>1.44</v>
      </c>
      <c r="FK9" s="215">
        <v>0.84</v>
      </c>
      <c r="FL9" s="215">
        <f t="shared" si="34"/>
        <v>0.58333333333333337</v>
      </c>
      <c r="FM9" s="216">
        <v>35430</v>
      </c>
      <c r="FN9" s="215">
        <v>1.94</v>
      </c>
      <c r="FO9" s="215">
        <v>1.2</v>
      </c>
      <c r="FP9" s="215">
        <f t="shared" si="35"/>
        <v>0.61855670103092786</v>
      </c>
      <c r="FU9" s="216">
        <v>35430</v>
      </c>
      <c r="FV9" s="215">
        <v>0.71050000000000002</v>
      </c>
      <c r="FW9" s="215">
        <v>0.36</v>
      </c>
      <c r="FX9" s="215">
        <f t="shared" si="37"/>
        <v>0.50668543279380718</v>
      </c>
      <c r="FY9" s="216">
        <v>36525</v>
      </c>
      <c r="FZ9" s="215">
        <v>1.27</v>
      </c>
      <c r="GA9" s="215">
        <v>0.82</v>
      </c>
      <c r="GB9" s="215">
        <f t="shared" si="38"/>
        <v>0.64566929133858264</v>
      </c>
      <c r="GC9" s="216">
        <v>35430</v>
      </c>
      <c r="GD9" s="215">
        <v>1.87</v>
      </c>
      <c r="GE9" s="215">
        <v>1.26</v>
      </c>
      <c r="GF9" s="215">
        <f t="shared" si="39"/>
        <v>0.67379679144385018</v>
      </c>
      <c r="GG9" s="216">
        <v>36160</v>
      </c>
      <c r="GH9" s="215">
        <v>0.27110000000000001</v>
      </c>
      <c r="GI9" s="215">
        <v>0.32219999999999999</v>
      </c>
      <c r="GJ9" s="215">
        <f t="shared" si="40"/>
        <v>1.1884913316119512</v>
      </c>
    </row>
    <row r="10" spans="1:192">
      <c r="A10" s="216">
        <v>35795</v>
      </c>
      <c r="B10" s="215">
        <v>3.7050000000000001</v>
      </c>
      <c r="C10" s="215">
        <v>3.06</v>
      </c>
      <c r="D10" s="215">
        <f t="shared" si="0"/>
        <v>0.82591093117408909</v>
      </c>
      <c r="E10" s="216">
        <v>35795</v>
      </c>
      <c r="F10" s="215">
        <v>0.9486</v>
      </c>
      <c r="G10" s="215">
        <v>1</v>
      </c>
      <c r="H10" s="215">
        <f t="shared" si="1"/>
        <v>1.0541851149061776</v>
      </c>
      <c r="I10" s="216">
        <v>37621</v>
      </c>
      <c r="J10" s="215">
        <v>2.6</v>
      </c>
      <c r="K10" s="215">
        <v>2.54</v>
      </c>
      <c r="L10" s="215">
        <f t="shared" si="42"/>
        <v>0.97692307692307689</v>
      </c>
      <c r="M10" s="216">
        <v>35795</v>
      </c>
      <c r="N10" s="215">
        <v>2.7029999999999998</v>
      </c>
      <c r="O10" s="215">
        <v>2.4</v>
      </c>
      <c r="P10" s="215">
        <f t="shared" si="2"/>
        <v>0.88790233074361824</v>
      </c>
      <c r="Q10" s="216"/>
      <c r="U10" s="216">
        <v>35795</v>
      </c>
      <c r="V10" s="215">
        <v>1.96</v>
      </c>
      <c r="W10" s="215">
        <v>1.24</v>
      </c>
      <c r="X10" s="215">
        <f t="shared" si="3"/>
        <v>0.63265306122448983</v>
      </c>
      <c r="Y10" s="216">
        <v>35795</v>
      </c>
      <c r="Z10" s="215">
        <v>1.49</v>
      </c>
      <c r="AA10" s="215">
        <v>0.94669999999999999</v>
      </c>
      <c r="AB10" s="215">
        <f t="shared" si="4"/>
        <v>0.63536912751677854</v>
      </c>
      <c r="AC10" s="216">
        <v>35795</v>
      </c>
      <c r="AD10" s="215">
        <v>1.6600000000000001</v>
      </c>
      <c r="AE10" s="215">
        <v>1.5</v>
      </c>
      <c r="AF10" s="215">
        <f t="shared" si="5"/>
        <v>0.90361445783132521</v>
      </c>
      <c r="AG10" s="216">
        <v>35795</v>
      </c>
      <c r="AH10" s="215">
        <v>2.37</v>
      </c>
      <c r="AI10" s="215">
        <v>1.1400000000000001</v>
      </c>
      <c r="AJ10" s="215">
        <f t="shared" si="6"/>
        <v>0.48101265822784811</v>
      </c>
      <c r="AK10" s="216">
        <v>35795</v>
      </c>
      <c r="AL10" s="215">
        <v>2.9539999999999997</v>
      </c>
      <c r="AM10" s="215">
        <v>2.1</v>
      </c>
      <c r="AN10" s="215">
        <f t="shared" si="7"/>
        <v>0.71090047393364941</v>
      </c>
      <c r="AO10" s="216">
        <v>35795</v>
      </c>
      <c r="AP10" s="215">
        <v>1.075</v>
      </c>
      <c r="AQ10" s="215">
        <v>1.29</v>
      </c>
      <c r="AR10" s="215">
        <f t="shared" si="8"/>
        <v>1.2000000000000002</v>
      </c>
      <c r="AS10" s="216">
        <v>35795</v>
      </c>
      <c r="AT10" s="215">
        <v>2.88</v>
      </c>
      <c r="AU10" s="215">
        <v>2.06</v>
      </c>
      <c r="AV10" s="215">
        <f t="shared" si="9"/>
        <v>0.71527777777777779</v>
      </c>
      <c r="AW10" s="216">
        <v>35795</v>
      </c>
      <c r="AX10" s="215">
        <v>3.75</v>
      </c>
      <c r="AY10" s="215">
        <v>3.24</v>
      </c>
      <c r="AZ10" s="215">
        <f t="shared" si="10"/>
        <v>0.8640000000000001</v>
      </c>
      <c r="BA10" s="216">
        <v>35795</v>
      </c>
      <c r="BB10" s="215">
        <v>1.73</v>
      </c>
      <c r="BC10" s="215">
        <v>1</v>
      </c>
      <c r="BD10" s="215">
        <f t="shared" si="11"/>
        <v>0.5780346820809249</v>
      </c>
      <c r="BE10" s="216">
        <v>37986</v>
      </c>
      <c r="BF10" s="215">
        <v>1.23</v>
      </c>
      <c r="BG10" s="215">
        <v>0</v>
      </c>
      <c r="BI10" s="216">
        <v>35795</v>
      </c>
      <c r="BJ10" s="215">
        <v>1.03</v>
      </c>
      <c r="BK10" s="215">
        <v>1.8</v>
      </c>
      <c r="BL10" s="215">
        <f t="shared" si="12"/>
        <v>1.7475728155339805</v>
      </c>
      <c r="BM10" s="216"/>
      <c r="BQ10" s="216">
        <v>35795</v>
      </c>
      <c r="BR10" s="215">
        <v>-1.01</v>
      </c>
      <c r="BS10" s="215">
        <v>0.25</v>
      </c>
      <c r="BT10" s="215">
        <f t="shared" si="13"/>
        <v>-0.24752475247524752</v>
      </c>
      <c r="BU10" s="216">
        <v>39080</v>
      </c>
      <c r="BV10" s="215">
        <v>2.35</v>
      </c>
      <c r="BW10" s="215">
        <v>1.6</v>
      </c>
      <c r="BX10" s="215">
        <f t="shared" si="14"/>
        <v>0.68085106382978722</v>
      </c>
      <c r="BY10" s="216">
        <v>37621</v>
      </c>
      <c r="BZ10" s="215">
        <v>2.14</v>
      </c>
      <c r="CA10" s="215">
        <v>1.5</v>
      </c>
      <c r="CB10" s="215">
        <f t="shared" si="41"/>
        <v>0.7009345794392523</v>
      </c>
      <c r="CC10" s="216">
        <v>35795</v>
      </c>
      <c r="CD10" s="215">
        <v>1.3734</v>
      </c>
      <c r="CE10" s="215">
        <v>1.22</v>
      </c>
      <c r="CF10" s="215">
        <f t="shared" si="15"/>
        <v>0.88830639289354885</v>
      </c>
      <c r="CG10" s="216">
        <v>35795</v>
      </c>
      <c r="CH10" s="215">
        <v>2.3199999999999998</v>
      </c>
      <c r="CI10" s="215">
        <v>1.8599999999999999</v>
      </c>
      <c r="CJ10" s="215">
        <f t="shared" si="16"/>
        <v>0.80172413793103448</v>
      </c>
      <c r="CK10" s="216">
        <v>35795</v>
      </c>
      <c r="CL10" s="215">
        <v>0.93330000000000002</v>
      </c>
      <c r="CM10" s="215">
        <v>0.85799999999999998</v>
      </c>
      <c r="CN10" s="215">
        <f t="shared" si="17"/>
        <v>0.9193185470909675</v>
      </c>
      <c r="CO10" s="216">
        <v>35795</v>
      </c>
      <c r="CP10" s="215">
        <v>1.7850000000000001</v>
      </c>
      <c r="CQ10" s="215">
        <v>0.96</v>
      </c>
      <c r="CR10" s="215">
        <f t="shared" si="18"/>
        <v>0.53781512605042014</v>
      </c>
      <c r="CS10" s="216">
        <v>40178</v>
      </c>
      <c r="CT10" s="215">
        <v>2.02</v>
      </c>
      <c r="CU10" s="215">
        <v>1.34</v>
      </c>
      <c r="CV10" s="215">
        <f t="shared" si="19"/>
        <v>0.6633663366336634</v>
      </c>
      <c r="CW10" s="216">
        <v>35795</v>
      </c>
      <c r="CX10" s="215">
        <v>0.80669999999999997</v>
      </c>
      <c r="CY10" s="215">
        <v>0.66500000000000004</v>
      </c>
      <c r="CZ10" s="215">
        <f t="shared" si="20"/>
        <v>0.82434610140076858</v>
      </c>
      <c r="DA10" s="216">
        <v>35795</v>
      </c>
      <c r="DB10" s="215">
        <v>1.29</v>
      </c>
      <c r="DC10" s="215">
        <v>0.93</v>
      </c>
      <c r="DD10" s="215">
        <f t="shared" si="21"/>
        <v>0.72093023255813959</v>
      </c>
      <c r="DE10" s="216">
        <v>35795</v>
      </c>
      <c r="DF10" s="215">
        <v>1.75</v>
      </c>
      <c r="DG10" s="215" t="s">
        <v>1234</v>
      </c>
      <c r="DI10" s="216">
        <v>35795</v>
      </c>
      <c r="DJ10" s="215">
        <v>2.74</v>
      </c>
      <c r="DK10" s="215">
        <v>1.125</v>
      </c>
      <c r="DL10" s="215">
        <f t="shared" si="43"/>
        <v>0.41058394160583939</v>
      </c>
      <c r="DM10" s="216">
        <v>35795</v>
      </c>
      <c r="DN10" s="215">
        <v>1.2732999999999999</v>
      </c>
      <c r="DO10" s="215">
        <v>0.42</v>
      </c>
      <c r="DP10" s="215">
        <f t="shared" si="44"/>
        <v>0.32985156679494232</v>
      </c>
      <c r="DQ10" s="216">
        <v>36525</v>
      </c>
      <c r="DR10" s="215">
        <v>2.95</v>
      </c>
      <c r="DS10" s="215">
        <v>1.8900000000000001</v>
      </c>
      <c r="DT10" s="215">
        <f t="shared" si="23"/>
        <v>0.64067796610169492</v>
      </c>
      <c r="DU10" s="216">
        <v>35795</v>
      </c>
      <c r="DV10" s="215">
        <v>0.9</v>
      </c>
      <c r="DW10" s="215">
        <v>0.83499999999999996</v>
      </c>
      <c r="DX10" s="215">
        <f t="shared" si="24"/>
        <v>0.9277777777777777</v>
      </c>
      <c r="DY10" s="216">
        <v>35795</v>
      </c>
      <c r="DZ10" s="215">
        <v>1.2050000000000001</v>
      </c>
      <c r="EA10" s="215">
        <v>1.08</v>
      </c>
      <c r="EB10" s="215">
        <f t="shared" si="25"/>
        <v>0.89626556016597514</v>
      </c>
      <c r="EC10" s="216">
        <v>37986</v>
      </c>
      <c r="ED10" s="215">
        <v>3.03</v>
      </c>
      <c r="EE10" s="215">
        <v>1</v>
      </c>
      <c r="EF10" s="215">
        <f t="shared" si="26"/>
        <v>0.33003300330033003</v>
      </c>
      <c r="EG10" s="216">
        <v>35795</v>
      </c>
      <c r="EH10" s="215">
        <v>1.419</v>
      </c>
      <c r="EI10" s="215">
        <v>1.3</v>
      </c>
      <c r="EJ10" s="215">
        <f t="shared" si="27"/>
        <v>0.91613812544045103</v>
      </c>
      <c r="EK10" s="216">
        <v>39080</v>
      </c>
      <c r="EL10" s="215">
        <v>1.43</v>
      </c>
      <c r="EM10" s="215">
        <v>1.23</v>
      </c>
      <c r="EN10" s="215">
        <f t="shared" si="28"/>
        <v>0.86013986013986021</v>
      </c>
      <c r="EO10" s="216">
        <v>35795</v>
      </c>
      <c r="EP10" s="215">
        <v>0.27</v>
      </c>
      <c r="EQ10" s="215">
        <v>0.38379999999999997</v>
      </c>
      <c r="ER10" s="215">
        <f t="shared" si="29"/>
        <v>1.4214814814814813</v>
      </c>
      <c r="ES10" s="216">
        <v>35795</v>
      </c>
      <c r="ET10" s="215">
        <v>1.605</v>
      </c>
      <c r="EU10" s="215">
        <v>1.4025000000000001</v>
      </c>
      <c r="EV10" s="215">
        <f t="shared" si="30"/>
        <v>0.87383177570093462</v>
      </c>
      <c r="EW10" s="216">
        <v>35795</v>
      </c>
      <c r="EX10" s="215">
        <v>0.81</v>
      </c>
      <c r="EY10" s="215">
        <v>1.0049999999999999</v>
      </c>
      <c r="EZ10" s="215">
        <f t="shared" si="31"/>
        <v>1.2407407407407405</v>
      </c>
      <c r="FA10" s="216">
        <v>35795</v>
      </c>
      <c r="FB10" s="215">
        <v>0.78</v>
      </c>
      <c r="FC10" s="215">
        <v>0.64670000000000005</v>
      </c>
      <c r="FD10" s="215">
        <f t="shared" si="32"/>
        <v>0.82910256410256411</v>
      </c>
      <c r="FE10" s="216">
        <v>35795</v>
      </c>
      <c r="FF10" s="215">
        <v>0.49109999999999998</v>
      </c>
      <c r="FG10" s="215">
        <v>0.35560000000000003</v>
      </c>
      <c r="FH10" s="215">
        <f t="shared" si="33"/>
        <v>0.72408878028914692</v>
      </c>
      <c r="FI10" s="216">
        <v>35795</v>
      </c>
      <c r="FJ10" s="215">
        <v>1.53</v>
      </c>
      <c r="FK10" s="215">
        <v>0.9</v>
      </c>
      <c r="FL10" s="215">
        <f t="shared" si="34"/>
        <v>0.58823529411764708</v>
      </c>
      <c r="FM10" s="216">
        <v>35795</v>
      </c>
      <c r="FN10" s="215">
        <v>1.76</v>
      </c>
      <c r="FO10" s="215">
        <v>1.2050000000000001</v>
      </c>
      <c r="FP10" s="215">
        <f t="shared" si="35"/>
        <v>0.68465909090909094</v>
      </c>
      <c r="FU10" s="216">
        <v>35795</v>
      </c>
      <c r="FV10" s="215">
        <v>0.36699999999999999</v>
      </c>
      <c r="FW10" s="215">
        <v>0.36</v>
      </c>
      <c r="FX10" s="215">
        <f t="shared" si="37"/>
        <v>0.98092643051771111</v>
      </c>
      <c r="FY10" s="216">
        <v>36889</v>
      </c>
      <c r="FZ10" s="215">
        <v>1.21</v>
      </c>
      <c r="GA10" s="215">
        <v>0.82</v>
      </c>
      <c r="GB10" s="215">
        <f t="shared" si="38"/>
        <v>0.6776859504132231</v>
      </c>
      <c r="GC10" s="216">
        <v>35795</v>
      </c>
      <c r="GD10" s="215">
        <v>1.8399999999999999</v>
      </c>
      <c r="GE10" s="215">
        <v>1.3</v>
      </c>
      <c r="GF10" s="215">
        <f t="shared" si="39"/>
        <v>0.70652173913043481</v>
      </c>
      <c r="GG10" s="216">
        <v>36525</v>
      </c>
      <c r="GH10" s="215">
        <v>0.38669999999999999</v>
      </c>
      <c r="GI10" s="215">
        <v>0.32669999999999999</v>
      </c>
      <c r="GJ10" s="215">
        <f t="shared" si="40"/>
        <v>0.84484096198603564</v>
      </c>
    </row>
    <row r="11" spans="1:192">
      <c r="A11" s="216">
        <v>36160</v>
      </c>
      <c r="B11" s="215">
        <v>4.0350000000000001</v>
      </c>
      <c r="C11" s="215">
        <v>3.06</v>
      </c>
      <c r="D11" s="215">
        <f t="shared" si="0"/>
        <v>0.75836431226765799</v>
      </c>
      <c r="E11" s="216">
        <v>36160</v>
      </c>
      <c r="F11" s="215">
        <v>0.62849999999999995</v>
      </c>
      <c r="G11" s="215">
        <v>1</v>
      </c>
      <c r="H11" s="215">
        <f t="shared" si="1"/>
        <v>1.5910898965791569</v>
      </c>
      <c r="I11" s="216">
        <v>37986</v>
      </c>
      <c r="J11" s="215">
        <v>3.25</v>
      </c>
      <c r="K11" s="215">
        <v>2.54</v>
      </c>
      <c r="L11" s="215">
        <f t="shared" si="42"/>
        <v>0.78153846153846152</v>
      </c>
      <c r="M11" s="216">
        <v>36160</v>
      </c>
      <c r="N11" s="215">
        <v>2.8109999999999999</v>
      </c>
      <c r="O11" s="215">
        <v>2.4</v>
      </c>
      <c r="P11" s="215">
        <f t="shared" si="2"/>
        <v>0.85378868729989321</v>
      </c>
      <c r="Q11" s="216"/>
      <c r="U11" s="216">
        <v>36160</v>
      </c>
      <c r="V11" s="215">
        <v>1.28</v>
      </c>
      <c r="W11" s="215">
        <v>1.05</v>
      </c>
      <c r="X11" s="215">
        <f t="shared" si="3"/>
        <v>0.8203125</v>
      </c>
      <c r="Y11" s="216">
        <v>36160</v>
      </c>
      <c r="Z11" s="215">
        <v>1.19</v>
      </c>
      <c r="AA11" s="215">
        <v>1</v>
      </c>
      <c r="AB11" s="215">
        <f t="shared" si="4"/>
        <v>0.84033613445378152</v>
      </c>
      <c r="AC11" s="216">
        <v>36160</v>
      </c>
      <c r="AD11" s="215">
        <v>-0.5</v>
      </c>
      <c r="AE11" s="215">
        <v>1.5</v>
      </c>
      <c r="AF11" s="215">
        <f t="shared" si="5"/>
        <v>-3</v>
      </c>
      <c r="AG11" s="216">
        <v>36160</v>
      </c>
      <c r="AH11" s="215">
        <v>2.62</v>
      </c>
      <c r="AI11" s="215">
        <v>1.26</v>
      </c>
      <c r="AJ11" s="215">
        <f t="shared" si="6"/>
        <v>0.48091603053435111</v>
      </c>
      <c r="AK11" s="216">
        <v>36160</v>
      </c>
      <c r="AL11" s="215">
        <v>3.0419999999999998</v>
      </c>
      <c r="AM11" s="215">
        <v>2.12</v>
      </c>
      <c r="AN11" s="215">
        <f t="shared" si="7"/>
        <v>0.69690992767915849</v>
      </c>
      <c r="AO11" s="216">
        <v>36160</v>
      </c>
      <c r="AP11" s="215">
        <v>1.375</v>
      </c>
      <c r="AQ11" s="215">
        <v>1.29</v>
      </c>
      <c r="AR11" s="215">
        <f t="shared" si="8"/>
        <v>0.93818181818181823</v>
      </c>
      <c r="AS11" s="216">
        <v>36160</v>
      </c>
      <c r="AT11" s="215">
        <v>3.05</v>
      </c>
      <c r="AU11" s="215">
        <v>2.06</v>
      </c>
      <c r="AV11" s="215">
        <f t="shared" si="9"/>
        <v>0.67540983606557381</v>
      </c>
      <c r="AW11" s="216">
        <v>36160</v>
      </c>
      <c r="AX11" s="215">
        <v>5.0999999999999996</v>
      </c>
      <c r="AY11" s="215">
        <v>3.3</v>
      </c>
      <c r="AZ11" s="215">
        <f t="shared" si="10"/>
        <v>0.6470588235294118</v>
      </c>
      <c r="BA11" s="216">
        <v>36160</v>
      </c>
      <c r="BB11" s="215">
        <v>1.8399999999999999</v>
      </c>
      <c r="BC11" s="215">
        <v>1.04</v>
      </c>
      <c r="BD11" s="215">
        <f t="shared" si="11"/>
        <v>0.56521739130434789</v>
      </c>
      <c r="BE11" s="216">
        <v>38352</v>
      </c>
      <c r="BF11" s="215">
        <v>0.73</v>
      </c>
      <c r="BG11" s="215">
        <v>0</v>
      </c>
      <c r="BI11" s="216">
        <v>36160</v>
      </c>
      <c r="BJ11" s="215">
        <v>2.9969999999999999</v>
      </c>
      <c r="BK11" s="215">
        <v>1.5</v>
      </c>
      <c r="BL11" s="215">
        <f t="shared" si="12"/>
        <v>0.50050050050050054</v>
      </c>
      <c r="BM11" s="216"/>
      <c r="BQ11" s="216">
        <v>36160</v>
      </c>
      <c r="BR11" s="215">
        <v>-1.1240000000000001</v>
      </c>
      <c r="BS11" s="215">
        <v>0</v>
      </c>
      <c r="BT11" s="215">
        <f t="shared" si="13"/>
        <v>0</v>
      </c>
      <c r="BU11" s="216">
        <v>39447</v>
      </c>
      <c r="BV11" s="215">
        <v>4.05</v>
      </c>
      <c r="BW11" s="215">
        <v>1.76</v>
      </c>
      <c r="BX11" s="215">
        <f t="shared" si="14"/>
        <v>0.4345679012345679</v>
      </c>
      <c r="BY11" s="216">
        <v>37986</v>
      </c>
      <c r="BZ11" s="215">
        <v>1.3900000000000001</v>
      </c>
      <c r="CA11" s="215">
        <v>1.5</v>
      </c>
      <c r="CB11" s="215">
        <f t="shared" si="41"/>
        <v>1.079136690647482</v>
      </c>
      <c r="CC11" s="216">
        <v>36160</v>
      </c>
      <c r="CD11" s="215">
        <v>1.32</v>
      </c>
      <c r="CE11" s="215">
        <v>1.24</v>
      </c>
      <c r="CF11" s="215">
        <f t="shared" si="15"/>
        <v>0.93939393939393934</v>
      </c>
      <c r="CG11" s="216">
        <v>36160</v>
      </c>
      <c r="CH11" s="215">
        <v>2.2204999999999999</v>
      </c>
      <c r="CI11" s="215">
        <v>1.8599999999999999</v>
      </c>
      <c r="CJ11" s="215">
        <f t="shared" si="16"/>
        <v>0.83764917811303763</v>
      </c>
      <c r="CK11" s="216">
        <v>36160</v>
      </c>
      <c r="CL11" s="215">
        <v>0.92</v>
      </c>
      <c r="CM11" s="215">
        <v>0.86670000000000003</v>
      </c>
      <c r="CN11" s="215">
        <f t="shared" si="17"/>
        <v>0.94206521739130433</v>
      </c>
      <c r="CO11" s="216">
        <v>36160</v>
      </c>
      <c r="CP11" s="215">
        <v>1.925</v>
      </c>
      <c r="CQ11" s="215">
        <v>1</v>
      </c>
      <c r="CR11" s="215">
        <f t="shared" si="18"/>
        <v>0.51948051948051943</v>
      </c>
      <c r="CS11" s="216">
        <v>40543</v>
      </c>
      <c r="CT11" s="215">
        <v>2.14</v>
      </c>
      <c r="CU11" s="215">
        <v>1.3599999999999999</v>
      </c>
      <c r="CV11" s="215">
        <f t="shared" si="19"/>
        <v>0.63551401869158874</v>
      </c>
      <c r="CW11" s="216">
        <v>36160</v>
      </c>
      <c r="CX11" s="215">
        <v>1.022</v>
      </c>
      <c r="CY11" s="215">
        <v>0.66500000000000004</v>
      </c>
      <c r="CZ11" s="215">
        <f t="shared" si="20"/>
        <v>0.65068493150684936</v>
      </c>
      <c r="DA11" s="216">
        <v>36160</v>
      </c>
      <c r="DB11" s="215">
        <v>1.3599999999999999</v>
      </c>
      <c r="DC11" s="215">
        <v>0.96</v>
      </c>
      <c r="DD11" s="215">
        <f t="shared" si="21"/>
        <v>0.70588235294117652</v>
      </c>
      <c r="DE11" s="216">
        <v>36160</v>
      </c>
      <c r="DF11" s="215">
        <v>1.88</v>
      </c>
      <c r="DG11" s="215">
        <v>1.2</v>
      </c>
      <c r="DH11" s="215">
        <f t="shared" si="22"/>
        <v>0.63829787234042556</v>
      </c>
      <c r="DI11" s="216">
        <v>36160</v>
      </c>
      <c r="DJ11" s="215">
        <v>2.85</v>
      </c>
      <c r="DK11" s="215">
        <v>1.2250000000000001</v>
      </c>
      <c r="DL11" s="215">
        <f t="shared" si="43"/>
        <v>0.42982456140350878</v>
      </c>
      <c r="DM11" s="216">
        <v>36160</v>
      </c>
      <c r="DN11" s="215">
        <v>1.3</v>
      </c>
      <c r="DO11" s="215">
        <v>0.51329999999999998</v>
      </c>
      <c r="DP11" s="215">
        <f t="shared" si="44"/>
        <v>0.39484615384615379</v>
      </c>
      <c r="DQ11" s="216">
        <v>36889</v>
      </c>
      <c r="DR11" s="215">
        <v>3.25</v>
      </c>
      <c r="DS11" s="215">
        <v>1.8900000000000001</v>
      </c>
      <c r="DT11" s="215">
        <f t="shared" si="23"/>
        <v>0.58153846153846156</v>
      </c>
      <c r="DU11" s="216">
        <v>36160</v>
      </c>
      <c r="DV11" s="215">
        <v>-1.73</v>
      </c>
      <c r="DW11" s="215">
        <v>0.66749999999999998</v>
      </c>
      <c r="DX11" s="215">
        <f t="shared" si="24"/>
        <v>-0.38583815028901736</v>
      </c>
      <c r="DY11" s="216">
        <v>36160</v>
      </c>
      <c r="DZ11" s="215">
        <v>1.395</v>
      </c>
      <c r="EA11" s="215">
        <v>1.08</v>
      </c>
      <c r="EB11" s="215">
        <f t="shared" si="25"/>
        <v>0.77419354838709686</v>
      </c>
      <c r="EC11" s="216">
        <v>38352</v>
      </c>
      <c r="ED11" s="215">
        <v>3.83</v>
      </c>
      <c r="EE11" s="215">
        <v>1</v>
      </c>
      <c r="EF11" s="215">
        <f t="shared" si="26"/>
        <v>0.2610966057441253</v>
      </c>
      <c r="EG11" s="216">
        <v>36160</v>
      </c>
      <c r="EH11" s="215">
        <v>1.4020000000000001</v>
      </c>
      <c r="EI11" s="215">
        <v>1.34</v>
      </c>
      <c r="EJ11" s="215">
        <f t="shared" si="27"/>
        <v>0.9557774607703281</v>
      </c>
      <c r="EK11" s="216">
        <v>39447</v>
      </c>
      <c r="EL11" s="215">
        <v>1.87</v>
      </c>
      <c r="EM11" s="215">
        <v>1.27</v>
      </c>
      <c r="EN11" s="215">
        <f t="shared" si="28"/>
        <v>0.67914438502673791</v>
      </c>
      <c r="EO11" s="216">
        <v>36160</v>
      </c>
      <c r="EP11" s="215">
        <v>0.82499999999999996</v>
      </c>
      <c r="EQ11" s="215">
        <v>0.77749999999999997</v>
      </c>
      <c r="ER11" s="215">
        <f t="shared" si="29"/>
        <v>0.94242424242424239</v>
      </c>
      <c r="ES11" s="216">
        <v>36160</v>
      </c>
      <c r="ET11" s="215">
        <v>1.8399999999999999</v>
      </c>
      <c r="EU11" s="215">
        <v>1.425</v>
      </c>
      <c r="EV11" s="215">
        <f t="shared" si="30"/>
        <v>0.77445652173913049</v>
      </c>
      <c r="EW11" s="216">
        <v>36160</v>
      </c>
      <c r="EX11" s="215">
        <v>1.8399999999999999</v>
      </c>
      <c r="EY11" s="215">
        <v>1.06</v>
      </c>
      <c r="EZ11" s="215">
        <f t="shared" si="31"/>
        <v>0.57608695652173925</v>
      </c>
      <c r="FA11" s="216">
        <v>36160</v>
      </c>
      <c r="FB11" s="215">
        <v>0.69330000000000003</v>
      </c>
      <c r="FC11" s="215">
        <v>0.66669999999999996</v>
      </c>
      <c r="FD11" s="215">
        <f t="shared" si="32"/>
        <v>0.96163277080628862</v>
      </c>
      <c r="FE11" s="216">
        <v>36160</v>
      </c>
      <c r="FF11" s="215">
        <v>0.51780000000000004</v>
      </c>
      <c r="FG11" s="215">
        <v>0.3644</v>
      </c>
      <c r="FH11" s="215">
        <f t="shared" si="33"/>
        <v>0.70374662031672452</v>
      </c>
      <c r="FI11" s="216">
        <v>36160</v>
      </c>
      <c r="FJ11" s="215">
        <v>1.5899999999999999</v>
      </c>
      <c r="FK11" s="215">
        <v>0.96</v>
      </c>
      <c r="FL11" s="215">
        <f t="shared" si="34"/>
        <v>0.60377358490566035</v>
      </c>
      <c r="FM11" s="216">
        <v>36160</v>
      </c>
      <c r="FN11" s="215">
        <v>1.02</v>
      </c>
      <c r="FO11" s="215">
        <v>1.22</v>
      </c>
      <c r="FP11" s="215">
        <f t="shared" si="35"/>
        <v>1.196078431372549</v>
      </c>
      <c r="FU11" s="216">
        <v>36160</v>
      </c>
      <c r="FV11" s="215">
        <v>0.255</v>
      </c>
      <c r="FW11" s="215">
        <v>0.36</v>
      </c>
      <c r="FX11" s="215">
        <f t="shared" si="37"/>
        <v>1.4117647058823528</v>
      </c>
      <c r="FY11" s="216">
        <v>37256</v>
      </c>
      <c r="FZ11" s="215">
        <v>1.1499999999999999</v>
      </c>
      <c r="GA11" s="215">
        <v>0.82</v>
      </c>
      <c r="GB11" s="215">
        <f t="shared" si="38"/>
        <v>0.71304347826086956</v>
      </c>
      <c r="GC11" s="216">
        <v>36160</v>
      </c>
      <c r="GD11" s="215">
        <v>1.58</v>
      </c>
      <c r="GE11" s="215">
        <v>1.32</v>
      </c>
      <c r="GF11" s="215">
        <f t="shared" si="39"/>
        <v>0.83544303797468356</v>
      </c>
      <c r="GG11" s="216">
        <v>36889</v>
      </c>
      <c r="GH11" s="215">
        <v>0.3644</v>
      </c>
      <c r="GI11" s="215">
        <v>0.33889999999999998</v>
      </c>
      <c r="GJ11" s="215">
        <f t="shared" si="40"/>
        <v>0.93002195389681663</v>
      </c>
    </row>
    <row r="12" spans="1:192">
      <c r="A12" s="216">
        <v>36525</v>
      </c>
      <c r="B12" s="215">
        <v>2.91</v>
      </c>
      <c r="C12" s="215">
        <v>3.21</v>
      </c>
      <c r="D12" s="215">
        <f t="shared" si="0"/>
        <v>1.1030927835051545</v>
      </c>
      <c r="E12" s="216">
        <v>36525</v>
      </c>
      <c r="F12" s="215">
        <v>1.2549999999999999</v>
      </c>
      <c r="G12" s="215">
        <v>1</v>
      </c>
      <c r="H12" s="215">
        <f t="shared" si="1"/>
        <v>0.79681274900398413</v>
      </c>
      <c r="I12" s="216">
        <v>38352</v>
      </c>
      <c r="J12" s="215">
        <v>2.84</v>
      </c>
      <c r="K12" s="215">
        <v>2.54</v>
      </c>
      <c r="L12" s="215">
        <f t="shared" si="42"/>
        <v>0.89436619718309862</v>
      </c>
      <c r="M12" s="216">
        <v>36525</v>
      </c>
      <c r="N12" s="215">
        <v>3.03</v>
      </c>
      <c r="O12" s="215">
        <v>2.4</v>
      </c>
      <c r="P12" s="215">
        <f t="shared" si="2"/>
        <v>0.79207920792079212</v>
      </c>
      <c r="Q12" s="216"/>
      <c r="U12" s="216">
        <v>36525</v>
      </c>
      <c r="V12" s="215">
        <v>0.12</v>
      </c>
      <c r="W12" s="215">
        <v>0.48</v>
      </c>
      <c r="X12" s="215">
        <f t="shared" si="3"/>
        <v>4</v>
      </c>
      <c r="Y12" s="216">
        <v>36525</v>
      </c>
      <c r="Z12" s="215">
        <v>1.73</v>
      </c>
      <c r="AA12" s="215">
        <v>1.04</v>
      </c>
      <c r="AB12" s="215">
        <f t="shared" si="4"/>
        <v>0.60115606936416188</v>
      </c>
      <c r="AC12" s="216">
        <v>36525</v>
      </c>
      <c r="AD12" s="215">
        <v>5.18</v>
      </c>
      <c r="AE12" s="215">
        <v>1.5</v>
      </c>
      <c r="AF12" s="215">
        <f t="shared" si="5"/>
        <v>0.28957528957528961</v>
      </c>
      <c r="AG12" s="216">
        <v>36525</v>
      </c>
      <c r="AH12" s="215">
        <v>2.17</v>
      </c>
      <c r="AI12" s="215">
        <v>1.3900000000000001</v>
      </c>
      <c r="AJ12" s="215">
        <f t="shared" si="6"/>
        <v>0.64055299539170518</v>
      </c>
      <c r="AK12" s="216">
        <v>36525</v>
      </c>
      <c r="AL12" s="215">
        <v>3.13</v>
      </c>
      <c r="AM12" s="215">
        <v>2.14</v>
      </c>
      <c r="AN12" s="215">
        <f t="shared" si="7"/>
        <v>0.68370607028754005</v>
      </c>
      <c r="AO12" s="216">
        <v>36525</v>
      </c>
      <c r="AP12" s="215">
        <v>0.74</v>
      </c>
      <c r="AQ12" s="215">
        <v>1.29</v>
      </c>
      <c r="AR12" s="215">
        <f t="shared" si="8"/>
        <v>1.7432432432432432</v>
      </c>
      <c r="AS12" s="216">
        <v>36525</v>
      </c>
      <c r="AT12" s="215">
        <v>3.33</v>
      </c>
      <c r="AU12" s="215">
        <v>2.06</v>
      </c>
      <c r="AV12" s="215">
        <f t="shared" si="9"/>
        <v>0.61861861861861867</v>
      </c>
      <c r="AW12" s="216">
        <v>36525</v>
      </c>
      <c r="AX12" s="215">
        <v>6.09</v>
      </c>
      <c r="AY12" s="215">
        <v>3.3</v>
      </c>
      <c r="AZ12" s="215">
        <f t="shared" si="10"/>
        <v>0.54187192118226601</v>
      </c>
      <c r="BA12" s="216">
        <v>36525</v>
      </c>
      <c r="BB12" s="215">
        <v>1.79</v>
      </c>
      <c r="BC12" s="215">
        <v>1.08</v>
      </c>
      <c r="BD12" s="215">
        <f t="shared" si="11"/>
        <v>0.6033519553072626</v>
      </c>
      <c r="BE12" s="216">
        <v>38716</v>
      </c>
      <c r="BF12" s="215">
        <v>0.74</v>
      </c>
      <c r="BG12" s="215" t="s">
        <v>1234</v>
      </c>
      <c r="BI12" s="216">
        <v>36525</v>
      </c>
      <c r="BJ12" s="215">
        <v>2.25</v>
      </c>
      <c r="BK12" s="215">
        <v>1.2</v>
      </c>
      <c r="BL12" s="215">
        <f t="shared" si="12"/>
        <v>0.53333333333333333</v>
      </c>
      <c r="BM12" s="216"/>
      <c r="BQ12" s="216">
        <v>36525</v>
      </c>
      <c r="BR12" s="215">
        <v>0.26</v>
      </c>
      <c r="BS12" s="215">
        <v>0.1</v>
      </c>
      <c r="BT12" s="215">
        <f t="shared" si="13"/>
        <v>0.38461538461538464</v>
      </c>
      <c r="BU12" s="216">
        <v>39813</v>
      </c>
      <c r="BV12" s="215">
        <v>4.13</v>
      </c>
      <c r="BW12" s="215">
        <v>2.0299999999999998</v>
      </c>
      <c r="BX12" s="215">
        <f t="shared" si="14"/>
        <v>0.49152542372881353</v>
      </c>
      <c r="BY12" s="216">
        <v>38352</v>
      </c>
      <c r="BZ12" s="215">
        <v>2.67</v>
      </c>
      <c r="CA12" s="215">
        <v>1.9125000000000001</v>
      </c>
      <c r="CB12" s="215">
        <f t="shared" si="41"/>
        <v>0.7162921348314607</v>
      </c>
      <c r="CC12" s="216">
        <v>36525</v>
      </c>
      <c r="CD12" s="215">
        <v>1.5</v>
      </c>
      <c r="CE12" s="215">
        <v>1.24</v>
      </c>
      <c r="CF12" s="215">
        <f t="shared" si="15"/>
        <v>0.82666666666666666</v>
      </c>
      <c r="CG12" s="216">
        <v>36525</v>
      </c>
      <c r="CH12" s="215">
        <v>2.4300000000000002</v>
      </c>
      <c r="CI12" s="215">
        <v>1.8599999999999999</v>
      </c>
      <c r="CJ12" s="215">
        <f t="shared" si="16"/>
        <v>0.76543209876543195</v>
      </c>
      <c r="CK12" s="216">
        <v>36525</v>
      </c>
      <c r="CL12" s="215">
        <v>0.98670000000000002</v>
      </c>
      <c r="CM12" s="215">
        <v>0.872</v>
      </c>
      <c r="CN12" s="215">
        <f t="shared" si="17"/>
        <v>0.88375392723218804</v>
      </c>
      <c r="CO12" s="216">
        <v>36525</v>
      </c>
      <c r="CP12" s="215">
        <v>2.0350000000000001</v>
      </c>
      <c r="CQ12" s="215">
        <v>1.04</v>
      </c>
      <c r="CR12" s="215">
        <f t="shared" si="18"/>
        <v>0.51105651105651106</v>
      </c>
      <c r="CS12" s="216">
        <v>40907</v>
      </c>
      <c r="CT12" s="215">
        <v>2.5300000000000002</v>
      </c>
      <c r="CU12" s="215">
        <v>1.44</v>
      </c>
      <c r="CV12" s="215">
        <f t="shared" si="19"/>
        <v>0.56916996047430823</v>
      </c>
      <c r="CW12" s="216">
        <v>36525</v>
      </c>
      <c r="CX12" s="215">
        <v>0.97</v>
      </c>
      <c r="CY12" s="215">
        <v>0.66500000000000004</v>
      </c>
      <c r="CZ12" s="215">
        <f t="shared" si="20"/>
        <v>0.68556701030927836</v>
      </c>
      <c r="DA12" s="216">
        <v>36525</v>
      </c>
      <c r="DB12" s="215">
        <v>1.79</v>
      </c>
      <c r="DC12" s="215">
        <v>0.99</v>
      </c>
      <c r="DD12" s="215">
        <f t="shared" si="21"/>
        <v>0.55307262569832405</v>
      </c>
      <c r="DE12" s="216">
        <v>36525</v>
      </c>
      <c r="DF12" s="215">
        <v>-0.2</v>
      </c>
      <c r="DG12" s="215">
        <v>1.2</v>
      </c>
      <c r="DH12" s="215">
        <f t="shared" si="22"/>
        <v>-5.9999999999999991</v>
      </c>
      <c r="DI12" s="216">
        <v>36525</v>
      </c>
      <c r="DJ12" s="215">
        <v>1.97</v>
      </c>
      <c r="DK12" s="215">
        <v>1.325</v>
      </c>
      <c r="DL12" s="215">
        <f t="shared" si="43"/>
        <v>0.67258883248730961</v>
      </c>
      <c r="DM12" s="216">
        <v>36525</v>
      </c>
      <c r="DN12" s="215">
        <v>1.34</v>
      </c>
      <c r="DO12" s="215">
        <v>0.5333</v>
      </c>
      <c r="DP12" s="215">
        <f t="shared" si="44"/>
        <v>0.39798507462686566</v>
      </c>
      <c r="DQ12" s="216">
        <v>37256</v>
      </c>
      <c r="DR12" s="215">
        <v>0.748</v>
      </c>
      <c r="DS12" s="215">
        <v>0.93500000000000005</v>
      </c>
      <c r="DT12" s="215">
        <f t="shared" si="23"/>
        <v>1.25</v>
      </c>
      <c r="DU12" s="216">
        <v>36525</v>
      </c>
      <c r="DV12" s="215">
        <v>1.42</v>
      </c>
      <c r="DW12" s="215">
        <v>0.5</v>
      </c>
      <c r="DX12" s="215">
        <f t="shared" si="24"/>
        <v>0.35211267605633806</v>
      </c>
      <c r="DY12" s="216">
        <v>36525</v>
      </c>
      <c r="DZ12" s="215">
        <v>-0.185</v>
      </c>
      <c r="EA12" s="215">
        <v>1.08</v>
      </c>
      <c r="EB12" s="215">
        <f t="shared" si="25"/>
        <v>-5.8378378378378386</v>
      </c>
      <c r="EC12" s="216">
        <v>38716</v>
      </c>
      <c r="ED12" s="215">
        <v>3.65</v>
      </c>
      <c r="EE12" s="215">
        <v>1.1599999999999999</v>
      </c>
      <c r="EF12" s="215">
        <f t="shared" si="26"/>
        <v>0.31780821917808216</v>
      </c>
      <c r="EG12" s="216">
        <v>36525</v>
      </c>
      <c r="EH12" s="215">
        <v>1.8599999999999999</v>
      </c>
      <c r="EI12" s="215">
        <v>1.34</v>
      </c>
      <c r="EJ12" s="215">
        <f t="shared" si="27"/>
        <v>0.72043010752688186</v>
      </c>
      <c r="EK12" s="216">
        <v>39813</v>
      </c>
      <c r="EL12" s="215">
        <v>1.63</v>
      </c>
      <c r="EM12" s="215">
        <v>1.31</v>
      </c>
      <c r="EN12" s="215">
        <f t="shared" si="28"/>
        <v>0.80368098159509216</v>
      </c>
      <c r="EO12" s="216">
        <v>36525</v>
      </c>
      <c r="EP12" s="215">
        <v>0.89500000000000002</v>
      </c>
      <c r="EQ12" s="215">
        <v>0.78</v>
      </c>
      <c r="ER12" s="215">
        <f t="shared" si="29"/>
        <v>0.87150837988826813</v>
      </c>
      <c r="ES12" s="216">
        <v>36525</v>
      </c>
      <c r="ET12" s="215">
        <v>1.7</v>
      </c>
      <c r="EU12" s="215">
        <v>1.4450000000000001</v>
      </c>
      <c r="EV12" s="215">
        <f t="shared" si="30"/>
        <v>0.85000000000000009</v>
      </c>
      <c r="EW12" s="216">
        <v>36525</v>
      </c>
      <c r="EX12" s="215">
        <v>0.57999999999999996</v>
      </c>
      <c r="EY12" s="215">
        <v>1.1000000000000001</v>
      </c>
      <c r="EZ12" s="215">
        <f t="shared" si="31"/>
        <v>1.8965517241379313</v>
      </c>
      <c r="FA12" s="216">
        <v>36525</v>
      </c>
      <c r="FB12" s="215">
        <v>1.0467</v>
      </c>
      <c r="FC12" s="215">
        <v>0.68669999999999998</v>
      </c>
      <c r="FD12" s="215">
        <f t="shared" si="32"/>
        <v>0.65606190885640581</v>
      </c>
      <c r="FE12" s="216">
        <v>36525</v>
      </c>
      <c r="FF12" s="215">
        <v>0.55330000000000001</v>
      </c>
      <c r="FG12" s="215">
        <v>0.37330000000000002</v>
      </c>
      <c r="FH12" s="215">
        <f t="shared" si="33"/>
        <v>0.67467919754202066</v>
      </c>
      <c r="FI12" s="216">
        <v>36525</v>
      </c>
      <c r="FJ12" s="215">
        <v>1.27</v>
      </c>
      <c r="FK12" s="215">
        <v>1.0349999999999999</v>
      </c>
      <c r="FL12" s="215">
        <f t="shared" si="34"/>
        <v>0.81496062992125973</v>
      </c>
      <c r="FM12" s="216">
        <v>36525</v>
      </c>
      <c r="FN12" s="215">
        <v>1.7</v>
      </c>
      <c r="FO12" s="215">
        <v>1.2250000000000001</v>
      </c>
      <c r="FP12" s="215">
        <f t="shared" si="35"/>
        <v>0.72058823529411775</v>
      </c>
      <c r="FU12" s="216">
        <v>36525</v>
      </c>
      <c r="FV12" s="215">
        <v>0.4975</v>
      </c>
      <c r="FW12" s="215">
        <v>0.36</v>
      </c>
      <c r="FX12" s="215">
        <f t="shared" si="37"/>
        <v>0.72361809045226133</v>
      </c>
      <c r="FY12" s="216">
        <v>37621</v>
      </c>
      <c r="FZ12" s="215">
        <v>1.32</v>
      </c>
      <c r="GA12" s="215">
        <v>0.82</v>
      </c>
      <c r="GB12" s="215">
        <f t="shared" si="38"/>
        <v>0.6212121212121211</v>
      </c>
      <c r="GC12" s="216">
        <v>36525</v>
      </c>
      <c r="GD12" s="215">
        <v>1.43</v>
      </c>
      <c r="GE12" s="215">
        <v>1.34</v>
      </c>
      <c r="GF12" s="215">
        <f t="shared" si="39"/>
        <v>0.9370629370629372</v>
      </c>
      <c r="GG12" s="216">
        <v>37256</v>
      </c>
      <c r="GH12" s="215">
        <v>0.45779999999999998</v>
      </c>
      <c r="GI12" s="215">
        <v>0.35</v>
      </c>
      <c r="GJ12" s="215">
        <f t="shared" si="40"/>
        <v>0.76452599388379205</v>
      </c>
    </row>
    <row r="13" spans="1:192">
      <c r="A13" s="216">
        <v>36889</v>
      </c>
      <c r="B13" s="215">
        <v>6.33</v>
      </c>
      <c r="C13" s="215">
        <v>3.21</v>
      </c>
      <c r="D13" s="215">
        <f t="shared" si="0"/>
        <v>0.50710900473933651</v>
      </c>
      <c r="E13" s="216">
        <v>36889</v>
      </c>
      <c r="F13" s="215">
        <v>2.5150000000000001</v>
      </c>
      <c r="G13" s="215">
        <v>1</v>
      </c>
      <c r="H13" s="215">
        <f t="shared" si="1"/>
        <v>0.39761431411530812</v>
      </c>
      <c r="I13" s="216">
        <v>38716</v>
      </c>
      <c r="J13" s="215">
        <v>3.02</v>
      </c>
      <c r="K13" s="215">
        <v>2.54</v>
      </c>
      <c r="L13" s="215">
        <f t="shared" si="42"/>
        <v>0.84105960264900659</v>
      </c>
      <c r="M13" s="216">
        <v>36889</v>
      </c>
      <c r="N13" s="215">
        <v>0.83</v>
      </c>
      <c r="O13" s="215">
        <v>2.4</v>
      </c>
      <c r="P13" s="215">
        <f t="shared" si="2"/>
        <v>2.8915662650602409</v>
      </c>
      <c r="Q13" s="216"/>
      <c r="U13" s="216">
        <v>36889</v>
      </c>
      <c r="V13" s="215">
        <v>1.47</v>
      </c>
      <c r="W13" s="215">
        <v>0.48</v>
      </c>
      <c r="X13" s="215">
        <f t="shared" si="3"/>
        <v>0.32653061224489793</v>
      </c>
      <c r="Y13" s="216">
        <v>36889</v>
      </c>
      <c r="Z13" s="215">
        <v>2.37</v>
      </c>
      <c r="AA13" s="215">
        <v>1.08</v>
      </c>
      <c r="AB13" s="215">
        <f t="shared" si="4"/>
        <v>0.45569620253164556</v>
      </c>
      <c r="AC13" s="216">
        <v>36889</v>
      </c>
      <c r="AD13" s="215">
        <v>1.56</v>
      </c>
      <c r="AE13" s="215">
        <v>1.5</v>
      </c>
      <c r="AF13" s="215">
        <f t="shared" si="5"/>
        <v>0.96153846153846145</v>
      </c>
      <c r="AG13" s="216">
        <v>36889</v>
      </c>
      <c r="AH13" s="215">
        <v>0.38</v>
      </c>
      <c r="AI13" s="215">
        <v>1.46</v>
      </c>
      <c r="AJ13" s="215">
        <f t="shared" si="6"/>
        <v>3.8421052631578947</v>
      </c>
      <c r="AK13" s="216">
        <v>36889</v>
      </c>
      <c r="AL13" s="215">
        <v>2.74</v>
      </c>
      <c r="AM13" s="215">
        <v>2.1800000000000002</v>
      </c>
      <c r="AN13" s="215">
        <f t="shared" si="7"/>
        <v>0.79562043795620441</v>
      </c>
      <c r="AO13" s="216">
        <v>36889</v>
      </c>
      <c r="AP13" s="215">
        <v>0.92500000000000004</v>
      </c>
      <c r="AQ13" s="215">
        <v>1.29</v>
      </c>
      <c r="AR13" s="215">
        <f t="shared" si="8"/>
        <v>1.3945945945945946</v>
      </c>
      <c r="AS13" s="216">
        <v>36889</v>
      </c>
      <c r="AT13" s="215">
        <v>3.27</v>
      </c>
      <c r="AU13" s="215">
        <v>2.06</v>
      </c>
      <c r="AV13" s="215">
        <f t="shared" si="9"/>
        <v>0.62996941896024461</v>
      </c>
      <c r="AW13" s="216">
        <v>36889</v>
      </c>
      <c r="AX13" s="215">
        <v>7.14</v>
      </c>
      <c r="AY13" s="215">
        <v>3.3</v>
      </c>
      <c r="AZ13" s="215">
        <f t="shared" si="10"/>
        <v>0.46218487394957986</v>
      </c>
      <c r="BA13" s="216">
        <v>36889</v>
      </c>
      <c r="BB13" s="215">
        <v>-5.84</v>
      </c>
      <c r="BC13" s="215">
        <v>0.84</v>
      </c>
      <c r="BD13" s="215">
        <f t="shared" si="11"/>
        <v>-0.14383561643835616</v>
      </c>
      <c r="BE13" s="216">
        <v>39080</v>
      </c>
      <c r="BF13" s="215">
        <v>1.4</v>
      </c>
      <c r="BG13" s="215">
        <v>0</v>
      </c>
      <c r="BI13" s="216">
        <v>36889</v>
      </c>
      <c r="BJ13" s="215">
        <v>2.9699999999999998</v>
      </c>
      <c r="BK13" s="215">
        <v>1.2150000000000001</v>
      </c>
      <c r="BL13" s="215">
        <f t="shared" si="12"/>
        <v>0.40909090909090917</v>
      </c>
      <c r="BM13" s="216"/>
      <c r="BQ13" s="216">
        <v>36889</v>
      </c>
      <c r="BR13" s="215">
        <v>-0.2</v>
      </c>
      <c r="BS13" s="215" t="s">
        <v>1234</v>
      </c>
      <c r="BU13" s="216">
        <v>40178</v>
      </c>
      <c r="BV13" s="215">
        <v>4.09</v>
      </c>
      <c r="BW13" s="215">
        <v>2.1</v>
      </c>
      <c r="BX13" s="215">
        <f t="shared" si="14"/>
        <v>0.51344743276283622</v>
      </c>
      <c r="BY13" s="216">
        <v>38716</v>
      </c>
      <c r="BZ13" s="215">
        <v>2.61</v>
      </c>
      <c r="CA13" s="215">
        <v>1.7050000000000001</v>
      </c>
      <c r="CB13" s="215">
        <f t="shared" si="41"/>
        <v>0.65325670498084298</v>
      </c>
      <c r="CC13" s="216">
        <v>36889</v>
      </c>
      <c r="CD13" s="215">
        <v>0.7</v>
      </c>
      <c r="CE13" s="215">
        <v>1.24</v>
      </c>
      <c r="CF13" s="215">
        <f t="shared" si="15"/>
        <v>1.7714285714285716</v>
      </c>
      <c r="CG13" s="216">
        <v>36889</v>
      </c>
      <c r="CH13" s="215">
        <v>3.7199999999999998</v>
      </c>
      <c r="CI13" s="215">
        <v>1.8599999999999999</v>
      </c>
      <c r="CJ13" s="215">
        <f t="shared" si="16"/>
        <v>0.5</v>
      </c>
      <c r="CK13" s="216">
        <v>36889</v>
      </c>
      <c r="CL13" s="215">
        <v>1.1133</v>
      </c>
      <c r="CM13" s="215">
        <v>0.87870000000000004</v>
      </c>
      <c r="CN13" s="215">
        <f t="shared" si="17"/>
        <v>0.78927512799784427</v>
      </c>
      <c r="CO13" s="216">
        <v>36889</v>
      </c>
      <c r="CP13" s="215">
        <v>2.0699999999999998</v>
      </c>
      <c r="CQ13" s="215">
        <v>1.08</v>
      </c>
      <c r="CR13" s="215">
        <f t="shared" si="18"/>
        <v>0.52173913043478271</v>
      </c>
      <c r="CS13" s="216">
        <v>41274</v>
      </c>
      <c r="CT13" s="215">
        <v>2.66</v>
      </c>
      <c r="CU13" s="215">
        <v>1.48</v>
      </c>
      <c r="CV13" s="215">
        <f t="shared" si="19"/>
        <v>0.55639097744360899</v>
      </c>
      <c r="CW13" s="216">
        <v>36889</v>
      </c>
      <c r="CX13" s="215">
        <v>0.94499999999999995</v>
      </c>
      <c r="CY13" s="215">
        <v>0.66500000000000004</v>
      </c>
      <c r="CZ13" s="215">
        <f t="shared" si="20"/>
        <v>0.70370370370370383</v>
      </c>
      <c r="DA13" s="216">
        <v>36889</v>
      </c>
      <c r="DB13" s="215">
        <v>1.5899999999999999</v>
      </c>
      <c r="DC13" s="215">
        <v>1.02</v>
      </c>
      <c r="DD13" s="215">
        <f t="shared" si="21"/>
        <v>0.64150943396226423</v>
      </c>
      <c r="DE13" s="216">
        <v>36889</v>
      </c>
      <c r="DF13" s="215">
        <v>-9.2899999999999991</v>
      </c>
      <c r="DG13" s="215">
        <v>1.2</v>
      </c>
      <c r="DH13" s="215">
        <f t="shared" si="22"/>
        <v>-0.12917115177610333</v>
      </c>
      <c r="DI13" s="216">
        <v>36889</v>
      </c>
      <c r="DJ13" s="215">
        <v>3.56</v>
      </c>
      <c r="DK13" s="215">
        <v>1.425</v>
      </c>
      <c r="DL13" s="215">
        <f t="shared" si="43"/>
        <v>0.4002808988764045</v>
      </c>
      <c r="DM13" s="216">
        <v>36889</v>
      </c>
      <c r="DN13" s="215">
        <v>1.6867000000000001</v>
      </c>
      <c r="DO13" s="215">
        <v>0.5333</v>
      </c>
      <c r="DP13" s="215">
        <f t="shared" si="44"/>
        <v>0.3161795221438311</v>
      </c>
      <c r="DQ13" s="216">
        <v>37621</v>
      </c>
      <c r="DR13" s="215">
        <v>1.5</v>
      </c>
      <c r="DS13" s="215">
        <v>0.63</v>
      </c>
      <c r="DT13" s="215">
        <f t="shared" si="23"/>
        <v>0.42</v>
      </c>
      <c r="DU13" s="216">
        <v>36889</v>
      </c>
      <c r="DV13" s="215">
        <v>1.72</v>
      </c>
      <c r="DW13" s="215">
        <v>0.53</v>
      </c>
      <c r="DX13" s="215">
        <f t="shared" si="24"/>
        <v>0.30813953488372098</v>
      </c>
      <c r="DY13" s="216">
        <v>36889</v>
      </c>
      <c r="DZ13" s="215">
        <v>1.7749999999999999</v>
      </c>
      <c r="EA13" s="215">
        <v>1.08</v>
      </c>
      <c r="EB13" s="215">
        <f t="shared" si="25"/>
        <v>0.60845070422535219</v>
      </c>
      <c r="EC13" s="216">
        <v>39080</v>
      </c>
      <c r="ED13" s="215">
        <v>5.38</v>
      </c>
      <c r="EE13" s="215">
        <v>1.2</v>
      </c>
      <c r="EF13" s="215">
        <f t="shared" si="26"/>
        <v>0.22304832713754646</v>
      </c>
      <c r="EG13" s="216">
        <v>36889</v>
      </c>
      <c r="EH13" s="215">
        <v>2.0099999999999998</v>
      </c>
      <c r="EI13" s="215">
        <v>1.34</v>
      </c>
      <c r="EJ13" s="215">
        <f t="shared" si="27"/>
        <v>0.66666666666666674</v>
      </c>
      <c r="EK13" s="216">
        <v>40178</v>
      </c>
      <c r="EL13" s="215">
        <v>1.6400000000000001</v>
      </c>
      <c r="EM13" s="215">
        <v>1.345</v>
      </c>
      <c r="EN13" s="215">
        <f t="shared" si="28"/>
        <v>0.82012195121951215</v>
      </c>
      <c r="EO13" s="216">
        <v>36889</v>
      </c>
      <c r="EP13" s="215">
        <v>0.63500000000000001</v>
      </c>
      <c r="EQ13" s="215">
        <v>0.68500000000000005</v>
      </c>
      <c r="ER13" s="215">
        <f t="shared" si="29"/>
        <v>1.078740157480315</v>
      </c>
      <c r="ES13" s="216">
        <v>36889</v>
      </c>
      <c r="ET13" s="215">
        <v>1.54</v>
      </c>
      <c r="EU13" s="215">
        <v>1.482</v>
      </c>
      <c r="EV13" s="215">
        <f t="shared" si="30"/>
        <v>0.96233766233766227</v>
      </c>
      <c r="EW13" s="216">
        <v>36889</v>
      </c>
      <c r="EX13" s="215">
        <v>1.1400000000000001</v>
      </c>
      <c r="EY13" s="215">
        <v>1.1400000000000001</v>
      </c>
      <c r="EZ13" s="215">
        <f t="shared" si="31"/>
        <v>1</v>
      </c>
      <c r="FA13" s="216">
        <v>36889</v>
      </c>
      <c r="FB13" s="215">
        <v>0.93330000000000002</v>
      </c>
      <c r="FC13" s="215">
        <v>0.71330000000000005</v>
      </c>
      <c r="FD13" s="215">
        <f t="shared" si="32"/>
        <v>0.76427729561770064</v>
      </c>
      <c r="FE13" s="216">
        <v>36889</v>
      </c>
      <c r="FF13" s="215">
        <v>0.6089</v>
      </c>
      <c r="FG13" s="215">
        <v>0.38219999999999998</v>
      </c>
      <c r="FH13" s="215">
        <f t="shared" si="33"/>
        <v>0.62768927574314337</v>
      </c>
      <c r="FI13" s="216">
        <v>36889</v>
      </c>
      <c r="FJ13" s="215">
        <v>1.1100000000000001</v>
      </c>
      <c r="FK13" s="215" t="s">
        <v>1234</v>
      </c>
      <c r="FM13" s="216">
        <v>36889</v>
      </c>
      <c r="FN13" s="215">
        <v>1.88</v>
      </c>
      <c r="FO13" s="215">
        <v>1.24</v>
      </c>
      <c r="FP13" s="215">
        <f t="shared" si="35"/>
        <v>0.65957446808510645</v>
      </c>
      <c r="FU13" s="216">
        <v>36889</v>
      </c>
      <c r="FV13" s="215">
        <v>0.53</v>
      </c>
      <c r="FW13" s="215">
        <v>0.36499999999999999</v>
      </c>
      <c r="FX13" s="215">
        <f t="shared" si="37"/>
        <v>0.68867924528301883</v>
      </c>
      <c r="FY13" s="216">
        <v>37986</v>
      </c>
      <c r="FZ13" s="215">
        <v>1.1299999999999999</v>
      </c>
      <c r="GA13" s="215">
        <v>0.82</v>
      </c>
      <c r="GB13" s="215">
        <f t="shared" si="38"/>
        <v>0.72566371681415931</v>
      </c>
      <c r="GC13" s="216">
        <v>36889</v>
      </c>
      <c r="GD13" s="215">
        <v>1.37</v>
      </c>
      <c r="GE13" s="215">
        <v>1.34</v>
      </c>
      <c r="GF13" s="215">
        <f t="shared" si="39"/>
        <v>0.97810218978102192</v>
      </c>
      <c r="GG13" s="216">
        <v>38352</v>
      </c>
      <c r="GH13" s="215">
        <v>0.76670000000000005</v>
      </c>
      <c r="GI13" s="215">
        <v>0.39</v>
      </c>
      <c r="GJ13" s="215">
        <f t="shared" si="40"/>
        <v>0.50867353593322029</v>
      </c>
    </row>
    <row r="14" spans="1:192">
      <c r="A14" s="216">
        <v>37256</v>
      </c>
      <c r="B14" s="215">
        <v>5.43</v>
      </c>
      <c r="C14" s="215">
        <v>3.21</v>
      </c>
      <c r="D14" s="215">
        <f t="shared" si="0"/>
        <v>0.59116022099447518</v>
      </c>
      <c r="E14" s="216">
        <v>37256</v>
      </c>
      <c r="F14" s="215">
        <v>1.0270999999999999</v>
      </c>
      <c r="G14" s="215">
        <v>1</v>
      </c>
      <c r="H14" s="215">
        <f t="shared" si="1"/>
        <v>0.97361503261610371</v>
      </c>
      <c r="I14" s="216">
        <v>39080</v>
      </c>
      <c r="J14" s="215">
        <v>2.66</v>
      </c>
      <c r="K14" s="215">
        <v>2.54</v>
      </c>
      <c r="L14" s="215">
        <f t="shared" si="42"/>
        <v>0.95488721804511278</v>
      </c>
      <c r="M14" s="216">
        <v>37256</v>
      </c>
      <c r="N14" s="215">
        <v>3.01</v>
      </c>
      <c r="O14" s="215">
        <v>2.4</v>
      </c>
      <c r="P14" s="215">
        <f t="shared" si="2"/>
        <v>0.79734219269102991</v>
      </c>
      <c r="Q14" s="216"/>
      <c r="U14" s="216">
        <v>37256</v>
      </c>
      <c r="V14" s="215">
        <v>0.2</v>
      </c>
      <c r="W14" s="215">
        <v>0.48</v>
      </c>
      <c r="X14" s="215">
        <f t="shared" si="3"/>
        <v>2.4</v>
      </c>
      <c r="Y14" s="216">
        <v>37256</v>
      </c>
      <c r="Z14" s="215">
        <v>3.42</v>
      </c>
      <c r="AA14" s="215">
        <v>1.1200000000000001</v>
      </c>
      <c r="AB14" s="215">
        <f t="shared" si="4"/>
        <v>0.3274853801169591</v>
      </c>
      <c r="AC14" s="216">
        <v>37256</v>
      </c>
      <c r="AD14" s="215">
        <v>3.35</v>
      </c>
      <c r="AE14" s="215">
        <v>1.5</v>
      </c>
      <c r="AF14" s="215">
        <f t="shared" si="5"/>
        <v>0.44776119402985076</v>
      </c>
      <c r="AG14" s="216">
        <v>37256</v>
      </c>
      <c r="AH14" s="215">
        <v>-3.42</v>
      </c>
      <c r="AI14" s="215">
        <v>1.46</v>
      </c>
      <c r="AJ14" s="215">
        <f t="shared" si="6"/>
        <v>-0.42690058479532161</v>
      </c>
      <c r="AK14" s="216">
        <v>37256</v>
      </c>
      <c r="AL14" s="215">
        <v>3.21</v>
      </c>
      <c r="AM14" s="215">
        <v>2.2000000000000002</v>
      </c>
      <c r="AN14" s="215">
        <f t="shared" si="7"/>
        <v>0.68535825545171347</v>
      </c>
      <c r="AO14" s="216">
        <v>37256</v>
      </c>
      <c r="AP14" s="215">
        <v>1.075</v>
      </c>
      <c r="AQ14" s="215">
        <v>1.29</v>
      </c>
      <c r="AR14" s="215">
        <f t="shared" si="8"/>
        <v>1.2000000000000002</v>
      </c>
      <c r="AS14" s="216">
        <v>37256</v>
      </c>
      <c r="AT14" s="215">
        <v>2.16</v>
      </c>
      <c r="AU14" s="215">
        <v>2.06</v>
      </c>
      <c r="AV14" s="215">
        <f t="shared" si="9"/>
        <v>0.95370370370370372</v>
      </c>
      <c r="AW14" s="216">
        <v>37256</v>
      </c>
      <c r="AX14" s="215">
        <v>7.32</v>
      </c>
      <c r="AY14" s="215">
        <v>3.3</v>
      </c>
      <c r="AZ14" s="215">
        <f t="shared" si="10"/>
        <v>0.45081967213114749</v>
      </c>
      <c r="BA14" s="216">
        <v>37256</v>
      </c>
      <c r="BB14" s="215">
        <v>3.17</v>
      </c>
      <c r="BC14" s="215" t="s">
        <v>1234</v>
      </c>
      <c r="BE14" s="216">
        <v>39447</v>
      </c>
      <c r="BF14" s="215">
        <v>1.63</v>
      </c>
      <c r="BG14" s="215">
        <v>0</v>
      </c>
      <c r="BI14" s="216">
        <v>37256</v>
      </c>
      <c r="BJ14" s="215">
        <v>3.23</v>
      </c>
      <c r="BK14" s="215">
        <v>1.2749999999999999</v>
      </c>
      <c r="BL14" s="215">
        <f t="shared" si="12"/>
        <v>0.39473684210526311</v>
      </c>
      <c r="BM14" s="216"/>
      <c r="BQ14" s="216">
        <v>37256</v>
      </c>
      <c r="BR14" s="215">
        <v>1.79</v>
      </c>
      <c r="BS14" s="215">
        <v>0.45</v>
      </c>
      <c r="BT14" s="215">
        <f t="shared" si="13"/>
        <v>0.25139664804469275</v>
      </c>
      <c r="BU14" s="216">
        <v>40543</v>
      </c>
      <c r="BV14" s="215">
        <v>3.87</v>
      </c>
      <c r="BW14" s="215">
        <v>2.1</v>
      </c>
      <c r="BX14" s="215">
        <f t="shared" si="14"/>
        <v>0.54263565891472865</v>
      </c>
      <c r="BY14" s="216">
        <v>39080</v>
      </c>
      <c r="BZ14" s="215">
        <v>3.81</v>
      </c>
      <c r="CA14" s="215">
        <v>1.85</v>
      </c>
      <c r="CB14" s="215">
        <f t="shared" si="41"/>
        <v>0.48556430446194226</v>
      </c>
      <c r="CC14" s="216">
        <v>37256</v>
      </c>
      <c r="CD14" s="215">
        <v>1.2349999999999999</v>
      </c>
      <c r="CE14" s="215">
        <v>1.24</v>
      </c>
      <c r="CF14" s="215">
        <f t="shared" si="15"/>
        <v>1.0040485829959516</v>
      </c>
      <c r="CG14" s="216">
        <v>37256</v>
      </c>
      <c r="CH14" s="215">
        <v>3.35</v>
      </c>
      <c r="CI14" s="215">
        <v>1.8599999999999999</v>
      </c>
      <c r="CJ14" s="215">
        <f t="shared" si="16"/>
        <v>0.55522388059701488</v>
      </c>
      <c r="CK14" s="216">
        <v>37256</v>
      </c>
      <c r="CL14" s="215">
        <v>1.08</v>
      </c>
      <c r="CM14" s="215">
        <v>0.88529999999999998</v>
      </c>
      <c r="CN14" s="215">
        <f t="shared" si="17"/>
        <v>0.81972222222222213</v>
      </c>
      <c r="CO14" s="216">
        <v>37256</v>
      </c>
      <c r="CP14" s="215">
        <v>2.31</v>
      </c>
      <c r="CQ14" s="215">
        <v>1.1200000000000001</v>
      </c>
      <c r="CR14" s="215">
        <f t="shared" si="18"/>
        <v>0.48484848484848486</v>
      </c>
      <c r="CS14" s="216">
        <v>41639</v>
      </c>
      <c r="CT14" s="215">
        <v>2.46</v>
      </c>
      <c r="CU14" s="215">
        <v>1.52</v>
      </c>
      <c r="CV14" s="215">
        <f t="shared" si="19"/>
        <v>0.61788617886178865</v>
      </c>
      <c r="CW14" s="216">
        <v>37256</v>
      </c>
      <c r="CX14" s="215">
        <v>0.64500000000000002</v>
      </c>
      <c r="CY14" s="215">
        <v>0.66500000000000004</v>
      </c>
      <c r="CZ14" s="215">
        <f t="shared" si="20"/>
        <v>1.0310077519379846</v>
      </c>
      <c r="DA14" s="216">
        <v>37256</v>
      </c>
      <c r="DB14" s="215">
        <v>1.6800000000000002</v>
      </c>
      <c r="DC14" s="215">
        <v>1.04</v>
      </c>
      <c r="DD14" s="215">
        <f t="shared" si="21"/>
        <v>0.61904761904761896</v>
      </c>
      <c r="DE14" s="216">
        <v>37256</v>
      </c>
      <c r="DF14" s="215">
        <v>3.02</v>
      </c>
      <c r="DG14" s="215">
        <v>0</v>
      </c>
      <c r="DH14" s="215">
        <f t="shared" si="22"/>
        <v>0</v>
      </c>
      <c r="DI14" s="216">
        <v>37256</v>
      </c>
      <c r="DJ14" s="215">
        <v>3.68</v>
      </c>
      <c r="DK14" s="215">
        <v>1.5249999999999999</v>
      </c>
      <c r="DL14" s="215">
        <f t="shared" si="43"/>
        <v>0.41440217391304346</v>
      </c>
      <c r="DM14" s="216">
        <v>37256</v>
      </c>
      <c r="DN14" s="215">
        <v>2.5133000000000001</v>
      </c>
      <c r="DO14" s="215">
        <v>0.5333</v>
      </c>
      <c r="DP14" s="215">
        <f t="shared" si="44"/>
        <v>0.21219114311860898</v>
      </c>
      <c r="DQ14" s="216">
        <v>37986</v>
      </c>
      <c r="DR14" s="215">
        <v>1.33</v>
      </c>
      <c r="DS14" s="215">
        <v>0</v>
      </c>
      <c r="DT14" s="215">
        <f t="shared" si="23"/>
        <v>0</v>
      </c>
      <c r="DU14" s="216">
        <v>37256</v>
      </c>
      <c r="DV14" s="215">
        <v>0.61</v>
      </c>
      <c r="DW14" s="215">
        <v>0.53</v>
      </c>
      <c r="DX14" s="215">
        <f t="shared" si="24"/>
        <v>0.86885245901639352</v>
      </c>
      <c r="DY14" s="216">
        <v>37256</v>
      </c>
      <c r="DZ14" s="215">
        <v>1.85</v>
      </c>
      <c r="EA14" s="215">
        <v>1.08</v>
      </c>
      <c r="EB14" s="215">
        <f t="shared" si="25"/>
        <v>0.58378378378378382</v>
      </c>
      <c r="EC14" s="216">
        <v>39447</v>
      </c>
      <c r="ED14" s="215">
        <v>4.16</v>
      </c>
      <c r="EE14" s="215">
        <v>1.24</v>
      </c>
      <c r="EF14" s="215">
        <f t="shared" si="26"/>
        <v>0.29807692307692307</v>
      </c>
      <c r="EG14" s="216">
        <v>37256</v>
      </c>
      <c r="EH14" s="215">
        <v>1.8199999999999998</v>
      </c>
      <c r="EI14" s="215">
        <v>1.34</v>
      </c>
      <c r="EJ14" s="215">
        <f t="shared" si="27"/>
        <v>0.73626373626373642</v>
      </c>
      <c r="EK14" s="216">
        <v>40543</v>
      </c>
      <c r="EL14" s="215">
        <v>1.6400000000000001</v>
      </c>
      <c r="EM14" s="215">
        <v>1.365</v>
      </c>
      <c r="EN14" s="215">
        <f t="shared" si="28"/>
        <v>0.83231707317073167</v>
      </c>
      <c r="EO14" s="216">
        <v>37256</v>
      </c>
      <c r="EP14" s="215">
        <v>0.93</v>
      </c>
      <c r="EQ14" s="215">
        <v>0.4</v>
      </c>
      <c r="ER14" s="215">
        <f t="shared" si="29"/>
        <v>0.43010752688172044</v>
      </c>
      <c r="ES14" s="216">
        <v>37256</v>
      </c>
      <c r="ET14" s="215">
        <v>2.2999999999999998</v>
      </c>
      <c r="EU14" s="215">
        <v>1.5</v>
      </c>
      <c r="EV14" s="215">
        <f t="shared" si="30"/>
        <v>0.65217391304347827</v>
      </c>
      <c r="EW14" s="216">
        <v>37256</v>
      </c>
      <c r="EX14" s="215">
        <v>1.47</v>
      </c>
      <c r="EY14" s="215">
        <v>1.1599999999999999</v>
      </c>
      <c r="EZ14" s="215">
        <f t="shared" si="31"/>
        <v>0.78911564625850339</v>
      </c>
      <c r="FA14" s="216">
        <v>37256</v>
      </c>
      <c r="FB14" s="215">
        <v>0.82669999999999999</v>
      </c>
      <c r="FC14" s="215">
        <v>0.73</v>
      </c>
      <c r="FD14" s="215">
        <f t="shared" si="32"/>
        <v>0.88302891012459173</v>
      </c>
      <c r="FE14" s="216">
        <v>37256</v>
      </c>
      <c r="FF14" s="215">
        <v>0.65110000000000001</v>
      </c>
      <c r="FG14" s="215">
        <v>0.3911</v>
      </c>
      <c r="FH14" s="215">
        <f t="shared" si="33"/>
        <v>0.60067577945016126</v>
      </c>
      <c r="FI14" s="216">
        <v>37256</v>
      </c>
      <c r="FJ14" s="215">
        <v>1.03</v>
      </c>
      <c r="FK14" s="215">
        <v>1.1599999999999999</v>
      </c>
      <c r="FL14" s="215">
        <f t="shared" si="34"/>
        <v>1.1262135922330097</v>
      </c>
      <c r="FM14" s="216">
        <v>37256</v>
      </c>
      <c r="FN14" s="215">
        <v>1.88</v>
      </c>
      <c r="FO14" s="215">
        <v>1.2450000000000001</v>
      </c>
      <c r="FP14" s="215">
        <f t="shared" si="35"/>
        <v>0.66223404255319163</v>
      </c>
      <c r="FU14" s="216">
        <v>37256</v>
      </c>
      <c r="FV14" s="215">
        <v>0.56499999999999995</v>
      </c>
      <c r="FW14" s="215">
        <v>0.37</v>
      </c>
      <c r="FX14" s="215">
        <f t="shared" si="37"/>
        <v>0.65486725663716816</v>
      </c>
      <c r="FY14" s="216">
        <v>38352</v>
      </c>
      <c r="FZ14" s="215">
        <v>1.6</v>
      </c>
      <c r="GA14" s="215">
        <v>0.82</v>
      </c>
      <c r="GB14" s="215">
        <f t="shared" si="38"/>
        <v>0.51249999999999996</v>
      </c>
      <c r="GC14" s="216">
        <v>37256</v>
      </c>
      <c r="GD14" s="215">
        <v>1.6099999999999999</v>
      </c>
      <c r="GE14" s="215">
        <v>1.34</v>
      </c>
      <c r="GF14" s="215">
        <f t="shared" si="39"/>
        <v>0.83229813664596286</v>
      </c>
      <c r="GG14" s="216">
        <v>38716</v>
      </c>
      <c r="GH14" s="215">
        <v>1.18</v>
      </c>
      <c r="GI14" s="215">
        <v>0.43330000000000002</v>
      </c>
      <c r="GJ14" s="215">
        <f t="shared" si="40"/>
        <v>0.36720338983050849</v>
      </c>
    </row>
    <row r="15" spans="1:192">
      <c r="A15" s="216">
        <v>37621</v>
      </c>
      <c r="B15" s="215">
        <v>5.04</v>
      </c>
      <c r="C15" s="215">
        <v>3.3</v>
      </c>
      <c r="D15" s="215">
        <f t="shared" si="0"/>
        <v>0.65476190476190477</v>
      </c>
      <c r="E15" s="216">
        <v>37621</v>
      </c>
      <c r="F15" s="215">
        <v>0.59</v>
      </c>
      <c r="G15" s="215">
        <v>1</v>
      </c>
      <c r="H15" s="215">
        <f t="shared" si="1"/>
        <v>1.6949152542372883</v>
      </c>
      <c r="I15" s="216">
        <v>39447</v>
      </c>
      <c r="J15" s="215">
        <v>2.98</v>
      </c>
      <c r="K15" s="215">
        <v>2.54</v>
      </c>
      <c r="L15" s="215">
        <f t="shared" si="42"/>
        <v>0.8523489932885906</v>
      </c>
      <c r="M15" s="216">
        <v>37621</v>
      </c>
      <c r="N15" s="215">
        <v>-1.5699999999999998</v>
      </c>
      <c r="O15" s="215">
        <v>2.4</v>
      </c>
      <c r="P15" s="215">
        <f t="shared" si="2"/>
        <v>-1.5286624203821657</v>
      </c>
      <c r="Q15" s="216"/>
      <c r="U15" s="216">
        <v>37621</v>
      </c>
      <c r="V15" s="215">
        <v>0.6</v>
      </c>
      <c r="W15" s="215">
        <v>0.48</v>
      </c>
      <c r="X15" s="215">
        <f t="shared" si="3"/>
        <v>0.8</v>
      </c>
      <c r="Y15" s="216">
        <v>37621</v>
      </c>
      <c r="Z15" s="215">
        <v>2.2599999999999998</v>
      </c>
      <c r="AA15" s="215">
        <v>1.1599999999999999</v>
      </c>
      <c r="AB15" s="215">
        <f t="shared" si="4"/>
        <v>0.51327433628318586</v>
      </c>
      <c r="AC15" s="216">
        <v>37621</v>
      </c>
      <c r="AD15" s="215">
        <v>-13.16</v>
      </c>
      <c r="AE15" s="215">
        <v>1.07</v>
      </c>
      <c r="AF15" s="215">
        <f t="shared" si="5"/>
        <v>-8.1306990881458971E-2</v>
      </c>
      <c r="AG15" s="216">
        <v>37621</v>
      </c>
      <c r="AH15" s="215">
        <v>-4.68</v>
      </c>
      <c r="AI15" s="215">
        <v>1.0900000000000001</v>
      </c>
      <c r="AJ15" s="215">
        <f t="shared" si="6"/>
        <v>-0.23290598290598294</v>
      </c>
      <c r="AK15" s="216">
        <v>37621</v>
      </c>
      <c r="AL15" s="215">
        <v>3.02</v>
      </c>
      <c r="AM15" s="215">
        <v>2.2200000000000002</v>
      </c>
      <c r="AN15" s="215">
        <f t="shared" si="7"/>
        <v>0.73509933774834446</v>
      </c>
      <c r="AO15" s="216">
        <v>37621</v>
      </c>
      <c r="AP15" s="215">
        <v>2.41</v>
      </c>
      <c r="AQ15" s="215">
        <v>1.29</v>
      </c>
      <c r="AR15" s="215">
        <f t="shared" si="8"/>
        <v>0.53526970954356845</v>
      </c>
      <c r="AS15" s="216">
        <v>37621</v>
      </c>
      <c r="AT15" s="215">
        <v>3.83</v>
      </c>
      <c r="AU15" s="215">
        <v>2.06</v>
      </c>
      <c r="AV15" s="215">
        <f t="shared" si="9"/>
        <v>0.53785900783289819</v>
      </c>
      <c r="AW15" s="216">
        <v>37621</v>
      </c>
      <c r="AX15" s="215">
        <v>3.66</v>
      </c>
      <c r="AY15" s="215">
        <v>3.3</v>
      </c>
      <c r="AZ15" s="215">
        <f t="shared" si="10"/>
        <v>0.90163934426229497</v>
      </c>
      <c r="BA15" s="216">
        <v>37621</v>
      </c>
      <c r="BB15" s="215">
        <v>3.2800000000000002</v>
      </c>
      <c r="BC15" s="215">
        <v>0</v>
      </c>
      <c r="BD15" s="215">
        <f t="shared" si="11"/>
        <v>0</v>
      </c>
      <c r="BE15" s="216">
        <v>39813</v>
      </c>
      <c r="BF15" s="215">
        <v>1.73</v>
      </c>
      <c r="BG15" s="215">
        <v>0</v>
      </c>
      <c r="BI15" s="216">
        <v>37621</v>
      </c>
      <c r="BJ15" s="215">
        <v>2.64</v>
      </c>
      <c r="BK15" s="215">
        <v>1.34</v>
      </c>
      <c r="BL15" s="215">
        <f t="shared" si="12"/>
        <v>0.50757575757575757</v>
      </c>
      <c r="BM15" s="216"/>
      <c r="BQ15" s="216">
        <v>37621</v>
      </c>
      <c r="BR15" s="215">
        <v>1.18</v>
      </c>
      <c r="BS15" s="215">
        <v>0.52500000000000002</v>
      </c>
      <c r="BT15" s="215">
        <f t="shared" si="13"/>
        <v>0.44491525423728817</v>
      </c>
      <c r="BU15" s="216">
        <v>40907</v>
      </c>
      <c r="BV15" s="215">
        <v>3.75</v>
      </c>
      <c r="BW15" s="215">
        <v>2.1</v>
      </c>
      <c r="BX15" s="215">
        <f t="shared" si="14"/>
        <v>0.56000000000000005</v>
      </c>
      <c r="BY15" s="216">
        <v>39447</v>
      </c>
      <c r="BZ15" s="215">
        <v>4.22</v>
      </c>
      <c r="CA15" s="215">
        <v>2.0499999999999998</v>
      </c>
      <c r="CB15" s="215">
        <f t="shared" si="41"/>
        <v>0.48578199052132698</v>
      </c>
      <c r="CC15" s="216">
        <v>37621</v>
      </c>
      <c r="CD15" s="215">
        <v>1.62</v>
      </c>
      <c r="CE15" s="215">
        <v>1.24</v>
      </c>
      <c r="CF15" s="215">
        <f t="shared" si="15"/>
        <v>0.76543209876543206</v>
      </c>
      <c r="CG15" s="216">
        <v>37621</v>
      </c>
      <c r="CH15" s="215">
        <v>1.63</v>
      </c>
      <c r="CI15" s="215">
        <v>1.8599999999999999</v>
      </c>
      <c r="CJ15" s="215">
        <f t="shared" si="16"/>
        <v>1.1411042944785277</v>
      </c>
      <c r="CK15" s="216">
        <v>37621</v>
      </c>
      <c r="CL15" s="215">
        <v>1.1267</v>
      </c>
      <c r="CM15" s="215">
        <v>0.89329999999999998</v>
      </c>
      <c r="CN15" s="215">
        <f t="shared" si="17"/>
        <v>0.79284636549214516</v>
      </c>
      <c r="CO15" s="216">
        <v>37621</v>
      </c>
      <c r="CP15" s="215">
        <v>1.365</v>
      </c>
      <c r="CQ15" s="215">
        <v>1.1599999999999999</v>
      </c>
      <c r="CR15" s="215">
        <f t="shared" si="18"/>
        <v>0.8498168498168498</v>
      </c>
      <c r="CS15" s="216">
        <v>42004</v>
      </c>
      <c r="CT15" s="215">
        <v>2.99</v>
      </c>
      <c r="CU15" s="215">
        <v>1.6</v>
      </c>
      <c r="CV15" s="215">
        <f t="shared" si="19"/>
        <v>0.53511705685618727</v>
      </c>
      <c r="CW15" s="216">
        <v>37621</v>
      </c>
      <c r="CX15" s="215">
        <v>0.57999999999999996</v>
      </c>
      <c r="CY15" s="215">
        <v>0.66500000000000004</v>
      </c>
      <c r="CZ15" s="215">
        <f t="shared" si="20"/>
        <v>1.1465517241379313</v>
      </c>
      <c r="DA15" s="216">
        <v>37621</v>
      </c>
      <c r="DB15" s="215">
        <v>1.79</v>
      </c>
      <c r="DC15" s="215">
        <v>1.06</v>
      </c>
      <c r="DD15" s="215">
        <f t="shared" si="21"/>
        <v>0.59217877094972071</v>
      </c>
      <c r="DE15" s="216">
        <v>37621</v>
      </c>
      <c r="DF15" s="215">
        <v>-2.36</v>
      </c>
      <c r="DG15" s="215">
        <v>0</v>
      </c>
      <c r="DH15" s="215">
        <f t="shared" si="22"/>
        <v>0</v>
      </c>
      <c r="DI15" s="216">
        <v>37621</v>
      </c>
      <c r="DJ15" s="215">
        <v>1.76</v>
      </c>
      <c r="DK15" s="215">
        <v>1.625</v>
      </c>
      <c r="DL15" s="215">
        <f t="shared" si="43"/>
        <v>0.92329545454545459</v>
      </c>
      <c r="DM15" s="216">
        <v>37621</v>
      </c>
      <c r="DN15" s="215">
        <v>1.0732999999999999</v>
      </c>
      <c r="DO15" s="215">
        <v>0.57330000000000003</v>
      </c>
      <c r="DP15" s="215">
        <f t="shared" si="44"/>
        <v>0.53414702319947827</v>
      </c>
      <c r="DQ15" s="216">
        <v>38352</v>
      </c>
      <c r="DR15" s="215">
        <v>2.15</v>
      </c>
      <c r="DS15" s="215">
        <v>0</v>
      </c>
      <c r="DT15" s="215">
        <f t="shared" si="23"/>
        <v>0</v>
      </c>
      <c r="DU15" s="216">
        <v>37621</v>
      </c>
      <c r="DV15" s="215">
        <v>0.68</v>
      </c>
      <c r="DW15" s="215">
        <v>0.72</v>
      </c>
      <c r="DX15" s="215">
        <f t="shared" si="24"/>
        <v>1.0588235294117645</v>
      </c>
      <c r="DY15" s="216">
        <v>37621</v>
      </c>
      <c r="DZ15" s="215">
        <v>0.56499999999999995</v>
      </c>
      <c r="EA15" s="215">
        <v>1.08</v>
      </c>
      <c r="EB15" s="215">
        <f t="shared" si="25"/>
        <v>1.9115044247787614</v>
      </c>
      <c r="EC15" s="216">
        <v>39813</v>
      </c>
      <c r="ED15" s="215">
        <v>4.43</v>
      </c>
      <c r="EE15" s="215">
        <v>1.37</v>
      </c>
      <c r="EF15" s="215">
        <f t="shared" si="26"/>
        <v>0.30925507900677207</v>
      </c>
      <c r="EG15" s="216">
        <v>37621</v>
      </c>
      <c r="EH15" s="215">
        <v>1.85</v>
      </c>
      <c r="EI15" s="215">
        <v>1.355</v>
      </c>
      <c r="EJ15" s="215">
        <f t="shared" si="27"/>
        <v>0.73243243243243239</v>
      </c>
      <c r="EK15" s="216">
        <v>40907</v>
      </c>
      <c r="EL15" s="215">
        <v>1.73</v>
      </c>
      <c r="EM15" s="215">
        <v>1.385</v>
      </c>
      <c r="EN15" s="215">
        <f t="shared" si="28"/>
        <v>0.80057803468208089</v>
      </c>
      <c r="EO15" s="216">
        <v>37621</v>
      </c>
      <c r="EP15" s="215">
        <v>0.72</v>
      </c>
      <c r="EQ15" s="215">
        <v>0.4</v>
      </c>
      <c r="ER15" s="215">
        <f t="shared" si="29"/>
        <v>0.55555555555555558</v>
      </c>
      <c r="ES15" s="216">
        <v>37621</v>
      </c>
      <c r="ET15" s="215">
        <v>-5.82</v>
      </c>
      <c r="EU15" s="215">
        <v>1.125</v>
      </c>
      <c r="EV15" s="215">
        <f t="shared" si="30"/>
        <v>-0.19329896907216493</v>
      </c>
      <c r="EW15" s="216">
        <v>37621</v>
      </c>
      <c r="EX15" s="215">
        <v>1.45</v>
      </c>
      <c r="EY15" s="215">
        <v>1.18</v>
      </c>
      <c r="EZ15" s="215">
        <f t="shared" si="31"/>
        <v>0.81379310344827582</v>
      </c>
      <c r="FA15" s="216">
        <v>37621</v>
      </c>
      <c r="FB15" s="215">
        <v>0.45329999999999998</v>
      </c>
      <c r="FC15" s="215">
        <v>0.73329999999999995</v>
      </c>
      <c r="FD15" s="215">
        <f t="shared" si="32"/>
        <v>1.6176924773880432</v>
      </c>
      <c r="FE15" s="216">
        <v>37621</v>
      </c>
      <c r="FF15" s="215">
        <v>0.69669999999999999</v>
      </c>
      <c r="FG15" s="215">
        <v>0.4</v>
      </c>
      <c r="FH15" s="215">
        <f t="shared" si="33"/>
        <v>0.57413520884168223</v>
      </c>
      <c r="FI15" s="216">
        <v>37621</v>
      </c>
      <c r="FJ15" s="215">
        <v>1.75</v>
      </c>
      <c r="FK15" s="215">
        <v>1.1599999999999999</v>
      </c>
      <c r="FL15" s="215">
        <f t="shared" si="34"/>
        <v>0.66285714285714281</v>
      </c>
      <c r="FM15" s="216">
        <v>37621</v>
      </c>
      <c r="FN15" s="215">
        <v>1.62</v>
      </c>
      <c r="FO15" s="215">
        <v>1.26</v>
      </c>
      <c r="FP15" s="215">
        <f t="shared" si="35"/>
        <v>0.77777777777777768</v>
      </c>
      <c r="FU15" s="216">
        <v>37621</v>
      </c>
      <c r="FV15" s="215">
        <v>0.59750000000000003</v>
      </c>
      <c r="FW15" s="215">
        <v>0.375</v>
      </c>
      <c r="FX15" s="215">
        <f t="shared" si="37"/>
        <v>0.62761506276150625</v>
      </c>
      <c r="FY15" s="216">
        <v>38716</v>
      </c>
      <c r="FZ15" s="215">
        <v>1.1400000000000001</v>
      </c>
      <c r="GA15" s="215">
        <v>0.82</v>
      </c>
      <c r="GB15" s="215">
        <f t="shared" si="38"/>
        <v>0.71929824561403499</v>
      </c>
      <c r="GC15" s="216">
        <v>37621</v>
      </c>
      <c r="GD15" s="215">
        <v>1.18</v>
      </c>
      <c r="GE15" s="215">
        <v>1.34</v>
      </c>
      <c r="GF15" s="215">
        <f t="shared" si="39"/>
        <v>1.1355932203389831</v>
      </c>
      <c r="GG15" s="216">
        <v>39080</v>
      </c>
      <c r="GH15" s="215">
        <v>1.1000000000000001</v>
      </c>
      <c r="GI15" s="215">
        <v>0.46</v>
      </c>
      <c r="GJ15" s="215">
        <f t="shared" si="40"/>
        <v>0.41818181818181815</v>
      </c>
    </row>
    <row r="16" spans="1:192">
      <c r="A16" s="216">
        <v>37986</v>
      </c>
      <c r="B16" s="215">
        <v>8.52</v>
      </c>
      <c r="C16" s="215">
        <v>3.39</v>
      </c>
      <c r="D16" s="215">
        <f t="shared" si="0"/>
        <v>0.397887323943662</v>
      </c>
      <c r="E16" s="216">
        <v>37986</v>
      </c>
      <c r="F16" s="215" t="s">
        <v>1234</v>
      </c>
      <c r="G16" s="215">
        <v>0.5</v>
      </c>
      <c r="I16" s="216">
        <v>39813</v>
      </c>
      <c r="J16" s="215">
        <v>2.88</v>
      </c>
      <c r="K16" s="215">
        <v>2.54</v>
      </c>
      <c r="L16" s="215">
        <f t="shared" si="42"/>
        <v>0.88194444444444453</v>
      </c>
      <c r="M16" s="216">
        <v>37986</v>
      </c>
      <c r="N16" s="215">
        <v>0.28999999999999998</v>
      </c>
      <c r="O16" s="215">
        <v>1.65</v>
      </c>
      <c r="P16" s="215">
        <f t="shared" si="2"/>
        <v>5.6896551724137936</v>
      </c>
      <c r="Q16" s="216"/>
      <c r="U16" s="216">
        <v>37986</v>
      </c>
      <c r="V16" s="215">
        <v>0.89</v>
      </c>
      <c r="W16" s="215">
        <v>0.49</v>
      </c>
      <c r="X16" s="215">
        <f t="shared" si="3"/>
        <v>0.550561797752809</v>
      </c>
      <c r="Y16" s="216">
        <v>37986</v>
      </c>
      <c r="Z16" s="215">
        <v>1.97</v>
      </c>
      <c r="AA16" s="215">
        <v>1.2</v>
      </c>
      <c r="AB16" s="215">
        <f t="shared" si="4"/>
        <v>0.60913705583756339</v>
      </c>
      <c r="AC16" s="216">
        <v>37986</v>
      </c>
      <c r="AD16" s="215">
        <v>1.46</v>
      </c>
      <c r="AE16" s="215">
        <v>0.4</v>
      </c>
      <c r="AF16" s="215">
        <f t="shared" si="5"/>
        <v>0.27397260273972607</v>
      </c>
      <c r="AG16" s="216">
        <v>37986</v>
      </c>
      <c r="AH16" s="215">
        <v>-0.3</v>
      </c>
      <c r="AI16" s="215" t="s">
        <v>1234</v>
      </c>
      <c r="AK16" s="216">
        <v>37986</v>
      </c>
      <c r="AL16" s="215">
        <v>2.38</v>
      </c>
      <c r="AM16" s="215">
        <v>2.2400000000000002</v>
      </c>
      <c r="AN16" s="215">
        <f t="shared" si="7"/>
        <v>0.94117647058823539</v>
      </c>
      <c r="AO16" s="216">
        <v>37986</v>
      </c>
      <c r="AP16" s="215">
        <v>0.5</v>
      </c>
      <c r="AQ16" s="215">
        <v>1.29</v>
      </c>
      <c r="AR16" s="215">
        <f t="shared" si="8"/>
        <v>2.58</v>
      </c>
      <c r="AS16" s="216">
        <v>37986</v>
      </c>
      <c r="AT16" s="215">
        <v>3.09</v>
      </c>
      <c r="AU16" s="215">
        <v>2.06</v>
      </c>
      <c r="AV16" s="215">
        <f t="shared" si="9"/>
        <v>0.66666666666666674</v>
      </c>
      <c r="AW16" s="216">
        <v>37986</v>
      </c>
      <c r="AX16" s="215">
        <v>-4.4400000000000004</v>
      </c>
      <c r="AY16" s="215">
        <v>3.3</v>
      </c>
      <c r="AZ16" s="215">
        <f t="shared" si="10"/>
        <v>-0.74324324324324309</v>
      </c>
      <c r="BA16" s="216">
        <v>37986</v>
      </c>
      <c r="BB16" s="215">
        <v>2.5</v>
      </c>
      <c r="BC16" s="215">
        <v>0.2</v>
      </c>
      <c r="BD16" s="215">
        <f t="shared" si="11"/>
        <v>0.08</v>
      </c>
      <c r="BE16" s="216">
        <v>40178</v>
      </c>
      <c r="BF16" s="215">
        <v>1.5</v>
      </c>
      <c r="BG16" s="215">
        <v>0</v>
      </c>
      <c r="BI16" s="216">
        <v>37986</v>
      </c>
      <c r="BJ16" s="215">
        <v>4.01</v>
      </c>
      <c r="BK16" s="215">
        <v>1.6</v>
      </c>
      <c r="BL16" s="215">
        <f t="shared" si="12"/>
        <v>0.39900249376558605</v>
      </c>
      <c r="BM16" s="216"/>
      <c r="BQ16" s="216">
        <v>37986</v>
      </c>
      <c r="BR16" s="215">
        <v>0.91</v>
      </c>
      <c r="BS16" s="215">
        <v>0.57499999999999996</v>
      </c>
      <c r="BT16" s="215">
        <f t="shared" si="13"/>
        <v>0.63186813186813184</v>
      </c>
      <c r="BU16" s="216">
        <v>41274</v>
      </c>
      <c r="BV16" s="215">
        <v>1.42</v>
      </c>
      <c r="BW16" s="215">
        <v>2.1</v>
      </c>
      <c r="BX16" s="215">
        <f t="shared" si="14"/>
        <v>1.4788732394366197</v>
      </c>
      <c r="BY16" s="216">
        <v>39813</v>
      </c>
      <c r="BZ16" s="215">
        <v>4.38</v>
      </c>
      <c r="CA16" s="215">
        <v>2.2000000000000002</v>
      </c>
      <c r="CB16" s="215">
        <f t="shared" si="41"/>
        <v>0.50228310502283113</v>
      </c>
      <c r="CC16" s="216">
        <v>37986</v>
      </c>
      <c r="CD16" s="215">
        <v>1.5249999999999999</v>
      </c>
      <c r="CE16" s="215">
        <v>1.24</v>
      </c>
      <c r="CF16" s="215">
        <f t="shared" si="15"/>
        <v>0.81311475409836065</v>
      </c>
      <c r="CG16" s="216">
        <v>37986</v>
      </c>
      <c r="CH16" s="215">
        <v>1.22</v>
      </c>
      <c r="CI16" s="215">
        <v>1.6949999999999998</v>
      </c>
      <c r="CJ16" s="215">
        <f t="shared" si="16"/>
        <v>1.3893442622950818</v>
      </c>
      <c r="CK16" s="216">
        <v>37986</v>
      </c>
      <c r="CL16" s="215">
        <v>1.1400000000000001</v>
      </c>
      <c r="CM16" s="215">
        <v>0.9</v>
      </c>
      <c r="CN16" s="215">
        <f t="shared" si="17"/>
        <v>0.78947368421052622</v>
      </c>
      <c r="CO16" s="216">
        <v>37986</v>
      </c>
      <c r="CP16" s="215">
        <v>2.5</v>
      </c>
      <c r="CQ16" s="215">
        <v>1.2</v>
      </c>
      <c r="CR16" s="215">
        <f t="shared" si="18"/>
        <v>0.48</v>
      </c>
      <c r="CS16" s="216">
        <v>42369</v>
      </c>
      <c r="CT16" s="215">
        <v>3.17</v>
      </c>
      <c r="CU16" s="215">
        <v>1.92</v>
      </c>
      <c r="CV16" s="215">
        <f t="shared" si="19"/>
        <v>0.60567823343848581</v>
      </c>
      <c r="CW16" s="216">
        <v>37986</v>
      </c>
      <c r="CX16" s="215">
        <v>0.79</v>
      </c>
      <c r="CY16" s="215">
        <v>0.66500000000000004</v>
      </c>
      <c r="CZ16" s="215">
        <f t="shared" si="20"/>
        <v>0.84177215189873422</v>
      </c>
      <c r="DA16" s="216">
        <v>37986</v>
      </c>
      <c r="DB16" s="215">
        <v>1.51</v>
      </c>
      <c r="DC16" s="215">
        <v>1.08</v>
      </c>
      <c r="DD16" s="215">
        <f t="shared" si="21"/>
        <v>0.71523178807947019</v>
      </c>
      <c r="DE16" s="216">
        <v>37986</v>
      </c>
      <c r="DF16" s="215">
        <v>1.06</v>
      </c>
      <c r="DG16" s="215">
        <v>0</v>
      </c>
      <c r="DH16" s="215">
        <f t="shared" si="22"/>
        <v>0</v>
      </c>
      <c r="DI16" s="216">
        <v>37986</v>
      </c>
      <c r="DJ16" s="215">
        <v>2.63</v>
      </c>
      <c r="DK16" s="215">
        <v>1.7250000000000001</v>
      </c>
      <c r="DL16" s="215">
        <f t="shared" si="43"/>
        <v>0.65589353612167312</v>
      </c>
      <c r="DM16" s="216">
        <v>38352</v>
      </c>
      <c r="DN16" s="215">
        <v>1.43</v>
      </c>
      <c r="DO16" s="215">
        <v>0.66500000000000004</v>
      </c>
      <c r="DP16" s="215">
        <f t="shared" si="44"/>
        <v>0.46503496503496505</v>
      </c>
      <c r="DQ16" s="216">
        <v>38716</v>
      </c>
      <c r="DR16" s="215">
        <v>1.5</v>
      </c>
      <c r="DS16" s="215">
        <v>3.51</v>
      </c>
      <c r="DT16" s="215">
        <f t="shared" si="23"/>
        <v>2.34</v>
      </c>
      <c r="DU16" s="216">
        <v>37986</v>
      </c>
      <c r="DV16" s="215">
        <v>2.12</v>
      </c>
      <c r="DW16" s="215">
        <v>0.77</v>
      </c>
      <c r="DX16" s="215">
        <f t="shared" si="24"/>
        <v>0.3632075471698113</v>
      </c>
      <c r="DY16" s="216">
        <v>37986</v>
      </c>
      <c r="DZ16" s="215">
        <v>2.5350000000000001</v>
      </c>
      <c r="EA16" s="215">
        <v>1.08</v>
      </c>
      <c r="EB16" s="215">
        <f t="shared" si="25"/>
        <v>0.42603550295857989</v>
      </c>
      <c r="EC16" s="216">
        <v>40178</v>
      </c>
      <c r="ED16" s="215">
        <v>4.5199999999999996</v>
      </c>
      <c r="EE16" s="215">
        <v>1.56</v>
      </c>
      <c r="EF16" s="215">
        <f t="shared" si="26"/>
        <v>0.3451327433628319</v>
      </c>
      <c r="EG16" s="216">
        <v>37986</v>
      </c>
      <c r="EH16" s="215">
        <v>2.02</v>
      </c>
      <c r="EI16" s="215">
        <v>1.385</v>
      </c>
      <c r="EJ16" s="215">
        <f t="shared" si="27"/>
        <v>0.6856435643564357</v>
      </c>
      <c r="EK16" s="216">
        <v>41274</v>
      </c>
      <c r="EL16" s="215">
        <v>1.94</v>
      </c>
      <c r="EM16" s="215">
        <v>1.405</v>
      </c>
      <c r="EN16" s="215">
        <f t="shared" si="28"/>
        <v>0.72422680412371132</v>
      </c>
      <c r="EO16" s="216">
        <v>37986</v>
      </c>
      <c r="EP16" s="215">
        <v>1.03</v>
      </c>
      <c r="EQ16" s="215">
        <v>0.4</v>
      </c>
      <c r="ER16" s="215">
        <f t="shared" si="29"/>
        <v>0.38834951456310679</v>
      </c>
      <c r="ES16" s="216">
        <v>37986</v>
      </c>
      <c r="ET16" s="215">
        <v>1.5</v>
      </c>
      <c r="EU16" s="215">
        <v>0.75</v>
      </c>
      <c r="EV16" s="215">
        <f t="shared" si="30"/>
        <v>0.5</v>
      </c>
      <c r="EW16" s="216">
        <v>37986</v>
      </c>
      <c r="EX16" s="215">
        <v>1.54</v>
      </c>
      <c r="EY16" s="215">
        <v>1.2</v>
      </c>
      <c r="EZ16" s="215">
        <f t="shared" si="31"/>
        <v>0.77922077922077915</v>
      </c>
      <c r="FA16" s="216">
        <v>37986</v>
      </c>
      <c r="FB16" s="215">
        <v>1.0867</v>
      </c>
      <c r="FC16" s="215">
        <v>0.73329999999999995</v>
      </c>
      <c r="FD16" s="215">
        <f t="shared" si="32"/>
        <v>0.67479525167939625</v>
      </c>
      <c r="FE16" s="216">
        <v>37986</v>
      </c>
      <c r="FF16" s="215">
        <v>0.79330000000000001</v>
      </c>
      <c r="FG16" s="215">
        <v>0.4133</v>
      </c>
      <c r="FH16" s="215">
        <f t="shared" si="33"/>
        <v>0.52098827681835369</v>
      </c>
      <c r="FI16" s="216">
        <v>37986</v>
      </c>
      <c r="FJ16" s="215">
        <v>0.33</v>
      </c>
      <c r="FK16" s="215">
        <v>1.1000000000000001</v>
      </c>
      <c r="FL16" s="215">
        <f t="shared" si="34"/>
        <v>3.3333333333333335</v>
      </c>
      <c r="FM16" s="216">
        <v>37986</v>
      </c>
      <c r="FN16" s="215">
        <v>1.76</v>
      </c>
      <c r="FO16" s="215">
        <v>1.27</v>
      </c>
      <c r="FP16" s="215">
        <f t="shared" si="35"/>
        <v>0.72159090909090906</v>
      </c>
      <c r="FU16" s="216">
        <v>37986</v>
      </c>
      <c r="FV16" s="215">
        <v>0.66</v>
      </c>
      <c r="FW16" s="215">
        <v>0.39</v>
      </c>
      <c r="FX16" s="215">
        <f t="shared" si="37"/>
        <v>0.59090909090909094</v>
      </c>
      <c r="FY16" s="216">
        <v>39080</v>
      </c>
      <c r="FZ16" s="215">
        <v>2.0499999999999998</v>
      </c>
      <c r="GA16" s="215">
        <v>0.82</v>
      </c>
      <c r="GB16" s="215">
        <f t="shared" si="38"/>
        <v>0.4</v>
      </c>
      <c r="GC16" s="216">
        <v>37986</v>
      </c>
      <c r="GD16" s="215">
        <v>1.8199999999999998</v>
      </c>
      <c r="GE16" s="215">
        <v>1.34</v>
      </c>
      <c r="GF16" s="215">
        <f t="shared" si="39"/>
        <v>0.73626373626373642</v>
      </c>
      <c r="GG16" s="216">
        <v>39447</v>
      </c>
      <c r="GH16" s="215">
        <v>1.26</v>
      </c>
      <c r="GI16" s="215">
        <v>0.48199999999999998</v>
      </c>
      <c r="GJ16" s="215">
        <f t="shared" si="40"/>
        <v>0.38253968253968251</v>
      </c>
    </row>
    <row r="17" spans="1:192">
      <c r="A17" s="216">
        <v>38352</v>
      </c>
      <c r="B17" s="215">
        <v>3.67</v>
      </c>
      <c r="C17" s="215">
        <v>2.8425000000000002</v>
      </c>
      <c r="D17" s="215">
        <f t="shared" si="0"/>
        <v>0.77452316076294281</v>
      </c>
      <c r="E17" s="216">
        <v>38352</v>
      </c>
      <c r="F17" s="215">
        <v>0.64</v>
      </c>
      <c r="G17" s="215">
        <v>0.50629999999999997</v>
      </c>
      <c r="H17" s="215">
        <f t="shared" si="1"/>
        <v>0.79109374999999993</v>
      </c>
      <c r="I17" s="216">
        <v>40178</v>
      </c>
      <c r="J17" s="215">
        <v>2.7800000000000002</v>
      </c>
      <c r="K17" s="215">
        <v>1.54</v>
      </c>
      <c r="L17" s="215">
        <f t="shared" si="42"/>
        <v>0.5539568345323741</v>
      </c>
      <c r="M17" s="216">
        <v>38352</v>
      </c>
      <c r="N17" s="215">
        <v>2.75</v>
      </c>
      <c r="O17" s="215">
        <v>1.4</v>
      </c>
      <c r="P17" s="215">
        <f t="shared" si="2"/>
        <v>0.50909090909090904</v>
      </c>
      <c r="Q17" s="216"/>
      <c r="U17" s="216">
        <v>38352</v>
      </c>
      <c r="V17" s="215">
        <v>0.72</v>
      </c>
      <c r="W17" s="215">
        <v>0.51500000000000001</v>
      </c>
      <c r="X17" s="215">
        <f t="shared" si="3"/>
        <v>0.71527777777777779</v>
      </c>
      <c r="Y17" s="216">
        <v>38352</v>
      </c>
      <c r="Z17" s="215">
        <v>1.76</v>
      </c>
      <c r="AA17" s="215">
        <v>1.24</v>
      </c>
      <c r="AB17" s="215">
        <f t="shared" si="4"/>
        <v>0.70454545454545459</v>
      </c>
      <c r="AC17" s="216">
        <v>38352</v>
      </c>
      <c r="AD17" s="215">
        <v>-2.48</v>
      </c>
      <c r="AE17" s="215">
        <v>0.4</v>
      </c>
      <c r="AF17" s="215">
        <f t="shared" si="5"/>
        <v>-0.16129032258064518</v>
      </c>
      <c r="AG17" s="216">
        <v>38352</v>
      </c>
      <c r="AH17" s="215">
        <v>0.64</v>
      </c>
      <c r="AI17" s="215" t="s">
        <v>1234</v>
      </c>
      <c r="AK17" s="216">
        <v>38352</v>
      </c>
      <c r="AL17" s="215">
        <v>2.27</v>
      </c>
      <c r="AM17" s="215">
        <v>2.2599999999999998</v>
      </c>
      <c r="AN17" s="215">
        <f t="shared" si="7"/>
        <v>0.99559471365638752</v>
      </c>
      <c r="AO17" s="216">
        <v>38352</v>
      </c>
      <c r="AP17" s="215">
        <v>1.8900000000000001</v>
      </c>
      <c r="AQ17" s="215">
        <v>1.3</v>
      </c>
      <c r="AR17" s="215">
        <f t="shared" si="8"/>
        <v>0.68783068783068779</v>
      </c>
      <c r="AS17" s="216">
        <v>38352</v>
      </c>
      <c r="AT17" s="215">
        <v>2.4900000000000002</v>
      </c>
      <c r="AU17" s="215">
        <v>2.06</v>
      </c>
      <c r="AV17" s="215">
        <f t="shared" si="9"/>
        <v>0.82730923694779113</v>
      </c>
      <c r="AW17" s="216">
        <v>38352</v>
      </c>
      <c r="AX17" s="215">
        <v>4.62</v>
      </c>
      <c r="AY17" s="215">
        <v>3.3</v>
      </c>
      <c r="AZ17" s="215">
        <f t="shared" si="10"/>
        <v>0.71428571428571419</v>
      </c>
      <c r="BA17" s="216">
        <v>38352</v>
      </c>
      <c r="BB17" s="215">
        <v>2.77</v>
      </c>
      <c r="BC17" s="215">
        <v>0.85</v>
      </c>
      <c r="BD17" s="215">
        <f t="shared" si="11"/>
        <v>0.30685920577617326</v>
      </c>
      <c r="BE17" s="216">
        <v>40543</v>
      </c>
      <c r="BF17" s="215">
        <v>2.31</v>
      </c>
      <c r="BG17" s="215">
        <v>0</v>
      </c>
      <c r="BI17" s="216">
        <v>38352</v>
      </c>
      <c r="BJ17" s="215">
        <v>3.93</v>
      </c>
      <c r="BK17" s="215">
        <v>1.8900000000000001</v>
      </c>
      <c r="BL17" s="215">
        <f t="shared" si="12"/>
        <v>0.48091603053435117</v>
      </c>
      <c r="BM17" s="216"/>
      <c r="BQ17" s="216">
        <v>38352</v>
      </c>
      <c r="BR17" s="215">
        <v>0.91</v>
      </c>
      <c r="BS17" s="215">
        <v>0.625</v>
      </c>
      <c r="BT17" s="215">
        <f t="shared" si="13"/>
        <v>0.68681318681318682</v>
      </c>
      <c r="BU17" s="216">
        <v>41639</v>
      </c>
      <c r="BV17" s="215">
        <v>2</v>
      </c>
      <c r="BW17" s="215">
        <v>1.46</v>
      </c>
      <c r="BX17" s="215">
        <f t="shared" si="14"/>
        <v>0.73</v>
      </c>
      <c r="BY17" s="216">
        <v>40178</v>
      </c>
      <c r="BZ17" s="215">
        <v>3.29</v>
      </c>
      <c r="CA17" s="215">
        <v>2.2000000000000002</v>
      </c>
      <c r="CB17" s="215">
        <f t="shared" si="41"/>
        <v>0.66869300911854113</v>
      </c>
      <c r="CC17" s="216">
        <v>38352</v>
      </c>
      <c r="CD17" s="215">
        <v>1.38</v>
      </c>
      <c r="CE17" s="215">
        <v>1.24</v>
      </c>
      <c r="CF17" s="215">
        <f t="shared" si="15"/>
        <v>0.89855072463768126</v>
      </c>
      <c r="CG17" s="216">
        <v>38352</v>
      </c>
      <c r="CH17" s="215">
        <v>1.9</v>
      </c>
      <c r="CI17" s="215">
        <v>1.2</v>
      </c>
      <c r="CJ17" s="215">
        <f t="shared" si="16"/>
        <v>0.63157894736842102</v>
      </c>
      <c r="CK17" s="216">
        <v>38352</v>
      </c>
      <c r="CL17" s="215">
        <v>1.18</v>
      </c>
      <c r="CM17" s="215">
        <v>0.90669999999999995</v>
      </c>
      <c r="CN17" s="215">
        <f t="shared" si="17"/>
        <v>0.76838983050847454</v>
      </c>
      <c r="CO17" s="216">
        <v>38352</v>
      </c>
      <c r="CP17" s="215">
        <v>2.4550000000000001</v>
      </c>
      <c r="CQ17" s="215">
        <v>1.3</v>
      </c>
      <c r="CR17" s="215">
        <f t="shared" si="18"/>
        <v>0.52953156822810588</v>
      </c>
      <c r="CS17" s="216">
        <v>42734</v>
      </c>
      <c r="CT17" s="215">
        <v>3.39</v>
      </c>
      <c r="CU17" s="215">
        <v>2</v>
      </c>
      <c r="CV17" s="215">
        <f t="shared" si="19"/>
        <v>0.58997050147492625</v>
      </c>
      <c r="CW17" s="216">
        <v>38352</v>
      </c>
      <c r="CX17" s="215">
        <v>0.86499999999999999</v>
      </c>
      <c r="CY17" s="215">
        <v>0.66500000000000004</v>
      </c>
      <c r="CZ17" s="215">
        <f t="shared" si="20"/>
        <v>0.76878612716763006</v>
      </c>
      <c r="DA17" s="216">
        <v>38352</v>
      </c>
      <c r="DB17" s="215">
        <v>1.58</v>
      </c>
      <c r="DC17" s="215">
        <v>1.1000000000000001</v>
      </c>
      <c r="DD17" s="215">
        <f t="shared" si="21"/>
        <v>0.69620253164556967</v>
      </c>
      <c r="DE17" s="216">
        <v>38352</v>
      </c>
      <c r="DF17" s="215">
        <v>10.57</v>
      </c>
      <c r="DG17" s="215">
        <v>0.33</v>
      </c>
      <c r="DH17" s="215">
        <f t="shared" si="22"/>
        <v>3.1220435193945129E-2</v>
      </c>
      <c r="DI17" s="216">
        <v>38352</v>
      </c>
      <c r="DJ17" s="215">
        <v>2.66</v>
      </c>
      <c r="DK17" s="215">
        <v>1.825</v>
      </c>
      <c r="DL17" s="215">
        <f t="shared" si="43"/>
        <v>0.68609022556390975</v>
      </c>
      <c r="DM17" s="216">
        <v>38716</v>
      </c>
      <c r="DN17" s="215">
        <v>1</v>
      </c>
      <c r="DO17" s="215">
        <v>0.78500000000000003</v>
      </c>
      <c r="DP17" s="215">
        <f t="shared" si="44"/>
        <v>0.78500000000000003</v>
      </c>
      <c r="DQ17" s="216">
        <v>39080</v>
      </c>
      <c r="DR17" s="215">
        <v>1.1400000000000001</v>
      </c>
      <c r="DS17" s="215">
        <v>0.67500000000000004</v>
      </c>
      <c r="DT17" s="215">
        <f t="shared" si="23"/>
        <v>0.59210526315789469</v>
      </c>
      <c r="DU17" s="216">
        <v>38352</v>
      </c>
      <c r="DV17" s="215">
        <v>1.8900000000000001</v>
      </c>
      <c r="DW17" s="215">
        <v>0.82</v>
      </c>
      <c r="DX17" s="215">
        <f t="shared" si="24"/>
        <v>0.43386243386243378</v>
      </c>
      <c r="DY17" s="216">
        <v>38352</v>
      </c>
      <c r="DZ17" s="215">
        <v>1.5249999999999999</v>
      </c>
      <c r="EA17" s="215">
        <v>1.1000000000000001</v>
      </c>
      <c r="EB17" s="215">
        <f t="shared" si="25"/>
        <v>0.7213114754098362</v>
      </c>
      <c r="EC17" s="216">
        <v>40543</v>
      </c>
      <c r="ED17" s="215">
        <v>2.98</v>
      </c>
      <c r="EE17" s="215">
        <v>1.56</v>
      </c>
      <c r="EF17" s="215">
        <f t="shared" si="26"/>
        <v>0.52348993288590606</v>
      </c>
      <c r="EG17" s="216">
        <v>38352</v>
      </c>
      <c r="EH17" s="215">
        <v>2.06</v>
      </c>
      <c r="EI17" s="215">
        <v>1.415</v>
      </c>
      <c r="EJ17" s="215">
        <f t="shared" si="27"/>
        <v>0.68689320388349517</v>
      </c>
      <c r="EK17" s="216">
        <v>41639</v>
      </c>
      <c r="EL17" s="215">
        <v>1.6600000000000001</v>
      </c>
      <c r="EM17" s="215">
        <v>1.425</v>
      </c>
      <c r="EN17" s="215">
        <f t="shared" si="28"/>
        <v>0.85843373493975894</v>
      </c>
      <c r="EO17" s="216">
        <v>38352</v>
      </c>
      <c r="EP17" s="215">
        <v>1.2849999999999999</v>
      </c>
      <c r="EQ17" s="215">
        <v>0.41499999999999998</v>
      </c>
      <c r="ER17" s="215">
        <f t="shared" si="29"/>
        <v>0.32295719844357978</v>
      </c>
      <c r="ES17" s="216">
        <v>38352</v>
      </c>
      <c r="ET17" s="215">
        <v>0.87</v>
      </c>
      <c r="EU17" s="215">
        <v>0.81</v>
      </c>
      <c r="EV17" s="215">
        <f t="shared" si="30"/>
        <v>0.93103448275862077</v>
      </c>
      <c r="EW17" s="216">
        <v>38352</v>
      </c>
      <c r="EX17" s="215">
        <v>1.58</v>
      </c>
      <c r="EY17" s="215">
        <v>1.22</v>
      </c>
      <c r="EZ17" s="215">
        <f t="shared" si="31"/>
        <v>0.77215189873417711</v>
      </c>
      <c r="FA17" s="216">
        <v>38352</v>
      </c>
      <c r="FB17" s="215">
        <v>1.08</v>
      </c>
      <c r="FC17" s="215">
        <v>0.74670000000000003</v>
      </c>
      <c r="FD17" s="215">
        <f t="shared" si="32"/>
        <v>0.69138888888888883</v>
      </c>
      <c r="FE17" s="216">
        <v>38352</v>
      </c>
      <c r="FF17" s="215">
        <v>0.85</v>
      </c>
      <c r="FG17" s="215">
        <v>0.43330000000000002</v>
      </c>
      <c r="FH17" s="215">
        <f t="shared" si="33"/>
        <v>0.50976470588235301</v>
      </c>
      <c r="FI17" s="216">
        <v>38352</v>
      </c>
      <c r="FJ17" s="215">
        <v>1.6400000000000001</v>
      </c>
      <c r="FK17" s="215">
        <v>0.92</v>
      </c>
      <c r="FL17" s="215">
        <f t="shared" si="34"/>
        <v>0.5609756097560975</v>
      </c>
      <c r="FM17" s="216">
        <v>38352</v>
      </c>
      <c r="FN17" s="215">
        <v>1.8599999999999999</v>
      </c>
      <c r="FO17" s="215">
        <v>1.2989999999999999</v>
      </c>
      <c r="FP17" s="215">
        <f t="shared" si="35"/>
        <v>0.69838709677419353</v>
      </c>
      <c r="FU17" s="216">
        <v>38352</v>
      </c>
      <c r="FV17" s="215">
        <v>0.76500000000000001</v>
      </c>
      <c r="FW17" s="215">
        <v>0.41</v>
      </c>
      <c r="FX17" s="215">
        <f t="shared" si="37"/>
        <v>0.53594771241830064</v>
      </c>
      <c r="FY17" s="216">
        <v>39447</v>
      </c>
      <c r="FZ17" s="215">
        <v>1.95</v>
      </c>
      <c r="GA17" s="215">
        <v>0.86</v>
      </c>
      <c r="GB17" s="215">
        <f t="shared" si="38"/>
        <v>0.44102564102564101</v>
      </c>
      <c r="GC17" s="216">
        <v>38352</v>
      </c>
      <c r="GD17" s="215">
        <v>1.8199999999999998</v>
      </c>
      <c r="GE17" s="215">
        <v>1.355</v>
      </c>
      <c r="GF17" s="215">
        <f t="shared" si="39"/>
        <v>0.74450549450549453</v>
      </c>
      <c r="GG17" s="216">
        <v>39813</v>
      </c>
      <c r="GH17" s="215">
        <v>1.3267</v>
      </c>
      <c r="GI17" s="215">
        <v>0.50329999999999997</v>
      </c>
      <c r="GJ17" s="215">
        <f t="shared" si="40"/>
        <v>0.37936232757970906</v>
      </c>
    </row>
    <row r="18" spans="1:192">
      <c r="A18" s="216">
        <v>38716</v>
      </c>
      <c r="B18" s="215">
        <v>0.48</v>
      </c>
      <c r="C18" s="215">
        <v>1.2450000000000001</v>
      </c>
      <c r="D18" s="215">
        <f t="shared" si="0"/>
        <v>2.5937500000000004</v>
      </c>
      <c r="E18" s="216">
        <v>38716</v>
      </c>
      <c r="F18" s="215">
        <v>-3.5000000000000003E-2</v>
      </c>
      <c r="G18" s="215">
        <v>0.52500000000000002</v>
      </c>
      <c r="H18" s="215">
        <f t="shared" si="1"/>
        <v>-15</v>
      </c>
      <c r="I18" s="216">
        <v>40543</v>
      </c>
      <c r="J18" s="215">
        <v>0.57999999999999996</v>
      </c>
      <c r="K18" s="215">
        <v>1.54</v>
      </c>
      <c r="L18" s="215">
        <f t="shared" si="42"/>
        <v>2.6551724137931036</v>
      </c>
      <c r="M18" s="216">
        <v>38716</v>
      </c>
      <c r="N18" s="215">
        <v>2.08</v>
      </c>
      <c r="O18" s="215">
        <v>1.42</v>
      </c>
      <c r="P18" s="215">
        <f t="shared" si="2"/>
        <v>0.6826923076923076</v>
      </c>
      <c r="Q18" s="216"/>
      <c r="U18" s="216">
        <v>38716</v>
      </c>
      <c r="V18" s="215">
        <v>0.92</v>
      </c>
      <c r="W18" s="215">
        <v>0.54500000000000004</v>
      </c>
      <c r="X18" s="215">
        <f t="shared" si="3"/>
        <v>0.59239130434782605</v>
      </c>
      <c r="Y18" s="216">
        <v>38716</v>
      </c>
      <c r="Z18" s="215">
        <v>1</v>
      </c>
      <c r="AA18" s="215">
        <v>1.28</v>
      </c>
      <c r="AB18" s="215">
        <f t="shared" si="4"/>
        <v>1.28</v>
      </c>
      <c r="AC18" s="216">
        <v>38716</v>
      </c>
      <c r="AD18" s="215">
        <v>0.75</v>
      </c>
      <c r="AE18" s="215">
        <v>0.4</v>
      </c>
      <c r="AF18" s="215">
        <f t="shared" si="5"/>
        <v>0.53333333333333333</v>
      </c>
      <c r="AG18" s="216">
        <v>38716</v>
      </c>
      <c r="AH18" s="215">
        <v>-0.44</v>
      </c>
      <c r="AI18" s="215">
        <v>0</v>
      </c>
      <c r="AJ18" s="215">
        <f t="shared" si="6"/>
        <v>0</v>
      </c>
      <c r="AK18" s="216">
        <v>38716</v>
      </c>
      <c r="AL18" s="215">
        <v>2.94</v>
      </c>
      <c r="AM18" s="215">
        <v>2.2800000000000002</v>
      </c>
      <c r="AN18" s="215">
        <f t="shared" si="7"/>
        <v>0.77551020408163274</v>
      </c>
      <c r="AO18" s="216">
        <v>38716</v>
      </c>
      <c r="AP18" s="215">
        <v>1.5</v>
      </c>
      <c r="AQ18" s="215">
        <v>1.34</v>
      </c>
      <c r="AR18" s="215">
        <f t="shared" si="8"/>
        <v>0.89333333333333342</v>
      </c>
      <c r="AS18" s="216">
        <v>38716</v>
      </c>
      <c r="AT18" s="215">
        <v>3.05</v>
      </c>
      <c r="AU18" s="215">
        <v>2.06</v>
      </c>
      <c r="AV18" s="215">
        <f t="shared" si="9"/>
        <v>0.67540983606557381</v>
      </c>
      <c r="AW18" s="216">
        <v>38716</v>
      </c>
      <c r="AX18" s="215">
        <v>5.64</v>
      </c>
      <c r="AY18" s="215">
        <v>3.51</v>
      </c>
      <c r="AZ18" s="215">
        <f t="shared" si="10"/>
        <v>0.62234042553191493</v>
      </c>
      <c r="BA18" s="216">
        <v>38716</v>
      </c>
      <c r="BB18" s="215">
        <v>3.43</v>
      </c>
      <c r="BC18" s="215">
        <v>1.02</v>
      </c>
      <c r="BD18" s="215">
        <f t="shared" si="11"/>
        <v>0.29737609329446063</v>
      </c>
      <c r="BE18" s="216">
        <v>40907</v>
      </c>
      <c r="BF18" s="215">
        <v>2.48</v>
      </c>
      <c r="BG18" s="215">
        <v>0.66</v>
      </c>
      <c r="BH18" s="215">
        <f t="shared" ref="BH18:BH25" si="45">BG18/BF18</f>
        <v>0.26612903225806456</v>
      </c>
      <c r="BI18" s="216">
        <v>38716</v>
      </c>
      <c r="BJ18" s="215">
        <v>4.1900000000000004</v>
      </c>
      <c r="BK18" s="215">
        <v>2.16</v>
      </c>
      <c r="BL18" s="215">
        <f t="shared" si="12"/>
        <v>0.51551312649164671</v>
      </c>
      <c r="BM18" s="216"/>
      <c r="BQ18" s="216">
        <v>38716</v>
      </c>
      <c r="BR18" s="215">
        <v>-1.9300000000000002</v>
      </c>
      <c r="BS18" s="215">
        <v>0.67500000000000004</v>
      </c>
      <c r="BT18" s="215">
        <f t="shared" si="13"/>
        <v>-0.34974093264248707</v>
      </c>
      <c r="BU18" s="216">
        <v>42004</v>
      </c>
      <c r="BV18" s="215">
        <v>1.88</v>
      </c>
      <c r="BW18" s="215">
        <v>1.24</v>
      </c>
      <c r="BX18" s="215">
        <f t="shared" si="14"/>
        <v>0.65957446808510645</v>
      </c>
      <c r="BY18" s="216">
        <v>40543</v>
      </c>
      <c r="BZ18" s="215">
        <v>2.42</v>
      </c>
      <c r="CA18" s="215">
        <v>2.2000000000000002</v>
      </c>
      <c r="CB18" s="215">
        <f t="shared" si="41"/>
        <v>0.90909090909090917</v>
      </c>
      <c r="CC18" s="216">
        <v>38716</v>
      </c>
      <c r="CD18" s="215">
        <v>1.56</v>
      </c>
      <c r="CE18" s="215">
        <v>1.24</v>
      </c>
      <c r="CF18" s="215">
        <f t="shared" si="15"/>
        <v>0.79487179487179482</v>
      </c>
      <c r="CG18" s="216">
        <v>38716</v>
      </c>
      <c r="CH18" s="215">
        <v>1.5</v>
      </c>
      <c r="CI18" s="215">
        <v>1.2</v>
      </c>
      <c r="CJ18" s="215">
        <f t="shared" si="16"/>
        <v>0.79999999999999993</v>
      </c>
      <c r="CK18" s="216">
        <v>38716</v>
      </c>
      <c r="CL18" s="215">
        <v>1.0467</v>
      </c>
      <c r="CM18" s="215">
        <v>0.9133</v>
      </c>
      <c r="CN18" s="215">
        <f t="shared" si="17"/>
        <v>0.87255182955956823</v>
      </c>
      <c r="CO18" s="216">
        <v>38716</v>
      </c>
      <c r="CP18" s="215">
        <v>2.34</v>
      </c>
      <c r="CQ18" s="215">
        <v>1.42</v>
      </c>
      <c r="CR18" s="215">
        <f t="shared" si="18"/>
        <v>0.60683760683760679</v>
      </c>
      <c r="CS18" s="216">
        <v>43098</v>
      </c>
      <c r="CT18" s="215">
        <v>3.34</v>
      </c>
      <c r="CU18" s="215">
        <v>2.1</v>
      </c>
      <c r="CV18" s="215">
        <f t="shared" si="19"/>
        <v>0.62874251497005995</v>
      </c>
      <c r="CW18" s="216">
        <v>38716</v>
      </c>
      <c r="CX18" s="215">
        <v>1.1599999999999999</v>
      </c>
      <c r="CY18" s="215">
        <v>0.66500000000000004</v>
      </c>
      <c r="CZ18" s="215">
        <f t="shared" si="20"/>
        <v>0.57327586206896564</v>
      </c>
      <c r="DA18" s="216">
        <v>38716</v>
      </c>
      <c r="DB18" s="215">
        <v>2.11</v>
      </c>
      <c r="DC18" s="215">
        <v>1.1200000000000001</v>
      </c>
      <c r="DD18" s="215">
        <f t="shared" si="21"/>
        <v>0.53080568720379151</v>
      </c>
      <c r="DE18" s="216">
        <v>38716</v>
      </c>
      <c r="DF18" s="215">
        <v>2.37</v>
      </c>
      <c r="DG18" s="215">
        <v>1.23</v>
      </c>
      <c r="DH18" s="215">
        <f t="shared" si="22"/>
        <v>0.51898734177215189</v>
      </c>
      <c r="DI18" s="216">
        <v>38716</v>
      </c>
      <c r="DJ18" s="215">
        <v>1.8199999999999998</v>
      </c>
      <c r="DK18" s="215">
        <v>1.925</v>
      </c>
      <c r="DL18" s="215">
        <f t="shared" si="43"/>
        <v>1.0576923076923077</v>
      </c>
      <c r="DM18" s="216">
        <v>39080</v>
      </c>
      <c r="DN18" s="215">
        <v>1.71</v>
      </c>
      <c r="DO18" s="215">
        <v>0.88</v>
      </c>
      <c r="DP18" s="215">
        <f t="shared" si="44"/>
        <v>0.51461988304093564</v>
      </c>
      <c r="DQ18" s="216">
        <v>39447</v>
      </c>
      <c r="DR18" s="215">
        <v>2.33</v>
      </c>
      <c r="DS18" s="215">
        <v>0.93</v>
      </c>
      <c r="DT18" s="215">
        <f t="shared" si="23"/>
        <v>0.39914163090128757</v>
      </c>
      <c r="DU18" s="216">
        <v>38716</v>
      </c>
      <c r="DV18" s="215">
        <v>1.77</v>
      </c>
      <c r="DW18" s="215">
        <v>0.96</v>
      </c>
      <c r="DX18" s="215">
        <f t="shared" si="24"/>
        <v>0.5423728813559322</v>
      </c>
      <c r="DY18" s="216">
        <v>38716</v>
      </c>
      <c r="DZ18" s="215">
        <v>1.355</v>
      </c>
      <c r="EA18" s="215">
        <v>1.1200000000000001</v>
      </c>
      <c r="EB18" s="215">
        <f t="shared" si="25"/>
        <v>0.82656826568265696</v>
      </c>
      <c r="EC18" s="216">
        <v>40907</v>
      </c>
      <c r="ED18" s="215">
        <v>5.51</v>
      </c>
      <c r="EE18" s="215">
        <v>1.92</v>
      </c>
      <c r="EF18" s="215">
        <f t="shared" si="26"/>
        <v>0.34845735027223229</v>
      </c>
      <c r="EG18" s="216">
        <v>38716</v>
      </c>
      <c r="EH18" s="215">
        <v>2.13</v>
      </c>
      <c r="EI18" s="215">
        <v>1.4750000000000001</v>
      </c>
      <c r="EJ18" s="215">
        <f t="shared" si="27"/>
        <v>0.69248826291079824</v>
      </c>
      <c r="EK18" s="216">
        <v>42004</v>
      </c>
      <c r="EL18" s="215">
        <v>2.02</v>
      </c>
      <c r="EM18" s="215">
        <v>1.46</v>
      </c>
      <c r="EN18" s="215">
        <f t="shared" si="28"/>
        <v>0.72277227722772275</v>
      </c>
      <c r="EO18" s="216">
        <v>38716</v>
      </c>
      <c r="EP18" s="215">
        <v>1.3049999999999999</v>
      </c>
      <c r="EQ18" s="215">
        <v>0.44</v>
      </c>
      <c r="ER18" s="215">
        <f t="shared" si="29"/>
        <v>0.33716475095785442</v>
      </c>
      <c r="ES18" s="216">
        <v>38716</v>
      </c>
      <c r="ET18" s="215">
        <v>1.23</v>
      </c>
      <c r="EU18" s="215">
        <v>0.85250000000000004</v>
      </c>
      <c r="EV18" s="215">
        <f t="shared" si="30"/>
        <v>0.69308943089430897</v>
      </c>
      <c r="EW18" s="216">
        <v>38716</v>
      </c>
      <c r="EX18" s="215">
        <v>1.72</v>
      </c>
      <c r="EY18" s="215">
        <v>1.24</v>
      </c>
      <c r="EZ18" s="215">
        <f t="shared" si="31"/>
        <v>0.72093023255813959</v>
      </c>
      <c r="FA18" s="216">
        <v>38716</v>
      </c>
      <c r="FB18" s="215">
        <v>1.18</v>
      </c>
      <c r="FC18" s="215">
        <v>0.76</v>
      </c>
      <c r="FD18" s="215">
        <f t="shared" si="32"/>
        <v>0.64406779661016955</v>
      </c>
      <c r="FE18" s="216">
        <v>38716</v>
      </c>
      <c r="FF18" s="215">
        <v>0.90329999999999999</v>
      </c>
      <c r="FG18" s="215">
        <v>0.45329999999999998</v>
      </c>
      <c r="FH18" s="215">
        <f t="shared" si="33"/>
        <v>0.50182663566921282</v>
      </c>
      <c r="FI18" s="216">
        <v>38716</v>
      </c>
      <c r="FJ18" s="215">
        <v>1.1200000000000001</v>
      </c>
      <c r="FK18" s="215">
        <v>0.92</v>
      </c>
      <c r="FL18" s="215">
        <f t="shared" si="34"/>
        <v>0.8214285714285714</v>
      </c>
      <c r="FM18" s="216">
        <v>38716</v>
      </c>
      <c r="FN18" s="215">
        <v>2.11</v>
      </c>
      <c r="FO18" s="215">
        <v>1.32</v>
      </c>
      <c r="FP18" s="215">
        <f t="shared" si="35"/>
        <v>0.62559241706161139</v>
      </c>
      <c r="FU18" s="216">
        <v>38716</v>
      </c>
      <c r="FV18" s="215">
        <v>0.69</v>
      </c>
      <c r="FW18" s="215">
        <v>0.43</v>
      </c>
      <c r="FX18" s="215">
        <f t="shared" si="37"/>
        <v>0.62318840579710144</v>
      </c>
      <c r="FY18" s="216">
        <v>39813</v>
      </c>
      <c r="FZ18" s="215">
        <v>1.3900000000000001</v>
      </c>
      <c r="GA18" s="215">
        <v>0.9</v>
      </c>
      <c r="GB18" s="215">
        <f t="shared" si="38"/>
        <v>0.64748201438848918</v>
      </c>
      <c r="GC18" s="216">
        <v>38716</v>
      </c>
      <c r="GD18" s="215">
        <v>1.9</v>
      </c>
      <c r="GE18" s="215">
        <v>1.375</v>
      </c>
      <c r="GF18" s="215">
        <f t="shared" si="39"/>
        <v>0.72368421052631582</v>
      </c>
      <c r="GG18" s="216">
        <v>40178</v>
      </c>
      <c r="GH18" s="215">
        <v>1.5733000000000001</v>
      </c>
      <c r="GI18" s="215">
        <v>0.52329999999999999</v>
      </c>
      <c r="GJ18" s="215">
        <f t="shared" si="40"/>
        <v>0.33261297908853998</v>
      </c>
    </row>
    <row r="19" spans="1:192">
      <c r="A19" s="216">
        <v>39080</v>
      </c>
      <c r="B19" s="215">
        <v>2.74</v>
      </c>
      <c r="C19" s="215">
        <v>1.45</v>
      </c>
      <c r="D19" s="215">
        <f t="shared" si="0"/>
        <v>0.52919708029197077</v>
      </c>
      <c r="E19" s="216">
        <v>39447</v>
      </c>
      <c r="F19" s="215">
        <v>1.8900000000000001</v>
      </c>
      <c r="G19" s="215">
        <v>0.63500000000000001</v>
      </c>
      <c r="H19" s="215">
        <f t="shared" si="1"/>
        <v>0.33597883597883599</v>
      </c>
      <c r="I19" s="216">
        <v>40907</v>
      </c>
      <c r="J19" s="215">
        <v>2.15</v>
      </c>
      <c r="K19" s="215">
        <v>1.5550000000000002</v>
      </c>
      <c r="L19" s="215">
        <f t="shared" si="42"/>
        <v>0.72325581395348848</v>
      </c>
      <c r="M19" s="216">
        <v>39080</v>
      </c>
      <c r="N19" s="215">
        <v>2.5300000000000002</v>
      </c>
      <c r="O19" s="215">
        <v>1.5</v>
      </c>
      <c r="P19" s="215">
        <f t="shared" si="2"/>
        <v>0.59288537549407105</v>
      </c>
      <c r="Q19" s="216"/>
      <c r="U19" s="216">
        <v>39080</v>
      </c>
      <c r="V19" s="215">
        <v>1.46</v>
      </c>
      <c r="W19" s="215">
        <v>0.56999999999999995</v>
      </c>
      <c r="X19" s="215">
        <f t="shared" si="3"/>
        <v>0.39041095890410954</v>
      </c>
      <c r="Y19" s="216">
        <v>39080</v>
      </c>
      <c r="Z19" s="215">
        <v>2.42</v>
      </c>
      <c r="AA19" s="215">
        <v>1.32</v>
      </c>
      <c r="AB19" s="215">
        <f t="shared" si="4"/>
        <v>0.54545454545454553</v>
      </c>
      <c r="AC19" s="216">
        <v>39080</v>
      </c>
      <c r="AD19" s="215">
        <v>1.33</v>
      </c>
      <c r="AE19" s="215">
        <v>0.6</v>
      </c>
      <c r="AF19" s="215">
        <f t="shared" si="5"/>
        <v>0.45112781954887216</v>
      </c>
      <c r="AG19" s="216">
        <v>39080</v>
      </c>
      <c r="AH19" s="215">
        <v>-0.41</v>
      </c>
      <c r="AI19" s="215">
        <v>0</v>
      </c>
      <c r="AJ19" s="215">
        <f t="shared" si="6"/>
        <v>0</v>
      </c>
      <c r="AK19" s="216">
        <v>39080</v>
      </c>
      <c r="AL19" s="215">
        <v>2.95</v>
      </c>
      <c r="AM19" s="215">
        <v>2.2999999999999998</v>
      </c>
      <c r="AN19" s="215">
        <f t="shared" si="7"/>
        <v>0.77966101694915246</v>
      </c>
      <c r="AO19" s="216">
        <v>39080</v>
      </c>
      <c r="AP19" s="215">
        <v>1.96</v>
      </c>
      <c r="AQ19" s="215">
        <v>1.38</v>
      </c>
      <c r="AR19" s="215">
        <f t="shared" si="8"/>
        <v>0.70408163265306123</v>
      </c>
      <c r="AS19" s="216">
        <v>39080</v>
      </c>
      <c r="AT19" s="215">
        <v>2.4300000000000002</v>
      </c>
      <c r="AU19" s="215">
        <v>2.0750000000000002</v>
      </c>
      <c r="AV19" s="215">
        <f t="shared" si="9"/>
        <v>0.85390946502057619</v>
      </c>
      <c r="AW19" s="216">
        <v>39080</v>
      </c>
      <c r="AX19" s="215">
        <v>4.71</v>
      </c>
      <c r="AY19" s="215">
        <v>3.7800000000000002</v>
      </c>
      <c r="AZ19" s="215">
        <f t="shared" si="10"/>
        <v>0.80254777070063699</v>
      </c>
      <c r="BA19" s="216">
        <v>39080</v>
      </c>
      <c r="BB19" s="215">
        <v>3.61</v>
      </c>
      <c r="BC19" s="215">
        <v>1.1000000000000001</v>
      </c>
      <c r="BD19" s="215">
        <f t="shared" si="11"/>
        <v>0.30470914127423826</v>
      </c>
      <c r="BE19" s="216">
        <v>41274</v>
      </c>
      <c r="BF19" s="215">
        <v>2.2599999999999998</v>
      </c>
      <c r="BG19" s="215">
        <v>0.97</v>
      </c>
      <c r="BH19" s="215">
        <f t="shared" si="45"/>
        <v>0.42920353982300885</v>
      </c>
      <c r="BI19" s="216">
        <v>39080</v>
      </c>
      <c r="BJ19" s="215">
        <v>5.36</v>
      </c>
      <c r="BK19" s="215">
        <v>2.16</v>
      </c>
      <c r="BL19" s="215">
        <f t="shared" si="12"/>
        <v>0.40298507462686567</v>
      </c>
      <c r="BM19" s="216"/>
      <c r="BQ19" s="216">
        <v>39080</v>
      </c>
      <c r="BR19" s="215">
        <v>3.05</v>
      </c>
      <c r="BS19" s="215">
        <v>0.72499999999999998</v>
      </c>
      <c r="BT19" s="215">
        <f t="shared" si="13"/>
        <v>0.2377049180327869</v>
      </c>
      <c r="BU19" s="216">
        <v>42369</v>
      </c>
      <c r="BV19" s="215">
        <v>2.54</v>
      </c>
      <c r="BW19" s="215">
        <v>1.24</v>
      </c>
      <c r="BX19" s="215">
        <f t="shared" si="14"/>
        <v>0.48818897637795272</v>
      </c>
      <c r="BY19" s="216">
        <v>40907</v>
      </c>
      <c r="BZ19" s="215">
        <v>2.21</v>
      </c>
      <c r="CA19" s="215">
        <v>2.2000000000000002</v>
      </c>
      <c r="CB19" s="215">
        <f t="shared" si="41"/>
        <v>0.99547511312217207</v>
      </c>
      <c r="CC19" s="216">
        <v>39447</v>
      </c>
      <c r="CD19" s="215">
        <v>1.03</v>
      </c>
      <c r="CE19" s="215">
        <v>1.24</v>
      </c>
      <c r="CF19" s="215">
        <f t="shared" si="15"/>
        <v>1.203883495145631</v>
      </c>
      <c r="CG19" s="216">
        <v>39080</v>
      </c>
      <c r="CH19" s="215">
        <v>2.5099999999999998</v>
      </c>
      <c r="CI19" s="215">
        <v>1.2</v>
      </c>
      <c r="CJ19" s="215">
        <f t="shared" si="16"/>
        <v>0.47808764940239046</v>
      </c>
      <c r="CK19" s="216">
        <v>39447</v>
      </c>
      <c r="CL19" s="215">
        <v>1.5133000000000001</v>
      </c>
      <c r="CM19" s="215">
        <v>0.94</v>
      </c>
      <c r="CN19" s="215">
        <f t="shared" si="17"/>
        <v>0.62115905636688029</v>
      </c>
      <c r="CO19" s="216">
        <v>39080</v>
      </c>
      <c r="CP19" s="215">
        <v>3.23</v>
      </c>
      <c r="CQ19" s="215">
        <v>1.5</v>
      </c>
      <c r="CR19" s="215">
        <f t="shared" si="18"/>
        <v>0.46439628482972134</v>
      </c>
      <c r="CS19" s="216">
        <v>43465</v>
      </c>
      <c r="CT19" s="215">
        <v>3.92</v>
      </c>
      <c r="CU19" s="215">
        <v>2.2000000000000002</v>
      </c>
      <c r="CV19" s="215">
        <f t="shared" si="19"/>
        <v>0.56122448979591844</v>
      </c>
      <c r="CW19" s="216">
        <v>39080</v>
      </c>
      <c r="CX19" s="215">
        <v>1.42</v>
      </c>
      <c r="CY19" s="215">
        <v>0.66879999999999995</v>
      </c>
      <c r="CZ19" s="215">
        <f t="shared" si="20"/>
        <v>0.47098591549295771</v>
      </c>
      <c r="DA19" s="216">
        <v>39080</v>
      </c>
      <c r="DB19" s="215">
        <v>1.7</v>
      </c>
      <c r="DC19" s="215">
        <v>1.1499999999999999</v>
      </c>
      <c r="DD19" s="215">
        <f t="shared" si="21"/>
        <v>0.67647058823529405</v>
      </c>
      <c r="DE19" s="216">
        <v>39080</v>
      </c>
      <c r="DF19" s="215">
        <v>2.76</v>
      </c>
      <c r="DG19" s="215">
        <v>1.32</v>
      </c>
      <c r="DH19" s="215">
        <f t="shared" si="22"/>
        <v>0.47826086956521746</v>
      </c>
      <c r="DI19" s="216">
        <v>39080</v>
      </c>
      <c r="DJ19" s="215">
        <v>3.27</v>
      </c>
      <c r="DK19" s="215">
        <v>2.0249999999999999</v>
      </c>
      <c r="DL19" s="215">
        <f t="shared" si="43"/>
        <v>0.61926605504587151</v>
      </c>
      <c r="DM19" s="216">
        <v>39447</v>
      </c>
      <c r="DN19" s="215">
        <v>0.96</v>
      </c>
      <c r="DO19" s="215">
        <v>0.92</v>
      </c>
      <c r="DP19" s="215">
        <f t="shared" si="44"/>
        <v>0.95833333333333337</v>
      </c>
      <c r="DQ19" s="216">
        <v>39813</v>
      </c>
      <c r="DR19" s="215">
        <v>1.3900000000000001</v>
      </c>
      <c r="DS19" s="215">
        <v>0.97</v>
      </c>
      <c r="DT19" s="215">
        <f t="shared" si="23"/>
        <v>0.69784172661870492</v>
      </c>
      <c r="DU19" s="216">
        <v>39080</v>
      </c>
      <c r="DV19" s="215">
        <v>2.2400000000000002</v>
      </c>
      <c r="DW19" s="215">
        <v>1.1000000000000001</v>
      </c>
      <c r="DX19" s="215">
        <f t="shared" si="24"/>
        <v>0.49107142857142855</v>
      </c>
      <c r="DY19" s="216">
        <v>39080</v>
      </c>
      <c r="DZ19" s="215">
        <v>1.4650000000000001</v>
      </c>
      <c r="EA19" s="215">
        <v>1.1400000000000001</v>
      </c>
      <c r="EB19" s="215">
        <f t="shared" si="25"/>
        <v>0.77815699658703075</v>
      </c>
      <c r="EC19" s="216">
        <v>41274</v>
      </c>
      <c r="ED19" s="215">
        <v>3.48</v>
      </c>
      <c r="EE19" s="215">
        <v>2.4</v>
      </c>
      <c r="EF19" s="215">
        <f t="shared" si="26"/>
        <v>0.68965517241379304</v>
      </c>
      <c r="EG19" s="216">
        <v>39080</v>
      </c>
      <c r="EH19" s="215">
        <v>2.1</v>
      </c>
      <c r="EI19" s="215">
        <v>1.5350000000000001</v>
      </c>
      <c r="EJ19" s="215">
        <f t="shared" si="27"/>
        <v>0.73095238095238102</v>
      </c>
      <c r="EK19" s="216">
        <v>42369</v>
      </c>
      <c r="EL19" s="215">
        <v>2.39</v>
      </c>
      <c r="EM19" s="215">
        <v>1.54</v>
      </c>
      <c r="EN19" s="215">
        <f t="shared" si="28"/>
        <v>0.64435146443514646</v>
      </c>
      <c r="EO19" s="216">
        <v>39080</v>
      </c>
      <c r="EP19" s="215">
        <v>1.335</v>
      </c>
      <c r="EQ19" s="215">
        <v>0.46</v>
      </c>
      <c r="ER19" s="215">
        <f t="shared" si="29"/>
        <v>0.34456928838951312</v>
      </c>
      <c r="ES19" s="216">
        <v>39080</v>
      </c>
      <c r="ET19" s="215">
        <v>1.3599999999999999</v>
      </c>
      <c r="EU19" s="215">
        <v>0.88249999999999995</v>
      </c>
      <c r="EV19" s="215">
        <f t="shared" si="30"/>
        <v>0.64889705882352944</v>
      </c>
      <c r="EW19" s="216">
        <v>39080</v>
      </c>
      <c r="EX19" s="215">
        <v>1.8199999999999998</v>
      </c>
      <c r="EY19" s="215">
        <v>1.26</v>
      </c>
      <c r="EZ19" s="215">
        <f t="shared" si="31"/>
        <v>0.6923076923076924</v>
      </c>
      <c r="FA19" s="216">
        <v>39080</v>
      </c>
      <c r="FB19" s="215">
        <v>1.1467000000000001</v>
      </c>
      <c r="FC19" s="215">
        <v>0.77329999999999999</v>
      </c>
      <c r="FD19" s="215">
        <f t="shared" si="32"/>
        <v>0.67436993110665389</v>
      </c>
      <c r="FE19" s="216">
        <v>39080</v>
      </c>
      <c r="FF19" s="215">
        <v>2.6333000000000002</v>
      </c>
      <c r="FG19" s="215">
        <v>0.48</v>
      </c>
      <c r="FH19" s="215">
        <f t="shared" si="33"/>
        <v>0.18228078836440967</v>
      </c>
      <c r="FI19" s="216">
        <v>39080</v>
      </c>
      <c r="FJ19" s="215">
        <v>1.03</v>
      </c>
      <c r="FK19" s="215">
        <v>0.92</v>
      </c>
      <c r="FL19" s="215">
        <f t="shared" si="34"/>
        <v>0.89320388349514568</v>
      </c>
      <c r="FM19" s="216">
        <v>39080</v>
      </c>
      <c r="FN19" s="215">
        <v>2.29</v>
      </c>
      <c r="FO19" s="215">
        <v>1.3900000000000001</v>
      </c>
      <c r="FP19" s="215">
        <f t="shared" si="35"/>
        <v>0.60698689956331886</v>
      </c>
      <c r="FU19" s="216">
        <v>39080</v>
      </c>
      <c r="FV19" s="215">
        <v>1.22</v>
      </c>
      <c r="FW19" s="215">
        <v>0.46</v>
      </c>
      <c r="FX19" s="215">
        <f t="shared" si="37"/>
        <v>0.37704918032786888</v>
      </c>
      <c r="FY19" s="216">
        <v>40178</v>
      </c>
      <c r="FZ19" s="215">
        <v>1.94</v>
      </c>
      <c r="GA19" s="215">
        <v>0.95</v>
      </c>
      <c r="GB19" s="215">
        <f t="shared" si="38"/>
        <v>0.48969072164948452</v>
      </c>
      <c r="GC19" s="216">
        <v>39080</v>
      </c>
      <c r="GD19" s="215">
        <v>2.2999999999999998</v>
      </c>
      <c r="GE19" s="215">
        <v>1.41</v>
      </c>
      <c r="GF19" s="215">
        <f t="shared" si="39"/>
        <v>0.61304347826086958</v>
      </c>
      <c r="GG19" s="216">
        <v>40543</v>
      </c>
      <c r="GH19" s="215">
        <v>1.5733000000000001</v>
      </c>
      <c r="GI19" s="215">
        <v>0.6</v>
      </c>
      <c r="GJ19" s="215">
        <f t="shared" si="40"/>
        <v>0.38136401194940567</v>
      </c>
    </row>
    <row r="20" spans="1:192">
      <c r="A20" s="216">
        <v>39447</v>
      </c>
      <c r="B20" s="215">
        <v>3.08</v>
      </c>
      <c r="C20" s="215">
        <v>1.6400000000000001</v>
      </c>
      <c r="D20" s="215">
        <f t="shared" si="0"/>
        <v>0.53246753246753253</v>
      </c>
      <c r="E20" s="216">
        <v>39813</v>
      </c>
      <c r="F20" s="215">
        <v>1.3049999999999999</v>
      </c>
      <c r="G20" s="215">
        <v>0.7</v>
      </c>
      <c r="H20" s="215">
        <f t="shared" si="1"/>
        <v>0.53639846743295017</v>
      </c>
      <c r="I20" s="216">
        <v>41274</v>
      </c>
      <c r="J20" s="215">
        <v>-4.01</v>
      </c>
      <c r="K20" s="215">
        <v>1.6</v>
      </c>
      <c r="L20" s="215">
        <f t="shared" si="42"/>
        <v>-0.39900249376558605</v>
      </c>
      <c r="M20" s="216">
        <v>39447</v>
      </c>
      <c r="N20" s="215">
        <v>2.7199999999999998</v>
      </c>
      <c r="O20" s="215">
        <v>1.58</v>
      </c>
      <c r="P20" s="215">
        <f t="shared" si="2"/>
        <v>0.58088235294117652</v>
      </c>
      <c r="Q20" s="216"/>
      <c r="U20" s="216">
        <v>39447</v>
      </c>
      <c r="V20" s="215">
        <v>0.72</v>
      </c>
      <c r="W20" s="215">
        <v>0.59499999999999997</v>
      </c>
      <c r="X20" s="215">
        <f t="shared" si="3"/>
        <v>0.82638888888888884</v>
      </c>
      <c r="Y20" s="216">
        <v>39447</v>
      </c>
      <c r="Z20" s="215">
        <v>2.64</v>
      </c>
      <c r="AA20" s="215">
        <v>1.37</v>
      </c>
      <c r="AB20" s="215">
        <f t="shared" si="4"/>
        <v>0.51893939393939392</v>
      </c>
      <c r="AC20" s="216">
        <v>39447</v>
      </c>
      <c r="AD20" s="215">
        <v>1.17</v>
      </c>
      <c r="AE20" s="215">
        <v>0.68</v>
      </c>
      <c r="AF20" s="215">
        <f t="shared" si="5"/>
        <v>0.58119658119658124</v>
      </c>
      <c r="AG20" s="216">
        <v>39447</v>
      </c>
      <c r="AH20" s="215">
        <v>-1.02</v>
      </c>
      <c r="AI20" s="215">
        <v>0.2</v>
      </c>
      <c r="AJ20" s="215">
        <f t="shared" si="6"/>
        <v>-0.19607843137254902</v>
      </c>
      <c r="AK20" s="216">
        <v>39447</v>
      </c>
      <c r="AL20" s="215">
        <v>3.4699999999999998</v>
      </c>
      <c r="AM20" s="215">
        <v>2.3199999999999998</v>
      </c>
      <c r="AN20" s="215">
        <f t="shared" si="7"/>
        <v>0.66858789625360227</v>
      </c>
      <c r="AO20" s="216">
        <v>39447</v>
      </c>
      <c r="AP20" s="215">
        <v>3.88</v>
      </c>
      <c r="AQ20" s="215">
        <v>1.46</v>
      </c>
      <c r="AR20" s="215">
        <f t="shared" si="8"/>
        <v>0.37628865979381443</v>
      </c>
      <c r="AS20" s="216">
        <v>39447</v>
      </c>
      <c r="AT20" s="215">
        <v>5.7</v>
      </c>
      <c r="AU20" s="215">
        <v>2.12</v>
      </c>
      <c r="AV20" s="215">
        <f t="shared" si="9"/>
        <v>0.3719298245614035</v>
      </c>
      <c r="AW20" s="216">
        <v>39447</v>
      </c>
      <c r="AX20" s="215">
        <v>3.54</v>
      </c>
      <c r="AY20" s="215">
        <v>2.58</v>
      </c>
      <c r="AZ20" s="215">
        <f t="shared" si="10"/>
        <v>0.72881355932203395</v>
      </c>
      <c r="BA20" s="216">
        <v>39447</v>
      </c>
      <c r="BB20" s="215">
        <v>3.31</v>
      </c>
      <c r="BC20" s="215">
        <v>1.175</v>
      </c>
      <c r="BD20" s="215">
        <f t="shared" si="11"/>
        <v>0.35498489425981872</v>
      </c>
      <c r="BE20" s="216">
        <v>41639</v>
      </c>
      <c r="BF20" s="215">
        <v>2.2000000000000002</v>
      </c>
      <c r="BG20" s="215">
        <v>1.0449999999999999</v>
      </c>
      <c r="BH20" s="215">
        <f t="shared" si="45"/>
        <v>0.47499999999999992</v>
      </c>
      <c r="BI20" s="216">
        <v>39447</v>
      </c>
      <c r="BJ20" s="215">
        <v>5.6</v>
      </c>
      <c r="BK20" s="215">
        <v>2.58</v>
      </c>
      <c r="BL20" s="215">
        <f t="shared" si="12"/>
        <v>0.46071428571428574</v>
      </c>
      <c r="BM20" s="216"/>
      <c r="BQ20" s="216">
        <v>39447</v>
      </c>
      <c r="BR20" s="215">
        <v>1.5899999999999999</v>
      </c>
      <c r="BS20" s="215">
        <v>0.77500000000000002</v>
      </c>
      <c r="BT20" s="215">
        <f t="shared" si="13"/>
        <v>0.4874213836477988</v>
      </c>
      <c r="BU20" s="216">
        <v>42734</v>
      </c>
      <c r="BV20" s="215">
        <v>1.21</v>
      </c>
      <c r="BW20" s="215">
        <v>1.264</v>
      </c>
      <c r="BX20" s="215">
        <f t="shared" si="14"/>
        <v>1.0446280991735537</v>
      </c>
      <c r="BY20" s="216">
        <v>41274</v>
      </c>
      <c r="BZ20" s="215">
        <v>1.8399999999999999</v>
      </c>
      <c r="CA20" s="215">
        <v>2.2000000000000002</v>
      </c>
      <c r="CB20" s="215">
        <f t="shared" si="41"/>
        <v>1.1956521739130437</v>
      </c>
      <c r="CC20" s="216">
        <v>39813</v>
      </c>
      <c r="CD20" s="215">
        <v>1.07</v>
      </c>
      <c r="CE20" s="215">
        <v>1.24</v>
      </c>
      <c r="CF20" s="215">
        <f t="shared" si="15"/>
        <v>1.1588785046728971</v>
      </c>
      <c r="CG20" s="216">
        <v>39447</v>
      </c>
      <c r="CH20" s="215">
        <v>1.8599999999999999</v>
      </c>
      <c r="CI20" s="215">
        <v>1.2</v>
      </c>
      <c r="CJ20" s="215">
        <f t="shared" si="16"/>
        <v>0.64516129032258063</v>
      </c>
      <c r="CK20" s="216">
        <v>39813</v>
      </c>
      <c r="CL20" s="215">
        <v>1.5867</v>
      </c>
      <c r="CM20" s="215">
        <v>0.95330000000000004</v>
      </c>
      <c r="CN20" s="215">
        <f t="shared" si="17"/>
        <v>0.60080670574147599</v>
      </c>
      <c r="CO20" s="216">
        <v>39447</v>
      </c>
      <c r="CP20" s="215">
        <v>3.27</v>
      </c>
      <c r="CQ20" s="215">
        <v>1.6400000000000001</v>
      </c>
      <c r="CR20" s="215">
        <f t="shared" si="18"/>
        <v>0.50152905198776765</v>
      </c>
      <c r="CW20" s="216">
        <v>39447</v>
      </c>
      <c r="CX20" s="215">
        <v>1.32</v>
      </c>
      <c r="CY20" s="215">
        <v>0.68379999999999996</v>
      </c>
      <c r="CZ20" s="215">
        <f t="shared" si="20"/>
        <v>0.51803030303030295</v>
      </c>
      <c r="DA20" s="216">
        <v>39447</v>
      </c>
      <c r="DB20" s="215">
        <v>1.78</v>
      </c>
      <c r="DC20" s="215">
        <v>1.17</v>
      </c>
      <c r="DD20" s="215">
        <f t="shared" si="21"/>
        <v>0.65730337078651679</v>
      </c>
      <c r="DE20" s="216">
        <v>39447</v>
      </c>
      <c r="DF20" s="215">
        <v>2.7800000000000002</v>
      </c>
      <c r="DG20" s="215">
        <v>1.44</v>
      </c>
      <c r="DH20" s="215">
        <f t="shared" si="22"/>
        <v>0.51798561151079126</v>
      </c>
      <c r="DI20" s="216">
        <v>39447</v>
      </c>
      <c r="DJ20" s="215">
        <v>3.05</v>
      </c>
      <c r="DK20" s="215">
        <v>2.1</v>
      </c>
      <c r="DL20" s="215">
        <f t="shared" si="43"/>
        <v>0.68852459016393452</v>
      </c>
      <c r="DM20" s="216">
        <v>39813</v>
      </c>
      <c r="DN20" s="215">
        <v>-3.24</v>
      </c>
      <c r="DO20" s="215">
        <v>0.60499999999999998</v>
      </c>
      <c r="DP20" s="215">
        <f t="shared" si="44"/>
        <v>-0.18672839506172836</v>
      </c>
      <c r="DQ20" s="216">
        <v>40178</v>
      </c>
      <c r="DR20" s="215">
        <v>1.31</v>
      </c>
      <c r="DS20" s="215">
        <v>1.01</v>
      </c>
      <c r="DT20" s="215">
        <f t="shared" si="23"/>
        <v>0.77099236641221369</v>
      </c>
      <c r="DU20" s="216">
        <v>39447</v>
      </c>
      <c r="DV20" s="215">
        <v>3.35</v>
      </c>
      <c r="DW20" s="215">
        <v>1.22</v>
      </c>
      <c r="DX20" s="215">
        <f t="shared" si="24"/>
        <v>0.36417910447761193</v>
      </c>
      <c r="DY20" s="216">
        <v>39447</v>
      </c>
      <c r="DZ20" s="215">
        <v>2.62</v>
      </c>
      <c r="EA20" s="215">
        <v>0.58499999999999996</v>
      </c>
      <c r="EB20" s="215">
        <f t="shared" si="25"/>
        <v>0.22328244274809159</v>
      </c>
      <c r="EC20" s="216">
        <v>41639</v>
      </c>
      <c r="ED20" s="215">
        <v>4.01</v>
      </c>
      <c r="EE20" s="215">
        <v>2.52</v>
      </c>
      <c r="EF20" s="215">
        <f t="shared" si="26"/>
        <v>0.62842892768079806</v>
      </c>
      <c r="EG20" s="216">
        <v>39447</v>
      </c>
      <c r="EH20" s="215">
        <v>2.2800000000000002</v>
      </c>
      <c r="EI20" s="215">
        <v>1.595</v>
      </c>
      <c r="EJ20" s="215">
        <f t="shared" si="27"/>
        <v>0.69956140350877183</v>
      </c>
      <c r="EK20" s="216">
        <v>42734</v>
      </c>
      <c r="EL20" s="215">
        <v>2.5499999999999998</v>
      </c>
      <c r="EM20" s="215">
        <v>1.62</v>
      </c>
      <c r="EN20" s="215">
        <f t="shared" si="28"/>
        <v>0.6352941176470589</v>
      </c>
      <c r="EO20" s="216">
        <v>39447</v>
      </c>
      <c r="EP20" s="215">
        <v>1.415</v>
      </c>
      <c r="EQ20" s="215">
        <v>0.5</v>
      </c>
      <c r="ER20" s="215">
        <f t="shared" si="29"/>
        <v>0.35335689045936397</v>
      </c>
      <c r="ES20" s="216">
        <v>39447</v>
      </c>
      <c r="ET20" s="215">
        <v>1.35</v>
      </c>
      <c r="EU20" s="215">
        <v>0.91</v>
      </c>
      <c r="EV20" s="215">
        <f t="shared" si="30"/>
        <v>0.67407407407407405</v>
      </c>
      <c r="EW20" s="216">
        <v>39447</v>
      </c>
      <c r="EX20" s="215">
        <v>1.92</v>
      </c>
      <c r="EY20" s="215">
        <v>1.28</v>
      </c>
      <c r="EZ20" s="215">
        <f t="shared" si="31"/>
        <v>0.66666666666666674</v>
      </c>
      <c r="FA20" s="216">
        <v>39447</v>
      </c>
      <c r="FB20" s="215">
        <v>1.2932999999999999</v>
      </c>
      <c r="FC20" s="215">
        <v>0.78669999999999995</v>
      </c>
      <c r="FD20" s="215">
        <f t="shared" si="32"/>
        <v>0.60828887342457283</v>
      </c>
      <c r="FE20" s="216">
        <v>39447</v>
      </c>
      <c r="FF20" s="215">
        <v>0.77669999999999995</v>
      </c>
      <c r="FG20" s="215">
        <v>0.50670000000000004</v>
      </c>
      <c r="FH20" s="215">
        <f t="shared" si="33"/>
        <v>0.6523754345307069</v>
      </c>
      <c r="FI20" s="216">
        <v>39447</v>
      </c>
      <c r="FJ20" s="215">
        <v>1.17</v>
      </c>
      <c r="FK20" s="215">
        <v>0.92</v>
      </c>
      <c r="FL20" s="215">
        <f t="shared" si="34"/>
        <v>0.78632478632478642</v>
      </c>
      <c r="FM20" s="216">
        <v>39447</v>
      </c>
      <c r="FN20" s="215">
        <v>2.76</v>
      </c>
      <c r="FO20" s="215">
        <v>1.44</v>
      </c>
      <c r="FP20" s="215">
        <f t="shared" si="35"/>
        <v>0.52173913043478259</v>
      </c>
      <c r="FU20" s="216">
        <v>39447</v>
      </c>
      <c r="FV20" s="215">
        <v>1.05</v>
      </c>
      <c r="FW20" s="215">
        <v>0.505</v>
      </c>
      <c r="FX20" s="215">
        <f t="shared" si="37"/>
        <v>0.48095238095238091</v>
      </c>
      <c r="FY20" s="216">
        <v>40543</v>
      </c>
      <c r="FZ20" s="215">
        <v>2.27</v>
      </c>
      <c r="GA20" s="215">
        <v>1</v>
      </c>
      <c r="GB20" s="215">
        <f t="shared" si="38"/>
        <v>0.44052863436123346</v>
      </c>
      <c r="GC20" s="216">
        <v>39447</v>
      </c>
      <c r="GD20" s="215">
        <v>2.31</v>
      </c>
      <c r="GE20" s="215">
        <v>1.46</v>
      </c>
      <c r="GF20" s="215">
        <f t="shared" si="39"/>
        <v>0.63203463203463206</v>
      </c>
      <c r="GG20" s="216">
        <v>40907</v>
      </c>
      <c r="GH20" s="215">
        <v>1.3733</v>
      </c>
      <c r="GI20" s="215">
        <v>0.68</v>
      </c>
      <c r="GJ20" s="215">
        <f t="shared" si="40"/>
        <v>0.49515764945751117</v>
      </c>
    </row>
    <row r="21" spans="1:192">
      <c r="A21" s="216">
        <v>39813</v>
      </c>
      <c r="B21" s="215">
        <v>2.82</v>
      </c>
      <c r="C21" s="215">
        <v>1.72</v>
      </c>
      <c r="D21" s="215">
        <f t="shared" si="0"/>
        <v>0.60992907801418439</v>
      </c>
      <c r="E21" s="216">
        <v>40178</v>
      </c>
      <c r="F21" s="215">
        <v>0.505</v>
      </c>
      <c r="G21" s="215">
        <v>0.75</v>
      </c>
      <c r="H21" s="215">
        <f t="shared" si="1"/>
        <v>1.4851485148514851</v>
      </c>
      <c r="I21" s="216">
        <v>41639</v>
      </c>
      <c r="J21" s="215">
        <v>1.18</v>
      </c>
      <c r="K21" s="215">
        <v>1.6</v>
      </c>
      <c r="L21" s="215">
        <f t="shared" si="42"/>
        <v>1.3559322033898307</v>
      </c>
      <c r="M21" s="216">
        <v>39813</v>
      </c>
      <c r="N21" s="215">
        <v>3.42</v>
      </c>
      <c r="O21" s="215">
        <v>1.6400000000000001</v>
      </c>
      <c r="P21" s="215">
        <f t="shared" si="2"/>
        <v>0.47953216374269009</v>
      </c>
      <c r="U21" s="216">
        <v>39813</v>
      </c>
      <c r="V21" s="215">
        <v>1.3599999999999999</v>
      </c>
      <c r="W21" s="215">
        <v>0.69</v>
      </c>
      <c r="X21" s="215">
        <f t="shared" si="3"/>
        <v>0.50735294117647056</v>
      </c>
      <c r="Y21" s="216">
        <v>39813</v>
      </c>
      <c r="Z21" s="215">
        <v>2.75</v>
      </c>
      <c r="AA21" s="215">
        <v>1.4</v>
      </c>
      <c r="AB21" s="215">
        <f t="shared" si="4"/>
        <v>0.50909090909090904</v>
      </c>
      <c r="AC21" s="216">
        <v>39813</v>
      </c>
      <c r="AD21" s="215">
        <v>1.3</v>
      </c>
      <c r="AE21" s="215">
        <v>0.73</v>
      </c>
      <c r="AF21" s="215">
        <f t="shared" si="5"/>
        <v>0.56153846153846154</v>
      </c>
      <c r="AG21" s="216">
        <v>39813</v>
      </c>
      <c r="AH21" s="215">
        <v>1.2</v>
      </c>
      <c r="AI21" s="215">
        <v>0.36</v>
      </c>
      <c r="AJ21" s="215">
        <f t="shared" si="6"/>
        <v>0.3</v>
      </c>
      <c r="AK21" s="216">
        <v>39813</v>
      </c>
      <c r="AL21" s="215">
        <v>4.37</v>
      </c>
      <c r="AM21" s="215">
        <v>2.34</v>
      </c>
      <c r="AN21" s="215">
        <f t="shared" si="7"/>
        <v>0.53546910755148736</v>
      </c>
      <c r="AO21" s="216">
        <v>39813</v>
      </c>
      <c r="AP21" s="215">
        <v>3.16</v>
      </c>
      <c r="AQ21" s="215">
        <v>1.58</v>
      </c>
      <c r="AR21" s="215">
        <f t="shared" si="8"/>
        <v>0.5</v>
      </c>
      <c r="AS21" s="216">
        <v>39813</v>
      </c>
      <c r="AT21" s="215">
        <v>3.36</v>
      </c>
      <c r="AU21" s="215">
        <v>2.12</v>
      </c>
      <c r="AV21" s="215">
        <f t="shared" si="9"/>
        <v>0.63095238095238104</v>
      </c>
      <c r="AW21" s="216">
        <v>39813</v>
      </c>
      <c r="AX21" s="215">
        <v>3.21</v>
      </c>
      <c r="AY21" s="215">
        <v>2.7</v>
      </c>
      <c r="AZ21" s="215">
        <f t="shared" si="10"/>
        <v>0.8411214953271029</v>
      </c>
      <c r="BA21" s="216">
        <v>39813</v>
      </c>
      <c r="BB21" s="215">
        <v>3.73</v>
      </c>
      <c r="BC21" s="215">
        <v>1.2250000000000001</v>
      </c>
      <c r="BD21" s="215">
        <f t="shared" si="11"/>
        <v>0.32841823056300273</v>
      </c>
      <c r="BE21" s="216">
        <v>42004</v>
      </c>
      <c r="BF21" s="215">
        <v>2.27</v>
      </c>
      <c r="BG21" s="215">
        <v>1.105</v>
      </c>
      <c r="BH21" s="215">
        <f t="shared" si="45"/>
        <v>0.486784140969163</v>
      </c>
      <c r="BI21" s="216">
        <v>39813</v>
      </c>
      <c r="BJ21" s="215">
        <v>6.0720999999999998</v>
      </c>
      <c r="BK21" s="215">
        <v>3</v>
      </c>
      <c r="BL21" s="215">
        <f t="shared" si="12"/>
        <v>0.49406300950247856</v>
      </c>
      <c r="BM21" s="216"/>
      <c r="BQ21" s="216">
        <v>39813</v>
      </c>
      <c r="BR21" s="215">
        <v>1.67</v>
      </c>
      <c r="BS21" s="215">
        <v>0.82499999999999996</v>
      </c>
      <c r="BT21" s="215">
        <f t="shared" si="13"/>
        <v>0.4940119760479042</v>
      </c>
      <c r="BU21" s="216">
        <v>43098</v>
      </c>
      <c r="BV21" s="215">
        <v>3.99</v>
      </c>
      <c r="BW21" s="215">
        <v>1.31</v>
      </c>
      <c r="BX21" s="215">
        <f t="shared" si="14"/>
        <v>0.32832080200501251</v>
      </c>
      <c r="BY21" s="216">
        <v>41639</v>
      </c>
      <c r="BZ21" s="215">
        <v>0.94</v>
      </c>
      <c r="CA21" s="215">
        <v>1.65</v>
      </c>
      <c r="CB21" s="215">
        <f t="shared" si="41"/>
        <v>1.7553191489361701</v>
      </c>
      <c r="CC21" s="216">
        <v>40178</v>
      </c>
      <c r="CD21" s="215">
        <v>0.91</v>
      </c>
      <c r="CE21" s="215">
        <v>1.24</v>
      </c>
      <c r="CF21" s="215">
        <f t="shared" si="15"/>
        <v>1.3626373626373627</v>
      </c>
      <c r="CG21" s="216">
        <v>39813</v>
      </c>
      <c r="CH21" s="215">
        <v>2.17</v>
      </c>
      <c r="CI21" s="215">
        <v>1.2</v>
      </c>
      <c r="CJ21" s="215">
        <f t="shared" si="16"/>
        <v>0.55299539170506917</v>
      </c>
      <c r="CK21" s="216">
        <v>40178</v>
      </c>
      <c r="CL21" s="215">
        <v>1.4733000000000001</v>
      </c>
      <c r="CM21" s="215">
        <v>0.97330000000000005</v>
      </c>
      <c r="CN21" s="215">
        <f t="shared" si="17"/>
        <v>0.66062580601371068</v>
      </c>
      <c r="CO21" s="216">
        <v>39813</v>
      </c>
      <c r="CP21" s="215">
        <v>4.07</v>
      </c>
      <c r="CQ21" s="215">
        <v>1.78</v>
      </c>
      <c r="CR21" s="215">
        <f t="shared" si="18"/>
        <v>0.4373464373464373</v>
      </c>
      <c r="CW21" s="216">
        <v>39813</v>
      </c>
      <c r="CX21" s="215">
        <v>1.2450000000000001</v>
      </c>
      <c r="CY21" s="215">
        <v>0.69879999999999998</v>
      </c>
      <c r="CZ21" s="215">
        <f t="shared" si="20"/>
        <v>0.56128514056224887</v>
      </c>
      <c r="DA21" s="216">
        <v>39813</v>
      </c>
      <c r="DB21" s="215">
        <v>1.0900000000000001</v>
      </c>
      <c r="DC21" s="215">
        <v>1.19</v>
      </c>
      <c r="DD21" s="215">
        <f t="shared" si="21"/>
        <v>1.0917431192660549</v>
      </c>
      <c r="DE21" s="216">
        <v>39813</v>
      </c>
      <c r="DF21" s="215">
        <v>3.75</v>
      </c>
      <c r="DG21" s="215">
        <v>1.56</v>
      </c>
      <c r="DH21" s="215">
        <f t="shared" si="22"/>
        <v>0.41600000000000004</v>
      </c>
      <c r="DI21" s="216">
        <v>39813</v>
      </c>
      <c r="DJ21" s="215">
        <v>2.4</v>
      </c>
      <c r="DK21" s="215">
        <v>2.1</v>
      </c>
      <c r="DL21" s="215">
        <f t="shared" si="43"/>
        <v>0.87500000000000011</v>
      </c>
      <c r="DM21" s="216">
        <v>40178</v>
      </c>
      <c r="DN21" s="215">
        <v>1.3599999999999999</v>
      </c>
      <c r="DO21" s="215">
        <v>0.5</v>
      </c>
      <c r="DP21" s="215">
        <f t="shared" si="44"/>
        <v>0.36764705882352944</v>
      </c>
      <c r="DQ21" s="216">
        <v>40543</v>
      </c>
      <c r="DR21" s="215">
        <v>1.6600000000000001</v>
      </c>
      <c r="DS21" s="215">
        <v>1.0349999999999999</v>
      </c>
      <c r="DT21" s="215">
        <f t="shared" si="23"/>
        <v>0.62349397590361433</v>
      </c>
      <c r="DU21" s="216">
        <v>39813</v>
      </c>
      <c r="DV21" s="215">
        <v>2.4699999999999998</v>
      </c>
      <c r="DW21" s="215">
        <v>1.34</v>
      </c>
      <c r="DX21" s="215">
        <f t="shared" si="24"/>
        <v>0.54251012145749</v>
      </c>
      <c r="DY21" s="216">
        <v>39813</v>
      </c>
      <c r="DZ21" s="215">
        <v>2.34</v>
      </c>
      <c r="EA21" s="215">
        <v>1.29</v>
      </c>
      <c r="EB21" s="215">
        <f t="shared" si="25"/>
        <v>0.55128205128205132</v>
      </c>
      <c r="EC21" s="216">
        <v>42004</v>
      </c>
      <c r="ED21" s="215">
        <v>4.63</v>
      </c>
      <c r="EE21" s="215">
        <v>2.64</v>
      </c>
      <c r="EF21" s="215">
        <f t="shared" si="26"/>
        <v>0.57019438444924408</v>
      </c>
      <c r="EG21" s="216">
        <v>39813</v>
      </c>
      <c r="EH21" s="215">
        <v>2.25</v>
      </c>
      <c r="EI21" s="215">
        <v>1.6625000000000001</v>
      </c>
      <c r="EJ21" s="215">
        <f t="shared" si="27"/>
        <v>0.73888888888888893</v>
      </c>
      <c r="EK21" s="216">
        <v>43098</v>
      </c>
      <c r="EL21" s="215">
        <v>2.6</v>
      </c>
      <c r="EM21" s="215">
        <v>1.71</v>
      </c>
      <c r="EN21" s="215">
        <f t="shared" si="28"/>
        <v>0.65769230769230769</v>
      </c>
      <c r="EO21" s="216">
        <v>39813</v>
      </c>
      <c r="EP21" s="215">
        <v>1.52</v>
      </c>
      <c r="EQ21" s="215">
        <v>0.54</v>
      </c>
      <c r="ER21" s="215">
        <f t="shared" si="29"/>
        <v>0.35526315789473684</v>
      </c>
      <c r="ES21" s="216">
        <v>39813</v>
      </c>
      <c r="ET21" s="215">
        <v>1.46</v>
      </c>
      <c r="EU21" s="215">
        <v>0.94</v>
      </c>
      <c r="EV21" s="215">
        <f t="shared" si="30"/>
        <v>0.64383561643835618</v>
      </c>
      <c r="EW21" s="216">
        <v>39813</v>
      </c>
      <c r="EX21" s="215">
        <v>2</v>
      </c>
      <c r="EY21" s="215">
        <v>1.3</v>
      </c>
      <c r="EZ21" s="215">
        <f t="shared" si="31"/>
        <v>0.65</v>
      </c>
      <c r="FA21" s="216">
        <v>39813</v>
      </c>
      <c r="FB21" s="215">
        <v>1.32</v>
      </c>
      <c r="FC21" s="215">
        <v>0.80669999999999997</v>
      </c>
      <c r="FD21" s="215">
        <f t="shared" si="32"/>
        <v>0.61113636363636359</v>
      </c>
      <c r="FE21" s="216">
        <v>39813</v>
      </c>
      <c r="FF21" s="215">
        <v>1.2949999999999999</v>
      </c>
      <c r="FG21" s="215">
        <v>0.55500000000000005</v>
      </c>
      <c r="FH21" s="215">
        <f t="shared" si="33"/>
        <v>0.42857142857142866</v>
      </c>
      <c r="FI21" s="216">
        <v>39813</v>
      </c>
      <c r="FJ21" s="215">
        <v>0.28999999999999998</v>
      </c>
      <c r="FK21" s="215">
        <v>0.92</v>
      </c>
      <c r="FL21" s="215">
        <f t="shared" si="34"/>
        <v>3.1724137931034488</v>
      </c>
      <c r="FM21" s="216">
        <v>39813</v>
      </c>
      <c r="FN21" s="215">
        <v>2.61</v>
      </c>
      <c r="FO21" s="215">
        <v>1.52</v>
      </c>
      <c r="FP21" s="215">
        <f t="shared" si="35"/>
        <v>0.58237547892720309</v>
      </c>
      <c r="FU21" s="216">
        <v>39813</v>
      </c>
      <c r="FV21" s="215">
        <v>1.29</v>
      </c>
      <c r="FW21" s="215">
        <v>0.55500000000000005</v>
      </c>
      <c r="FX21" s="215">
        <f t="shared" si="37"/>
        <v>0.43023255813953493</v>
      </c>
      <c r="FY21" s="216">
        <v>40907</v>
      </c>
      <c r="FZ21" s="215">
        <v>2.4300000000000002</v>
      </c>
      <c r="GA21" s="215">
        <v>1.06</v>
      </c>
      <c r="GB21" s="215">
        <f t="shared" si="38"/>
        <v>0.43621399176954734</v>
      </c>
      <c r="GC21" s="216">
        <v>39813</v>
      </c>
      <c r="GD21" s="215">
        <v>3.58</v>
      </c>
      <c r="GE21" s="215">
        <v>1.5</v>
      </c>
      <c r="GF21" s="215">
        <f t="shared" si="39"/>
        <v>0.41899441340782123</v>
      </c>
      <c r="GG21" s="216">
        <v>41274</v>
      </c>
      <c r="GH21" s="215">
        <v>1.2333000000000001</v>
      </c>
      <c r="GI21" s="215">
        <v>0.70669999999999999</v>
      </c>
      <c r="GJ21" s="215">
        <f t="shared" si="40"/>
        <v>0.57301548690505144</v>
      </c>
    </row>
    <row r="22" spans="1:192">
      <c r="A22" s="216">
        <v>40178</v>
      </c>
      <c r="B22" s="215">
        <v>1.8900000000000001</v>
      </c>
      <c r="C22" s="215">
        <v>1.76</v>
      </c>
      <c r="D22" s="215">
        <f t="shared" si="0"/>
        <v>0.93121693121693117</v>
      </c>
      <c r="E22" s="216">
        <v>40543</v>
      </c>
      <c r="F22" s="215">
        <v>1.3</v>
      </c>
      <c r="G22" s="215">
        <v>0.79</v>
      </c>
      <c r="H22" s="215">
        <f t="shared" si="1"/>
        <v>0.60769230769230775</v>
      </c>
      <c r="I22" s="216">
        <v>42004</v>
      </c>
      <c r="J22" s="215">
        <v>2.4</v>
      </c>
      <c r="K22" s="215">
        <v>1.6099999999999999</v>
      </c>
      <c r="L22" s="215">
        <f t="shared" si="42"/>
        <v>0.67083333333333328</v>
      </c>
      <c r="M22" s="216">
        <v>40178</v>
      </c>
      <c r="N22" s="215">
        <v>2.96</v>
      </c>
      <c r="O22" s="215">
        <v>1.6400000000000001</v>
      </c>
      <c r="P22" s="215">
        <f t="shared" si="2"/>
        <v>0.55405405405405406</v>
      </c>
      <c r="U22" s="216">
        <v>40178</v>
      </c>
      <c r="V22" s="215">
        <v>1.58</v>
      </c>
      <c r="W22" s="215">
        <v>0.81</v>
      </c>
      <c r="X22" s="215">
        <f t="shared" si="3"/>
        <v>0.51265822784810122</v>
      </c>
      <c r="Y22" s="216">
        <v>40178</v>
      </c>
      <c r="Z22" s="215">
        <v>2.11</v>
      </c>
      <c r="AA22" s="215">
        <v>1.42</v>
      </c>
      <c r="AB22" s="215">
        <f t="shared" si="4"/>
        <v>0.67298578199052128</v>
      </c>
      <c r="AC22" s="216">
        <v>40178</v>
      </c>
      <c r="AD22" s="215">
        <v>1.01</v>
      </c>
      <c r="AE22" s="215">
        <v>0.76</v>
      </c>
      <c r="AF22" s="215">
        <f t="shared" si="5"/>
        <v>0.75247524752475248</v>
      </c>
      <c r="AG22" s="216">
        <v>40178</v>
      </c>
      <c r="AH22" s="215">
        <v>0.91</v>
      </c>
      <c r="AI22" s="215">
        <v>1</v>
      </c>
      <c r="AJ22" s="215">
        <f t="shared" si="6"/>
        <v>1.0989010989010988</v>
      </c>
      <c r="AK22" s="216">
        <v>40178</v>
      </c>
      <c r="AL22" s="215">
        <v>3.14</v>
      </c>
      <c r="AM22" s="215">
        <v>2.36</v>
      </c>
      <c r="AN22" s="215">
        <f t="shared" si="7"/>
        <v>0.75159235668789803</v>
      </c>
      <c r="AO22" s="216">
        <v>40178</v>
      </c>
      <c r="AP22" s="215">
        <v>2.17</v>
      </c>
      <c r="AQ22" s="215">
        <v>1.75</v>
      </c>
      <c r="AR22" s="215">
        <f t="shared" si="8"/>
        <v>0.80645161290322587</v>
      </c>
      <c r="AS22" s="216">
        <v>40178</v>
      </c>
      <c r="AT22" s="215">
        <v>3.24</v>
      </c>
      <c r="AU22" s="215">
        <v>2.12</v>
      </c>
      <c r="AV22" s="215">
        <f t="shared" si="9"/>
        <v>0.65432098765432101</v>
      </c>
      <c r="AW22" s="216">
        <v>40178</v>
      </c>
      <c r="AX22" s="215">
        <v>2.4900000000000002</v>
      </c>
      <c r="AY22" s="215">
        <v>2.82</v>
      </c>
      <c r="AZ22" s="215">
        <f t="shared" si="10"/>
        <v>1.1325301204819276</v>
      </c>
      <c r="BA22" s="216">
        <v>40178</v>
      </c>
      <c r="BB22" s="215">
        <v>2.58</v>
      </c>
      <c r="BC22" s="215">
        <v>1.2450000000000001</v>
      </c>
      <c r="BD22" s="215">
        <f t="shared" si="11"/>
        <v>0.48255813953488375</v>
      </c>
      <c r="BE22" s="216">
        <v>42369</v>
      </c>
      <c r="BF22" s="215">
        <v>2.0299999999999998</v>
      </c>
      <c r="BG22" s="215">
        <v>1.165</v>
      </c>
      <c r="BH22" s="215">
        <f t="shared" si="45"/>
        <v>0.57389162561576357</v>
      </c>
      <c r="BI22" s="216">
        <v>40178</v>
      </c>
      <c r="BJ22" s="215">
        <v>6.3</v>
      </c>
      <c r="BK22" s="215">
        <v>3</v>
      </c>
      <c r="BL22" s="215">
        <f t="shared" si="12"/>
        <v>0.47619047619047622</v>
      </c>
      <c r="BM22" s="216"/>
      <c r="BQ22" s="216">
        <v>40178</v>
      </c>
      <c r="BR22" s="215">
        <v>1.9100000000000001</v>
      </c>
      <c r="BS22" s="215">
        <v>0.95</v>
      </c>
      <c r="BT22" s="215">
        <f t="shared" si="13"/>
        <v>0.4973821989528795</v>
      </c>
      <c r="BU22" s="216">
        <v>43465</v>
      </c>
      <c r="BV22" s="215">
        <v>2.0699999999999998</v>
      </c>
      <c r="BW22" s="215">
        <v>1.38</v>
      </c>
      <c r="BX22" s="215">
        <f t="shared" si="14"/>
        <v>0.66666666666666663</v>
      </c>
      <c r="BY22" s="216">
        <v>42004</v>
      </c>
      <c r="BZ22" s="215">
        <v>0.71</v>
      </c>
      <c r="CA22" s="215">
        <v>1.44</v>
      </c>
      <c r="CB22" s="215">
        <f t="shared" si="41"/>
        <v>2.028169014084507</v>
      </c>
      <c r="CC22" s="216">
        <v>40543</v>
      </c>
      <c r="CD22" s="215">
        <v>1.21</v>
      </c>
      <c r="CE22" s="215">
        <v>1.24</v>
      </c>
      <c r="CF22" s="215">
        <f t="shared" si="15"/>
        <v>1.024793388429752</v>
      </c>
      <c r="CG22" s="216">
        <v>40178</v>
      </c>
      <c r="CH22" s="215">
        <v>2.64</v>
      </c>
      <c r="CI22" s="215">
        <v>1.2</v>
      </c>
      <c r="CJ22" s="215">
        <f t="shared" si="16"/>
        <v>0.45454545454545453</v>
      </c>
      <c r="CK22" s="216">
        <v>40543</v>
      </c>
      <c r="CL22" s="215">
        <v>1.6667000000000001</v>
      </c>
      <c r="CM22" s="215">
        <v>0.99329999999999996</v>
      </c>
      <c r="CN22" s="215">
        <f t="shared" si="17"/>
        <v>0.59596808063838713</v>
      </c>
      <c r="CO22" s="216">
        <v>40178</v>
      </c>
      <c r="CP22" s="215">
        <v>3.9699999999999998</v>
      </c>
      <c r="CQ22" s="215">
        <v>1.8900000000000001</v>
      </c>
      <c r="CR22" s="215">
        <f t="shared" si="18"/>
        <v>0.47607052896725449</v>
      </c>
      <c r="CW22" s="216">
        <v>40178</v>
      </c>
      <c r="CX22" s="215">
        <v>1.33</v>
      </c>
      <c r="CY22" s="215">
        <v>0.71379999999999999</v>
      </c>
      <c r="CZ22" s="215">
        <f t="shared" si="20"/>
        <v>0.53669172932330822</v>
      </c>
      <c r="DA22" s="216">
        <v>40178</v>
      </c>
      <c r="DB22" s="215">
        <v>0.71</v>
      </c>
      <c r="DC22" s="215">
        <v>1.19</v>
      </c>
      <c r="DD22" s="215">
        <f t="shared" si="21"/>
        <v>1.676056338028169</v>
      </c>
      <c r="DE22" s="216">
        <v>40178</v>
      </c>
      <c r="DF22" s="215">
        <v>3.2</v>
      </c>
      <c r="DG22" s="215">
        <v>1.6800000000000002</v>
      </c>
      <c r="DH22" s="215">
        <f t="shared" si="22"/>
        <v>0.52500000000000002</v>
      </c>
      <c r="DI22" s="216">
        <v>40178</v>
      </c>
      <c r="DJ22" s="215">
        <v>0.67</v>
      </c>
      <c r="DK22" s="215">
        <v>2.1</v>
      </c>
      <c r="DL22" s="215">
        <f t="shared" si="43"/>
        <v>3.1343283582089554</v>
      </c>
      <c r="DM22" s="216">
        <v>40543</v>
      </c>
      <c r="DN22" s="215">
        <v>-0.49</v>
      </c>
      <c r="DO22" s="215">
        <v>0.5</v>
      </c>
      <c r="DP22" s="215">
        <f t="shared" si="44"/>
        <v>-1.0204081632653061</v>
      </c>
      <c r="DQ22" s="216">
        <v>40907</v>
      </c>
      <c r="DR22" s="215">
        <v>1.95</v>
      </c>
      <c r="DS22" s="215">
        <v>1.0549999999999999</v>
      </c>
      <c r="DT22" s="215">
        <f t="shared" si="23"/>
        <v>0.54102564102564099</v>
      </c>
      <c r="DU22" s="216">
        <v>40178</v>
      </c>
      <c r="DV22" s="215">
        <v>1.08</v>
      </c>
      <c r="DW22" s="215">
        <v>1.38</v>
      </c>
      <c r="DX22" s="215">
        <f t="shared" si="24"/>
        <v>1.2777777777777777</v>
      </c>
      <c r="DY22" s="216">
        <v>40178</v>
      </c>
      <c r="DZ22" s="215">
        <v>3.14</v>
      </c>
      <c r="EA22" s="215">
        <v>1.33</v>
      </c>
      <c r="EB22" s="215">
        <f t="shared" si="25"/>
        <v>0.42356687898089174</v>
      </c>
      <c r="EC22" s="216">
        <v>42369</v>
      </c>
      <c r="ED22" s="215">
        <v>5.37</v>
      </c>
      <c r="EE22" s="215">
        <v>2.8</v>
      </c>
      <c r="EF22" s="215">
        <f t="shared" si="26"/>
        <v>0.52141527001862198</v>
      </c>
      <c r="EG22" s="216">
        <v>40178</v>
      </c>
      <c r="EH22" s="215">
        <v>2.06</v>
      </c>
      <c r="EI22" s="215">
        <v>1.7324999999999999</v>
      </c>
      <c r="EJ22" s="215">
        <f t="shared" si="27"/>
        <v>0.84101941747572806</v>
      </c>
      <c r="EO22" s="216">
        <v>40178</v>
      </c>
      <c r="EP22" s="215">
        <v>1.62</v>
      </c>
      <c r="EQ22" s="215">
        <v>0.67500000000000004</v>
      </c>
      <c r="ER22" s="215">
        <f t="shared" si="29"/>
        <v>0.41666666666666669</v>
      </c>
      <c r="ES22" s="216">
        <v>40178</v>
      </c>
      <c r="ET22" s="215">
        <v>1.48</v>
      </c>
      <c r="EU22" s="215">
        <v>0.97</v>
      </c>
      <c r="EV22" s="215">
        <f t="shared" si="30"/>
        <v>0.65540540540540537</v>
      </c>
      <c r="EW22" s="216">
        <v>40178</v>
      </c>
      <c r="EX22" s="215">
        <v>2.08</v>
      </c>
      <c r="EY22" s="215">
        <v>1.32</v>
      </c>
      <c r="EZ22" s="215">
        <f t="shared" si="31"/>
        <v>0.63461538461538458</v>
      </c>
      <c r="FA22" s="216">
        <v>40178</v>
      </c>
      <c r="FB22" s="215">
        <v>1.4333</v>
      </c>
      <c r="FC22" s="215">
        <v>0.83330000000000004</v>
      </c>
      <c r="FD22" s="215">
        <f t="shared" si="32"/>
        <v>0.58138561361892138</v>
      </c>
      <c r="FE22" s="216">
        <v>40178</v>
      </c>
      <c r="FF22" s="215">
        <v>0.32</v>
      </c>
      <c r="FG22" s="215">
        <v>0.62</v>
      </c>
      <c r="FH22" s="215">
        <f t="shared" si="33"/>
        <v>1.9375</v>
      </c>
      <c r="FI22" s="216">
        <v>40178</v>
      </c>
      <c r="FJ22" s="215">
        <v>0.79</v>
      </c>
      <c r="FK22" s="215">
        <v>0.92</v>
      </c>
      <c r="FL22" s="215">
        <f t="shared" si="34"/>
        <v>1.1645569620253164</v>
      </c>
      <c r="FM22" s="216">
        <v>40178</v>
      </c>
      <c r="FN22" s="215">
        <v>2.83</v>
      </c>
      <c r="FO22" s="215">
        <v>1.6</v>
      </c>
      <c r="FP22" s="215">
        <f t="shared" si="35"/>
        <v>0.56537102473498235</v>
      </c>
      <c r="FU22" s="216">
        <v>40178</v>
      </c>
      <c r="FV22" s="215">
        <v>0.97</v>
      </c>
      <c r="FW22" s="215">
        <v>0.61</v>
      </c>
      <c r="FX22" s="215">
        <f t="shared" si="37"/>
        <v>0.62886597938144329</v>
      </c>
      <c r="FY22" s="216">
        <v>41274</v>
      </c>
      <c r="FZ22" s="215">
        <v>2.86</v>
      </c>
      <c r="GA22" s="215">
        <v>1.18</v>
      </c>
      <c r="GB22" s="215">
        <f t="shared" si="38"/>
        <v>0.41258741258741261</v>
      </c>
      <c r="GC22" s="216">
        <v>40178</v>
      </c>
      <c r="GD22" s="215">
        <v>2.92</v>
      </c>
      <c r="GE22" s="215">
        <v>1.54</v>
      </c>
      <c r="GF22" s="215">
        <f t="shared" si="39"/>
        <v>0.5273972602739726</v>
      </c>
      <c r="GG22" s="216">
        <v>41639</v>
      </c>
      <c r="GH22" s="215">
        <v>1.6067</v>
      </c>
      <c r="GI22" s="215">
        <v>0.73670000000000002</v>
      </c>
      <c r="GJ22" s="215">
        <f t="shared" si="40"/>
        <v>0.45851745814402189</v>
      </c>
    </row>
    <row r="23" spans="1:192">
      <c r="A23" s="216">
        <v>40543</v>
      </c>
      <c r="B23" s="215">
        <v>2.19</v>
      </c>
      <c r="C23" s="215">
        <v>1.76</v>
      </c>
      <c r="D23" s="215">
        <f t="shared" si="0"/>
        <v>0.80365296803652975</v>
      </c>
      <c r="E23" s="216">
        <v>40907</v>
      </c>
      <c r="F23" s="215">
        <v>1.37</v>
      </c>
      <c r="G23" s="215">
        <v>0.85</v>
      </c>
      <c r="H23" s="215">
        <f t="shared" si="1"/>
        <v>0.62043795620437947</v>
      </c>
      <c r="I23" s="216">
        <v>42369</v>
      </c>
      <c r="J23" s="215">
        <v>2.59</v>
      </c>
      <c r="K23" s="215">
        <v>1.655</v>
      </c>
      <c r="L23" s="215">
        <f t="shared" si="42"/>
        <v>0.63899613899613905</v>
      </c>
      <c r="M23" s="216">
        <v>40543</v>
      </c>
      <c r="N23" s="215">
        <v>2.5300000000000002</v>
      </c>
      <c r="O23" s="215">
        <v>1.71</v>
      </c>
      <c r="P23" s="215">
        <f t="shared" si="2"/>
        <v>0.67588932806324098</v>
      </c>
      <c r="U23" s="216">
        <v>40543</v>
      </c>
      <c r="V23" s="215">
        <v>1.65</v>
      </c>
      <c r="W23" s="215">
        <v>1</v>
      </c>
      <c r="X23" s="215">
        <f t="shared" si="3"/>
        <v>0.60606060606060608</v>
      </c>
      <c r="Y23" s="216">
        <v>40543</v>
      </c>
      <c r="Z23" s="215">
        <v>1.76</v>
      </c>
      <c r="AA23" s="215">
        <v>1.44</v>
      </c>
      <c r="AB23" s="215">
        <f t="shared" si="4"/>
        <v>0.81818181818181812</v>
      </c>
      <c r="AC23" s="216">
        <v>40543</v>
      </c>
      <c r="AD23" s="215">
        <v>1.07</v>
      </c>
      <c r="AE23" s="215">
        <v>0.78</v>
      </c>
      <c r="AF23" s="215">
        <f t="shared" si="5"/>
        <v>0.7289719626168224</v>
      </c>
      <c r="AG23" s="216">
        <v>40543</v>
      </c>
      <c r="AH23" s="215">
        <v>1.28</v>
      </c>
      <c r="AI23" s="215">
        <v>0.66</v>
      </c>
      <c r="AJ23" s="215">
        <f t="shared" si="6"/>
        <v>0.515625</v>
      </c>
      <c r="AK23" s="216">
        <v>40543</v>
      </c>
      <c r="AL23" s="215">
        <v>3.4699999999999998</v>
      </c>
      <c r="AM23" s="215">
        <v>2.38</v>
      </c>
      <c r="AN23" s="215">
        <f t="shared" si="7"/>
        <v>0.6858789625360231</v>
      </c>
      <c r="AO23" s="216">
        <v>40543</v>
      </c>
      <c r="AP23" s="215">
        <v>4.76</v>
      </c>
      <c r="AQ23" s="215">
        <v>1.83</v>
      </c>
      <c r="AR23" s="215">
        <f t="shared" si="8"/>
        <v>0.38445378151260506</v>
      </c>
      <c r="AS23" s="216">
        <v>40543</v>
      </c>
      <c r="AT23" s="215">
        <v>3.74</v>
      </c>
      <c r="AU23" s="215">
        <v>2.1800000000000002</v>
      </c>
      <c r="AV23" s="215">
        <f t="shared" si="9"/>
        <v>0.58288770053475936</v>
      </c>
      <c r="AW23" s="216">
        <v>40543</v>
      </c>
      <c r="AX23" s="215">
        <v>3</v>
      </c>
      <c r="AY23" s="215">
        <v>2.91</v>
      </c>
      <c r="AZ23" s="215">
        <f t="shared" si="10"/>
        <v>0.97000000000000008</v>
      </c>
      <c r="BA23" s="216">
        <v>40543</v>
      </c>
      <c r="BB23" s="215">
        <v>3.8176000000000001</v>
      </c>
      <c r="BC23" s="215">
        <v>1.2650000000000001</v>
      </c>
      <c r="BD23" s="215">
        <f t="shared" si="11"/>
        <v>0.33136001676445936</v>
      </c>
      <c r="BE23" s="216">
        <v>42734</v>
      </c>
      <c r="BF23" s="215">
        <v>2.39</v>
      </c>
      <c r="BG23" s="215">
        <v>1.2250000000000001</v>
      </c>
      <c r="BH23" s="215">
        <f t="shared" si="45"/>
        <v>0.5125523012552301</v>
      </c>
      <c r="BI23" s="216">
        <v>40543</v>
      </c>
      <c r="BJ23" s="215">
        <v>6.66</v>
      </c>
      <c r="BK23" s="215">
        <v>3.24</v>
      </c>
      <c r="BL23" s="215">
        <f t="shared" si="12"/>
        <v>0.48648648648648651</v>
      </c>
      <c r="BM23" s="216"/>
      <c r="BQ23" s="216">
        <v>40543</v>
      </c>
      <c r="BR23" s="215">
        <v>2.19</v>
      </c>
      <c r="BS23" s="215">
        <v>1.0249999999999999</v>
      </c>
      <c r="BT23" s="215">
        <f t="shared" si="13"/>
        <v>0.46803652968036524</v>
      </c>
      <c r="BY23" s="216">
        <v>42369</v>
      </c>
      <c r="BZ23" s="215">
        <v>1.37</v>
      </c>
      <c r="CA23" s="215">
        <v>1.44</v>
      </c>
      <c r="CB23" s="215">
        <f t="shared" si="41"/>
        <v>1.0510948905109487</v>
      </c>
      <c r="CC23" s="216">
        <v>40907</v>
      </c>
      <c r="CD23" s="215">
        <v>1.44</v>
      </c>
      <c r="CE23" s="215">
        <v>1.24</v>
      </c>
      <c r="CF23" s="215">
        <f t="shared" si="15"/>
        <v>0.86111111111111116</v>
      </c>
      <c r="CG23" s="216">
        <v>40543</v>
      </c>
      <c r="CH23" s="215">
        <v>2.95</v>
      </c>
      <c r="CI23" s="215">
        <v>1.2</v>
      </c>
      <c r="CJ23" s="215">
        <f t="shared" si="16"/>
        <v>0.40677966101694912</v>
      </c>
      <c r="CK23" s="216">
        <v>40907</v>
      </c>
      <c r="CL23" s="215">
        <v>1.76</v>
      </c>
      <c r="CM23" s="215">
        <v>1.0133000000000001</v>
      </c>
      <c r="CN23" s="215">
        <f t="shared" si="17"/>
        <v>0.57573863636363642</v>
      </c>
      <c r="CO23" s="216">
        <v>40543</v>
      </c>
      <c r="CP23" s="215">
        <v>4.74</v>
      </c>
      <c r="CQ23" s="215">
        <v>2</v>
      </c>
      <c r="CR23" s="215">
        <f t="shared" si="18"/>
        <v>0.42194092827004215</v>
      </c>
      <c r="CW23" s="216">
        <v>40543</v>
      </c>
      <c r="CX23" s="215">
        <v>1.4950000000000001</v>
      </c>
      <c r="CY23" s="215">
        <v>0.73129999999999995</v>
      </c>
      <c r="CZ23" s="215">
        <f t="shared" si="20"/>
        <v>0.48916387959866214</v>
      </c>
      <c r="DA23" s="216">
        <v>40543</v>
      </c>
      <c r="DB23" s="215">
        <v>-0.06</v>
      </c>
      <c r="DC23" s="215">
        <v>1.19</v>
      </c>
      <c r="DD23" s="215">
        <f t="shared" si="21"/>
        <v>-19.833333333333332</v>
      </c>
      <c r="DE23" s="216">
        <v>40543</v>
      </c>
      <c r="DF23" s="215">
        <v>2.82</v>
      </c>
      <c r="DG23" s="215">
        <v>1.8199999999999998</v>
      </c>
      <c r="DH23" s="215">
        <f t="shared" si="22"/>
        <v>0.64539007092198575</v>
      </c>
      <c r="DI23" s="216">
        <v>40543</v>
      </c>
      <c r="DJ23" s="215">
        <v>3.27</v>
      </c>
      <c r="DK23" s="215">
        <v>2.1</v>
      </c>
      <c r="DL23" s="215">
        <f t="shared" si="43"/>
        <v>0.64220183486238536</v>
      </c>
      <c r="DM23" s="216">
        <v>40907</v>
      </c>
      <c r="DN23" s="215">
        <v>1.96</v>
      </c>
      <c r="DO23" s="215">
        <v>0.5</v>
      </c>
      <c r="DP23" s="215">
        <f t="shared" si="44"/>
        <v>0.25510204081632654</v>
      </c>
      <c r="DQ23" s="216">
        <v>41274</v>
      </c>
      <c r="DR23" s="215">
        <v>1.87</v>
      </c>
      <c r="DS23" s="215">
        <v>1.075</v>
      </c>
      <c r="DT23" s="215">
        <f t="shared" si="23"/>
        <v>0.57486631016042777</v>
      </c>
      <c r="DU23" s="216">
        <v>40543</v>
      </c>
      <c r="DV23" s="215">
        <v>2.17</v>
      </c>
      <c r="DW23" s="215">
        <v>1.4</v>
      </c>
      <c r="DX23" s="215">
        <f t="shared" si="24"/>
        <v>0.64516129032258063</v>
      </c>
      <c r="DY23" s="216">
        <v>40543</v>
      </c>
      <c r="DZ23" s="215">
        <v>3.08</v>
      </c>
      <c r="EA23" s="215">
        <v>1.37</v>
      </c>
      <c r="EB23" s="215">
        <f t="shared" si="25"/>
        <v>0.44480519480519481</v>
      </c>
      <c r="EC23" s="216">
        <v>42734</v>
      </c>
      <c r="ED23" s="215">
        <v>5.46</v>
      </c>
      <c r="EE23" s="215">
        <v>3.02</v>
      </c>
      <c r="EF23" s="215">
        <f t="shared" si="26"/>
        <v>0.55311355311355315</v>
      </c>
      <c r="EG23" s="216">
        <v>40543</v>
      </c>
      <c r="EH23" s="215">
        <v>2.36</v>
      </c>
      <c r="EI23" s="215">
        <v>1.8025</v>
      </c>
      <c r="EJ23" s="215">
        <f t="shared" si="27"/>
        <v>0.76377118644067798</v>
      </c>
      <c r="EO23" s="216">
        <v>40543</v>
      </c>
      <c r="EP23" s="215">
        <v>1.9300000000000002</v>
      </c>
      <c r="EQ23" s="215">
        <v>0.8</v>
      </c>
      <c r="ER23" s="215">
        <f t="shared" si="29"/>
        <v>0.41450777202072536</v>
      </c>
      <c r="ES23" s="216">
        <v>40543</v>
      </c>
      <c r="ET23" s="215">
        <v>1.62</v>
      </c>
      <c r="EU23" s="215">
        <v>1</v>
      </c>
      <c r="EV23" s="215">
        <f t="shared" si="30"/>
        <v>0.61728395061728392</v>
      </c>
      <c r="EW23" s="216">
        <v>40543</v>
      </c>
      <c r="EX23" s="215">
        <v>2.2000000000000002</v>
      </c>
      <c r="EY23" s="215">
        <v>1.34</v>
      </c>
      <c r="EZ23" s="215">
        <f t="shared" si="31"/>
        <v>0.60909090909090913</v>
      </c>
      <c r="FA23" s="216">
        <v>40543</v>
      </c>
      <c r="FB23" s="215">
        <v>1.8199999999999998</v>
      </c>
      <c r="FC23" s="215">
        <v>0.87</v>
      </c>
      <c r="FD23" s="215">
        <f t="shared" si="32"/>
        <v>0.47802197802197804</v>
      </c>
      <c r="FE23" s="216">
        <v>40543</v>
      </c>
      <c r="FF23" s="215">
        <v>1.41</v>
      </c>
      <c r="FG23" s="215">
        <v>0.68</v>
      </c>
      <c r="FH23" s="215">
        <f t="shared" si="33"/>
        <v>0.48226950354609938</v>
      </c>
      <c r="FI23" s="216">
        <v>40543</v>
      </c>
      <c r="FJ23" s="215">
        <v>1.01</v>
      </c>
      <c r="FK23" s="215">
        <v>0.92</v>
      </c>
      <c r="FL23" s="215">
        <f t="shared" si="34"/>
        <v>0.91089108910891092</v>
      </c>
      <c r="FM23" s="216">
        <v>40543</v>
      </c>
      <c r="FN23" s="215">
        <v>2.73</v>
      </c>
      <c r="FO23" s="215">
        <v>1.6800000000000002</v>
      </c>
      <c r="FP23" s="215">
        <f t="shared" si="35"/>
        <v>0.61538461538461542</v>
      </c>
      <c r="FU23" s="216">
        <v>40543</v>
      </c>
      <c r="FV23" s="215">
        <v>1.1100000000000001</v>
      </c>
      <c r="FW23" s="215">
        <v>0.68</v>
      </c>
      <c r="FX23" s="215">
        <f t="shared" si="37"/>
        <v>0.61261261261261257</v>
      </c>
      <c r="FY23" s="216">
        <v>41639</v>
      </c>
      <c r="FZ23" s="215">
        <v>3.11</v>
      </c>
      <c r="GA23" s="215">
        <v>1.32</v>
      </c>
      <c r="GB23" s="215">
        <f t="shared" si="38"/>
        <v>0.42443729903536981</v>
      </c>
      <c r="GC23" s="216">
        <v>40543</v>
      </c>
      <c r="GD23" s="215">
        <v>2.4300000000000002</v>
      </c>
      <c r="GE23" s="215">
        <v>1.58</v>
      </c>
      <c r="GF23" s="215">
        <f t="shared" si="39"/>
        <v>0.65020576131687247</v>
      </c>
      <c r="GG23" s="216">
        <v>42004</v>
      </c>
      <c r="GH23" s="215">
        <v>1.92</v>
      </c>
      <c r="GI23" s="215">
        <v>0.79100000000000004</v>
      </c>
      <c r="GJ23" s="215">
        <f t="shared" si="40"/>
        <v>0.41197916666666667</v>
      </c>
    </row>
    <row r="24" spans="1:192">
      <c r="A24" s="216">
        <v>40907</v>
      </c>
      <c r="B24" s="215">
        <v>2.65</v>
      </c>
      <c r="C24" s="215">
        <v>1.78</v>
      </c>
      <c r="D24" s="215">
        <f t="shared" si="0"/>
        <v>0.67169811320754724</v>
      </c>
      <c r="E24" s="216">
        <v>41274</v>
      </c>
      <c r="F24" s="215">
        <v>1.4450000000000001</v>
      </c>
      <c r="G24" s="215">
        <v>0.9</v>
      </c>
      <c r="H24" s="215">
        <f t="shared" si="1"/>
        <v>0.62283737024221453</v>
      </c>
      <c r="I24" s="216">
        <v>42734</v>
      </c>
      <c r="J24" s="215">
        <v>2.68</v>
      </c>
      <c r="K24" s="215">
        <v>1.7149999999999999</v>
      </c>
      <c r="L24" s="215">
        <f t="shared" si="42"/>
        <v>0.63992537313432829</v>
      </c>
      <c r="M24" s="216">
        <v>40907</v>
      </c>
      <c r="N24" s="215">
        <v>4.0199999999999996</v>
      </c>
      <c r="O24" s="215">
        <v>1.85</v>
      </c>
      <c r="P24" s="215">
        <f t="shared" si="2"/>
        <v>0.46019900497512445</v>
      </c>
      <c r="U24" s="216">
        <v>40907</v>
      </c>
      <c r="V24" s="215">
        <v>1.72</v>
      </c>
      <c r="W24" s="215">
        <v>1.1000000000000001</v>
      </c>
      <c r="X24" s="215">
        <f t="shared" si="3"/>
        <v>0.63953488372093026</v>
      </c>
      <c r="Y24" s="216">
        <v>40907</v>
      </c>
      <c r="Z24" s="215">
        <v>1.24</v>
      </c>
      <c r="AA24" s="215">
        <v>1.46</v>
      </c>
      <c r="AB24" s="215">
        <f t="shared" si="4"/>
        <v>1.1774193548387097</v>
      </c>
      <c r="AC24" s="216">
        <v>40907</v>
      </c>
      <c r="AD24" s="215">
        <v>3.17</v>
      </c>
      <c r="AE24" s="215">
        <v>0.79</v>
      </c>
      <c r="AF24" s="215">
        <f t="shared" si="5"/>
        <v>0.24921135646687698</v>
      </c>
      <c r="AG24" s="216">
        <v>40907</v>
      </c>
      <c r="AH24" s="215">
        <v>1.58</v>
      </c>
      <c r="AI24" s="215">
        <v>0.84</v>
      </c>
      <c r="AJ24" s="215">
        <f t="shared" si="6"/>
        <v>0.53164556962025311</v>
      </c>
      <c r="AK24" s="216">
        <v>40907</v>
      </c>
      <c r="AL24" s="215">
        <v>3.57</v>
      </c>
      <c r="AM24" s="215">
        <v>2.4</v>
      </c>
      <c r="AN24" s="215">
        <f t="shared" si="7"/>
        <v>0.67226890756302526</v>
      </c>
      <c r="AO24" s="216">
        <v>40907</v>
      </c>
      <c r="AP24" s="215">
        <v>2.4500000000000002</v>
      </c>
      <c r="AQ24" s="215">
        <v>1.97</v>
      </c>
      <c r="AR24" s="215">
        <f t="shared" si="8"/>
        <v>0.80408163265306121</v>
      </c>
      <c r="AS24" s="216">
        <v>40907</v>
      </c>
      <c r="AT24" s="215">
        <v>4.18</v>
      </c>
      <c r="AU24" s="215">
        <v>2.3199999999999998</v>
      </c>
      <c r="AV24" s="215">
        <f t="shared" si="9"/>
        <v>0.55502392344497609</v>
      </c>
      <c r="AW24" s="216">
        <v>40907</v>
      </c>
      <c r="AX24" s="215">
        <v>3.84</v>
      </c>
      <c r="AY24" s="215">
        <v>2.9699999999999998</v>
      </c>
      <c r="AZ24" s="215">
        <f t="shared" si="10"/>
        <v>0.7734375</v>
      </c>
      <c r="BA24" s="216">
        <v>40907</v>
      </c>
      <c r="BB24" s="215">
        <v>-0.11</v>
      </c>
      <c r="BC24" s="215">
        <v>1.2849999999999999</v>
      </c>
      <c r="BD24" s="215">
        <f t="shared" si="11"/>
        <v>-11.681818181818182</v>
      </c>
      <c r="BE24" s="216">
        <v>43098</v>
      </c>
      <c r="BF24" s="215">
        <v>2.42</v>
      </c>
      <c r="BG24" s="215">
        <v>1.3149999999999999</v>
      </c>
      <c r="BH24" s="215">
        <f t="shared" si="45"/>
        <v>0.54338842975206614</v>
      </c>
      <c r="BI24" s="216">
        <v>40907</v>
      </c>
      <c r="BJ24" s="215">
        <v>7.55</v>
      </c>
      <c r="BK24" s="215">
        <v>3.32</v>
      </c>
      <c r="BL24" s="215">
        <f t="shared" si="12"/>
        <v>0.43973509933774835</v>
      </c>
      <c r="BM24" s="216"/>
      <c r="BQ24" s="216">
        <v>40907</v>
      </c>
      <c r="BR24" s="215">
        <v>2.2200000000000002</v>
      </c>
      <c r="BS24" s="215">
        <v>1.1000000000000001</v>
      </c>
      <c r="BT24" s="215">
        <f t="shared" si="13"/>
        <v>0.49549549549549549</v>
      </c>
      <c r="BY24" s="216">
        <v>42734</v>
      </c>
      <c r="BZ24" s="215">
        <v>-14.49</v>
      </c>
      <c r="CA24" s="215">
        <v>1.44</v>
      </c>
      <c r="CB24" s="215">
        <f t="shared" si="41"/>
        <v>-9.9378881987577633E-2</v>
      </c>
      <c r="CC24" s="216">
        <v>41274</v>
      </c>
      <c r="CD24" s="215">
        <v>1.42</v>
      </c>
      <c r="CE24" s="215">
        <v>1.24</v>
      </c>
      <c r="CF24" s="215">
        <f t="shared" si="15"/>
        <v>0.87323943661971837</v>
      </c>
      <c r="CG24" s="216">
        <v>40907</v>
      </c>
      <c r="CH24" s="215">
        <v>3.36</v>
      </c>
      <c r="CI24" s="215">
        <v>1.2</v>
      </c>
      <c r="CJ24" s="215">
        <f t="shared" si="16"/>
        <v>0.35714285714285715</v>
      </c>
      <c r="CK24" s="216">
        <v>41274</v>
      </c>
      <c r="CL24" s="215">
        <v>1.8599999999999999</v>
      </c>
      <c r="CM24" s="215">
        <v>1.04</v>
      </c>
      <c r="CN24" s="215">
        <f t="shared" si="17"/>
        <v>0.55913978494623662</v>
      </c>
      <c r="CO24" s="216">
        <v>40907</v>
      </c>
      <c r="CP24" s="215">
        <v>4.59</v>
      </c>
      <c r="CQ24" s="215">
        <v>2.2000000000000002</v>
      </c>
      <c r="CR24" s="215">
        <f t="shared" si="18"/>
        <v>0.47930283224400877</v>
      </c>
      <c r="CW24" s="216">
        <v>40907</v>
      </c>
      <c r="CX24" s="215">
        <v>1.7250000000000001</v>
      </c>
      <c r="CY24" s="215">
        <v>0.75880000000000003</v>
      </c>
      <c r="CZ24" s="215">
        <f t="shared" si="20"/>
        <v>0.43988405797101449</v>
      </c>
      <c r="DA24" s="216">
        <v>40907</v>
      </c>
      <c r="DB24" s="215">
        <v>-0.4</v>
      </c>
      <c r="DC24" s="215">
        <v>1.19</v>
      </c>
      <c r="DD24" s="215">
        <f t="shared" si="21"/>
        <v>-2.9749999999999996</v>
      </c>
      <c r="DE24" s="216">
        <v>40907</v>
      </c>
      <c r="DF24" s="215">
        <v>2.1</v>
      </c>
      <c r="DG24" s="215">
        <v>1.8199999999999998</v>
      </c>
      <c r="DH24" s="215">
        <f t="shared" si="22"/>
        <v>0.86666666666666659</v>
      </c>
      <c r="DI24" s="216">
        <v>40907</v>
      </c>
      <c r="DJ24" s="215">
        <v>3.09</v>
      </c>
      <c r="DK24" s="215">
        <v>2.1</v>
      </c>
      <c r="DL24" s="215">
        <f t="shared" si="43"/>
        <v>0.67961165048543692</v>
      </c>
      <c r="DM24" s="216">
        <v>41274</v>
      </c>
      <c r="DN24" s="215">
        <v>1.31</v>
      </c>
      <c r="DO24" s="215">
        <v>0.57999999999999996</v>
      </c>
      <c r="DP24" s="215">
        <f t="shared" si="44"/>
        <v>0.4427480916030534</v>
      </c>
      <c r="DQ24" s="216">
        <v>41639</v>
      </c>
      <c r="DR24" s="215">
        <v>1.35</v>
      </c>
      <c r="DS24" s="215">
        <v>1.095</v>
      </c>
      <c r="DT24" s="215">
        <f t="shared" si="23"/>
        <v>0.81111111111111101</v>
      </c>
      <c r="DU24" s="216">
        <v>40907</v>
      </c>
      <c r="DV24" s="215">
        <v>2.7</v>
      </c>
      <c r="DW24" s="215">
        <v>1.4</v>
      </c>
      <c r="DX24" s="215">
        <f t="shared" si="24"/>
        <v>0.51851851851851849</v>
      </c>
      <c r="DY24" s="216">
        <v>40907</v>
      </c>
      <c r="DZ24" s="215">
        <v>2.96</v>
      </c>
      <c r="EA24" s="215">
        <v>1.37</v>
      </c>
      <c r="EB24" s="215">
        <f t="shared" si="25"/>
        <v>0.46283783783783788</v>
      </c>
      <c r="EC24" s="216">
        <v>43098</v>
      </c>
      <c r="ED24" s="215">
        <v>1.01</v>
      </c>
      <c r="EE24" s="215">
        <v>3.29</v>
      </c>
      <c r="EF24" s="215">
        <f t="shared" si="26"/>
        <v>3.2574257425742572</v>
      </c>
      <c r="EG24" s="216">
        <v>40907</v>
      </c>
      <c r="EH24" s="215">
        <v>2.5499999999999998</v>
      </c>
      <c r="EI24" s="215">
        <v>1.8725000000000001</v>
      </c>
      <c r="EJ24" s="215">
        <f t="shared" si="27"/>
        <v>0.73431372549019613</v>
      </c>
      <c r="EO24" s="216">
        <v>40907</v>
      </c>
      <c r="EP24" s="215">
        <v>2.2400000000000002</v>
      </c>
      <c r="EQ24" s="215">
        <v>1.04</v>
      </c>
      <c r="ER24" s="215">
        <f t="shared" si="29"/>
        <v>0.46428571428571425</v>
      </c>
      <c r="ES24" s="216">
        <v>40907</v>
      </c>
      <c r="ET24" s="215">
        <v>1.72</v>
      </c>
      <c r="EU24" s="215">
        <v>1.03</v>
      </c>
      <c r="EV24" s="215">
        <f t="shared" si="30"/>
        <v>0.59883720930232565</v>
      </c>
      <c r="EW24" s="216">
        <v>40907</v>
      </c>
      <c r="EX24" s="215">
        <v>2.27</v>
      </c>
      <c r="EY24" s="215">
        <v>1.3599999999999999</v>
      </c>
      <c r="EZ24" s="215">
        <f t="shared" si="31"/>
        <v>0.59911894273127753</v>
      </c>
      <c r="FA24" s="216">
        <v>40907</v>
      </c>
      <c r="FB24" s="215">
        <v>1.9133</v>
      </c>
      <c r="FC24" s="215">
        <v>0.91</v>
      </c>
      <c r="FD24" s="215">
        <f t="shared" si="32"/>
        <v>0.47561804212616948</v>
      </c>
      <c r="FE24" s="216">
        <v>40907</v>
      </c>
      <c r="FF24" s="215">
        <v>1.22</v>
      </c>
      <c r="FG24" s="215">
        <v>0.72</v>
      </c>
      <c r="FH24" s="215">
        <f t="shared" si="33"/>
        <v>0.5901639344262295</v>
      </c>
      <c r="FI24" s="216">
        <v>40907</v>
      </c>
      <c r="FJ24" s="215">
        <v>1.03</v>
      </c>
      <c r="FK24" s="215">
        <v>0.92</v>
      </c>
      <c r="FL24" s="215">
        <f t="shared" si="34"/>
        <v>0.89320388349514568</v>
      </c>
      <c r="FM24" s="216">
        <v>40907</v>
      </c>
      <c r="FN24" s="215">
        <v>2.39</v>
      </c>
      <c r="FO24" s="215">
        <v>1.75</v>
      </c>
      <c r="FP24" s="215">
        <f t="shared" si="35"/>
        <v>0.73221757322175729</v>
      </c>
      <c r="FU24" s="216">
        <v>40907</v>
      </c>
      <c r="FV24" s="215">
        <v>1.4849999999999999</v>
      </c>
      <c r="FW24" s="215">
        <v>0.75</v>
      </c>
      <c r="FX24" s="215">
        <f t="shared" si="37"/>
        <v>0.50505050505050508</v>
      </c>
      <c r="FY24" s="216">
        <v>42004</v>
      </c>
      <c r="FZ24" s="215">
        <v>3.01</v>
      </c>
      <c r="GA24" s="215">
        <v>1.46</v>
      </c>
      <c r="GB24" s="215">
        <f t="shared" si="38"/>
        <v>0.4850498338870432</v>
      </c>
      <c r="GC24" s="216">
        <v>40907</v>
      </c>
      <c r="GD24" s="215">
        <v>2.86</v>
      </c>
      <c r="GE24" s="215">
        <v>1.62</v>
      </c>
      <c r="GF24" s="215">
        <f t="shared" si="39"/>
        <v>0.56643356643356646</v>
      </c>
      <c r="GG24" s="216">
        <v>42369</v>
      </c>
      <c r="GH24" s="215">
        <v>1.6</v>
      </c>
      <c r="GI24" s="215">
        <v>0.89</v>
      </c>
      <c r="GJ24" s="215">
        <f t="shared" si="40"/>
        <v>0.55625000000000002</v>
      </c>
    </row>
    <row r="25" spans="1:192">
      <c r="A25" s="216">
        <v>41274</v>
      </c>
      <c r="B25" s="215">
        <v>2.58</v>
      </c>
      <c r="C25" s="215">
        <v>1.8399999999999999</v>
      </c>
      <c r="D25" s="215">
        <f t="shared" si="0"/>
        <v>0.71317829457364335</v>
      </c>
      <c r="E25" s="216">
        <v>41639</v>
      </c>
      <c r="F25" s="215">
        <v>1.615</v>
      </c>
      <c r="G25" s="215">
        <v>0.94</v>
      </c>
      <c r="H25" s="215">
        <f t="shared" si="1"/>
        <v>0.58204334365325072</v>
      </c>
      <c r="I25" s="216">
        <v>43098</v>
      </c>
      <c r="J25" s="215">
        <v>2.14</v>
      </c>
      <c r="K25" s="215">
        <v>1.7774999999999999</v>
      </c>
      <c r="L25" s="215">
        <f t="shared" si="42"/>
        <v>0.83060747663551393</v>
      </c>
      <c r="M25" s="216">
        <v>41274</v>
      </c>
      <c r="N25" s="215">
        <v>2.6</v>
      </c>
      <c r="O25" s="215">
        <v>1.88</v>
      </c>
      <c r="P25" s="215">
        <f t="shared" si="2"/>
        <v>0.72307692307692306</v>
      </c>
      <c r="U25" s="216">
        <v>41274</v>
      </c>
      <c r="V25" s="215">
        <v>1.32</v>
      </c>
      <c r="W25" s="215">
        <v>1.1599999999999999</v>
      </c>
      <c r="X25" s="215">
        <f t="shared" si="3"/>
        <v>0.87878787878787867</v>
      </c>
      <c r="Y25" s="216">
        <v>41274</v>
      </c>
      <c r="Z25" s="215">
        <v>1.85</v>
      </c>
      <c r="AA25" s="215">
        <v>1.48</v>
      </c>
      <c r="AB25" s="215">
        <f t="shared" si="4"/>
        <v>0.79999999999999993</v>
      </c>
      <c r="AC25" s="216">
        <v>41274</v>
      </c>
      <c r="AD25" s="215">
        <v>0.97</v>
      </c>
      <c r="AE25" s="215">
        <v>0.81</v>
      </c>
      <c r="AF25" s="215">
        <f t="shared" si="5"/>
        <v>0.83505154639175261</v>
      </c>
      <c r="AG25" s="216">
        <v>41274</v>
      </c>
      <c r="AH25" s="215">
        <v>1.42</v>
      </c>
      <c r="AI25" s="215">
        <v>0.96</v>
      </c>
      <c r="AJ25" s="215">
        <f t="shared" si="6"/>
        <v>0.676056338028169</v>
      </c>
      <c r="AK25" s="216">
        <v>41274</v>
      </c>
      <c r="AL25" s="215">
        <v>3.86</v>
      </c>
      <c r="AM25" s="215">
        <v>2.42</v>
      </c>
      <c r="AN25" s="215">
        <f t="shared" si="7"/>
        <v>0.62694300518134716</v>
      </c>
      <c r="AO25" s="216">
        <v>41274</v>
      </c>
      <c r="AP25" s="215">
        <v>0.53</v>
      </c>
      <c r="AQ25" s="215">
        <v>2.11</v>
      </c>
      <c r="AR25" s="215">
        <f t="shared" si="8"/>
        <v>3.9811320754716979</v>
      </c>
      <c r="AS25" s="216">
        <v>41274</v>
      </c>
      <c r="AT25" s="215">
        <v>3.55</v>
      </c>
      <c r="AU25" s="215">
        <v>2.42</v>
      </c>
      <c r="AV25" s="215">
        <f t="shared" si="9"/>
        <v>0.6816901408450704</v>
      </c>
      <c r="AW25" s="216">
        <v>41274</v>
      </c>
      <c r="AX25" s="215">
        <v>3.07</v>
      </c>
      <c r="AY25" s="215">
        <v>3.03</v>
      </c>
      <c r="AZ25" s="215">
        <f t="shared" si="10"/>
        <v>0.98697068403908794</v>
      </c>
      <c r="BA25" s="216">
        <v>41274</v>
      </c>
      <c r="BB25" s="215">
        <v>-0.56000000000000005</v>
      </c>
      <c r="BC25" s="215">
        <v>1.3125</v>
      </c>
      <c r="BD25" s="215">
        <f t="shared" si="11"/>
        <v>-2.3437499999999996</v>
      </c>
      <c r="BE25" s="216">
        <v>43465</v>
      </c>
      <c r="BF25" s="215">
        <v>2.0699999999999998</v>
      </c>
      <c r="BG25" s="215">
        <v>1.415</v>
      </c>
      <c r="BH25" s="215">
        <f t="shared" si="45"/>
        <v>0.68357487922705318</v>
      </c>
      <c r="BI25" s="216">
        <v>41274</v>
      </c>
      <c r="BJ25" s="215">
        <v>4.76</v>
      </c>
      <c r="BK25" s="215">
        <v>3.32</v>
      </c>
      <c r="BL25" s="215">
        <f t="shared" si="12"/>
        <v>0.69747899159663862</v>
      </c>
      <c r="BM25" s="216"/>
      <c r="BQ25" s="216">
        <v>41274</v>
      </c>
      <c r="BR25" s="215">
        <v>1.8900000000000001</v>
      </c>
      <c r="BS25" s="215">
        <v>1.32</v>
      </c>
      <c r="BT25" s="215">
        <f t="shared" si="13"/>
        <v>0.69841269841269837</v>
      </c>
      <c r="BY25" s="216">
        <v>43098</v>
      </c>
      <c r="BZ25" s="215">
        <v>-3.88</v>
      </c>
      <c r="CA25" s="215">
        <v>1.44</v>
      </c>
      <c r="CB25" s="215">
        <f t="shared" si="41"/>
        <v>-0.37113402061855671</v>
      </c>
      <c r="CC25" s="216">
        <v>41639</v>
      </c>
      <c r="CD25" s="215">
        <v>1.62</v>
      </c>
      <c r="CE25" s="215">
        <v>1.24</v>
      </c>
      <c r="CF25" s="215">
        <f t="shared" si="15"/>
        <v>0.76543209876543206</v>
      </c>
      <c r="CG25" s="216">
        <v>41274</v>
      </c>
      <c r="CH25" s="215">
        <v>3.46</v>
      </c>
      <c r="CI25" s="215">
        <v>1.37</v>
      </c>
      <c r="CJ25" s="215">
        <f t="shared" si="16"/>
        <v>0.39595375722543358</v>
      </c>
      <c r="CK25" s="216">
        <v>41639</v>
      </c>
      <c r="CL25" s="215">
        <v>2.16</v>
      </c>
      <c r="CM25" s="215">
        <v>1.07</v>
      </c>
      <c r="CN25" s="215">
        <f t="shared" si="17"/>
        <v>0.49537037037037035</v>
      </c>
      <c r="CO25" s="216">
        <v>41274</v>
      </c>
      <c r="CP25" s="215">
        <v>4.5600000000000005</v>
      </c>
      <c r="CQ25" s="215">
        <v>2.4</v>
      </c>
      <c r="CR25" s="215">
        <f t="shared" si="18"/>
        <v>0.52631578947368418</v>
      </c>
      <c r="CW25" s="216">
        <v>41274</v>
      </c>
      <c r="CX25" s="215">
        <v>1.79</v>
      </c>
      <c r="CY25" s="215">
        <v>0.79749999999999999</v>
      </c>
      <c r="CZ25" s="215">
        <f t="shared" si="20"/>
        <v>0.4455307262569832</v>
      </c>
      <c r="DA25" s="216">
        <v>41274</v>
      </c>
      <c r="DB25" s="215">
        <v>-0.17</v>
      </c>
      <c r="DC25" s="215">
        <v>1.19</v>
      </c>
      <c r="DD25" s="215">
        <f t="shared" si="21"/>
        <v>-6.9999999999999991</v>
      </c>
      <c r="DE25" s="216">
        <v>41274</v>
      </c>
      <c r="DF25" s="215">
        <v>1.92</v>
      </c>
      <c r="DG25" s="215">
        <v>1.8199999999999998</v>
      </c>
      <c r="DH25" s="215">
        <f t="shared" si="22"/>
        <v>0.94791666666666663</v>
      </c>
      <c r="DI25" s="216">
        <v>41274</v>
      </c>
      <c r="DJ25" s="215">
        <v>3.45</v>
      </c>
      <c r="DK25" s="215">
        <v>2.12</v>
      </c>
      <c r="DL25" s="215">
        <f t="shared" si="43"/>
        <v>0.61449275362318845</v>
      </c>
      <c r="DM25" s="216">
        <v>41639</v>
      </c>
      <c r="DN25" s="215">
        <v>1.25</v>
      </c>
      <c r="DO25" s="215">
        <v>0.68</v>
      </c>
      <c r="DP25" s="215">
        <f t="shared" si="44"/>
        <v>0.54400000000000004</v>
      </c>
      <c r="DQ25" s="216">
        <v>42004</v>
      </c>
      <c r="DR25" s="215">
        <v>2.1800000000000002</v>
      </c>
      <c r="DS25" s="215">
        <v>1.115</v>
      </c>
      <c r="DT25" s="215">
        <f t="shared" si="23"/>
        <v>0.51146788990825687</v>
      </c>
      <c r="DU25" s="216">
        <v>41274</v>
      </c>
      <c r="DV25" s="215">
        <v>2.6</v>
      </c>
      <c r="DW25" s="215">
        <v>1.44</v>
      </c>
      <c r="DX25" s="215">
        <f t="shared" si="24"/>
        <v>0.55384615384615377</v>
      </c>
      <c r="DY25" s="216">
        <v>41274</v>
      </c>
      <c r="DZ25" s="215">
        <v>2.5099999999999998</v>
      </c>
      <c r="EA25" s="215">
        <v>1.42</v>
      </c>
      <c r="EB25" s="215">
        <f t="shared" si="25"/>
        <v>0.56573705179282874</v>
      </c>
      <c r="EC25" s="216">
        <v>43465</v>
      </c>
      <c r="ED25" s="215">
        <v>3.42</v>
      </c>
      <c r="EE25" s="215">
        <v>3.58</v>
      </c>
      <c r="EF25" s="215">
        <f t="shared" si="26"/>
        <v>1.0467836257309941</v>
      </c>
      <c r="EG25" s="216">
        <v>41274</v>
      </c>
      <c r="EH25" s="215">
        <v>2.67</v>
      </c>
      <c r="EI25" s="215">
        <v>1.9424999999999999</v>
      </c>
      <c r="EJ25" s="215">
        <f t="shared" si="27"/>
        <v>0.72752808988764039</v>
      </c>
      <c r="EO25" s="216">
        <v>41274</v>
      </c>
      <c r="EP25" s="215">
        <v>2.35</v>
      </c>
      <c r="EQ25" s="215">
        <v>1.2</v>
      </c>
      <c r="ER25" s="215">
        <f t="shared" si="29"/>
        <v>0.51063829787234039</v>
      </c>
      <c r="ES25" s="216">
        <v>41274</v>
      </c>
      <c r="ET25" s="215">
        <v>1.85</v>
      </c>
      <c r="EU25" s="215">
        <v>1.07</v>
      </c>
      <c r="EV25" s="215">
        <f t="shared" si="30"/>
        <v>0.57837837837837835</v>
      </c>
      <c r="EW25" s="216">
        <v>41274</v>
      </c>
      <c r="EX25" s="215">
        <v>2.37</v>
      </c>
      <c r="EY25" s="215">
        <v>1.38</v>
      </c>
      <c r="EZ25" s="215">
        <f t="shared" si="31"/>
        <v>0.58227848101265811</v>
      </c>
      <c r="FA25" s="216">
        <v>41274</v>
      </c>
      <c r="FB25" s="215">
        <v>1.9933000000000001</v>
      </c>
      <c r="FC25" s="215">
        <v>0.96</v>
      </c>
      <c r="FD25" s="215">
        <f t="shared" si="32"/>
        <v>0.4816134049064365</v>
      </c>
      <c r="FE25" s="216">
        <v>41274</v>
      </c>
      <c r="FF25" s="215">
        <v>1.115</v>
      </c>
      <c r="FG25" s="215">
        <v>0.76</v>
      </c>
      <c r="FH25" s="215">
        <f t="shared" si="33"/>
        <v>0.68161434977578472</v>
      </c>
      <c r="FI25" s="216">
        <v>41274</v>
      </c>
      <c r="FJ25" s="215">
        <v>1.3900000000000001</v>
      </c>
      <c r="FK25" s="215">
        <v>0.94</v>
      </c>
      <c r="FL25" s="215">
        <f t="shared" si="34"/>
        <v>0.6762589928057553</v>
      </c>
      <c r="FM25" s="216">
        <v>41274</v>
      </c>
      <c r="FN25" s="215">
        <v>2.1800000000000002</v>
      </c>
      <c r="FO25" s="215">
        <v>1.79</v>
      </c>
      <c r="FP25" s="215">
        <f t="shared" si="35"/>
        <v>0.82110091743119262</v>
      </c>
      <c r="FU25" s="216">
        <v>41274</v>
      </c>
      <c r="FV25" s="215">
        <v>1.4849999999999999</v>
      </c>
      <c r="FW25" s="215">
        <v>0.82499999999999996</v>
      </c>
      <c r="FX25" s="215">
        <f t="shared" si="37"/>
        <v>0.55555555555555558</v>
      </c>
      <c r="FY25" s="216">
        <v>42369</v>
      </c>
      <c r="FZ25" s="215">
        <v>2.92</v>
      </c>
      <c r="GA25" s="215">
        <v>1.62</v>
      </c>
      <c r="GB25" s="215">
        <f t="shared" si="38"/>
        <v>0.5547945205479452</v>
      </c>
      <c r="GC25" s="216">
        <v>41274</v>
      </c>
      <c r="GD25" s="215">
        <v>2.79</v>
      </c>
      <c r="GE25" s="215">
        <v>1.6600000000000001</v>
      </c>
      <c r="GF25" s="215">
        <f t="shared" si="39"/>
        <v>0.59498207885304666</v>
      </c>
      <c r="GG25" s="216">
        <v>42734</v>
      </c>
      <c r="GH25" s="215">
        <v>2.08</v>
      </c>
      <c r="GI25" s="215">
        <v>0.93</v>
      </c>
      <c r="GJ25" s="215">
        <f t="shared" si="40"/>
        <v>0.44711538461538464</v>
      </c>
    </row>
    <row r="26" spans="1:192">
      <c r="A26" s="216">
        <v>41639</v>
      </c>
      <c r="B26" s="215">
        <v>2.63</v>
      </c>
      <c r="C26" s="215">
        <v>1.9</v>
      </c>
      <c r="D26" s="215">
        <f t="shared" si="0"/>
        <v>0.72243346007604559</v>
      </c>
      <c r="E26" s="216">
        <v>42004</v>
      </c>
      <c r="F26" s="215">
        <v>1.73</v>
      </c>
      <c r="G26" s="215">
        <v>1.02</v>
      </c>
      <c r="H26" s="215">
        <f t="shared" si="1"/>
        <v>0.58959537572254339</v>
      </c>
      <c r="I26" s="216">
        <v>43465</v>
      </c>
      <c r="J26" s="215">
        <v>3.32</v>
      </c>
      <c r="K26" s="215">
        <v>1.8475000000000001</v>
      </c>
      <c r="L26" s="215">
        <f t="shared" si="42"/>
        <v>0.55647590361445787</v>
      </c>
      <c r="M26" s="216">
        <v>41639</v>
      </c>
      <c r="N26" s="215">
        <v>3.04</v>
      </c>
      <c r="O26" s="215">
        <v>1.95</v>
      </c>
      <c r="P26" s="215">
        <f t="shared" si="2"/>
        <v>0.64144736842105265</v>
      </c>
      <c r="U26" s="216">
        <v>41639</v>
      </c>
      <c r="V26" s="215">
        <v>1.85</v>
      </c>
      <c r="W26" s="215">
        <v>1.22</v>
      </c>
      <c r="X26" s="215">
        <f t="shared" si="3"/>
        <v>0.65945945945945939</v>
      </c>
      <c r="Y26" s="216">
        <v>41639</v>
      </c>
      <c r="Z26" s="215">
        <v>2.59</v>
      </c>
      <c r="AA26" s="215">
        <v>1.52</v>
      </c>
      <c r="AB26" s="215">
        <f t="shared" si="4"/>
        <v>0.58687258687258692</v>
      </c>
      <c r="AC26" s="216">
        <v>41639</v>
      </c>
      <c r="AD26" s="215">
        <v>0.72</v>
      </c>
      <c r="AE26" s="215">
        <v>0.83</v>
      </c>
      <c r="AF26" s="215">
        <f t="shared" si="5"/>
        <v>1.1527777777777777</v>
      </c>
      <c r="AG26" s="216">
        <v>41639</v>
      </c>
      <c r="AH26" s="215">
        <v>1.6600000000000001</v>
      </c>
      <c r="AI26" s="215">
        <v>1.02</v>
      </c>
      <c r="AJ26" s="215">
        <f t="shared" si="6"/>
        <v>0.61445783132530118</v>
      </c>
      <c r="AK26" s="216">
        <v>41639</v>
      </c>
      <c r="AL26" s="215">
        <v>3.61</v>
      </c>
      <c r="AM26" s="215">
        <v>2.46</v>
      </c>
      <c r="AN26" s="215">
        <f t="shared" si="7"/>
        <v>0.68144044321329644</v>
      </c>
      <c r="AO26" s="216">
        <v>41639</v>
      </c>
      <c r="AP26" s="215">
        <v>2.93</v>
      </c>
      <c r="AQ26" s="215">
        <v>2.25</v>
      </c>
      <c r="AR26" s="215">
        <f t="shared" si="8"/>
        <v>0.76791808873720135</v>
      </c>
      <c r="AS26" s="216">
        <v>41639</v>
      </c>
      <c r="AT26" s="215">
        <v>3.76</v>
      </c>
      <c r="AU26" s="215">
        <v>2.59</v>
      </c>
      <c r="AV26" s="215">
        <f t="shared" si="9"/>
        <v>0.68882978723404253</v>
      </c>
      <c r="AW26" s="216">
        <v>41639</v>
      </c>
      <c r="AX26" s="215">
        <v>3.76</v>
      </c>
      <c r="AY26" s="215">
        <v>3.09</v>
      </c>
      <c r="AZ26" s="215">
        <f t="shared" si="10"/>
        <v>0.82180851063829785</v>
      </c>
      <c r="BA26" s="216">
        <v>41639</v>
      </c>
      <c r="BB26" s="215">
        <v>2.7800000000000002</v>
      </c>
      <c r="BC26" s="215">
        <v>1.3674999999999999</v>
      </c>
      <c r="BD26" s="215">
        <f t="shared" si="11"/>
        <v>0.49190647482014382</v>
      </c>
      <c r="BI26" s="216">
        <v>41639</v>
      </c>
      <c r="BJ26" s="215">
        <v>3.99</v>
      </c>
      <c r="BK26" s="215">
        <v>3.32</v>
      </c>
      <c r="BL26" s="215">
        <f t="shared" si="12"/>
        <v>0.83208020050125309</v>
      </c>
      <c r="BM26" s="216"/>
      <c r="BQ26" s="216">
        <v>41639</v>
      </c>
      <c r="BR26" s="215">
        <v>2.4900000000000002</v>
      </c>
      <c r="BS26" s="215">
        <v>1.47</v>
      </c>
      <c r="BT26" s="215">
        <f t="shared" si="13"/>
        <v>0.59036144578313243</v>
      </c>
      <c r="BY26" s="216">
        <v>43465</v>
      </c>
      <c r="BZ26" s="215">
        <v>1.99</v>
      </c>
      <c r="CA26" s="215">
        <v>1.46</v>
      </c>
      <c r="CB26" s="215">
        <f t="shared" si="41"/>
        <v>0.73366834170854267</v>
      </c>
      <c r="CC26" s="216">
        <v>42004</v>
      </c>
      <c r="CD26" s="215">
        <v>1.63</v>
      </c>
      <c r="CE26" s="215">
        <v>1.24</v>
      </c>
      <c r="CF26" s="215">
        <f t="shared" si="15"/>
        <v>0.76073619631901845</v>
      </c>
      <c r="CG26" s="216">
        <v>41639</v>
      </c>
      <c r="CH26" s="215">
        <v>3.64</v>
      </c>
      <c r="CI26" s="215">
        <v>1.5699999999999998</v>
      </c>
      <c r="CJ26" s="215">
        <f t="shared" si="16"/>
        <v>0.43131868131868129</v>
      </c>
      <c r="CK26" s="216">
        <v>42004</v>
      </c>
      <c r="CL26" s="215">
        <v>2.3199999999999998</v>
      </c>
      <c r="CM26" s="215">
        <v>1.1100000000000001</v>
      </c>
      <c r="CN26" s="215">
        <f t="shared" si="17"/>
        <v>0.47844827586206906</v>
      </c>
      <c r="CO26" s="216">
        <v>41639</v>
      </c>
      <c r="CP26" s="215">
        <v>4.4683999999999999</v>
      </c>
      <c r="CQ26" s="215">
        <v>2.64</v>
      </c>
      <c r="CR26" s="215">
        <f t="shared" si="18"/>
        <v>0.5908155044311163</v>
      </c>
      <c r="CW26" s="216">
        <v>41639</v>
      </c>
      <c r="CX26" s="215">
        <v>1.94</v>
      </c>
      <c r="CY26" s="215">
        <v>0.85129999999999995</v>
      </c>
      <c r="CZ26" s="215">
        <f t="shared" si="20"/>
        <v>0.43881443298969069</v>
      </c>
      <c r="DA26" s="216">
        <v>41639</v>
      </c>
      <c r="DB26" s="215">
        <v>1.3900000000000001</v>
      </c>
      <c r="DC26" s="215">
        <v>1.19</v>
      </c>
      <c r="DD26" s="215">
        <f t="shared" si="21"/>
        <v>0.85611510791366896</v>
      </c>
      <c r="DE26" s="216">
        <v>41639</v>
      </c>
      <c r="DF26" s="215">
        <v>1.83</v>
      </c>
      <c r="DG26" s="215">
        <v>1.8199999999999998</v>
      </c>
      <c r="DH26" s="215">
        <f t="shared" si="22"/>
        <v>0.99453551912568294</v>
      </c>
      <c r="DI26" s="216">
        <v>41639</v>
      </c>
      <c r="DJ26" s="215">
        <v>3.66</v>
      </c>
      <c r="DK26" s="215">
        <v>2.23</v>
      </c>
      <c r="DL26" s="215">
        <f t="shared" si="43"/>
        <v>0.60928961748633881</v>
      </c>
      <c r="DM26" s="216">
        <v>42004</v>
      </c>
      <c r="DN26" s="215">
        <v>1.45</v>
      </c>
      <c r="DO26" s="215">
        <v>0.74</v>
      </c>
      <c r="DP26" s="215">
        <f t="shared" si="44"/>
        <v>0.51034482758620692</v>
      </c>
      <c r="DQ26" s="216">
        <v>42369</v>
      </c>
      <c r="DR26" s="215">
        <v>2.04</v>
      </c>
      <c r="DS26" s="215">
        <v>1.18</v>
      </c>
      <c r="DT26" s="215">
        <f t="shared" si="23"/>
        <v>0.57843137254901955</v>
      </c>
      <c r="DU26" s="216">
        <v>41639</v>
      </c>
      <c r="DV26" s="215">
        <v>1.76</v>
      </c>
      <c r="DW26" s="215">
        <v>1.47</v>
      </c>
      <c r="DX26" s="215">
        <f t="shared" si="24"/>
        <v>0.83522727272727271</v>
      </c>
      <c r="DY26" s="216">
        <v>41639</v>
      </c>
      <c r="DZ26" s="215">
        <v>2.4500000000000002</v>
      </c>
      <c r="EA26" s="215">
        <v>1.44</v>
      </c>
      <c r="EB26" s="215">
        <f t="shared" si="25"/>
        <v>0.58775510204081627</v>
      </c>
      <c r="EG26" s="216">
        <v>41639</v>
      </c>
      <c r="EH26" s="215">
        <v>1.87</v>
      </c>
      <c r="EI26" s="215">
        <v>2.0125000000000002</v>
      </c>
      <c r="EJ26" s="215">
        <f t="shared" si="27"/>
        <v>1.0762032085561497</v>
      </c>
      <c r="EO26" s="216">
        <v>41639</v>
      </c>
      <c r="EP26" s="215">
        <v>2.5099999999999998</v>
      </c>
      <c r="EQ26" s="215">
        <v>1.4450000000000001</v>
      </c>
      <c r="ER26" s="215">
        <f t="shared" si="29"/>
        <v>0.57569721115537853</v>
      </c>
      <c r="ES26" s="216">
        <v>41639</v>
      </c>
      <c r="ET26" s="215">
        <v>1.9100000000000001</v>
      </c>
      <c r="EU26" s="215">
        <v>1.1100000000000001</v>
      </c>
      <c r="EV26" s="215">
        <f t="shared" si="30"/>
        <v>0.58115183246073299</v>
      </c>
      <c r="EW26" s="216">
        <v>41639</v>
      </c>
      <c r="EX26" s="215">
        <v>2.64</v>
      </c>
      <c r="EY26" s="215">
        <v>1.4</v>
      </c>
      <c r="EZ26" s="215">
        <f t="shared" si="31"/>
        <v>0.53030303030303028</v>
      </c>
      <c r="FA26" s="216">
        <v>41639</v>
      </c>
      <c r="FB26" s="215">
        <v>2.2599999999999998</v>
      </c>
      <c r="FC26" s="215">
        <v>1.0133000000000001</v>
      </c>
      <c r="FD26" s="215">
        <f t="shared" si="32"/>
        <v>0.44836283185840714</v>
      </c>
      <c r="FE26" s="216">
        <v>41639</v>
      </c>
      <c r="FF26" s="215">
        <v>1.375</v>
      </c>
      <c r="FG26" s="215">
        <v>0.81</v>
      </c>
      <c r="FH26" s="215">
        <f t="shared" si="33"/>
        <v>0.58909090909090911</v>
      </c>
      <c r="FI26" s="216">
        <v>41639</v>
      </c>
      <c r="FJ26" s="215">
        <v>1.7</v>
      </c>
      <c r="FK26" s="215">
        <v>0.98</v>
      </c>
      <c r="FL26" s="215">
        <f t="shared" si="34"/>
        <v>0.57647058823529407</v>
      </c>
      <c r="FM26" s="216">
        <v>41639</v>
      </c>
      <c r="FN26" s="215">
        <v>2.2400000000000002</v>
      </c>
      <c r="FO26" s="215">
        <v>1.83</v>
      </c>
      <c r="FP26" s="215">
        <f t="shared" si="35"/>
        <v>0.8169642857142857</v>
      </c>
      <c r="FU26" s="216">
        <v>41639</v>
      </c>
      <c r="FV26" s="215">
        <v>1.2749999999999999</v>
      </c>
      <c r="FW26" s="215">
        <v>0.9</v>
      </c>
      <c r="FX26" s="215">
        <f t="shared" si="37"/>
        <v>0.70588235294117652</v>
      </c>
      <c r="FY26" s="216">
        <v>42734</v>
      </c>
      <c r="FZ26" s="215">
        <v>3.18</v>
      </c>
      <c r="GA26" s="215">
        <v>1.8</v>
      </c>
      <c r="GB26" s="215">
        <f t="shared" si="38"/>
        <v>0.56603773584905659</v>
      </c>
      <c r="GC26" s="216">
        <v>41639</v>
      </c>
      <c r="GD26" s="215">
        <v>2.02</v>
      </c>
      <c r="GE26" s="215">
        <v>1.7</v>
      </c>
      <c r="GF26" s="215">
        <f t="shared" si="39"/>
        <v>0.84158415841584155</v>
      </c>
      <c r="GG26" s="216">
        <v>43098</v>
      </c>
      <c r="GH26" s="215">
        <v>2.46</v>
      </c>
      <c r="GI26" s="215">
        <v>0.97499999999999998</v>
      </c>
      <c r="GJ26" s="215">
        <f t="shared" si="40"/>
        <v>0.39634146341463417</v>
      </c>
    </row>
    <row r="27" spans="1:192">
      <c r="A27" s="216">
        <v>42004</v>
      </c>
      <c r="B27" s="215">
        <v>2.9</v>
      </c>
      <c r="C27" s="215">
        <v>1.96</v>
      </c>
      <c r="D27" s="215">
        <f t="shared" si="0"/>
        <v>0.67586206896551726</v>
      </c>
      <c r="E27" s="216">
        <v>42369</v>
      </c>
      <c r="F27" s="215">
        <v>1.6800000000000002</v>
      </c>
      <c r="G27" s="215">
        <v>1.1000000000000001</v>
      </c>
      <c r="H27" s="215">
        <f t="shared" si="1"/>
        <v>0.65476190476190477</v>
      </c>
      <c r="M27" s="216">
        <v>42004</v>
      </c>
      <c r="N27" s="215">
        <v>3.34</v>
      </c>
      <c r="O27" s="215">
        <v>2.0299999999999998</v>
      </c>
      <c r="P27" s="215">
        <f t="shared" si="2"/>
        <v>0.60778443113772451</v>
      </c>
      <c r="U27" s="216">
        <v>42004</v>
      </c>
      <c r="V27" s="215">
        <v>3.1</v>
      </c>
      <c r="W27" s="215">
        <v>1.27</v>
      </c>
      <c r="X27" s="215">
        <f t="shared" si="3"/>
        <v>0.4096774193548387</v>
      </c>
      <c r="Y27" s="216">
        <v>42004</v>
      </c>
      <c r="Z27" s="215">
        <v>2.93</v>
      </c>
      <c r="AA27" s="215">
        <v>1.56</v>
      </c>
      <c r="AB27" s="215">
        <f t="shared" si="4"/>
        <v>0.53242320819112632</v>
      </c>
      <c r="AC27" s="216">
        <v>42004</v>
      </c>
      <c r="AD27" s="215">
        <v>1.42</v>
      </c>
      <c r="AE27" s="215">
        <v>0.95</v>
      </c>
      <c r="AF27" s="215">
        <f t="shared" si="5"/>
        <v>0.66901408450704225</v>
      </c>
      <c r="AG27" s="216">
        <v>42004</v>
      </c>
      <c r="AH27" s="215">
        <v>1.74</v>
      </c>
      <c r="AI27" s="215">
        <v>1.08</v>
      </c>
      <c r="AJ27" s="215">
        <f t="shared" si="6"/>
        <v>0.62068965517241381</v>
      </c>
      <c r="AK27" s="216">
        <v>42004</v>
      </c>
      <c r="AL27" s="215">
        <v>3.71</v>
      </c>
      <c r="AM27" s="215">
        <v>2.52</v>
      </c>
      <c r="AN27" s="215">
        <f t="shared" si="7"/>
        <v>0.67924528301886788</v>
      </c>
      <c r="AO27" s="216">
        <v>42004</v>
      </c>
      <c r="AP27" s="215">
        <v>2.2400000000000002</v>
      </c>
      <c r="AQ27" s="215">
        <v>2.4</v>
      </c>
      <c r="AR27" s="215">
        <f t="shared" si="8"/>
        <v>1.0714285714285714</v>
      </c>
      <c r="AS27" s="216">
        <v>42004</v>
      </c>
      <c r="AT27" s="215">
        <v>5.0999999999999996</v>
      </c>
      <c r="AU27" s="215">
        <v>2.69</v>
      </c>
      <c r="AV27" s="215">
        <f t="shared" si="9"/>
        <v>0.52745098039215688</v>
      </c>
      <c r="AW27" s="216">
        <v>42004</v>
      </c>
      <c r="AX27" s="215">
        <v>2.66</v>
      </c>
      <c r="AY27" s="215">
        <v>3.15</v>
      </c>
      <c r="AZ27" s="215">
        <f t="shared" si="10"/>
        <v>1.1842105263157894</v>
      </c>
      <c r="BA27" s="216">
        <v>42004</v>
      </c>
      <c r="BB27" s="215">
        <v>4.8899999999999997</v>
      </c>
      <c r="BC27" s="215">
        <v>1.4824999999999999</v>
      </c>
      <c r="BD27" s="215">
        <f t="shared" si="11"/>
        <v>0.30316973415132925</v>
      </c>
      <c r="BI27" s="216">
        <v>42004</v>
      </c>
      <c r="BJ27" s="215">
        <v>5.22</v>
      </c>
      <c r="BK27" s="215">
        <v>3.32</v>
      </c>
      <c r="BL27" s="215">
        <f t="shared" si="12"/>
        <v>0.63601532567049812</v>
      </c>
      <c r="BM27" s="216"/>
      <c r="BQ27" s="216">
        <v>42004</v>
      </c>
      <c r="BR27" s="215">
        <v>2.58</v>
      </c>
      <c r="BS27" s="215">
        <v>1.5699999999999998</v>
      </c>
      <c r="BT27" s="215">
        <f t="shared" si="13"/>
        <v>0.60852713178294571</v>
      </c>
      <c r="CC27" s="216">
        <v>42369</v>
      </c>
      <c r="CD27" s="215">
        <v>1.5</v>
      </c>
      <c r="CE27" s="215">
        <v>1.24</v>
      </c>
      <c r="CF27" s="215">
        <f t="shared" si="15"/>
        <v>0.82666666666666666</v>
      </c>
      <c r="CG27" s="216">
        <v>42004</v>
      </c>
      <c r="CH27" s="215">
        <v>3.85</v>
      </c>
      <c r="CI27" s="215">
        <v>1.76</v>
      </c>
      <c r="CJ27" s="215">
        <f t="shared" si="16"/>
        <v>0.45714285714285713</v>
      </c>
      <c r="CK27" s="216">
        <v>42369</v>
      </c>
      <c r="CL27" s="215">
        <v>2.06</v>
      </c>
      <c r="CM27" s="215">
        <v>1.1599999999999999</v>
      </c>
      <c r="CN27" s="215">
        <f t="shared" si="17"/>
        <v>0.56310679611650483</v>
      </c>
      <c r="CO27" s="216">
        <v>42004</v>
      </c>
      <c r="CP27" s="215">
        <v>5.6</v>
      </c>
      <c r="CQ27" s="215">
        <v>2.9</v>
      </c>
      <c r="CR27" s="215">
        <f t="shared" si="18"/>
        <v>0.5178571428571429</v>
      </c>
      <c r="CW27" s="216">
        <v>42004</v>
      </c>
      <c r="CX27" s="215">
        <v>1.98</v>
      </c>
      <c r="CY27" s="215">
        <v>0.95</v>
      </c>
      <c r="CZ27" s="215">
        <f t="shared" si="20"/>
        <v>0.47979797979797978</v>
      </c>
      <c r="DA27" s="216">
        <v>42004</v>
      </c>
      <c r="DB27" s="215">
        <v>1.5699999999999998</v>
      </c>
      <c r="DC27" s="215">
        <v>1.21</v>
      </c>
      <c r="DD27" s="215">
        <f t="shared" si="21"/>
        <v>0.77070063694267521</v>
      </c>
      <c r="DE27" s="216">
        <v>42004</v>
      </c>
      <c r="DF27" s="215">
        <v>3.06</v>
      </c>
      <c r="DG27" s="215">
        <v>1.8199999999999998</v>
      </c>
      <c r="DH27" s="215">
        <f t="shared" si="22"/>
        <v>0.59477124183006524</v>
      </c>
      <c r="DI27" s="216">
        <v>42004</v>
      </c>
      <c r="DJ27" s="215">
        <v>3.58</v>
      </c>
      <c r="DK27" s="215">
        <v>2.2974999999999999</v>
      </c>
      <c r="DL27" s="215">
        <f t="shared" si="43"/>
        <v>0.64175977653631278</v>
      </c>
      <c r="DM27" s="216">
        <v>42369</v>
      </c>
      <c r="DN27" s="215">
        <v>0.2</v>
      </c>
      <c r="DO27" s="215">
        <v>0.8</v>
      </c>
      <c r="DP27" s="215">
        <f t="shared" si="44"/>
        <v>4</v>
      </c>
      <c r="DQ27" s="216">
        <v>42734</v>
      </c>
      <c r="DR27" s="215">
        <v>2.16</v>
      </c>
      <c r="DS27" s="215">
        <v>1.26</v>
      </c>
      <c r="DT27" s="215">
        <f t="shared" si="23"/>
        <v>0.58333333333333326</v>
      </c>
      <c r="DU27" s="216">
        <v>42004</v>
      </c>
      <c r="DV27" s="215">
        <v>2.61</v>
      </c>
      <c r="DW27" s="215">
        <v>1.49</v>
      </c>
      <c r="DX27" s="215">
        <f t="shared" si="24"/>
        <v>0.57088122605363989</v>
      </c>
      <c r="DY27" s="216">
        <v>42004</v>
      </c>
      <c r="DZ27" s="215">
        <v>2.99</v>
      </c>
      <c r="EA27" s="215">
        <v>1.48</v>
      </c>
      <c r="EB27" s="215">
        <f t="shared" si="25"/>
        <v>0.49498327759197319</v>
      </c>
      <c r="EG27" s="216">
        <v>42004</v>
      </c>
      <c r="EH27" s="215">
        <v>2.1800000000000002</v>
      </c>
      <c r="EI27" s="215">
        <v>2.0825</v>
      </c>
      <c r="EJ27" s="215">
        <f t="shared" si="27"/>
        <v>0.95527522935779807</v>
      </c>
      <c r="EO27" s="216">
        <v>42004</v>
      </c>
      <c r="EP27" s="215">
        <v>2.59</v>
      </c>
      <c r="EQ27" s="215">
        <v>1.56</v>
      </c>
      <c r="ER27" s="215">
        <f t="shared" si="29"/>
        <v>0.60231660231660233</v>
      </c>
      <c r="ES27" s="216">
        <v>42004</v>
      </c>
      <c r="ET27" s="215">
        <v>2.0299999999999998</v>
      </c>
      <c r="EU27" s="215">
        <v>1.2</v>
      </c>
      <c r="EV27" s="215">
        <f t="shared" si="30"/>
        <v>0.59113300492610843</v>
      </c>
      <c r="EW27" s="216">
        <v>42004</v>
      </c>
      <c r="EX27" s="215">
        <v>2.96</v>
      </c>
      <c r="EY27" s="215">
        <v>1.48</v>
      </c>
      <c r="EZ27" s="215">
        <f t="shared" si="31"/>
        <v>0.5</v>
      </c>
      <c r="FA27" s="216">
        <v>42004</v>
      </c>
      <c r="FB27" s="215">
        <v>2.4699999999999998</v>
      </c>
      <c r="FC27" s="215">
        <v>1.0669999999999999</v>
      </c>
      <c r="FD27" s="215">
        <f t="shared" si="32"/>
        <v>0.4319838056680162</v>
      </c>
      <c r="FE27" s="216">
        <v>42004</v>
      </c>
      <c r="FF27" s="215">
        <v>1.67</v>
      </c>
      <c r="FG27" s="215">
        <v>0.85499999999999998</v>
      </c>
      <c r="FH27" s="215">
        <f t="shared" si="33"/>
        <v>0.5119760479041916</v>
      </c>
      <c r="FI27" s="216">
        <v>42004</v>
      </c>
      <c r="FJ27" s="215">
        <v>1.67</v>
      </c>
      <c r="FK27" s="215">
        <v>1.02</v>
      </c>
      <c r="FL27" s="215">
        <f t="shared" si="34"/>
        <v>0.6107784431137725</v>
      </c>
      <c r="FM27" s="216">
        <v>42004</v>
      </c>
      <c r="FN27" s="215">
        <v>2.16</v>
      </c>
      <c r="FO27" s="215">
        <v>1.85</v>
      </c>
      <c r="FP27" s="215">
        <f t="shared" si="35"/>
        <v>0.85648148148148151</v>
      </c>
      <c r="FU27" s="216">
        <v>42004</v>
      </c>
      <c r="FV27" s="215">
        <v>1.46</v>
      </c>
      <c r="FW27" s="215">
        <v>0.96</v>
      </c>
      <c r="FX27" s="215">
        <f t="shared" si="37"/>
        <v>0.65753424657534243</v>
      </c>
      <c r="FY27" s="216">
        <v>43098</v>
      </c>
      <c r="FZ27" s="215">
        <v>4.04</v>
      </c>
      <c r="GA27" s="215">
        <v>2.4750000000000001</v>
      </c>
      <c r="GB27" s="215">
        <f t="shared" si="38"/>
        <v>0.61262376237623761</v>
      </c>
      <c r="GC27" s="216">
        <v>42004</v>
      </c>
      <c r="GD27" s="215">
        <v>2.35</v>
      </c>
      <c r="GE27" s="215">
        <v>1.76</v>
      </c>
      <c r="GF27" s="215">
        <f t="shared" si="39"/>
        <v>0.74893617021276593</v>
      </c>
      <c r="GG27" s="216">
        <v>43465</v>
      </c>
      <c r="GH27" s="215">
        <v>4.0599999999999996</v>
      </c>
      <c r="GI27" s="215">
        <v>1.02</v>
      </c>
      <c r="GJ27" s="215">
        <f t="shared" si="40"/>
        <v>0.25123152709359609</v>
      </c>
    </row>
    <row r="28" spans="1:192">
      <c r="A28" s="216">
        <v>42369</v>
      </c>
      <c r="B28" s="215">
        <v>2.92</v>
      </c>
      <c r="C28" s="215">
        <v>2.02</v>
      </c>
      <c r="D28" s="215">
        <f t="shared" si="0"/>
        <v>0.69178082191780821</v>
      </c>
      <c r="E28" s="216">
        <v>42734</v>
      </c>
      <c r="F28" s="215">
        <v>1.6400000000000001</v>
      </c>
      <c r="G28" s="215">
        <v>1.175</v>
      </c>
      <c r="H28" s="215">
        <f t="shared" si="1"/>
        <v>0.71646341463414631</v>
      </c>
      <c r="M28" s="216">
        <v>42369</v>
      </c>
      <c r="N28" s="215">
        <v>4.17</v>
      </c>
      <c r="O28" s="215">
        <v>2.15</v>
      </c>
      <c r="P28" s="215">
        <f t="shared" si="2"/>
        <v>0.5155875299760192</v>
      </c>
      <c r="U28" s="216">
        <v>42369</v>
      </c>
      <c r="V28" s="215">
        <v>1.97</v>
      </c>
      <c r="W28" s="215">
        <v>1.32</v>
      </c>
      <c r="X28" s="215">
        <f t="shared" si="3"/>
        <v>0.67005076142131981</v>
      </c>
      <c r="Y28" s="216">
        <v>42369</v>
      </c>
      <c r="Z28" s="215">
        <v>-0.71</v>
      </c>
      <c r="AA28" s="215">
        <v>1.62</v>
      </c>
      <c r="AB28" s="215">
        <f t="shared" si="4"/>
        <v>-2.2816901408450705</v>
      </c>
      <c r="AC28" s="216">
        <v>42369</v>
      </c>
      <c r="AD28" s="215">
        <v>-1.6099999999999999</v>
      </c>
      <c r="AE28" s="215">
        <v>0.99</v>
      </c>
      <c r="AF28" s="215">
        <f t="shared" si="5"/>
        <v>-0.6149068322981367</v>
      </c>
      <c r="AG28" s="216">
        <v>42369</v>
      </c>
      <c r="AH28" s="215">
        <v>1.8900000000000001</v>
      </c>
      <c r="AI28" s="215">
        <v>1.1599999999999999</v>
      </c>
      <c r="AJ28" s="215">
        <f t="shared" si="6"/>
        <v>0.61375661375661372</v>
      </c>
      <c r="AK28" s="216">
        <v>42369</v>
      </c>
      <c r="AL28" s="215">
        <v>4.05</v>
      </c>
      <c r="AM28" s="215">
        <v>2.6</v>
      </c>
      <c r="AN28" s="215">
        <f t="shared" si="7"/>
        <v>0.64197530864197538</v>
      </c>
      <c r="AO28" s="216">
        <v>42369</v>
      </c>
      <c r="AP28" s="215">
        <v>3.2</v>
      </c>
      <c r="AQ28" s="215">
        <v>2.59</v>
      </c>
      <c r="AR28" s="215">
        <f t="shared" si="8"/>
        <v>0.80937499999999996</v>
      </c>
      <c r="AS28" s="216">
        <v>42369</v>
      </c>
      <c r="AT28" s="215">
        <v>4.05</v>
      </c>
      <c r="AU28" s="215">
        <v>2.84</v>
      </c>
      <c r="AV28" s="215">
        <f t="shared" si="9"/>
        <v>0.70123456790123462</v>
      </c>
      <c r="AW28" s="216">
        <v>42369</v>
      </c>
      <c r="AX28" s="215">
        <v>4.05</v>
      </c>
      <c r="AY28" s="215">
        <v>3.24</v>
      </c>
      <c r="AZ28" s="215">
        <f t="shared" si="10"/>
        <v>0.8</v>
      </c>
      <c r="BA28" s="216">
        <v>42369</v>
      </c>
      <c r="BB28" s="215">
        <v>3.1</v>
      </c>
      <c r="BC28" s="215">
        <v>1.7324999999999999</v>
      </c>
      <c r="BD28" s="215">
        <f t="shared" si="11"/>
        <v>0.55887096774193545</v>
      </c>
      <c r="BI28" s="216">
        <v>42369</v>
      </c>
      <c r="BJ28" s="215">
        <v>-0.99</v>
      </c>
      <c r="BK28" s="215">
        <v>3.34</v>
      </c>
      <c r="BL28" s="215">
        <f t="shared" si="12"/>
        <v>-3.3737373737373737</v>
      </c>
      <c r="BM28" s="216"/>
      <c r="BQ28" s="216">
        <v>42369</v>
      </c>
      <c r="BR28" s="215">
        <v>2.76</v>
      </c>
      <c r="BS28" s="215">
        <v>1.67</v>
      </c>
      <c r="BT28" s="215">
        <f t="shared" si="13"/>
        <v>0.60507246376811596</v>
      </c>
      <c r="CC28" s="216">
        <v>42734</v>
      </c>
      <c r="CD28" s="215">
        <v>2.29</v>
      </c>
      <c r="CE28" s="215">
        <v>1.24</v>
      </c>
      <c r="CF28" s="215">
        <f t="shared" si="15"/>
        <v>0.54148471615720528</v>
      </c>
      <c r="CG28" s="216">
        <v>42369</v>
      </c>
      <c r="CH28" s="215">
        <v>3.87</v>
      </c>
      <c r="CI28" s="215">
        <v>1.92</v>
      </c>
      <c r="CJ28" s="215">
        <f t="shared" si="16"/>
        <v>0.49612403100775193</v>
      </c>
      <c r="CK28" s="216">
        <v>42734</v>
      </c>
      <c r="CL28" s="215">
        <v>2.1800000000000002</v>
      </c>
      <c r="CM28" s="215">
        <v>1.21</v>
      </c>
      <c r="CN28" s="215">
        <f t="shared" si="17"/>
        <v>0.55504587155963292</v>
      </c>
      <c r="CO28" s="216">
        <v>42369</v>
      </c>
      <c r="CP28" s="215">
        <v>6.06</v>
      </c>
      <c r="CQ28" s="215">
        <v>3.08</v>
      </c>
      <c r="CR28" s="215">
        <f t="shared" si="18"/>
        <v>0.5082508250825083</v>
      </c>
      <c r="CW28" s="216">
        <v>42369</v>
      </c>
      <c r="CX28" s="215">
        <v>1.3599999999999999</v>
      </c>
      <c r="CY28" s="215">
        <v>1.05</v>
      </c>
      <c r="CZ28" s="215">
        <f t="shared" si="20"/>
        <v>0.77205882352941191</v>
      </c>
      <c r="DA28" s="216">
        <v>42369</v>
      </c>
      <c r="DB28" s="215">
        <v>1.58</v>
      </c>
      <c r="DC28" s="215">
        <v>1.23</v>
      </c>
      <c r="DD28" s="215">
        <f t="shared" si="21"/>
        <v>0.77848101265822778</v>
      </c>
      <c r="DE28" s="216">
        <v>42369</v>
      </c>
      <c r="DF28" s="215">
        <v>1.79</v>
      </c>
      <c r="DG28" s="215">
        <v>1.8199999999999998</v>
      </c>
      <c r="DH28" s="215">
        <f t="shared" si="22"/>
        <v>1.0167597765363128</v>
      </c>
      <c r="DI28" s="216">
        <v>42369</v>
      </c>
      <c r="DJ28" s="215">
        <v>3.92</v>
      </c>
      <c r="DK28" s="215">
        <v>2.41</v>
      </c>
      <c r="DL28" s="215">
        <f t="shared" si="43"/>
        <v>0.61479591836734704</v>
      </c>
      <c r="DM28" s="216">
        <v>42734</v>
      </c>
      <c r="DN28" s="215">
        <v>1.46</v>
      </c>
      <c r="DO28" s="215">
        <v>0.88</v>
      </c>
      <c r="DP28" s="215">
        <f t="shared" si="44"/>
        <v>0.60273972602739723</v>
      </c>
      <c r="DQ28" s="216">
        <v>43098</v>
      </c>
      <c r="DR28" s="215">
        <v>2.1</v>
      </c>
      <c r="DS28" s="215">
        <v>1.34</v>
      </c>
      <c r="DT28" s="215">
        <f t="shared" si="23"/>
        <v>0.63809523809523816</v>
      </c>
      <c r="DU28" s="216">
        <v>42369</v>
      </c>
      <c r="DV28" s="215">
        <v>1.01</v>
      </c>
      <c r="DW28" s="215">
        <v>1.5</v>
      </c>
      <c r="DX28" s="215">
        <f t="shared" si="24"/>
        <v>1.4851485148514851</v>
      </c>
      <c r="DY28" s="216">
        <v>42369</v>
      </c>
      <c r="DZ28" s="215">
        <v>3.3</v>
      </c>
      <c r="EA28" s="215">
        <v>1.56</v>
      </c>
      <c r="EB28" s="215">
        <f t="shared" si="25"/>
        <v>0.47272727272727277</v>
      </c>
      <c r="EG28" s="216">
        <v>42369</v>
      </c>
      <c r="EH28" s="215">
        <v>2.6</v>
      </c>
      <c r="EI28" s="215">
        <v>2.1524999999999999</v>
      </c>
      <c r="EJ28" s="215">
        <f t="shared" si="27"/>
        <v>0.82788461538461533</v>
      </c>
      <c r="EO28" s="216">
        <v>42369</v>
      </c>
      <c r="EP28" s="215">
        <v>2.34</v>
      </c>
      <c r="EQ28" s="215">
        <v>1.74</v>
      </c>
      <c r="ER28" s="215">
        <f t="shared" si="29"/>
        <v>0.74358974358974361</v>
      </c>
      <c r="ES28" s="216">
        <v>42369</v>
      </c>
      <c r="ET28" s="215">
        <v>1.94</v>
      </c>
      <c r="EU28" s="215">
        <v>1.28</v>
      </c>
      <c r="EV28" s="215">
        <f t="shared" si="30"/>
        <v>0.65979381443298968</v>
      </c>
      <c r="EW28" s="216">
        <v>42369</v>
      </c>
      <c r="EX28" s="215">
        <v>3.09</v>
      </c>
      <c r="EY28" s="215">
        <v>1.56</v>
      </c>
      <c r="EZ28" s="215">
        <f t="shared" si="31"/>
        <v>0.50485436893203883</v>
      </c>
      <c r="FA28" s="216">
        <v>42369</v>
      </c>
      <c r="FB28" s="215">
        <v>2.7199999999999998</v>
      </c>
      <c r="FC28" s="215">
        <v>1.1325000000000001</v>
      </c>
      <c r="FD28" s="215">
        <f t="shared" si="32"/>
        <v>0.41636029411764713</v>
      </c>
      <c r="FE28" s="216">
        <v>42369</v>
      </c>
      <c r="FF28" s="215">
        <v>2.1</v>
      </c>
      <c r="FG28" s="215">
        <v>0.91500000000000004</v>
      </c>
      <c r="FH28" s="215">
        <f t="shared" si="33"/>
        <v>0.43571428571428572</v>
      </c>
      <c r="FI28" s="216">
        <v>42369</v>
      </c>
      <c r="FJ28" s="215">
        <v>0.89590000000000003</v>
      </c>
      <c r="FK28" s="215">
        <v>0.83</v>
      </c>
      <c r="FL28" s="215">
        <f t="shared" si="34"/>
        <v>0.92644268333519364</v>
      </c>
      <c r="FM28" s="216">
        <v>42369</v>
      </c>
      <c r="FN28" s="215">
        <v>1.96</v>
      </c>
      <c r="FO28" s="215">
        <v>1.8599999999999999</v>
      </c>
      <c r="FP28" s="215">
        <f t="shared" si="35"/>
        <v>0.94897959183673464</v>
      </c>
      <c r="FU28" s="216">
        <v>42369</v>
      </c>
      <c r="FV28" s="215">
        <v>1.52</v>
      </c>
      <c r="FW28" s="215">
        <v>1.02</v>
      </c>
      <c r="FX28" s="215">
        <f t="shared" si="37"/>
        <v>0.67105263157894735</v>
      </c>
      <c r="FY28" s="216">
        <v>43465</v>
      </c>
      <c r="FZ28" s="215">
        <v>3.68</v>
      </c>
      <c r="GA28" s="215">
        <v>2.08</v>
      </c>
      <c r="GB28" s="215">
        <f t="shared" si="38"/>
        <v>0.56521739130434778</v>
      </c>
      <c r="GC28" s="216">
        <v>42369</v>
      </c>
      <c r="GD28" s="215">
        <v>3.16</v>
      </c>
      <c r="GE28" s="215">
        <v>1.8399999999999999</v>
      </c>
      <c r="GF28" s="215">
        <f t="shared" si="39"/>
        <v>0.58227848101265811</v>
      </c>
    </row>
    <row r="29" spans="1:192">
      <c r="A29" s="216">
        <v>42734</v>
      </c>
      <c r="B29" s="215">
        <v>3.14</v>
      </c>
      <c r="C29" s="215">
        <v>2.08</v>
      </c>
      <c r="D29" s="215">
        <f t="shared" si="0"/>
        <v>0.66242038216560506</v>
      </c>
      <c r="E29" s="216">
        <v>43098</v>
      </c>
      <c r="F29" s="215">
        <v>1.99</v>
      </c>
      <c r="G29" s="215">
        <v>1.26</v>
      </c>
      <c r="H29" s="215">
        <f t="shared" si="1"/>
        <v>0.63316582914572861</v>
      </c>
      <c r="M29" s="216">
        <v>42734</v>
      </c>
      <c r="N29" s="215">
        <v>1.24</v>
      </c>
      <c r="O29" s="215">
        <v>2.27</v>
      </c>
      <c r="P29" s="215">
        <f t="shared" si="2"/>
        <v>1.8306451612903225</v>
      </c>
      <c r="U29" s="216">
        <v>42734</v>
      </c>
      <c r="V29" s="215">
        <v>2.15</v>
      </c>
      <c r="W29" s="215">
        <v>1.37</v>
      </c>
      <c r="X29" s="215">
        <f t="shared" si="3"/>
        <v>0.63720930232558148</v>
      </c>
      <c r="Y29" s="216">
        <v>42734</v>
      </c>
      <c r="Z29" s="215">
        <v>1.37</v>
      </c>
      <c r="AA29" s="215">
        <v>1.6800000000000002</v>
      </c>
      <c r="AB29" s="215">
        <f t="shared" si="4"/>
        <v>1.2262773722627738</v>
      </c>
      <c r="AC29" s="216">
        <v>42734</v>
      </c>
      <c r="AD29" s="215">
        <v>1</v>
      </c>
      <c r="AE29" s="215">
        <v>1.03</v>
      </c>
      <c r="AF29" s="215">
        <f t="shared" si="5"/>
        <v>1.03</v>
      </c>
      <c r="AG29" s="216">
        <v>42734</v>
      </c>
      <c r="AH29" s="215">
        <v>1.98</v>
      </c>
      <c r="AI29" s="215">
        <v>1.24</v>
      </c>
      <c r="AJ29" s="215">
        <f t="shared" si="6"/>
        <v>0.6262626262626263</v>
      </c>
      <c r="AK29" s="216">
        <v>42734</v>
      </c>
      <c r="AL29" s="215">
        <v>4.12</v>
      </c>
      <c r="AM29" s="215">
        <v>2.68</v>
      </c>
      <c r="AN29" s="215">
        <f t="shared" si="7"/>
        <v>0.65048543689320393</v>
      </c>
      <c r="AO29" s="216">
        <v>42734</v>
      </c>
      <c r="AP29" s="215">
        <v>3.44</v>
      </c>
      <c r="AQ29" s="215">
        <v>2.8</v>
      </c>
      <c r="AR29" s="215">
        <f t="shared" si="8"/>
        <v>0.81395348837209303</v>
      </c>
      <c r="AS29" s="216">
        <v>42734</v>
      </c>
      <c r="AT29" s="215">
        <v>4.83</v>
      </c>
      <c r="AU29" s="215">
        <v>3.06</v>
      </c>
      <c r="AV29" s="215">
        <f t="shared" si="9"/>
        <v>0.63354037267080743</v>
      </c>
      <c r="AW29" s="216">
        <v>42734</v>
      </c>
      <c r="AX29" s="215">
        <v>3.11</v>
      </c>
      <c r="AY29" s="215">
        <v>3.36</v>
      </c>
      <c r="AZ29" s="215">
        <f t="shared" si="10"/>
        <v>1.0803858520900322</v>
      </c>
      <c r="BA29" s="216">
        <v>42734</v>
      </c>
      <c r="BB29" s="215">
        <v>3.9699999999999998</v>
      </c>
      <c r="BC29" s="215">
        <v>1.9824999999999999</v>
      </c>
      <c r="BD29" s="215">
        <f t="shared" si="11"/>
        <v>0.49937027707808568</v>
      </c>
      <c r="BI29" s="216">
        <v>42734</v>
      </c>
      <c r="BJ29" s="215">
        <v>-3.26</v>
      </c>
      <c r="BK29" s="215">
        <v>3.42</v>
      </c>
      <c r="BL29" s="215">
        <f t="shared" si="12"/>
        <v>-1.0490797546012269</v>
      </c>
      <c r="BM29" s="216"/>
      <c r="BQ29" s="216">
        <v>42734</v>
      </c>
      <c r="BR29" s="215">
        <v>2.96</v>
      </c>
      <c r="BS29" s="215">
        <v>1.78</v>
      </c>
      <c r="BT29" s="215">
        <f t="shared" si="13"/>
        <v>0.60135135135135132</v>
      </c>
      <c r="CC29" s="216">
        <v>43098</v>
      </c>
      <c r="CD29" s="215">
        <v>1.52</v>
      </c>
      <c r="CE29" s="215">
        <v>1.24</v>
      </c>
      <c r="CF29" s="215">
        <f t="shared" si="15"/>
        <v>0.81578947368421051</v>
      </c>
      <c r="CG29" s="216">
        <v>42734</v>
      </c>
      <c r="CH29" s="215">
        <v>3.94</v>
      </c>
      <c r="CI29" s="215">
        <v>2.08</v>
      </c>
      <c r="CJ29" s="215">
        <f t="shared" si="16"/>
        <v>0.52791878172588835</v>
      </c>
      <c r="CK29" s="216">
        <v>43098</v>
      </c>
      <c r="CL29" s="215">
        <v>2.82</v>
      </c>
      <c r="CM29" s="215">
        <v>1.26</v>
      </c>
      <c r="CN29" s="215">
        <f t="shared" si="17"/>
        <v>0.44680851063829791</v>
      </c>
      <c r="CO29" s="216">
        <v>42734</v>
      </c>
      <c r="CP29" s="215">
        <v>6.24</v>
      </c>
      <c r="CQ29" s="215">
        <v>3.48</v>
      </c>
      <c r="CR29" s="215">
        <f t="shared" si="18"/>
        <v>0.55769230769230771</v>
      </c>
      <c r="CW29" s="216">
        <v>42734</v>
      </c>
      <c r="CX29" s="215">
        <v>1.69</v>
      </c>
      <c r="CY29" s="215">
        <v>1.155</v>
      </c>
      <c r="CZ29" s="215">
        <f t="shared" si="20"/>
        <v>0.68343195266272194</v>
      </c>
      <c r="DA29" s="216">
        <v>42734</v>
      </c>
      <c r="DB29" s="215">
        <v>1.6099999999999999</v>
      </c>
      <c r="DC29" s="215">
        <v>1.25</v>
      </c>
      <c r="DD29" s="215">
        <f t="shared" si="21"/>
        <v>0.77639751552795033</v>
      </c>
      <c r="DE29" s="216">
        <v>42734</v>
      </c>
      <c r="DF29" s="215">
        <v>2.7800000000000002</v>
      </c>
      <c r="DG29" s="215">
        <v>1.9300000000000002</v>
      </c>
      <c r="DH29" s="215">
        <f t="shared" si="22"/>
        <v>0.69424460431654678</v>
      </c>
      <c r="DI29" s="216">
        <v>42734</v>
      </c>
      <c r="DJ29" s="215">
        <v>3.95</v>
      </c>
      <c r="DK29" s="215">
        <v>2.5300000000000002</v>
      </c>
      <c r="DL29" s="215">
        <f t="shared" si="43"/>
        <v>0.64050632911392413</v>
      </c>
      <c r="DM29" s="216">
        <v>43098</v>
      </c>
      <c r="DN29" s="215">
        <v>1</v>
      </c>
      <c r="DO29" s="215">
        <v>0.97</v>
      </c>
      <c r="DP29" s="215">
        <f t="shared" si="44"/>
        <v>0.97</v>
      </c>
      <c r="DQ29" s="216">
        <v>43465</v>
      </c>
      <c r="DR29" s="215">
        <v>2.37</v>
      </c>
      <c r="DS29" s="215">
        <v>1.4275</v>
      </c>
      <c r="DT29" s="215">
        <f t="shared" si="23"/>
        <v>0.60232067510548515</v>
      </c>
      <c r="DU29" s="216">
        <v>42734</v>
      </c>
      <c r="DV29" s="215">
        <v>2.79</v>
      </c>
      <c r="DW29" s="215">
        <v>1.52</v>
      </c>
      <c r="DX29" s="215">
        <f t="shared" si="24"/>
        <v>0.54480286738351258</v>
      </c>
      <c r="DY29" s="216">
        <v>42734</v>
      </c>
      <c r="DZ29" s="215">
        <v>1.75</v>
      </c>
      <c r="EA29" s="215">
        <v>1.6400000000000001</v>
      </c>
      <c r="EB29" s="215">
        <f t="shared" si="25"/>
        <v>0.93714285714285717</v>
      </c>
      <c r="EG29" s="216">
        <v>42734</v>
      </c>
      <c r="EH29" s="215">
        <v>2.5499999999999998</v>
      </c>
      <c r="EI29" s="215">
        <v>2.2225000000000001</v>
      </c>
      <c r="EJ29" s="215">
        <f t="shared" si="27"/>
        <v>0.87156862745098052</v>
      </c>
      <c r="EO29" s="216">
        <v>42734</v>
      </c>
      <c r="EP29" s="215">
        <v>2.96</v>
      </c>
      <c r="EQ29" s="215">
        <v>1.98</v>
      </c>
      <c r="ER29" s="215">
        <f t="shared" si="29"/>
        <v>0.66891891891891897</v>
      </c>
      <c r="ES29" s="216">
        <v>42734</v>
      </c>
      <c r="ET29" s="215">
        <v>2.21</v>
      </c>
      <c r="EU29" s="215">
        <v>1.3599999999999999</v>
      </c>
      <c r="EV29" s="215">
        <f t="shared" si="30"/>
        <v>0.61538461538461531</v>
      </c>
      <c r="EW29" s="216">
        <v>42734</v>
      </c>
      <c r="EX29" s="215">
        <v>3.38</v>
      </c>
      <c r="EY29" s="215">
        <v>1.6800000000000002</v>
      </c>
      <c r="EZ29" s="215">
        <f t="shared" si="31"/>
        <v>0.49704142011834324</v>
      </c>
      <c r="FA29" s="216">
        <v>42734</v>
      </c>
      <c r="FB29" s="215">
        <v>2.86</v>
      </c>
      <c r="FC29" s="215">
        <v>1.2025000000000001</v>
      </c>
      <c r="FD29" s="215">
        <f t="shared" si="32"/>
        <v>0.42045454545454553</v>
      </c>
      <c r="FE29" s="216">
        <v>42734</v>
      </c>
      <c r="FF29" s="215">
        <v>1.52</v>
      </c>
      <c r="FG29" s="215">
        <v>0.97499999999999998</v>
      </c>
      <c r="FH29" s="215">
        <f t="shared" si="33"/>
        <v>0.64144736842105265</v>
      </c>
      <c r="FI29" s="216">
        <v>42734</v>
      </c>
      <c r="FJ29" s="215">
        <v>1.02</v>
      </c>
      <c r="FK29" s="215">
        <v>0.64</v>
      </c>
      <c r="FL29" s="215">
        <f t="shared" si="34"/>
        <v>0.62745098039215685</v>
      </c>
      <c r="FM29" s="216">
        <v>42734</v>
      </c>
      <c r="FN29" s="215">
        <v>2.12</v>
      </c>
      <c r="FO29" s="215">
        <v>1.87</v>
      </c>
      <c r="FP29" s="215">
        <f t="shared" si="35"/>
        <v>0.88207547169811318</v>
      </c>
      <c r="FU29" s="216">
        <v>42734</v>
      </c>
      <c r="FV29" s="215">
        <v>1.56</v>
      </c>
      <c r="FW29" s="215">
        <v>1.07</v>
      </c>
      <c r="FX29" s="215">
        <f t="shared" si="37"/>
        <v>0.6858974358974359</v>
      </c>
      <c r="GC29" s="216">
        <v>42734</v>
      </c>
      <c r="GD29" s="215">
        <v>3.24</v>
      </c>
      <c r="GE29" s="215">
        <v>1.96</v>
      </c>
      <c r="GF29" s="215">
        <f t="shared" si="39"/>
        <v>0.60493827160493818</v>
      </c>
    </row>
    <row r="30" spans="1:192">
      <c r="A30" s="216">
        <v>43098</v>
      </c>
      <c r="B30" s="215">
        <v>3.38</v>
      </c>
      <c r="C30" s="215">
        <v>2.14</v>
      </c>
      <c r="D30" s="215">
        <f t="shared" si="0"/>
        <v>0.63313609467455623</v>
      </c>
      <c r="E30" s="216">
        <v>43465</v>
      </c>
      <c r="F30" s="215">
        <v>2.19</v>
      </c>
      <c r="G30" s="215">
        <v>1.34</v>
      </c>
      <c r="H30" s="215">
        <f t="shared" si="1"/>
        <v>0.61187214611872154</v>
      </c>
      <c r="M30" s="216">
        <v>43098</v>
      </c>
      <c r="N30" s="215">
        <v>3.88</v>
      </c>
      <c r="O30" s="215">
        <v>2.39</v>
      </c>
      <c r="P30" s="215">
        <f t="shared" si="2"/>
        <v>0.615979381443299</v>
      </c>
      <c r="U30" s="216">
        <v>43098</v>
      </c>
      <c r="V30" s="215">
        <v>1.79</v>
      </c>
      <c r="W30" s="215">
        <v>1.43</v>
      </c>
      <c r="X30" s="215">
        <f t="shared" si="3"/>
        <v>0.7988826815642458</v>
      </c>
      <c r="Y30" s="216">
        <v>43098</v>
      </c>
      <c r="Z30" s="215">
        <v>3.21</v>
      </c>
      <c r="AA30" s="215">
        <v>1.81</v>
      </c>
      <c r="AB30" s="215">
        <f t="shared" si="4"/>
        <v>0.56386292834890972</v>
      </c>
      <c r="AC30" s="216">
        <v>43098</v>
      </c>
      <c r="AD30" s="215">
        <v>4.13</v>
      </c>
      <c r="AE30" s="215">
        <v>1.3474999999999999</v>
      </c>
      <c r="AF30" s="215">
        <f t="shared" si="5"/>
        <v>0.32627118644067793</v>
      </c>
      <c r="AG30" s="216">
        <v>43098</v>
      </c>
      <c r="AH30" s="215">
        <v>1.6400000000000001</v>
      </c>
      <c r="AI30" s="215">
        <v>1.33</v>
      </c>
      <c r="AJ30" s="215">
        <f t="shared" si="6"/>
        <v>0.8109756097560975</v>
      </c>
      <c r="AK30" s="216">
        <v>43098</v>
      </c>
      <c r="AL30" s="215">
        <v>4.9399999999999995</v>
      </c>
      <c r="AM30" s="215">
        <v>2.76</v>
      </c>
      <c r="AN30" s="215">
        <f t="shared" si="7"/>
        <v>0.5587044534412956</v>
      </c>
      <c r="AO30" s="216">
        <v>43098</v>
      </c>
      <c r="AP30" s="215">
        <v>4.72</v>
      </c>
      <c r="AQ30" s="215">
        <v>3.0350000000000001</v>
      </c>
      <c r="AR30" s="215">
        <f t="shared" si="8"/>
        <v>0.6430084745762713</v>
      </c>
      <c r="AS30" s="216">
        <v>43098</v>
      </c>
      <c r="AT30" s="215">
        <v>6.32</v>
      </c>
      <c r="AU30" s="215">
        <v>3.36</v>
      </c>
      <c r="AV30" s="215">
        <f t="shared" si="9"/>
        <v>0.53164556962025311</v>
      </c>
      <c r="AW30" s="216">
        <v>43098</v>
      </c>
      <c r="AX30" s="215">
        <v>4.3600000000000003</v>
      </c>
      <c r="AY30" s="215">
        <v>3.49</v>
      </c>
      <c r="AZ30" s="215">
        <f t="shared" si="10"/>
        <v>0.80045871559633031</v>
      </c>
      <c r="BA30" s="216">
        <v>43098</v>
      </c>
      <c r="BB30" s="215">
        <v>1.72</v>
      </c>
      <c r="BC30" s="215">
        <v>2.2324999999999999</v>
      </c>
      <c r="BD30" s="215">
        <f t="shared" si="11"/>
        <v>1.2979651162790697</v>
      </c>
      <c r="BI30" s="216">
        <v>43098</v>
      </c>
      <c r="BJ30" s="215">
        <v>2.2800000000000002</v>
      </c>
      <c r="BK30" s="215">
        <v>3.44</v>
      </c>
      <c r="BL30" s="215">
        <f t="shared" si="12"/>
        <v>1.5087719298245612</v>
      </c>
      <c r="BM30" s="216"/>
      <c r="BQ30" s="216">
        <v>43098</v>
      </c>
      <c r="BR30" s="215">
        <v>3.11</v>
      </c>
      <c r="BS30" s="215">
        <v>1.9</v>
      </c>
      <c r="BT30" s="215">
        <f t="shared" si="13"/>
        <v>0.61093247588424437</v>
      </c>
      <c r="CC30" s="216">
        <v>43465</v>
      </c>
      <c r="CD30" s="215">
        <v>1.85</v>
      </c>
      <c r="CE30" s="215">
        <v>1.24</v>
      </c>
      <c r="CF30" s="215">
        <f t="shared" si="15"/>
        <v>0.6702702702702702</v>
      </c>
      <c r="CG30" s="216">
        <v>43098</v>
      </c>
      <c r="CH30" s="215">
        <v>4.21</v>
      </c>
      <c r="CI30" s="215">
        <v>2.2400000000000002</v>
      </c>
      <c r="CJ30" s="215">
        <f t="shared" si="16"/>
        <v>0.5320665083135393</v>
      </c>
      <c r="CK30" s="216">
        <v>43465</v>
      </c>
      <c r="CL30" s="215">
        <v>2.4300000000000002</v>
      </c>
      <c r="CM30" s="215">
        <v>1.32</v>
      </c>
      <c r="CN30" s="215">
        <f t="shared" si="17"/>
        <v>0.54320987654320985</v>
      </c>
      <c r="CO30" s="216">
        <v>43098</v>
      </c>
      <c r="CP30" s="215">
        <v>11.39</v>
      </c>
      <c r="CQ30" s="215">
        <v>3.93</v>
      </c>
      <c r="CR30" s="215">
        <f t="shared" si="18"/>
        <v>0.34503950834064967</v>
      </c>
      <c r="CW30" s="216">
        <v>43098</v>
      </c>
      <c r="CX30" s="215">
        <v>3.1</v>
      </c>
      <c r="CY30" s="215">
        <v>1.27</v>
      </c>
      <c r="CZ30" s="215">
        <f t="shared" si="20"/>
        <v>0.4096774193548387</v>
      </c>
      <c r="DA30" s="216">
        <v>43098</v>
      </c>
      <c r="DB30" s="215">
        <v>1.8199999999999998</v>
      </c>
      <c r="DC30" s="215">
        <v>1.28</v>
      </c>
      <c r="DD30" s="215">
        <f t="shared" si="21"/>
        <v>0.70329670329670335</v>
      </c>
      <c r="DE30" s="216">
        <v>43098</v>
      </c>
      <c r="DF30" s="215">
        <v>3.21</v>
      </c>
      <c r="DG30" s="215">
        <v>1.55</v>
      </c>
      <c r="DH30" s="215">
        <f t="shared" si="22"/>
        <v>0.48286604361370716</v>
      </c>
      <c r="DI30" s="216">
        <v>43098</v>
      </c>
      <c r="DJ30" s="215">
        <v>4.3499999999999996</v>
      </c>
      <c r="DK30" s="215">
        <v>2.7</v>
      </c>
      <c r="DL30" s="215">
        <f t="shared" si="43"/>
        <v>0.62068965517241392</v>
      </c>
      <c r="DM30" s="216">
        <v>43465</v>
      </c>
      <c r="DN30" s="215">
        <v>1.07</v>
      </c>
      <c r="DO30" s="215">
        <v>1.06</v>
      </c>
      <c r="DP30" s="215">
        <f t="shared" si="44"/>
        <v>0.99065420560747663</v>
      </c>
      <c r="DU30" s="216">
        <v>43098</v>
      </c>
      <c r="DV30" s="215">
        <v>1.6400000000000001</v>
      </c>
      <c r="DW30" s="215">
        <v>1.58</v>
      </c>
      <c r="DX30" s="215">
        <f t="shared" si="24"/>
        <v>0.96341463414634143</v>
      </c>
      <c r="DY30" s="216">
        <v>43098</v>
      </c>
      <c r="DZ30" s="215">
        <v>3.1</v>
      </c>
      <c r="EA30" s="215">
        <v>1.72</v>
      </c>
      <c r="EB30" s="215">
        <f t="shared" si="25"/>
        <v>0.55483870967741933</v>
      </c>
      <c r="EG30" s="216">
        <v>43098</v>
      </c>
      <c r="EH30" s="215">
        <v>0.84</v>
      </c>
      <c r="EI30" s="215">
        <v>2.2999999999999998</v>
      </c>
      <c r="EJ30" s="215">
        <f t="shared" si="27"/>
        <v>2.7380952380952381</v>
      </c>
      <c r="EO30" s="216">
        <v>43098</v>
      </c>
      <c r="EP30" s="215">
        <v>3.79</v>
      </c>
      <c r="EQ30" s="215">
        <v>2.08</v>
      </c>
      <c r="ER30" s="215">
        <f t="shared" si="29"/>
        <v>0.54881266490765168</v>
      </c>
      <c r="ES30" s="216">
        <v>43098</v>
      </c>
      <c r="ET30" s="215">
        <v>2.25</v>
      </c>
      <c r="EU30" s="215">
        <v>1.44</v>
      </c>
      <c r="EV30" s="215">
        <f t="shared" si="30"/>
        <v>0.64</v>
      </c>
      <c r="EW30" s="216">
        <v>43098</v>
      </c>
      <c r="EX30" s="215">
        <v>3.73</v>
      </c>
      <c r="EY30" s="215">
        <v>1.8</v>
      </c>
      <c r="EZ30" s="215">
        <f t="shared" si="31"/>
        <v>0.48257372654155495</v>
      </c>
      <c r="FA30" s="216">
        <v>43098</v>
      </c>
      <c r="FB30" s="215">
        <v>3.55</v>
      </c>
      <c r="FC30" s="215">
        <v>1.28</v>
      </c>
      <c r="FD30" s="215">
        <f t="shared" si="32"/>
        <v>0.36056338028169016</v>
      </c>
      <c r="FE30" s="216">
        <v>43098</v>
      </c>
      <c r="FF30" s="215">
        <v>1.52</v>
      </c>
      <c r="FG30" s="215">
        <v>1.0375000000000001</v>
      </c>
      <c r="FH30" s="215">
        <f t="shared" si="33"/>
        <v>0.68256578947368429</v>
      </c>
      <c r="FI30" s="216">
        <v>43098</v>
      </c>
      <c r="FJ30" s="215">
        <v>0.39</v>
      </c>
      <c r="FK30" s="215">
        <v>0.7</v>
      </c>
      <c r="FL30" s="215">
        <f t="shared" si="34"/>
        <v>1.7948717948717947</v>
      </c>
      <c r="FM30" s="216">
        <v>43098</v>
      </c>
      <c r="FN30" s="215">
        <v>-1.94</v>
      </c>
      <c r="FO30" s="215">
        <v>1.88</v>
      </c>
      <c r="FP30" s="215">
        <f t="shared" si="35"/>
        <v>-0.96907216494845361</v>
      </c>
      <c r="FU30" s="216">
        <v>43098</v>
      </c>
      <c r="FV30" s="215">
        <v>-0.04</v>
      </c>
      <c r="FW30" s="215">
        <v>1.1000000000000001</v>
      </c>
      <c r="FX30" s="215">
        <f t="shared" si="37"/>
        <v>-27.5</v>
      </c>
      <c r="GC30" s="216">
        <v>43098</v>
      </c>
      <c r="GD30" s="215">
        <v>3.43</v>
      </c>
      <c r="GE30" s="215">
        <v>2.1</v>
      </c>
      <c r="GF30" s="215">
        <f t="shared" si="39"/>
        <v>0.61224489795918369</v>
      </c>
    </row>
    <row r="31" spans="1:192">
      <c r="A31" s="216">
        <v>43465</v>
      </c>
      <c r="B31" s="215">
        <v>3.38</v>
      </c>
      <c r="C31" s="215">
        <v>2.2400000000000002</v>
      </c>
      <c r="D31" s="215">
        <f t="shared" si="0"/>
        <v>0.66272189349112431</v>
      </c>
      <c r="E31" s="216"/>
      <c r="M31" s="216">
        <v>43465</v>
      </c>
      <c r="N31" s="215">
        <v>3.9</v>
      </c>
      <c r="O31" s="215">
        <v>2.5300000000000002</v>
      </c>
      <c r="P31" s="215">
        <f t="shared" si="2"/>
        <v>0.64871794871794874</v>
      </c>
      <c r="U31" s="216">
        <v>43465</v>
      </c>
      <c r="V31" s="215">
        <v>2.0699999999999998</v>
      </c>
      <c r="W31" s="215">
        <v>1.49</v>
      </c>
      <c r="X31" s="215">
        <f t="shared" si="3"/>
        <v>0.71980676328502424</v>
      </c>
      <c r="Y31" s="216">
        <v>43465</v>
      </c>
      <c r="Z31" s="215">
        <v>4.66</v>
      </c>
      <c r="AA31" s="215">
        <v>1.9300000000000002</v>
      </c>
      <c r="AB31" s="215">
        <f t="shared" si="4"/>
        <v>0.41416309012875541</v>
      </c>
      <c r="AC31" s="216">
        <v>43465</v>
      </c>
      <c r="AD31" s="215">
        <v>0.74</v>
      </c>
      <c r="AE31" s="215">
        <v>1.1200000000000001</v>
      </c>
      <c r="AF31" s="215">
        <f t="shared" si="5"/>
        <v>1.5135135135135136</v>
      </c>
      <c r="AG31" s="216">
        <v>43465</v>
      </c>
      <c r="AH31" s="215">
        <v>2.3199999999999998</v>
      </c>
      <c r="AI31" s="215">
        <v>1.43</v>
      </c>
      <c r="AJ31" s="215">
        <f t="shared" si="6"/>
        <v>0.61637931034482762</v>
      </c>
      <c r="AK31" s="216">
        <v>43465</v>
      </c>
      <c r="AL31" s="215">
        <v>4.42</v>
      </c>
      <c r="AM31" s="215">
        <v>2.86</v>
      </c>
      <c r="AN31" s="215">
        <f t="shared" si="7"/>
        <v>0.6470588235294118</v>
      </c>
      <c r="AO31" s="216">
        <v>43465</v>
      </c>
      <c r="AP31" s="215">
        <v>3.74</v>
      </c>
      <c r="AQ31" s="215">
        <v>3.34</v>
      </c>
      <c r="AR31" s="215">
        <f t="shared" si="8"/>
        <v>0.89304812834224589</v>
      </c>
      <c r="AS31" s="216">
        <v>43465</v>
      </c>
      <c r="AT31" s="215">
        <v>6.17</v>
      </c>
      <c r="AU31" s="215">
        <v>3.6</v>
      </c>
      <c r="AV31" s="215">
        <f t="shared" si="9"/>
        <v>0.58346839546191254</v>
      </c>
      <c r="AW31" s="216">
        <v>43465</v>
      </c>
      <c r="AX31" s="215">
        <v>3.76</v>
      </c>
      <c r="AY31" s="215">
        <v>3.64</v>
      </c>
      <c r="AZ31" s="215">
        <f t="shared" si="10"/>
        <v>0.96808510638297884</v>
      </c>
      <c r="BA31" s="216">
        <v>43465</v>
      </c>
      <c r="BB31" s="215">
        <v>-1.3</v>
      </c>
      <c r="BC31" s="215">
        <v>2.4275000000000002</v>
      </c>
      <c r="BD31" s="215">
        <f t="shared" si="11"/>
        <v>-1.8673076923076923</v>
      </c>
      <c r="BI31" s="216">
        <v>43465</v>
      </c>
      <c r="BJ31" s="215">
        <v>4.63</v>
      </c>
      <c r="BK31" s="215">
        <v>3.58</v>
      </c>
      <c r="BL31" s="215">
        <f t="shared" si="12"/>
        <v>0.77321814254859611</v>
      </c>
      <c r="BQ31" s="216">
        <v>43465</v>
      </c>
      <c r="BR31" s="215">
        <v>3.25</v>
      </c>
      <c r="BS31" s="215">
        <v>2.02</v>
      </c>
      <c r="BT31" s="215">
        <f t="shared" si="13"/>
        <v>0.6215384615384616</v>
      </c>
      <c r="CG31" s="216">
        <v>43465</v>
      </c>
      <c r="CH31" s="215">
        <v>4.49</v>
      </c>
      <c r="CI31" s="215">
        <v>2.4</v>
      </c>
      <c r="CJ31" s="215">
        <f t="shared" si="16"/>
        <v>0.53452115812917589</v>
      </c>
      <c r="CO31" s="216">
        <v>43465</v>
      </c>
      <c r="CP31" s="215">
        <v>13.88</v>
      </c>
      <c r="CQ31" s="215">
        <v>4.4400000000000004</v>
      </c>
      <c r="CR31" s="215">
        <f t="shared" si="18"/>
        <v>0.31988472622478387</v>
      </c>
      <c r="CW31" s="216">
        <v>43465</v>
      </c>
      <c r="CX31" s="215">
        <v>2.12</v>
      </c>
      <c r="CY31" s="215">
        <v>1.395</v>
      </c>
      <c r="CZ31" s="215">
        <f t="shared" si="20"/>
        <v>0.65801886792452824</v>
      </c>
      <c r="DA31" s="216">
        <v>43465</v>
      </c>
      <c r="DB31" s="215">
        <v>2.06</v>
      </c>
      <c r="DC31" s="215">
        <v>1.34</v>
      </c>
      <c r="DD31" s="215">
        <f t="shared" si="21"/>
        <v>0.65048543689320393</v>
      </c>
      <c r="DE31" s="216">
        <v>43465</v>
      </c>
      <c r="DF31" s="215">
        <v>-13.25</v>
      </c>
      <c r="DG31" s="215">
        <v>0</v>
      </c>
      <c r="DH31" s="215">
        <f t="shared" si="22"/>
        <v>0</v>
      </c>
      <c r="DI31" s="216">
        <v>43465</v>
      </c>
      <c r="DJ31" s="215">
        <v>4.54</v>
      </c>
      <c r="DK31" s="215">
        <v>2.87</v>
      </c>
      <c r="DL31" s="215">
        <f t="shared" si="43"/>
        <v>0.63215859030837007</v>
      </c>
      <c r="DU31" s="216">
        <v>43465</v>
      </c>
      <c r="DV31" s="215">
        <v>2.58</v>
      </c>
      <c r="DW31" s="215">
        <v>1.6400000000000001</v>
      </c>
      <c r="DX31" s="215">
        <f t="shared" si="24"/>
        <v>0.63565891472868219</v>
      </c>
      <c r="DY31" s="216">
        <v>43465</v>
      </c>
      <c r="DZ31" s="215">
        <v>2.83</v>
      </c>
      <c r="EA31" s="215">
        <v>1.8</v>
      </c>
      <c r="EB31" s="215">
        <f t="shared" si="25"/>
        <v>0.63604240282685509</v>
      </c>
      <c r="EG31" s="216">
        <v>43465</v>
      </c>
      <c r="EH31" s="215">
        <v>2.17</v>
      </c>
      <c r="EI31" s="215">
        <v>2.4</v>
      </c>
      <c r="EJ31" s="215">
        <f t="shared" si="27"/>
        <v>1.1059907834101383</v>
      </c>
      <c r="EO31" s="216">
        <v>43465</v>
      </c>
      <c r="EP31" s="215">
        <v>3.34</v>
      </c>
      <c r="EQ31" s="215">
        <v>2.21</v>
      </c>
      <c r="ER31" s="215">
        <f t="shared" si="29"/>
        <v>0.66167664670658688</v>
      </c>
      <c r="ES31" s="216">
        <v>43465</v>
      </c>
      <c r="ET31" s="215">
        <v>2.4699999999999998</v>
      </c>
      <c r="EU31" s="215">
        <v>1.52</v>
      </c>
      <c r="EV31" s="215">
        <f t="shared" si="30"/>
        <v>0.61538461538461542</v>
      </c>
      <c r="EW31" s="216">
        <v>43465</v>
      </c>
      <c r="EX31" s="215">
        <v>5.43</v>
      </c>
      <c r="EY31" s="215">
        <v>1.94</v>
      </c>
      <c r="EZ31" s="215">
        <f t="shared" si="31"/>
        <v>0.35727440147329653</v>
      </c>
      <c r="FA31" s="216">
        <v>43465</v>
      </c>
      <c r="FB31" s="215">
        <v>3.45</v>
      </c>
      <c r="FC31" s="215">
        <v>1.4350000000000001</v>
      </c>
      <c r="FD31" s="215">
        <f t="shared" si="32"/>
        <v>0.41594202898550725</v>
      </c>
      <c r="FE31" s="216">
        <v>43465</v>
      </c>
      <c r="FF31" s="215">
        <v>2.64</v>
      </c>
      <c r="FG31" s="215">
        <v>1.1100000000000001</v>
      </c>
      <c r="FH31" s="215">
        <f t="shared" si="33"/>
        <v>0.42045454545454547</v>
      </c>
      <c r="FI31" s="216">
        <v>43465</v>
      </c>
      <c r="FJ31" s="215">
        <v>-0.18</v>
      </c>
      <c r="FK31" s="215">
        <v>0.78</v>
      </c>
      <c r="FL31" s="215">
        <f t="shared" si="34"/>
        <v>-4.3333333333333339</v>
      </c>
      <c r="FM31" s="216">
        <v>43465</v>
      </c>
      <c r="FN31" s="215">
        <v>2.2400000000000002</v>
      </c>
      <c r="FO31" s="215">
        <v>1.8925000000000001</v>
      </c>
      <c r="FP31" s="215">
        <f t="shared" si="35"/>
        <v>0.8448660714285714</v>
      </c>
      <c r="FU31" s="216">
        <v>43465</v>
      </c>
      <c r="FV31" s="215">
        <v>0.21</v>
      </c>
      <c r="FW31" s="215">
        <v>1.1299999999999999</v>
      </c>
      <c r="FX31" s="215">
        <f t="shared" si="37"/>
        <v>5.3809523809523805</v>
      </c>
      <c r="GC31" s="216">
        <v>43465</v>
      </c>
      <c r="GD31" s="215">
        <v>4.33</v>
      </c>
      <c r="GE31" s="215">
        <v>2.25</v>
      </c>
      <c r="GF31" s="215">
        <f t="shared" si="39"/>
        <v>0.51963048498845266</v>
      </c>
    </row>
    <row r="33" spans="1:192">
      <c r="C33" s="215" t="s">
        <v>1</v>
      </c>
      <c r="D33" s="215">
        <f>MEDIAN(D3:D31)</f>
        <v>0.72243346007604559</v>
      </c>
      <c r="G33" s="215" t="s">
        <v>1</v>
      </c>
      <c r="H33" s="215">
        <f>MEDIAN(H3:H31)</f>
        <v>0.7407407407407407</v>
      </c>
      <c r="K33" s="215" t="s">
        <v>1</v>
      </c>
      <c r="L33" s="215">
        <f>MEDIAN(L3:L31)</f>
        <v>0.80607296908698767</v>
      </c>
      <c r="O33" s="215" t="s">
        <v>1</v>
      </c>
      <c r="P33" s="215">
        <f>MEDIAN(P3:P31)</f>
        <v>0.72307692307692306</v>
      </c>
      <c r="S33" s="215" t="s">
        <v>1</v>
      </c>
      <c r="T33" s="215">
        <f>MEDIAN(T3:T31)</f>
        <v>0.90833333333333333</v>
      </c>
      <c r="W33" s="215" t="s">
        <v>1</v>
      </c>
      <c r="X33" s="215">
        <f>MEDIAN(X3:X31)</f>
        <v>0.7167630057803468</v>
      </c>
      <c r="AA33" s="215" t="s">
        <v>1</v>
      </c>
      <c r="AB33" s="215">
        <f>MEDIAN(AB3:AB31)</f>
        <v>0.65337038365005384</v>
      </c>
      <c r="AE33" s="215" t="s">
        <v>1</v>
      </c>
      <c r="AF33" s="215">
        <f>MEDIAN(AF3:AF31)</f>
        <v>0.66901408450704225</v>
      </c>
      <c r="AI33" s="215" t="s">
        <v>1</v>
      </c>
      <c r="AJ33" s="215">
        <f>MEDIAN(AJ3:AJ31)</f>
        <v>0.48091603053435111</v>
      </c>
      <c r="AM33" s="215" t="s">
        <v>1</v>
      </c>
      <c r="AN33" s="215">
        <f>MEDIAN(AN3:AN31)</f>
        <v>0.69624573378839583</v>
      </c>
      <c r="AQ33" s="215" t="s">
        <v>1</v>
      </c>
      <c r="AR33" s="215">
        <f>MEDIAN(AR3:AR31)</f>
        <v>0.81395348837209303</v>
      </c>
      <c r="AU33" s="215" t="s">
        <v>1</v>
      </c>
      <c r="AV33" s="215">
        <f>MEDIAN(AV3:AV31)</f>
        <v>0.63354037267080743</v>
      </c>
      <c r="AY33" s="215" t="s">
        <v>1</v>
      </c>
      <c r="AZ33" s="215">
        <f>MEDIAN(AZ3:AZ31)</f>
        <v>0.7734375</v>
      </c>
      <c r="BC33" s="215" t="s">
        <v>1</v>
      </c>
      <c r="BD33" s="215">
        <f>MEDIAN(BD3:BD31)</f>
        <v>0.4671826842252732</v>
      </c>
      <c r="BG33" s="215" t="s">
        <v>1</v>
      </c>
      <c r="BH33" s="215">
        <f>MEDIAN(BH3:BH31)</f>
        <v>0.49966822111219655</v>
      </c>
      <c r="BK33" s="215" t="s">
        <v>1</v>
      </c>
      <c r="BL33" s="215">
        <f>MEDIAN(BL3:BL31)</f>
        <v>0.50050050050050054</v>
      </c>
      <c r="BO33" s="215" t="s">
        <v>1</v>
      </c>
      <c r="BP33" s="215">
        <f>MEDIAN(BP3:BP31)</f>
        <v>0.69399999999999995</v>
      </c>
      <c r="BS33" s="215" t="s">
        <v>1</v>
      </c>
      <c r="BT33" s="215">
        <f>MEDIAN(BT3:BT31)</f>
        <v>0.60321190755973364</v>
      </c>
      <c r="BW33" s="215" t="s">
        <v>1</v>
      </c>
      <c r="BX33" s="215">
        <f>MEDIAN(BX3:BX31)</f>
        <v>0.52804154583878238</v>
      </c>
      <c r="CA33" s="215" t="s">
        <v>1</v>
      </c>
      <c r="CB33" s="215">
        <f>MEDIAN(CB3:CB31)</f>
        <v>0.70861335713535656</v>
      </c>
      <c r="CE33" s="215" t="s">
        <v>1</v>
      </c>
      <c r="CF33" s="215">
        <f>MEDIAN(CF3:CF31)</f>
        <v>0.88964191825128569</v>
      </c>
      <c r="CI33" s="215" t="s">
        <v>1</v>
      </c>
      <c r="CJ33" s="215">
        <f>MEDIAN(CJ3:CJ31)</f>
        <v>0.63157894736842102</v>
      </c>
      <c r="CM33" s="215" t="s">
        <v>1</v>
      </c>
      <c r="CN33" s="215">
        <f>MEDIAN(CN3:CN31)</f>
        <v>0.77883247925315935</v>
      </c>
      <c r="CQ33" s="215" t="s">
        <v>1</v>
      </c>
      <c r="CR33" s="215">
        <f>MEDIAN(CR3:CR31)</f>
        <v>0.51948051948051943</v>
      </c>
      <c r="CU33" s="215" t="s">
        <v>1</v>
      </c>
      <c r="CV33" s="215">
        <f>MEDIAN(CV3:CV31)</f>
        <v>0.60567823343848581</v>
      </c>
      <c r="CY33" s="215" t="s">
        <v>1</v>
      </c>
      <c r="CZ33" s="215">
        <f>MEDIAN(CZ3:CZ31)</f>
        <v>0.68556701030927836</v>
      </c>
      <c r="DC33" s="215" t="s">
        <v>1</v>
      </c>
      <c r="DD33" s="215">
        <f>MEDIAN(DD3:DD31)</f>
        <v>0.71523178807947019</v>
      </c>
      <c r="DG33" s="215" t="s">
        <v>1</v>
      </c>
      <c r="DH33" s="215">
        <f>MEDIAN(DH3:DH31)</f>
        <v>0.6165345570852454</v>
      </c>
      <c r="DK33" s="215" t="s">
        <v>1</v>
      </c>
      <c r="DL33" s="215">
        <f>MEDIAN(DL3:DL31)</f>
        <v>0.62642412274039194</v>
      </c>
      <c r="DO33" s="215" t="s">
        <v>1</v>
      </c>
      <c r="DP33" s="215">
        <f>MEDIAN(DP3:DP31)</f>
        <v>0.45389152831900925</v>
      </c>
      <c r="DS33" s="215" t="s">
        <v>1</v>
      </c>
      <c r="DT33" s="215">
        <f>MEDIAN(DT3:DT31)</f>
        <v>0.57486631016042777</v>
      </c>
      <c r="DW33" s="215" t="s">
        <v>1</v>
      </c>
      <c r="DX33" s="215">
        <f>MEDIAN(DX3:DX31)</f>
        <v>0.64516129032258063</v>
      </c>
      <c r="EA33" s="215" t="s">
        <v>1</v>
      </c>
      <c r="EB33" s="215">
        <f>MEDIAN(EB3:EB31)</f>
        <v>0.63604240282685509</v>
      </c>
      <c r="EE33" s="215" t="s">
        <v>1</v>
      </c>
      <c r="EF33" s="215">
        <f>MEDIAN(EF3:EF31)</f>
        <v>0.5034260816112528</v>
      </c>
      <c r="EI33" s="215" t="s">
        <v>1</v>
      </c>
      <c r="EJ33" s="215">
        <f>MEDIAN(EJ3:EJ31)</f>
        <v>0.73888888888888893</v>
      </c>
      <c r="EM33" s="215" t="s">
        <v>1</v>
      </c>
      <c r="EN33" s="215">
        <f>MEDIAN(EN3:EN31)</f>
        <v>0.72277227722772275</v>
      </c>
      <c r="EQ33" s="215" t="s">
        <v>1</v>
      </c>
      <c r="ER33" s="215">
        <f>MEDIAN(ER3:ER31)</f>
        <v>0.60231660231660233</v>
      </c>
      <c r="EU33" s="215" t="s">
        <v>1</v>
      </c>
      <c r="EV33" s="215">
        <f>MEDIAN(EV3:EV31)</f>
        <v>0.65979381443298968</v>
      </c>
      <c r="EY33" s="215" t="s">
        <v>1</v>
      </c>
      <c r="EZ33" s="215">
        <f>MEDIAN(EZ3:EZ31)</f>
        <v>0.6923076923076924</v>
      </c>
      <c r="FC33" s="215" t="s">
        <v>1</v>
      </c>
      <c r="FD33" s="215">
        <f>MEDIAN(FD3:FD31)</f>
        <v>0.64406779661016955</v>
      </c>
      <c r="FG33" s="215" t="s">
        <v>1</v>
      </c>
      <c r="FH33" s="215">
        <f>MEDIAN(FH3:FH31)</f>
        <v>0.64144736842105265</v>
      </c>
      <c r="FK33" s="215" t="s">
        <v>1</v>
      </c>
      <c r="FL33" s="215">
        <f>MEDIAN(FL3:FL31)</f>
        <v>0.669558067831449</v>
      </c>
      <c r="FO33" s="215" t="s">
        <v>1</v>
      </c>
      <c r="FP33" s="215">
        <f>MEDIAN(FP3:FP31)</f>
        <v>0.72058823529411775</v>
      </c>
      <c r="FS33" s="215" t="s">
        <v>1</v>
      </c>
      <c r="FT33" s="215">
        <f>MEDIAN(FT3:FT31)</f>
        <v>0.5357142857142857</v>
      </c>
      <c r="FW33" s="215" t="s">
        <v>1</v>
      </c>
      <c r="FX33" s="215">
        <f>MEDIAN(FX3:FX31)</f>
        <v>0.65753424657534243</v>
      </c>
      <c r="GA33" s="215" t="s">
        <v>1</v>
      </c>
      <c r="GB33" s="215">
        <f>MEDIAN(GB3:GB31)</f>
        <v>0.56562756357670219</v>
      </c>
      <c r="GE33" s="215" t="s">
        <v>1</v>
      </c>
      <c r="GF33" s="215">
        <f>MEDIAN(GF3:GF31)</f>
        <v>0.73626373626373642</v>
      </c>
      <c r="GI33" s="215" t="s">
        <v>1</v>
      </c>
      <c r="GJ33" s="215">
        <f>MEDIAN(GJ3:GJ31)</f>
        <v>0.49515764945751117</v>
      </c>
    </row>
    <row r="37" spans="1:192">
      <c r="B37" s="217" t="s">
        <v>1235</v>
      </c>
      <c r="C37" s="218"/>
      <c r="D37" s="218"/>
      <c r="E37" s="218"/>
      <c r="F37" s="219">
        <f>AVERAGE(D33:EV33)</f>
        <v>0.65645381616056708</v>
      </c>
    </row>
    <row r="38" spans="1:192">
      <c r="B38" s="220" t="s">
        <v>1236</v>
      </c>
      <c r="F38" s="221">
        <f>AVERAGE(EY33:GJ33)</f>
        <v>0.63582666420520584</v>
      </c>
    </row>
    <row r="39" spans="1:192">
      <c r="B39" s="222" t="s">
        <v>1237</v>
      </c>
      <c r="C39" s="223"/>
      <c r="D39" s="223"/>
      <c r="E39" s="223"/>
      <c r="F39" s="224">
        <f>AVERAGE(D33:GJ33)</f>
        <v>0.65215649283653343</v>
      </c>
    </row>
    <row r="41" spans="1:192">
      <c r="A41" s="215" t="s">
        <v>1250</v>
      </c>
    </row>
  </sheetData>
  <pageMargins left="0.7" right="0.7" top="0.75" bottom="0.75" header="0.3" footer="0.3"/>
  <pageSetup scale="49" orientation="portrait" r:id="rId1"/>
  <headerFooter>
    <oddFooter>&amp;RSchedule RBH-R10
Page &amp;P of 12</oddFooter>
  </headerFooter>
  <colBreaks count="11" manualBreakCount="11">
    <brk id="16" max="1048575" man="1"/>
    <brk id="32" max="1048575" man="1"/>
    <brk id="48" max="1048575" man="1"/>
    <brk id="64" max="1048575" man="1"/>
    <brk id="80" max="1048575" man="1"/>
    <brk id="96" max="1048575" man="1"/>
    <brk id="112" max="1048575" man="1"/>
    <brk id="128" max="1048575" man="1"/>
    <brk id="144" max="1048575" man="1"/>
    <brk id="160" max="1048575" man="1"/>
    <brk id="176"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8"/>
  <sheetViews>
    <sheetView view="pageBreakPreview" zoomScale="85" zoomScaleNormal="100" zoomScaleSheetLayoutView="85" workbookViewId="0"/>
  </sheetViews>
  <sheetFormatPr defaultColWidth="9.140625" defaultRowHeight="12.75"/>
  <cols>
    <col min="1" max="1" width="9.140625" style="225"/>
    <col min="2" max="3" width="10.7109375" style="225" customWidth="1"/>
    <col min="4" max="4" width="3.28515625" style="225" customWidth="1"/>
    <col min="5" max="6" width="10.7109375" style="225" customWidth="1"/>
    <col min="7" max="7" width="16.28515625" style="226" customWidth="1"/>
    <col min="8" max="8" width="14.42578125" style="225" bestFit="1" customWidth="1"/>
    <col min="9" max="16384" width="9.140625" style="225"/>
  </cols>
  <sheetData>
    <row r="2" spans="1:10">
      <c r="A2" s="238" t="s">
        <v>1249</v>
      </c>
      <c r="B2" s="238"/>
      <c r="C2" s="238"/>
      <c r="D2" s="238"/>
      <c r="E2" s="238"/>
      <c r="F2" s="238"/>
      <c r="G2" s="238"/>
    </row>
    <row r="4" spans="1:10" ht="63.75">
      <c r="E4" s="227" t="s">
        <v>1246</v>
      </c>
      <c r="F4" s="227" t="s">
        <v>1247</v>
      </c>
      <c r="G4" s="228" t="s">
        <v>1248</v>
      </c>
    </row>
    <row r="5" spans="1:10">
      <c r="C5" s="229" t="s">
        <v>1238</v>
      </c>
      <c r="D5" s="229" t="s">
        <v>51</v>
      </c>
      <c r="E5" s="234">
        <v>1.7399999999999998E-3</v>
      </c>
      <c r="F5" s="234">
        <v>5.5633333333333325E-3</v>
      </c>
      <c r="G5" s="230">
        <f>(((1+F5)^30)/((1+E5)^10))^(1/20)-1</f>
        <v>7.480468706602128E-3</v>
      </c>
      <c r="I5" s="211"/>
      <c r="J5" s="211"/>
    </row>
    <row r="6" spans="1:10">
      <c r="C6" s="231" t="s">
        <v>1239</v>
      </c>
      <c r="D6" s="231" t="s">
        <v>51</v>
      </c>
      <c r="E6" s="235">
        <v>1.8033333333333335E-2</v>
      </c>
      <c r="F6" s="234">
        <v>2.2766666666666664E-2</v>
      </c>
      <c r="G6" s="230">
        <f>(((1+F6)^30)/((1+E6)^10))^(1/20)-1</f>
        <v>2.5141579789655255E-2</v>
      </c>
      <c r="I6" s="211"/>
      <c r="J6" s="211"/>
    </row>
    <row r="7" spans="1:10">
      <c r="C7" s="229" t="s">
        <v>1240</v>
      </c>
      <c r="D7" s="229"/>
      <c r="E7" s="232"/>
      <c r="F7" s="233"/>
      <c r="G7" s="233">
        <f>G6-G5</f>
        <v>1.7661111083053127E-2</v>
      </c>
    </row>
    <row r="8" spans="1:10">
      <c r="C8" s="229"/>
      <c r="D8" s="229"/>
      <c r="E8" s="232"/>
      <c r="F8" s="232"/>
      <c r="G8" s="230"/>
    </row>
    <row r="9" spans="1:10">
      <c r="C9" s="229" t="s">
        <v>1241</v>
      </c>
      <c r="D9" s="229" t="s">
        <v>52</v>
      </c>
      <c r="G9" s="230">
        <v>3.2208885659348541E-2</v>
      </c>
    </row>
    <row r="10" spans="1:10">
      <c r="C10" s="229" t="s">
        <v>1242</v>
      </c>
      <c r="D10" s="229"/>
      <c r="G10" s="230">
        <f>((1+G7)*(1+G9))-1</f>
        <v>5.0438841449892857E-2</v>
      </c>
    </row>
    <row r="11" spans="1:10">
      <c r="G11" s="230"/>
    </row>
    <row r="12" spans="1:10">
      <c r="C12" s="229"/>
      <c r="D12" s="229"/>
      <c r="F12" s="229"/>
      <c r="G12" s="230"/>
    </row>
    <row r="13" spans="1:10">
      <c r="B13" s="225" t="s">
        <v>1243</v>
      </c>
      <c r="C13" s="229"/>
      <c r="D13" s="229"/>
      <c r="G13" s="230"/>
    </row>
    <row r="14" spans="1:10">
      <c r="B14" s="225" t="s">
        <v>1244</v>
      </c>
      <c r="G14" s="230"/>
    </row>
    <row r="15" spans="1:10">
      <c r="B15" s="225" t="s">
        <v>1245</v>
      </c>
      <c r="C15" s="229"/>
      <c r="D15" s="229"/>
      <c r="G15" s="230"/>
    </row>
    <row r="16" spans="1:10">
      <c r="B16" s="331" t="s">
        <v>1371</v>
      </c>
      <c r="C16" s="229"/>
      <c r="D16" s="229"/>
      <c r="G16" s="230"/>
    </row>
    <row r="17" spans="2:7">
      <c r="B17" s="236"/>
      <c r="G17" s="230"/>
    </row>
    <row r="18" spans="2:7">
      <c r="B18" s="237"/>
    </row>
  </sheetData>
  <pageMargins left="0.7" right="0.7" top="0.75" bottom="0.75" header="0.3" footer="0.3"/>
  <pageSetup orientation="portrait" horizontalDpi="1200" verticalDpi="1200" r:id="rId1"/>
  <headerFooter>
    <oddFooter>&amp;RSchedule RBH-R11
Page 1 of 1</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C231"/>
  <sheetViews>
    <sheetView view="pageBreakPreview" zoomScale="85" zoomScaleNormal="85" zoomScaleSheetLayoutView="85" workbookViewId="0"/>
  </sheetViews>
  <sheetFormatPr defaultRowHeight="12.75"/>
  <cols>
    <col min="1" max="1" width="37.5703125" style="245" customWidth="1"/>
    <col min="2" max="2" width="10.85546875" style="245" customWidth="1"/>
    <col min="3" max="6" width="9.28515625" style="245" bestFit="1" customWidth="1"/>
    <col min="7" max="7" width="10.5703125" style="245" customWidth="1"/>
    <col min="8" max="8" width="9.28515625" style="245" bestFit="1" customWidth="1"/>
    <col min="9" max="9" width="9.28515625" style="245" customWidth="1"/>
    <col min="10" max="97" width="9.28515625" style="245" bestFit="1" customWidth="1"/>
    <col min="98" max="144" width="9.85546875" style="245" bestFit="1" customWidth="1"/>
    <col min="145" max="191" width="11.28515625" style="245" bestFit="1" customWidth="1"/>
    <col min="192" max="211" width="12.5703125" style="245" bestFit="1" customWidth="1"/>
    <col min="212" max="16384" width="9.140625" style="245"/>
  </cols>
  <sheetData>
    <row r="1" spans="1:211">
      <c r="A1" s="248"/>
      <c r="B1" s="249"/>
      <c r="C1" s="244"/>
      <c r="D1" s="249"/>
      <c r="E1" s="249"/>
      <c r="F1" s="249"/>
      <c r="G1" s="250"/>
      <c r="H1" s="246"/>
      <c r="I1" s="246"/>
      <c r="J1" s="246"/>
      <c r="K1" s="244"/>
      <c r="L1" s="244"/>
      <c r="M1" s="244"/>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244"/>
      <c r="BE1" s="244"/>
      <c r="BF1" s="244"/>
      <c r="BG1" s="244"/>
      <c r="BH1" s="244"/>
      <c r="BI1" s="244"/>
      <c r="BJ1" s="244"/>
      <c r="BK1" s="244"/>
      <c r="BL1" s="244"/>
      <c r="BM1" s="244"/>
      <c r="BN1" s="244"/>
      <c r="BO1" s="244"/>
      <c r="BP1" s="244"/>
      <c r="BQ1" s="244"/>
      <c r="BR1" s="244"/>
      <c r="BS1" s="244"/>
      <c r="BT1" s="244"/>
      <c r="BU1" s="244"/>
      <c r="BV1" s="244"/>
      <c r="BW1" s="244"/>
      <c r="BX1" s="244"/>
      <c r="BY1" s="244"/>
      <c r="BZ1" s="244"/>
      <c r="CA1" s="244"/>
      <c r="CB1" s="244"/>
      <c r="CC1" s="244"/>
      <c r="CD1" s="244"/>
      <c r="CE1" s="244"/>
      <c r="CF1" s="244"/>
      <c r="CG1" s="244"/>
      <c r="CH1" s="244"/>
      <c r="CI1" s="244"/>
      <c r="CJ1" s="244"/>
      <c r="CK1" s="244"/>
      <c r="CL1" s="244"/>
      <c r="CM1" s="244"/>
      <c r="CN1" s="244"/>
      <c r="CO1" s="244"/>
      <c r="CP1" s="244"/>
      <c r="CQ1" s="244"/>
      <c r="CR1" s="244"/>
      <c r="CS1" s="244"/>
      <c r="CT1" s="244"/>
      <c r="CU1" s="244"/>
      <c r="CV1" s="244"/>
      <c r="CW1" s="244"/>
      <c r="CX1" s="244"/>
      <c r="CY1" s="244"/>
      <c r="CZ1" s="244"/>
      <c r="DA1" s="244"/>
      <c r="DB1" s="244"/>
      <c r="DC1" s="244"/>
      <c r="DD1" s="244"/>
      <c r="DE1" s="244"/>
      <c r="DF1" s="244"/>
      <c r="DG1" s="244"/>
      <c r="DH1" s="244"/>
      <c r="DI1" s="244"/>
      <c r="DJ1" s="244"/>
      <c r="DK1" s="244"/>
      <c r="DL1" s="244"/>
      <c r="DM1" s="244"/>
      <c r="DN1" s="244"/>
      <c r="DO1" s="244"/>
      <c r="DP1" s="244"/>
      <c r="DQ1" s="244"/>
      <c r="DR1" s="244"/>
      <c r="DS1" s="244"/>
      <c r="DT1" s="244"/>
      <c r="DU1" s="244"/>
      <c r="DV1" s="244"/>
      <c r="DW1" s="244"/>
      <c r="DX1" s="244"/>
      <c r="DY1" s="244"/>
      <c r="DZ1" s="244"/>
      <c r="EA1" s="244"/>
      <c r="EB1" s="244"/>
      <c r="EC1" s="244"/>
      <c r="ED1" s="244"/>
      <c r="EE1" s="244"/>
      <c r="EF1" s="244"/>
      <c r="EG1" s="244"/>
      <c r="EH1" s="244"/>
      <c r="EI1" s="244"/>
      <c r="EJ1" s="244"/>
      <c r="EK1" s="244"/>
      <c r="EL1" s="244"/>
      <c r="EM1" s="244"/>
      <c r="EN1" s="244"/>
      <c r="EO1" s="244"/>
      <c r="EP1" s="244"/>
      <c r="EQ1" s="244"/>
      <c r="ER1" s="244"/>
      <c r="ES1" s="244"/>
      <c r="ET1" s="244"/>
      <c r="EU1" s="244"/>
      <c r="EV1" s="244"/>
      <c r="EW1" s="244"/>
      <c r="EX1" s="244"/>
      <c r="EY1" s="244"/>
      <c r="EZ1" s="244"/>
      <c r="FA1" s="244"/>
      <c r="FB1" s="244"/>
      <c r="FC1" s="244"/>
      <c r="FD1" s="244"/>
      <c r="FE1" s="244"/>
      <c r="FF1" s="244"/>
      <c r="FG1" s="244"/>
      <c r="FH1" s="244"/>
      <c r="FI1" s="244"/>
      <c r="FJ1" s="244"/>
      <c r="FK1" s="244"/>
      <c r="FL1" s="244"/>
      <c r="FM1" s="244"/>
      <c r="FN1" s="244"/>
      <c r="FO1" s="244"/>
      <c r="FP1" s="244"/>
      <c r="FQ1" s="244"/>
      <c r="FR1" s="244"/>
      <c r="FS1" s="244"/>
      <c r="FT1" s="244"/>
      <c r="FU1" s="244"/>
      <c r="FV1" s="244"/>
      <c r="FW1" s="244"/>
      <c r="FX1" s="244"/>
      <c r="FY1" s="244"/>
      <c r="FZ1" s="244"/>
      <c r="GA1" s="244"/>
      <c r="GB1" s="244"/>
      <c r="GC1" s="244"/>
      <c r="GD1" s="244"/>
      <c r="GE1" s="244"/>
      <c r="GF1" s="244"/>
      <c r="GG1" s="244"/>
      <c r="GH1" s="244"/>
      <c r="GI1" s="244"/>
      <c r="GJ1" s="244"/>
      <c r="GK1" s="244"/>
      <c r="GL1" s="244"/>
      <c r="GM1" s="244"/>
      <c r="GN1" s="244"/>
      <c r="GO1" s="244"/>
      <c r="GP1" s="244"/>
      <c r="GQ1" s="244"/>
      <c r="GR1" s="244"/>
      <c r="GS1" s="244"/>
      <c r="GT1" s="244"/>
      <c r="GU1" s="244"/>
      <c r="GV1" s="244"/>
      <c r="GW1" s="244"/>
      <c r="GX1" s="244"/>
      <c r="GY1" s="244"/>
      <c r="GZ1" s="244"/>
      <c r="HA1" s="244"/>
      <c r="HB1" s="244"/>
      <c r="HC1" s="244"/>
    </row>
    <row r="2" spans="1:211">
      <c r="A2" s="243" t="s">
        <v>1281</v>
      </c>
      <c r="B2" s="247"/>
      <c r="C2" s="243"/>
      <c r="D2" s="243"/>
      <c r="E2" s="243"/>
      <c r="F2" s="243"/>
      <c r="G2" s="251"/>
      <c r="H2" s="243"/>
      <c r="I2" s="252"/>
      <c r="J2" s="252"/>
      <c r="K2" s="252"/>
      <c r="L2" s="252"/>
      <c r="M2" s="252"/>
      <c r="N2" s="244"/>
      <c r="O2" s="244"/>
      <c r="P2" s="244"/>
      <c r="Q2" s="244"/>
      <c r="R2" s="244"/>
      <c r="S2" s="244"/>
      <c r="T2" s="244"/>
      <c r="U2" s="244"/>
      <c r="V2" s="244"/>
      <c r="W2" s="244"/>
      <c r="X2" s="244"/>
      <c r="Y2" s="244"/>
      <c r="Z2" s="244"/>
      <c r="AA2" s="244"/>
      <c r="AB2" s="244"/>
      <c r="AC2" s="244"/>
      <c r="AD2" s="244"/>
      <c r="AE2" s="244"/>
      <c r="AF2" s="244"/>
      <c r="AG2" s="244"/>
      <c r="AH2" s="244"/>
      <c r="AI2" s="244"/>
      <c r="AJ2" s="244"/>
      <c r="AK2" s="244"/>
      <c r="AL2" s="244"/>
      <c r="AM2" s="244"/>
      <c r="AN2" s="244"/>
      <c r="AO2" s="244"/>
      <c r="AP2" s="244"/>
      <c r="AQ2" s="244"/>
      <c r="AR2" s="244"/>
      <c r="AS2" s="244"/>
      <c r="AT2" s="244"/>
      <c r="AU2" s="244"/>
      <c r="AV2" s="244"/>
      <c r="AW2" s="244"/>
      <c r="AX2" s="244"/>
      <c r="AY2" s="244"/>
      <c r="AZ2" s="244"/>
      <c r="BA2" s="244"/>
      <c r="BB2" s="244"/>
      <c r="BC2" s="244"/>
      <c r="BD2" s="244"/>
      <c r="BE2" s="244"/>
      <c r="BF2" s="244"/>
      <c r="BG2" s="244"/>
      <c r="BH2" s="244"/>
      <c r="BI2" s="244"/>
      <c r="BJ2" s="244"/>
      <c r="BK2" s="244"/>
      <c r="BL2" s="244"/>
      <c r="BM2" s="244"/>
      <c r="BN2" s="244"/>
      <c r="BO2" s="244"/>
      <c r="BP2" s="244"/>
      <c r="BQ2" s="244"/>
      <c r="BR2" s="244"/>
      <c r="BS2" s="244"/>
      <c r="BT2" s="244"/>
      <c r="BU2" s="244"/>
      <c r="BV2" s="244"/>
      <c r="BW2" s="244"/>
      <c r="BX2" s="244"/>
      <c r="BY2" s="244"/>
      <c r="BZ2" s="244"/>
      <c r="CA2" s="244"/>
      <c r="CB2" s="244"/>
      <c r="CC2" s="244"/>
      <c r="CD2" s="244"/>
      <c r="CE2" s="244"/>
      <c r="CF2" s="244"/>
      <c r="CG2" s="244"/>
      <c r="CH2" s="244"/>
      <c r="CI2" s="244"/>
      <c r="CJ2" s="244"/>
      <c r="CK2" s="244"/>
      <c r="CL2" s="244"/>
      <c r="CM2" s="244"/>
      <c r="CN2" s="244"/>
      <c r="CO2" s="244"/>
      <c r="CP2" s="244"/>
      <c r="CQ2" s="244"/>
      <c r="CR2" s="244"/>
      <c r="CS2" s="244"/>
      <c r="CT2" s="244"/>
      <c r="CU2" s="244"/>
      <c r="CV2" s="244"/>
      <c r="CW2" s="244"/>
      <c r="CX2" s="244"/>
      <c r="CY2" s="244"/>
      <c r="CZ2" s="244"/>
      <c r="DA2" s="244"/>
      <c r="DB2" s="244"/>
      <c r="DC2" s="244"/>
      <c r="DD2" s="244"/>
      <c r="DE2" s="244"/>
      <c r="DF2" s="244"/>
      <c r="DG2" s="244"/>
      <c r="DH2" s="244"/>
      <c r="DI2" s="244"/>
      <c r="DJ2" s="244"/>
      <c r="DK2" s="244"/>
      <c r="DL2" s="244"/>
      <c r="DM2" s="244"/>
      <c r="DN2" s="244"/>
      <c r="DO2" s="244"/>
      <c r="DP2" s="244"/>
      <c r="DQ2" s="244"/>
      <c r="DR2" s="244"/>
      <c r="DS2" s="244"/>
      <c r="DT2" s="244"/>
      <c r="DU2" s="244"/>
      <c r="DV2" s="244"/>
      <c r="DW2" s="244"/>
      <c r="DX2" s="244"/>
      <c r="DY2" s="244"/>
      <c r="DZ2" s="244"/>
      <c r="EA2" s="244"/>
      <c r="EB2" s="244"/>
      <c r="EC2" s="244"/>
      <c r="ED2" s="244"/>
      <c r="EE2" s="244"/>
      <c r="EF2" s="244"/>
      <c r="EG2" s="244"/>
      <c r="EH2" s="244"/>
      <c r="EI2" s="244"/>
      <c r="EJ2" s="244"/>
      <c r="EK2" s="244"/>
      <c r="EL2" s="244"/>
      <c r="EM2" s="244"/>
      <c r="EN2" s="244"/>
      <c r="EO2" s="244"/>
      <c r="EP2" s="244"/>
      <c r="EQ2" s="244"/>
      <c r="ER2" s="244"/>
      <c r="ES2" s="244"/>
      <c r="ET2" s="244"/>
      <c r="EU2" s="244"/>
      <c r="EV2" s="244"/>
      <c r="EW2" s="244"/>
      <c r="EX2" s="244"/>
      <c r="EY2" s="244"/>
      <c r="EZ2" s="244"/>
      <c r="FA2" s="244"/>
      <c r="FB2" s="244"/>
      <c r="FC2" s="244"/>
      <c r="FD2" s="244"/>
      <c r="FE2" s="244"/>
      <c r="FF2" s="244"/>
      <c r="FG2" s="244"/>
      <c r="FH2" s="244"/>
      <c r="FI2" s="244"/>
      <c r="FJ2" s="244"/>
      <c r="FK2" s="244"/>
      <c r="FL2" s="244"/>
      <c r="FM2" s="244"/>
      <c r="FN2" s="244"/>
      <c r="FO2" s="244"/>
      <c r="FP2" s="244"/>
      <c r="FQ2" s="244"/>
      <c r="FR2" s="244"/>
      <c r="FS2" s="244"/>
      <c r="FT2" s="244"/>
      <c r="FU2" s="244"/>
      <c r="FV2" s="244"/>
      <c r="FW2" s="244"/>
      <c r="FX2" s="244"/>
      <c r="FY2" s="244"/>
      <c r="FZ2" s="244"/>
      <c r="GA2" s="244"/>
      <c r="GB2" s="244"/>
      <c r="GC2" s="244"/>
      <c r="GD2" s="244"/>
      <c r="GE2" s="244"/>
      <c r="GF2" s="244"/>
      <c r="GG2" s="244"/>
      <c r="GH2" s="244"/>
      <c r="GI2" s="244"/>
      <c r="GJ2" s="244"/>
      <c r="GK2" s="244"/>
      <c r="GL2" s="244"/>
      <c r="GM2" s="244"/>
      <c r="GN2" s="244"/>
      <c r="GO2" s="244"/>
      <c r="GP2" s="244"/>
      <c r="GQ2" s="244"/>
      <c r="GR2" s="244"/>
      <c r="GS2" s="244"/>
      <c r="GT2" s="244"/>
      <c r="GU2" s="244"/>
      <c r="GV2" s="244"/>
      <c r="GW2" s="244"/>
      <c r="GX2" s="244"/>
      <c r="GY2" s="244"/>
      <c r="GZ2" s="244"/>
      <c r="HA2" s="244"/>
      <c r="HB2" s="244"/>
      <c r="HC2" s="244"/>
    </row>
    <row r="3" spans="1:211">
      <c r="A3" s="248"/>
      <c r="B3" s="253"/>
      <c r="C3" s="254"/>
      <c r="D3" s="252"/>
      <c r="E3" s="252"/>
      <c r="F3" s="252"/>
      <c r="G3" s="254"/>
      <c r="H3" s="252"/>
      <c r="I3" s="253"/>
      <c r="J3" s="253"/>
      <c r="K3" s="255"/>
      <c r="L3" s="256"/>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c r="BE3" s="244"/>
      <c r="BF3" s="244"/>
      <c r="BG3" s="244"/>
      <c r="BH3" s="244"/>
      <c r="BI3" s="244"/>
      <c r="BJ3" s="244"/>
      <c r="BK3" s="244"/>
      <c r="BL3" s="244"/>
      <c r="BM3" s="244"/>
      <c r="BN3" s="244"/>
      <c r="BO3" s="244"/>
      <c r="BP3" s="244"/>
      <c r="BQ3" s="244"/>
      <c r="BR3" s="244"/>
      <c r="BS3" s="244"/>
      <c r="BT3" s="244"/>
      <c r="BU3" s="244"/>
      <c r="BV3" s="244"/>
      <c r="BW3" s="244"/>
      <c r="BX3" s="244"/>
      <c r="BY3" s="244"/>
      <c r="BZ3" s="244"/>
      <c r="CA3" s="244"/>
      <c r="CB3" s="244"/>
      <c r="CC3" s="244"/>
      <c r="CD3" s="244"/>
      <c r="CE3" s="244"/>
      <c r="CF3" s="244"/>
      <c r="CG3" s="244"/>
      <c r="CH3" s="244"/>
      <c r="CI3" s="244"/>
      <c r="CJ3" s="244"/>
      <c r="CK3" s="244"/>
      <c r="CL3" s="244"/>
      <c r="CM3" s="244"/>
      <c r="CN3" s="244"/>
      <c r="CO3" s="244"/>
      <c r="CP3" s="244"/>
      <c r="CQ3" s="244"/>
      <c r="CR3" s="244"/>
      <c r="CS3" s="244"/>
      <c r="CT3" s="244"/>
      <c r="CU3" s="244"/>
      <c r="CV3" s="244"/>
      <c r="CW3" s="244"/>
      <c r="CX3" s="244"/>
      <c r="CY3" s="244"/>
      <c r="CZ3" s="244"/>
      <c r="DA3" s="244"/>
      <c r="DB3" s="244"/>
      <c r="DC3" s="244"/>
      <c r="DD3" s="244"/>
      <c r="DE3" s="244"/>
      <c r="DF3" s="244"/>
      <c r="DG3" s="244"/>
      <c r="DH3" s="244"/>
      <c r="DI3" s="244"/>
      <c r="DJ3" s="244"/>
      <c r="DK3" s="244"/>
      <c r="DL3" s="244"/>
      <c r="DM3" s="244"/>
      <c r="DN3" s="244"/>
      <c r="DO3" s="244"/>
      <c r="DP3" s="244"/>
      <c r="DQ3" s="244"/>
      <c r="DR3" s="244"/>
      <c r="DS3" s="244"/>
      <c r="DT3" s="244"/>
      <c r="DU3" s="244"/>
      <c r="DV3" s="244"/>
      <c r="DW3" s="244"/>
      <c r="DX3" s="244"/>
      <c r="DY3" s="244"/>
      <c r="DZ3" s="244"/>
      <c r="EA3" s="244"/>
      <c r="EB3" s="244"/>
      <c r="EC3" s="244"/>
      <c r="ED3" s="244"/>
      <c r="EE3" s="244"/>
      <c r="EF3" s="244"/>
      <c r="EG3" s="244"/>
      <c r="EH3" s="244"/>
      <c r="EI3" s="244"/>
      <c r="EJ3" s="244"/>
      <c r="EK3" s="244"/>
      <c r="EL3" s="244"/>
      <c r="EM3" s="244"/>
      <c r="EN3" s="244"/>
      <c r="EO3" s="244"/>
      <c r="EP3" s="244"/>
      <c r="EQ3" s="244"/>
      <c r="ER3" s="244"/>
      <c r="ES3" s="244"/>
      <c r="ET3" s="244"/>
      <c r="EU3" s="244"/>
      <c r="EV3" s="244"/>
      <c r="EW3" s="244"/>
      <c r="EX3" s="244"/>
      <c r="EY3" s="244"/>
      <c r="EZ3" s="244"/>
      <c r="FA3" s="244"/>
      <c r="FB3" s="244"/>
      <c r="FC3" s="244"/>
      <c r="FD3" s="244"/>
      <c r="FE3" s="244"/>
      <c r="FF3" s="244"/>
      <c r="FG3" s="244"/>
      <c r="FH3" s="244"/>
      <c r="FI3" s="244"/>
      <c r="FJ3" s="244"/>
      <c r="FK3" s="244"/>
      <c r="FL3" s="244"/>
      <c r="FM3" s="244"/>
      <c r="FN3" s="244"/>
      <c r="FO3" s="244"/>
      <c r="FP3" s="244"/>
      <c r="FQ3" s="244"/>
      <c r="FR3" s="244"/>
      <c r="FS3" s="244"/>
      <c r="FT3" s="244"/>
      <c r="FU3" s="244"/>
      <c r="FV3" s="244"/>
      <c r="FW3" s="244"/>
      <c r="FX3" s="244"/>
      <c r="FY3" s="244"/>
      <c r="FZ3" s="244"/>
      <c r="GA3" s="244"/>
      <c r="GB3" s="244"/>
      <c r="GC3" s="244"/>
      <c r="GD3" s="244"/>
      <c r="GE3" s="244"/>
      <c r="GF3" s="244"/>
      <c r="GG3" s="244"/>
      <c r="GH3" s="244"/>
      <c r="GI3" s="244"/>
      <c r="GJ3" s="244"/>
      <c r="GK3" s="244"/>
      <c r="GL3" s="244"/>
      <c r="GM3" s="244"/>
      <c r="GN3" s="244"/>
      <c r="GO3" s="244"/>
      <c r="GP3" s="244"/>
      <c r="GQ3" s="244"/>
      <c r="GR3" s="244"/>
      <c r="GS3" s="244"/>
      <c r="GT3" s="244"/>
      <c r="GU3" s="244"/>
      <c r="GV3" s="244"/>
      <c r="GW3" s="244"/>
      <c r="GX3" s="244"/>
      <c r="GY3" s="244"/>
      <c r="GZ3" s="244"/>
      <c r="HA3" s="244"/>
      <c r="HB3" s="244"/>
      <c r="HC3" s="244"/>
    </row>
    <row r="4" spans="1:211">
      <c r="A4" s="257" t="s">
        <v>1251</v>
      </c>
      <c r="B4" s="258">
        <v>2020</v>
      </c>
      <c r="C4" s="258">
        <v>2021</v>
      </c>
      <c r="D4" s="258">
        <v>2022</v>
      </c>
      <c r="E4" s="258">
        <v>2023</v>
      </c>
      <c r="F4" s="258">
        <v>2024</v>
      </c>
      <c r="G4" s="258">
        <v>2025</v>
      </c>
      <c r="H4" s="258">
        <v>2026</v>
      </c>
      <c r="I4" s="258">
        <v>2027</v>
      </c>
      <c r="J4" s="258">
        <v>2028</v>
      </c>
      <c r="K4" s="258">
        <v>2029</v>
      </c>
      <c r="L4" s="258">
        <v>2030</v>
      </c>
      <c r="M4" s="258">
        <v>2031</v>
      </c>
      <c r="N4" s="258">
        <v>2032</v>
      </c>
      <c r="O4" s="258">
        <v>2033</v>
      </c>
      <c r="P4" s="258">
        <v>2034</v>
      </c>
      <c r="Q4" s="258">
        <v>2035</v>
      </c>
      <c r="R4" s="258">
        <v>2036</v>
      </c>
      <c r="S4" s="258">
        <v>2037</v>
      </c>
      <c r="T4" s="258">
        <v>2038</v>
      </c>
      <c r="U4" s="258">
        <v>2039</v>
      </c>
      <c r="V4" s="258">
        <v>2040</v>
      </c>
      <c r="W4" s="258">
        <v>2041</v>
      </c>
      <c r="X4" s="258">
        <v>2042</v>
      </c>
      <c r="Y4" s="258">
        <v>2043</v>
      </c>
      <c r="Z4" s="258">
        <v>2044</v>
      </c>
      <c r="AA4" s="258">
        <v>2045</v>
      </c>
      <c r="AB4" s="258">
        <v>2046</v>
      </c>
      <c r="AC4" s="258">
        <v>2047</v>
      </c>
      <c r="AD4" s="258">
        <v>2048</v>
      </c>
      <c r="AE4" s="258">
        <v>2049</v>
      </c>
      <c r="AF4" s="258">
        <v>2050</v>
      </c>
      <c r="AG4" s="258">
        <v>2051</v>
      </c>
      <c r="AH4" s="258">
        <v>2052</v>
      </c>
      <c r="AI4" s="258">
        <v>2053</v>
      </c>
      <c r="AJ4" s="258">
        <v>2054</v>
      </c>
      <c r="AK4" s="258">
        <v>2055</v>
      </c>
      <c r="AL4" s="258">
        <v>2056</v>
      </c>
      <c r="AM4" s="258">
        <v>2057</v>
      </c>
      <c r="AN4" s="258">
        <v>2058</v>
      </c>
      <c r="AO4" s="258">
        <v>2059</v>
      </c>
      <c r="AP4" s="258">
        <v>2060</v>
      </c>
      <c r="AQ4" s="258">
        <v>2061</v>
      </c>
      <c r="AR4" s="258">
        <v>2062</v>
      </c>
      <c r="AS4" s="258">
        <v>2063</v>
      </c>
      <c r="AT4" s="258">
        <v>2064</v>
      </c>
      <c r="AU4" s="258">
        <v>2065</v>
      </c>
      <c r="AV4" s="258">
        <v>2066</v>
      </c>
      <c r="AW4" s="258">
        <v>2067</v>
      </c>
      <c r="AX4" s="258">
        <v>2068</v>
      </c>
      <c r="AY4" s="258">
        <v>2069</v>
      </c>
      <c r="AZ4" s="258">
        <v>2070</v>
      </c>
      <c r="BA4" s="258">
        <v>2071</v>
      </c>
      <c r="BB4" s="258">
        <v>2072</v>
      </c>
      <c r="BC4" s="258">
        <v>2073</v>
      </c>
      <c r="BD4" s="258">
        <v>2074</v>
      </c>
      <c r="BE4" s="258">
        <v>2075</v>
      </c>
      <c r="BF4" s="258">
        <v>2076</v>
      </c>
      <c r="BG4" s="258">
        <v>2077</v>
      </c>
      <c r="BH4" s="258">
        <v>2078</v>
      </c>
      <c r="BI4" s="258">
        <v>2079</v>
      </c>
      <c r="BJ4" s="258">
        <v>2080</v>
      </c>
      <c r="BK4" s="258">
        <v>2081</v>
      </c>
      <c r="BL4" s="258">
        <v>2082</v>
      </c>
      <c r="BM4" s="258">
        <v>2083</v>
      </c>
      <c r="BN4" s="258">
        <v>2084</v>
      </c>
      <c r="BO4" s="258">
        <v>2085</v>
      </c>
      <c r="BP4" s="258">
        <v>2086</v>
      </c>
      <c r="BQ4" s="258">
        <v>2087</v>
      </c>
      <c r="BR4" s="258">
        <v>2088</v>
      </c>
      <c r="BS4" s="258">
        <v>2089</v>
      </c>
      <c r="BT4" s="258">
        <v>2090</v>
      </c>
      <c r="BU4" s="258">
        <v>2091</v>
      </c>
      <c r="BV4" s="258">
        <v>2092</v>
      </c>
      <c r="BW4" s="258">
        <v>2093</v>
      </c>
      <c r="BX4" s="258">
        <v>2094</v>
      </c>
      <c r="BY4" s="258">
        <v>2095</v>
      </c>
      <c r="BZ4" s="258">
        <v>2096</v>
      </c>
      <c r="CA4" s="258">
        <v>2097</v>
      </c>
      <c r="CB4" s="258">
        <v>2098</v>
      </c>
      <c r="CC4" s="258">
        <v>2099</v>
      </c>
      <c r="CD4" s="258">
        <v>2100</v>
      </c>
      <c r="CE4" s="258">
        <v>2101</v>
      </c>
      <c r="CF4" s="258">
        <v>2102</v>
      </c>
      <c r="CG4" s="258">
        <v>2103</v>
      </c>
      <c r="CH4" s="258">
        <v>2104</v>
      </c>
      <c r="CI4" s="258">
        <v>2105</v>
      </c>
      <c r="CJ4" s="258">
        <v>2106</v>
      </c>
      <c r="CK4" s="258">
        <v>2107</v>
      </c>
      <c r="CL4" s="258">
        <v>2108</v>
      </c>
      <c r="CM4" s="258">
        <v>2109</v>
      </c>
      <c r="CN4" s="258">
        <v>2110</v>
      </c>
      <c r="CO4" s="258">
        <v>2111</v>
      </c>
      <c r="CP4" s="258">
        <v>2112</v>
      </c>
      <c r="CQ4" s="258">
        <v>2113</v>
      </c>
      <c r="CR4" s="258">
        <v>2114</v>
      </c>
      <c r="CS4" s="258">
        <v>2115</v>
      </c>
      <c r="CT4" s="258">
        <v>2116</v>
      </c>
      <c r="CU4" s="258">
        <v>2117</v>
      </c>
      <c r="CV4" s="258">
        <v>2118</v>
      </c>
      <c r="CW4" s="258">
        <v>2119</v>
      </c>
      <c r="CX4" s="258">
        <v>2120</v>
      </c>
      <c r="CY4" s="258">
        <v>2121</v>
      </c>
      <c r="CZ4" s="258">
        <v>2122</v>
      </c>
      <c r="DA4" s="258">
        <v>2123</v>
      </c>
      <c r="DB4" s="258">
        <v>2124</v>
      </c>
      <c r="DC4" s="258">
        <v>2125</v>
      </c>
      <c r="DD4" s="258">
        <v>2126</v>
      </c>
      <c r="DE4" s="258">
        <v>2127</v>
      </c>
      <c r="DF4" s="258">
        <v>2128</v>
      </c>
      <c r="DG4" s="258">
        <v>2129</v>
      </c>
      <c r="DH4" s="258">
        <v>2130</v>
      </c>
      <c r="DI4" s="258">
        <v>2131</v>
      </c>
      <c r="DJ4" s="258">
        <v>2132</v>
      </c>
      <c r="DK4" s="258">
        <v>2133</v>
      </c>
      <c r="DL4" s="258">
        <v>2134</v>
      </c>
      <c r="DM4" s="258">
        <v>2135</v>
      </c>
      <c r="DN4" s="258">
        <v>2136</v>
      </c>
      <c r="DO4" s="258">
        <v>2137</v>
      </c>
      <c r="DP4" s="258">
        <v>2138</v>
      </c>
      <c r="DQ4" s="258">
        <v>2139</v>
      </c>
      <c r="DR4" s="258">
        <v>2140</v>
      </c>
      <c r="DS4" s="258">
        <v>2141</v>
      </c>
      <c r="DT4" s="258">
        <v>2142</v>
      </c>
      <c r="DU4" s="258">
        <v>2143</v>
      </c>
      <c r="DV4" s="258">
        <v>2144</v>
      </c>
      <c r="DW4" s="258">
        <v>2145</v>
      </c>
      <c r="DX4" s="258">
        <v>2146</v>
      </c>
      <c r="DY4" s="258">
        <v>2147</v>
      </c>
      <c r="DZ4" s="258">
        <v>2148</v>
      </c>
      <c r="EA4" s="258">
        <v>2149</v>
      </c>
      <c r="EB4" s="258">
        <v>2150</v>
      </c>
      <c r="EC4" s="258">
        <v>2151</v>
      </c>
      <c r="ED4" s="258">
        <v>2152</v>
      </c>
      <c r="EE4" s="258">
        <v>2153</v>
      </c>
      <c r="EF4" s="258">
        <v>2154</v>
      </c>
      <c r="EG4" s="258">
        <v>2155</v>
      </c>
      <c r="EH4" s="258">
        <v>2156</v>
      </c>
      <c r="EI4" s="258">
        <v>2157</v>
      </c>
      <c r="EJ4" s="258">
        <v>2158</v>
      </c>
      <c r="EK4" s="258">
        <v>2159</v>
      </c>
      <c r="EL4" s="258">
        <v>2160</v>
      </c>
      <c r="EM4" s="258">
        <v>2161</v>
      </c>
      <c r="EN4" s="258">
        <v>2162</v>
      </c>
      <c r="EO4" s="258">
        <v>2163</v>
      </c>
      <c r="EP4" s="258">
        <v>2164</v>
      </c>
      <c r="EQ4" s="258">
        <v>2165</v>
      </c>
      <c r="ER4" s="258">
        <v>2166</v>
      </c>
      <c r="ES4" s="258">
        <v>2167</v>
      </c>
      <c r="ET4" s="258">
        <v>2168</v>
      </c>
      <c r="EU4" s="258">
        <v>2169</v>
      </c>
      <c r="EV4" s="258">
        <v>2170</v>
      </c>
      <c r="EW4" s="258">
        <v>2171</v>
      </c>
      <c r="EX4" s="258">
        <v>2172</v>
      </c>
      <c r="EY4" s="258">
        <v>2173</v>
      </c>
      <c r="EZ4" s="258">
        <v>2174</v>
      </c>
      <c r="FA4" s="258">
        <v>2175</v>
      </c>
      <c r="FB4" s="258">
        <v>2176</v>
      </c>
      <c r="FC4" s="258">
        <v>2177</v>
      </c>
      <c r="FD4" s="258">
        <v>2178</v>
      </c>
      <c r="FE4" s="258">
        <v>2179</v>
      </c>
      <c r="FF4" s="258">
        <v>2180</v>
      </c>
      <c r="FG4" s="258">
        <v>2181</v>
      </c>
      <c r="FH4" s="258">
        <v>2182</v>
      </c>
      <c r="FI4" s="258">
        <v>2183</v>
      </c>
      <c r="FJ4" s="258">
        <v>2184</v>
      </c>
      <c r="FK4" s="258">
        <v>2185</v>
      </c>
      <c r="FL4" s="258">
        <v>2186</v>
      </c>
      <c r="FM4" s="258">
        <v>2187</v>
      </c>
      <c r="FN4" s="258">
        <v>2188</v>
      </c>
      <c r="FO4" s="258">
        <v>2189</v>
      </c>
      <c r="FP4" s="258">
        <v>2190</v>
      </c>
      <c r="FQ4" s="258">
        <v>2191</v>
      </c>
      <c r="FR4" s="258">
        <v>2192</v>
      </c>
      <c r="FS4" s="258">
        <v>2193</v>
      </c>
      <c r="FT4" s="258">
        <v>2194</v>
      </c>
      <c r="FU4" s="258">
        <v>2195</v>
      </c>
      <c r="FV4" s="258">
        <v>2196</v>
      </c>
      <c r="FW4" s="258">
        <v>2197</v>
      </c>
      <c r="FX4" s="258">
        <v>2198</v>
      </c>
      <c r="FY4" s="258">
        <v>2199</v>
      </c>
      <c r="FZ4" s="258">
        <v>2200</v>
      </c>
      <c r="GA4" s="258">
        <v>2201</v>
      </c>
      <c r="GB4" s="258">
        <v>2202</v>
      </c>
      <c r="GC4" s="258">
        <v>2203</v>
      </c>
      <c r="GD4" s="258">
        <v>2204</v>
      </c>
      <c r="GE4" s="258">
        <v>2205</v>
      </c>
      <c r="GF4" s="258">
        <v>2206</v>
      </c>
      <c r="GG4" s="258">
        <v>2207</v>
      </c>
      <c r="GH4" s="258">
        <v>2208</v>
      </c>
      <c r="GI4" s="258">
        <v>2209</v>
      </c>
      <c r="GJ4" s="258">
        <v>2210</v>
      </c>
      <c r="GK4" s="258">
        <v>2211</v>
      </c>
      <c r="GL4" s="258">
        <v>2212</v>
      </c>
      <c r="GM4" s="258">
        <v>2213</v>
      </c>
      <c r="GN4" s="258">
        <v>2214</v>
      </c>
      <c r="GO4" s="258">
        <v>2215</v>
      </c>
      <c r="GP4" s="258">
        <v>2216</v>
      </c>
      <c r="GQ4" s="258">
        <v>2217</v>
      </c>
      <c r="GR4" s="258">
        <v>2218</v>
      </c>
      <c r="GS4" s="258">
        <v>2219</v>
      </c>
      <c r="GT4" s="258">
        <v>2220</v>
      </c>
      <c r="GU4" s="258">
        <v>2221</v>
      </c>
      <c r="GV4" s="258">
        <v>2222</v>
      </c>
      <c r="GW4" s="258">
        <v>2223</v>
      </c>
      <c r="GX4" s="258">
        <v>2224</v>
      </c>
      <c r="GY4" s="258">
        <v>2225</v>
      </c>
      <c r="GZ4" s="258">
        <v>2226</v>
      </c>
      <c r="HA4" s="258">
        <v>2227</v>
      </c>
    </row>
    <row r="5" spans="1:211">
      <c r="A5" s="259" t="s">
        <v>532</v>
      </c>
      <c r="B5" s="241">
        <v>3.82</v>
      </c>
      <c r="C5" s="241">
        <v>4.18</v>
      </c>
      <c r="D5" s="241">
        <v>4.3</v>
      </c>
      <c r="E5" s="241">
        <f>D5*(1+'RBH-R12 Growth Rates'!$B5)</f>
        <v>4.6052999999999997</v>
      </c>
      <c r="F5" s="241">
        <f>E5*(1+'RBH-R12 Growth Rates'!$B5)</f>
        <v>4.9322762999999998</v>
      </c>
      <c r="G5" s="241">
        <f>F5*(1+'RBH-R12 Growth Rates'!F5)</f>
        <v>5.2621852542965533</v>
      </c>
      <c r="H5" s="241">
        <f>G5*(1+'RBH-R12 Growth Rates'!G5)</f>
        <v>5.592521757218158</v>
      </c>
      <c r="I5" s="241">
        <f>H5*(1+'RBH-R12 Growth Rates'!H5)</f>
        <v>5.920597566053595</v>
      </c>
      <c r="J5" s="241">
        <f>I5*(1+'RBH-R12 Growth Rates'!I5)</f>
        <v>6.2435725170297953</v>
      </c>
      <c r="K5" s="241">
        <f>J5*(1+'RBH-R12 Growth Rates'!$J5)</f>
        <v>6.55849108129717</v>
      </c>
      <c r="L5" s="241">
        <f>K5*(1+'RBH-R12 Growth Rates'!$J5)</f>
        <v>6.8892937730972541</v>
      </c>
      <c r="M5" s="241">
        <f>L5*(1+'RBH-R12 Growth Rates'!$J5)</f>
        <v>7.236781769420241</v>
      </c>
      <c r="N5" s="241">
        <f>M5*(1+'RBH-R12 Growth Rates'!$J5)</f>
        <v>7.6017966576955036</v>
      </c>
      <c r="O5" s="241">
        <f>N5*(1+'RBH-R12 Growth Rates'!$J5)</f>
        <v>7.9852224740473323</v>
      </c>
      <c r="P5" s="241">
        <f>O5*(1+'RBH-R12 Growth Rates'!$J5)</f>
        <v>8.3879878443579265</v>
      </c>
      <c r="Q5" s="241">
        <f>P5*(1+'RBH-R12 Growth Rates'!$J5)</f>
        <v>8.8110682333231249</v>
      </c>
      <c r="R5" s="241">
        <f>Q5*(1+'RBH-R12 Growth Rates'!$J5)</f>
        <v>9.2554883069478979</v>
      </c>
      <c r="S5" s="241">
        <f>R5*(1+'RBH-R12 Growth Rates'!$J5)</f>
        <v>9.7223244142033796</v>
      </c>
      <c r="T5" s="241">
        <f>S5*(1+'RBH-R12 Growth Rates'!$J5)</f>
        <v>10.212707193855806</v>
      </c>
      <c r="U5" s="241">
        <f>T5*(1+'RBH-R12 Growth Rates'!$J5)</f>
        <v>10.727824312780879</v>
      </c>
      <c r="V5" s="241">
        <f>U5*(1+'RBH-R12 Growth Rates'!$J5)</f>
        <v>11.268923342395539</v>
      </c>
      <c r="W5" s="241">
        <f>V5*(1+'RBH-R12 Growth Rates'!$J5)</f>
        <v>11.837314780173624</v>
      </c>
      <c r="X5" s="241">
        <f>W5*(1+'RBH-R12 Growth Rates'!$J5)</f>
        <v>12.434375223563276</v>
      </c>
      <c r="Y5" s="241">
        <f>X5*(1+'RBH-R12 Growth Rates'!$J5)</f>
        <v>13.06155070399306</v>
      </c>
      <c r="Z5" s="241">
        <f>Y5*(1+'RBH-R12 Growth Rates'!$J5)</f>
        <v>13.720360189041502</v>
      </c>
      <c r="AA5" s="241">
        <f>Z5*(1+'RBH-R12 Growth Rates'!$J5)</f>
        <v>14.412399261251988</v>
      </c>
      <c r="AB5" s="241">
        <f>AA5*(1+'RBH-R12 Growth Rates'!$J5)</f>
        <v>15.13934398250283</v>
      </c>
      <c r="AC5" s="241">
        <f>AB5*(1+'RBH-R12 Growth Rates'!$J5)</f>
        <v>15.90295495329168</v>
      </c>
      <c r="AD5" s="241">
        <f>AC5*(1+'RBH-R12 Growth Rates'!$J5)</f>
        <v>16.705081576765547</v>
      </c>
      <c r="AE5" s="241">
        <f>AD5*(1+'RBH-R12 Growth Rates'!$J5)</f>
        <v>17.547666537823552</v>
      </c>
      <c r="AF5" s="241">
        <f>AE5*(1+'RBH-R12 Growth Rates'!$J5)</f>
        <v>18.432750508140426</v>
      </c>
      <c r="AG5" s="241">
        <f>AF5*(1+'RBH-R12 Growth Rates'!$J5)</f>
        <v>19.362477088505955</v>
      </c>
      <c r="AH5" s="241">
        <f>AG5*(1+'RBH-R12 Growth Rates'!$J5)</f>
        <v>20.339098000450289</v>
      </c>
      <c r="AI5" s="241">
        <f>AH5*(1+'RBH-R12 Growth Rates'!$J5)</f>
        <v>21.364978539728835</v>
      </c>
      <c r="AJ5" s="241">
        <f>AI5*(1+'RBH-R12 Growth Rates'!$J5)</f>
        <v>22.442603304874581</v>
      </c>
      <c r="AK5" s="241">
        <f>AJ5*(1+'RBH-R12 Growth Rates'!$J5)</f>
        <v>23.57458221469199</v>
      </c>
      <c r="AL5" s="241">
        <f>AK5*(1+'RBH-R12 Growth Rates'!$J5)</f>
        <v>24.763656829266303</v>
      </c>
      <c r="AM5" s="241">
        <f>AL5*(1+'RBH-R12 Growth Rates'!$J5)</f>
        <v>26.012706989797223</v>
      </c>
      <c r="AN5" s="241">
        <f>AM5*(1+'RBH-R12 Growth Rates'!$J5)</f>
        <v>27.324757793338126</v>
      </c>
      <c r="AO5" s="241">
        <f>AN5*(1+'RBH-R12 Growth Rates'!$J5)</f>
        <v>28.702986919333032</v>
      </c>
      <c r="AP5" s="241">
        <f>AO5*(1+'RBH-R12 Growth Rates'!$J5)</f>
        <v>30.150732325695621</v>
      </c>
      <c r="AQ5" s="241">
        <f>AP5*(1+'RBH-R12 Growth Rates'!$J5)</f>
        <v>31.671500333069542</v>
      </c>
      <c r="AR5" s="241">
        <f>AQ5*(1+'RBH-R12 Growth Rates'!$J5)</f>
        <v>33.268974116849463</v>
      </c>
      <c r="AS5" s="241">
        <f>AR5*(1+'RBH-R12 Growth Rates'!$J5)</f>
        <v>34.947022627529826</v>
      </c>
      <c r="AT5" s="241">
        <f>AS5*(1+'RBH-R12 Growth Rates'!$J5)</f>
        <v>36.70970996098562</v>
      </c>
      <c r="AU5" s="241">
        <f>AT5*(1+'RBH-R12 Growth Rates'!$J5)</f>
        <v>38.561305201379326</v>
      </c>
      <c r="AV5" s="241">
        <f>AU5*(1+'RBH-R12 Growth Rates'!$J5)</f>
        <v>40.506292760532624</v>
      </c>
      <c r="AW5" s="241">
        <f>AV5*(1+'RBH-R12 Growth Rates'!$J5)</f>
        <v>42.549383238804069</v>
      </c>
      <c r="AX5" s="241">
        <f>AW5*(1+'RBH-R12 Growth Rates'!$J5)</f>
        <v>44.695524833776837</v>
      </c>
      <c r="AY5" s="241">
        <f>AX5*(1+'RBH-R12 Growth Rates'!$J5)</f>
        <v>46.949915324387455</v>
      </c>
      <c r="AZ5" s="241">
        <f>AY5*(1+'RBH-R12 Growth Rates'!$J5)</f>
        <v>49.318014659520131</v>
      </c>
      <c r="BA5" s="241">
        <f>AZ5*(1+'RBH-R12 Growth Rates'!$J5)</f>
        <v>51.805558181555156</v>
      </c>
      <c r="BB5" s="241">
        <f>BA5*(1+'RBH-R12 Growth Rates'!$J5)</f>
        <v>54.418570516897816</v>
      </c>
      <c r="BC5" s="241">
        <f>BB5*(1+'RBH-R12 Growth Rates'!$J5)</f>
        <v>57.163380167129439</v>
      </c>
      <c r="BD5" s="241">
        <f>BC5*(1+'RBH-R12 Growth Rates'!$J5)</f>
        <v>60.046634836119232</v>
      </c>
      <c r="BE5" s="241">
        <f>BD5*(1+'RBH-R12 Growth Rates'!$J5)</f>
        <v>63.075317530217866</v>
      </c>
      <c r="BF5" s="241">
        <f>BE5*(1+'RBH-R12 Growth Rates'!$J5)</f>
        <v>66.256763470526167</v>
      </c>
      <c r="BG5" s="241">
        <f>BF5*(1+'RBH-R12 Growth Rates'!$J5)</f>
        <v>69.598677858199082</v>
      </c>
      <c r="BH5" s="241">
        <f>BG5*(1+'RBH-R12 Growth Rates'!$J5)</f>
        <v>73.109154535810958</v>
      </c>
      <c r="BI5" s="241">
        <f>BH5*(1+'RBH-R12 Growth Rates'!$J5)</f>
        <v>76.796695589978441</v>
      </c>
      <c r="BJ5" s="241">
        <f>BI5*(1+'RBH-R12 Growth Rates'!$J5)</f>
        <v>80.670231942717052</v>
      </c>
      <c r="BK5" s="241">
        <f>BJ5*(1+'RBH-R12 Growth Rates'!$J5)</f>
        <v>84.739144981401836</v>
      </c>
      <c r="BL5" s="241">
        <f>BK5*(1+'RBH-R12 Growth Rates'!$J5)</f>
        <v>89.013289279718251</v>
      </c>
      <c r="BM5" s="241">
        <f>BL5*(1+'RBH-R12 Growth Rates'!$J5)</f>
        <v>93.503016464631401</v>
      </c>
      <c r="BN5" s="241">
        <f>BM5*(1+'RBH-R12 Growth Rates'!$J5)</f>
        <v>98.219200287177671</v>
      </c>
      <c r="BO5" s="241">
        <f>BN5*(1+'RBH-R12 Growth Rates'!$J5)</f>
        <v>103.1732629577979</v>
      </c>
      <c r="BP5" s="241">
        <f>BO5*(1+'RBH-R12 Growth Rates'!$J5)</f>
        <v>108.37720280999437</v>
      </c>
      <c r="BQ5" s="241">
        <f>BP5*(1+'RBH-R12 Growth Rates'!$J5)</f>
        <v>113.84362335931056</v>
      </c>
      <c r="BR5" s="241">
        <f>BQ5*(1+'RBH-R12 Growth Rates'!$J5)</f>
        <v>119.58576382801213</v>
      </c>
      <c r="BS5" s="241">
        <f>BR5*(1+'RBH-R12 Growth Rates'!$J5)</f>
        <v>125.61753120939757</v>
      </c>
      <c r="BT5" s="241">
        <f>BS5*(1+'RBH-R12 Growth Rates'!$J5)</f>
        <v>131.95353394939534</v>
      </c>
      <c r="BU5" s="241">
        <f>BT5*(1+'RBH-R12 Growth Rates'!$J5)</f>
        <v>138.60911732702195</v>
      </c>
      <c r="BV5" s="241">
        <f>BU5*(1+'RBH-R12 Growth Rates'!$J5)</f>
        <v>145.60040061938921</v>
      </c>
      <c r="BW5" s="241">
        <f>BV5*(1+'RBH-R12 Growth Rates'!$J5)</f>
        <v>152.94431614127146</v>
      </c>
      <c r="BX5" s="241">
        <f>BW5*(1+'RBH-R12 Growth Rates'!$J5)</f>
        <v>160.65865025378335</v>
      </c>
      <c r="BY5" s="241">
        <f>BX5*(1+'RBH-R12 Growth Rates'!$J5)</f>
        <v>168.76208644148772</v>
      </c>
      <c r="BZ5" s="241">
        <f>BY5*(1+'RBH-R12 Growth Rates'!$J5)</f>
        <v>177.27425056226303</v>
      </c>
      <c r="CA5" s="241">
        <f>BZ5*(1+'RBH-R12 Growth Rates'!$J5)</f>
        <v>186.21575837952159</v>
      </c>
      <c r="CB5" s="241">
        <f>CA5*(1+'RBH-R12 Growth Rates'!$J5)</f>
        <v>195.60826549189784</v>
      </c>
      <c r="CC5" s="241">
        <f>CB5*(1+'RBH-R12 Growth Rates'!$J5)</f>
        <v>205.47451978133222</v>
      </c>
      <c r="CD5" s="241">
        <f>CC5*(1+'RBH-R12 Growth Rates'!$J5)</f>
        <v>215.8384165065757</v>
      </c>
      <c r="CE5" s="241">
        <f>CD5*(1+'RBH-R12 Growth Rates'!$J5)</f>
        <v>226.7250561755468</v>
      </c>
      <c r="CF5" s="241">
        <f>CE5*(1+'RBH-R12 Growth Rates'!$J5)</f>
        <v>238.16080533670325</v>
      </c>
      <c r="CG5" s="241">
        <f>CF5*(1+'RBH-R12 Growth Rates'!$J5)</f>
        <v>250.17336043666003</v>
      </c>
      <c r="CH5" s="241">
        <f>CG5*(1+'RBH-R12 Growth Rates'!$J5)</f>
        <v>262.79181489871161</v>
      </c>
      <c r="CI5" s="241">
        <f>CH5*(1+'RBH-R12 Growth Rates'!$J5)</f>
        <v>276.0467295847173</v>
      </c>
      <c r="CJ5" s="241">
        <f>CI5*(1+'RBH-R12 Growth Rates'!$J5)</f>
        <v>289.9702068110023</v>
      </c>
      <c r="CK5" s="241">
        <f>CJ5*(1+'RBH-R12 Growth Rates'!$J5)</f>
        <v>304.59596809753509</v>
      </c>
      <c r="CL5" s="241">
        <f>CK5*(1+'RBH-R12 Growth Rates'!$J5)</f>
        <v>319.95943583868331</v>
      </c>
      <c r="CM5" s="241">
        <f>CL5*(1+'RBH-R12 Growth Rates'!$J5)</f>
        <v>336.09781909334782</v>
      </c>
      <c r="CN5" s="241">
        <f>CM5*(1+'RBH-R12 Growth Rates'!$J5)</f>
        <v>353.05020370225196</v>
      </c>
      <c r="CO5" s="241">
        <f>CN5*(1+'RBH-R12 Growth Rates'!$J5)</f>
        <v>370.85764695064222</v>
      </c>
      <c r="CP5" s="241">
        <f>CO5*(1+'RBH-R12 Growth Rates'!$J5)</f>
        <v>389.56327700566601</v>
      </c>
      <c r="CQ5" s="241">
        <f>CP5*(1+'RBH-R12 Growth Rates'!$J5)</f>
        <v>409.21239736925548</v>
      </c>
      <c r="CR5" s="241">
        <f>CQ5*(1+'RBH-R12 Growth Rates'!$J5)</f>
        <v>429.85259659949389</v>
      </c>
      <c r="CS5" s="241">
        <f>CR5*(1+'RBH-R12 Growth Rates'!$J5)</f>
        <v>451.53386356620052</v>
      </c>
      <c r="CT5" s="241">
        <f>CS5*(1+'RBH-R12 Growth Rates'!$J5)</f>
        <v>474.30870851987368</v>
      </c>
      <c r="CU5" s="241">
        <f>CT5*(1+'RBH-R12 Growth Rates'!$J5)</f>
        <v>498.23229026721106</v>
      </c>
      <c r="CV5" s="241">
        <f>CU5*(1+'RBH-R12 Growth Rates'!$J5)</f>
        <v>523.36254976121586</v>
      </c>
      <c r="CW5" s="241">
        <f>CV5*(1+'RBH-R12 Growth Rates'!$J5)</f>
        <v>549.76035042943352</v>
      </c>
      <c r="CX5" s="241">
        <f>CW5*(1+'RBH-R12 Growth Rates'!$J5)</f>
        <v>577.48962558018127</v>
      </c>
      <c r="CY5" s="241">
        <f>CX5*(1+'RBH-R12 Growth Rates'!$J5)</f>
        <v>606.61753324377798</v>
      </c>
      <c r="CZ5" s="241">
        <f>CY5*(1+'RBH-R12 Growth Rates'!$J5)</f>
        <v>637.21461882378605</v>
      </c>
      <c r="DA5" s="241">
        <f>CZ5*(1+'RBH-R12 Growth Rates'!$J5)</f>
        <v>669.35498595219292</v>
      </c>
      <c r="DB5" s="241">
        <f>DA5*(1+'RBH-R12 Growth Rates'!$J5)</f>
        <v>703.11647596233081</v>
      </c>
      <c r="DC5" s="241">
        <f>DB5*(1+'RBH-R12 Growth Rates'!$J5)</f>
        <v>738.58085641420223</v>
      </c>
      <c r="DD5" s="241">
        <f>DC5*(1+'RBH-R12 Growth Rates'!$J5)</f>
        <v>775.83401912880424</v>
      </c>
      <c r="DE5" s="241">
        <f>DD5*(1+'RBH-R12 Growth Rates'!$J5)</f>
        <v>814.96618821107518</v>
      </c>
      <c r="DF5" s="241">
        <f>DE5*(1+'RBH-R12 Growth Rates'!$J5)</f>
        <v>856.0721385652771</v>
      </c>
      <c r="DG5" s="241">
        <f>DF5*(1+'RBH-R12 Growth Rates'!$J5)</f>
        <v>899.25142543204186</v>
      </c>
      <c r="DH5" s="241">
        <f>DG5*(1+'RBH-R12 Growth Rates'!$J5)</f>
        <v>944.60862550299873</v>
      </c>
      <c r="DI5" s="241">
        <f>DH5*(1+'RBH-R12 Growth Rates'!$J5)</f>
        <v>992.25359019694565</v>
      </c>
      <c r="DJ5" s="241">
        <f>DI5*(1+'RBH-R12 Growth Rates'!$J5)</f>
        <v>1042.3017117109764</v>
      </c>
      <c r="DK5" s="241">
        <f>DJ5*(1+'RBH-R12 Growth Rates'!$J5)</f>
        <v>1094.8742024909184</v>
      </c>
      <c r="DL5" s="241">
        <f>DK5*(1+'RBH-R12 Growth Rates'!$J5)</f>
        <v>1150.0983887979357</v>
      </c>
      <c r="DM5" s="241">
        <f>DL5*(1+'RBH-R12 Growth Rates'!$J5)</f>
        <v>1208.108019082292</v>
      </c>
      <c r="DN5" s="241">
        <f>DM5*(1+'RBH-R12 Growth Rates'!$J5)</f>
        <v>1269.0435879111278</v>
      </c>
      <c r="DO5" s="241">
        <f>DN5*(1+'RBH-R12 Growth Rates'!$J5)</f>
        <v>1333.0526762347804</v>
      </c>
      <c r="DP5" s="241">
        <f>DO5*(1+'RBH-R12 Growth Rates'!$J5)</f>
        <v>1400.2903088157418</v>
      </c>
      <c r="DQ5" s="241">
        <f>DP5*(1+'RBH-R12 Growth Rates'!$J5)</f>
        <v>1470.9193296859205</v>
      </c>
      <c r="DR5" s="241">
        <f>DQ5*(1+'RBH-R12 Growth Rates'!$J5)</f>
        <v>1545.1107965415313</v>
      </c>
      <c r="DS5" s="241">
        <f>DR5*(1+'RBH-R12 Growth Rates'!$J5)</f>
        <v>1623.0443950308072</v>
      </c>
      <c r="DT5" s="241">
        <f>DS5*(1+'RBH-R12 Growth Rates'!$J5)</f>
        <v>1704.9088739379033</v>
      </c>
      <c r="DU5" s="241">
        <f>DT5*(1+'RBH-R12 Growth Rates'!$J5)</f>
        <v>1790.9025023169727</v>
      </c>
      <c r="DV5" s="241">
        <f>DU5*(1+'RBH-R12 Growth Rates'!$J5)</f>
        <v>1881.2335496835549</v>
      </c>
      <c r="DW5" s="241">
        <f>DV5*(1+'RBH-R12 Growth Rates'!$J5)</f>
        <v>1976.1207904262628</v>
      </c>
      <c r="DX5" s="241">
        <f>DW5*(1+'RBH-R12 Growth Rates'!$J5)</f>
        <v>2075.7940336604102</v>
      </c>
      <c r="DY5" s="241">
        <f>DX5*(1+'RBH-R12 Growth Rates'!$J5)</f>
        <v>2180.4946798068413</v>
      </c>
      <c r="DZ5" s="241">
        <f>DY5*(1+'RBH-R12 Growth Rates'!$J5)</f>
        <v>2290.4763052439534</v>
      </c>
      <c r="EA5" s="241">
        <f>DZ5*(1+'RBH-R12 Growth Rates'!$J5)</f>
        <v>2406.0052764488896</v>
      </c>
      <c r="EB5" s="241">
        <f>EA5*(1+'RBH-R12 Growth Rates'!$J5)</f>
        <v>2527.3613951153006</v>
      </c>
      <c r="EC5" s="241">
        <f>EB5*(1+'RBH-R12 Growth Rates'!$J5)</f>
        <v>2654.8385758101012</v>
      </c>
      <c r="ED5" s="241">
        <f>EC5*(1+'RBH-R12 Growth Rates'!$J5)</f>
        <v>2788.7455578104464</v>
      </c>
      <c r="EE5" s="241">
        <f>ED5*(1+'RBH-R12 Growth Rates'!$J5)</f>
        <v>2929.4066528449407</v>
      </c>
      <c r="EF5" s="241">
        <f>EE5*(1+'RBH-R12 Growth Rates'!$J5)</f>
        <v>3077.1625305500479</v>
      </c>
      <c r="EG5" s="241">
        <f>EF5*(1+'RBH-R12 Growth Rates'!$J5)</f>
        <v>3232.371043544013</v>
      </c>
      <c r="EH5" s="241">
        <f>EG5*(1+'RBH-R12 Growth Rates'!$J5)</f>
        <v>3395.4080941165544</v>
      </c>
      <c r="EI5" s="241">
        <f>EH5*(1+'RBH-R12 Growth Rates'!$J5)</f>
        <v>3566.6685446333822</v>
      </c>
      <c r="EJ5" s="241">
        <f>EI5*(1+'RBH-R12 Growth Rates'!$J5)</f>
        <v>3746.5671738604656</v>
      </c>
      <c r="EK5" s="241">
        <f>EJ5*(1+'RBH-R12 Growth Rates'!$J5)</f>
        <v>3935.5396815241866</v>
      </c>
      <c r="EL5" s="241">
        <f>EK5*(1+'RBH-R12 Growth Rates'!$J5)</f>
        <v>4134.0437435403464</v>
      </c>
      <c r="EM5" s="241">
        <f>EL5*(1+'RBH-R12 Growth Rates'!$J5)</f>
        <v>4342.5601204676996</v>
      </c>
      <c r="EN5" s="241">
        <f>EM5*(1+'RBH-R12 Growth Rates'!$J5)</f>
        <v>4561.5938218705978</v>
      </c>
      <c r="EO5" s="241">
        <f>EN5*(1+'RBH-R12 Growth Rates'!$J5)</f>
        <v>4791.6753294107393</v>
      </c>
      <c r="EP5" s="241">
        <f>EO5*(1+'RBH-R12 Growth Rates'!$J5)</f>
        <v>5033.3618816302505</v>
      </c>
      <c r="EQ5" s="241">
        <f>EP5*(1+'RBH-R12 Growth Rates'!$J5)</f>
        <v>5287.238823537733</v>
      </c>
      <c r="ER5" s="241">
        <f>EQ5*(1+'RBH-R12 Growth Rates'!$J5)</f>
        <v>5553.921024265871</v>
      </c>
      <c r="ES5" s="241">
        <f>ER5*(1+'RBH-R12 Growth Rates'!$J5)</f>
        <v>5834.0543662340442</v>
      </c>
      <c r="ET5" s="241">
        <f>ES5*(1+'RBH-R12 Growth Rates'!$J5)</f>
        <v>6128.3173094225785</v>
      </c>
      <c r="EU5" s="241">
        <f>ET5*(1+'RBH-R12 Growth Rates'!$J5)</f>
        <v>6437.4225345471777</v>
      </c>
      <c r="EV5" s="241">
        <f>EU5*(1+'RBH-R12 Growth Rates'!$J5)</f>
        <v>6762.1186691131707</v>
      </c>
      <c r="EW5" s="241">
        <f>EV5*(1+'RBH-R12 Growth Rates'!$J5)</f>
        <v>7103.19210052993</v>
      </c>
      <c r="EX5" s="241">
        <f>EW5*(1+'RBH-R12 Growth Rates'!$J5)</f>
        <v>7461.4688806766908</v>
      </c>
      <c r="EY5" s="241">
        <f>EX5*(1+'RBH-R12 Growth Rates'!$J5)</f>
        <v>7837.8167265324519</v>
      </c>
      <c r="EZ5" s="241">
        <f>EY5*(1+'RBH-R12 Growth Rates'!$J5)</f>
        <v>8233.1471217153412</v>
      </c>
      <c r="FA5" s="241">
        <f>EZ5*(1+'RBH-R12 Growth Rates'!$J5)</f>
        <v>8648.4175240211825</v>
      </c>
      <c r="FB5" s="241">
        <f>FA5*(1+'RBH-R12 Growth Rates'!$J5)</f>
        <v>9084.6336843077625</v>
      </c>
      <c r="FC5" s="241">
        <f>FB5*(1+'RBH-R12 Growth Rates'!$J5)</f>
        <v>9542.8520823409181</v>
      </c>
      <c r="FD5" s="241">
        <f>FC5*(1+'RBH-R12 Growth Rates'!$J5)</f>
        <v>10024.182485501891</v>
      </c>
      <c r="FE5" s="241">
        <f>FD5*(1+'RBH-R12 Growth Rates'!$J5)</f>
        <v>10529.790636552914</v>
      </c>
      <c r="FF5" s="241">
        <f>FE5*(1+'RBH-R12 Growth Rates'!$J5)</f>
        <v>11060.901076970573</v>
      </c>
      <c r="FG5" s="241">
        <f>FF5*(1+'RBH-R12 Growth Rates'!$J5)</f>
        <v>11618.800112684841</v>
      </c>
      <c r="FH5" s="241">
        <f>FG5*(1+'RBH-R12 Growth Rates'!$J5)</f>
        <v>12204.838929406549</v>
      </c>
      <c r="FI5" s="241">
        <f>FH5*(1+'RBH-R12 Growth Rates'!$J5)</f>
        <v>12820.436865088366</v>
      </c>
      <c r="FJ5" s="241">
        <f>FI5*(1+'RBH-R12 Growth Rates'!$J5)</f>
        <v>13467.084847444919</v>
      </c>
      <c r="FK5" s="241">
        <f>FJ5*(1+'RBH-R12 Growth Rates'!$J5)</f>
        <v>14146.349004857448</v>
      </c>
      <c r="FL5" s="241">
        <f>FK5*(1+'RBH-R12 Growth Rates'!$J5)</f>
        <v>14859.874459408302</v>
      </c>
      <c r="FM5" s="241">
        <f>FL5*(1+'RBH-R12 Growth Rates'!$J5)</f>
        <v>15609.389311231709</v>
      </c>
      <c r="FN5" s="241">
        <f>FM5*(1+'RBH-R12 Growth Rates'!$J5)</f>
        <v>16396.708823830577</v>
      </c>
      <c r="FO5" s="241">
        <f>FN5*(1+'RBH-R12 Growth Rates'!$J5)</f>
        <v>17223.739820495826</v>
      </c>
      <c r="FP5" s="241">
        <f>FO5*(1+'RBH-R12 Growth Rates'!$J5)</f>
        <v>18092.48530247602</v>
      </c>
      <c r="FQ5" s="241">
        <f>FP5*(1+'RBH-R12 Growth Rates'!$J5)</f>
        <v>19005.049300082126</v>
      </c>
      <c r="FR5" s="241">
        <f>FQ5*(1+'RBH-R12 Growth Rates'!$J5)</f>
        <v>19963.641968476364</v>
      </c>
      <c r="FS5" s="241">
        <f>FR5*(1+'RBH-R12 Growth Rates'!$J5)</f>
        <v>20970.584940486769</v>
      </c>
      <c r="FT5" s="241">
        <f>FS5*(1+'RBH-R12 Growth Rates'!$J5)</f>
        <v>22028.316949411492</v>
      </c>
      <c r="FU5" s="241">
        <f>FT5*(1+'RBH-R12 Growth Rates'!$J5)</f>
        <v>23139.399735430845</v>
      </c>
      <c r="FV5" s="241">
        <f>FU5*(1+'RBH-R12 Growth Rates'!$J5)</f>
        <v>24306.524249931936</v>
      </c>
      <c r="FW5" s="241">
        <f>FV5*(1+'RBH-R12 Growth Rates'!$J5)</f>
        <v>25532.51717277223</v>
      </c>
      <c r="FX5" s="241">
        <f>FW5*(1+'RBH-R12 Growth Rates'!$J5)</f>
        <v>26820.347758266355</v>
      </c>
      <c r="FY5" s="241">
        <f>FX5*(1+'RBH-R12 Growth Rates'!$J5)</f>
        <v>28173.135026476539</v>
      </c>
      <c r="FZ5" s="241">
        <f>FY5*(1+'RBH-R12 Growth Rates'!$J5)</f>
        <v>29594.155317223413</v>
      </c>
      <c r="GA5" s="241">
        <f>FZ5*(1+'RBH-R12 Growth Rates'!$J5)</f>
        <v>31086.850225112346</v>
      </c>
      <c r="GB5" s="241">
        <f>GA5*(1+'RBH-R12 Growth Rates'!$J5)</f>
        <v>32654.834934793354</v>
      </c>
      <c r="GC5" s="241">
        <f>GB5*(1+'RBH-R12 Growth Rates'!$J5)</f>
        <v>34301.906976641818</v>
      </c>
      <c r="GD5" s="241">
        <f>GC5*(1+'RBH-R12 Growth Rates'!$J5)</f>
        <v>36032.055424065627</v>
      </c>
      <c r="GE5" s="241">
        <f>GD5*(1+'RBH-R12 Growth Rates'!$J5)</f>
        <v>37849.470554713829</v>
      </c>
      <c r="GF5" s="241">
        <f>GE5*(1+'RBH-R12 Growth Rates'!$J5)</f>
        <v>39758.55399898543</v>
      </c>
      <c r="GG5" s="241">
        <f>GF5*(1+'RBH-R12 Growth Rates'!$J5)</f>
        <v>41763.929400417263</v>
      </c>
      <c r="GH5" s="241">
        <f>GG5*(1+'RBH-R12 Growth Rates'!$J5)</f>
        <v>43870.45361376943</v>
      </c>
      <c r="GI5" s="241">
        <f>GH5*(1+'RBH-R12 Growth Rates'!$J5)</f>
        <v>46083.228467929228</v>
      </c>
      <c r="GJ5" s="241">
        <f>GI5*(1+'RBH-R12 Growth Rates'!$J5)</f>
        <v>48407.613122122297</v>
      </c>
      <c r="GK5" s="241">
        <f>GJ5*(1+'RBH-R12 Growth Rates'!$J5)</f>
        <v>50849.237045356778</v>
      </c>
      <c r="GL5" s="241">
        <f>GK5*(1+'RBH-R12 Growth Rates'!$J5)</f>
        <v>53414.013650535548</v>
      </c>
      <c r="GM5" s="241">
        <f>GL5*(1+'RBH-R12 Growth Rates'!$J5)</f>
        <v>56108.154616257321</v>
      </c>
      <c r="GN5" s="241">
        <f>GM5*(1+'RBH-R12 Growth Rates'!$J5)</f>
        <v>58938.1849309928</v>
      </c>
      <c r="GO5" s="241">
        <f>GN5*(1+'RBH-R12 Growth Rates'!$J5)</f>
        <v>61910.958696071611</v>
      </c>
      <c r="GP5" s="241">
        <f>GO5*(1+'RBH-R12 Growth Rates'!$J5)</f>
        <v>65033.67572575363</v>
      </c>
      <c r="GQ5" s="241">
        <f>GP5*(1+'RBH-R12 Growth Rates'!$J5)</f>
        <v>68313.898984588668</v>
      </c>
      <c r="GR5" s="241">
        <f>GQ5*(1+'RBH-R12 Growth Rates'!$J5)</f>
        <v>71759.572904296336</v>
      </c>
      <c r="GS5" s="241">
        <f>GR5*(1+'RBH-R12 Growth Rates'!$J5)</f>
        <v>75379.042624528171</v>
      </c>
      <c r="GT5" s="241">
        <f>GS5*(1+'RBH-R12 Growth Rates'!$J5)</f>
        <v>79181.074204111457</v>
      </c>
      <c r="GU5" s="241">
        <f>GT5*(1+'RBH-R12 Growth Rates'!$J5)</f>
        <v>83174.875851724835</v>
      </c>
      <c r="GV5" s="241">
        <f>GU5*(1+'RBH-R12 Growth Rates'!$J5)</f>
        <v>87370.120227424501</v>
      </c>
      <c r="GW5" s="241">
        <f>GV5*(1+'RBH-R12 Growth Rates'!$J5)</f>
        <v>91776.967869033644</v>
      </c>
      <c r="GX5" s="241">
        <f>GW5*(1+'RBH-R12 Growth Rates'!$J5)</f>
        <v>96406.091800131748</v>
      </c>
      <c r="GY5" s="241">
        <f>GX5*(1+'RBH-R12 Growth Rates'!$J5)</f>
        <v>101268.7033792424</v>
      </c>
      <c r="GZ5" s="241">
        <f>GY5*(1+'RBH-R12 Growth Rates'!$J5)</f>
        <v>106376.57945282424</v>
      </c>
      <c r="HA5" s="241">
        <f>GZ5*(1+'RBH-R12 Growth Rates'!$J5)</f>
        <v>111742.09087782717</v>
      </c>
    </row>
    <row r="6" spans="1:211">
      <c r="A6" s="259" t="s">
        <v>533</v>
      </c>
      <c r="B6" s="241">
        <v>2.41</v>
      </c>
      <c r="C6" s="241">
        <v>2.5499999999999998</v>
      </c>
      <c r="D6" s="241">
        <v>2.71</v>
      </c>
      <c r="E6" s="241">
        <f>D6*(1+'RBH-R12 Growth Rates'!$B6)</f>
        <v>2.8587554229999999</v>
      </c>
      <c r="F6" s="241">
        <f>E6*(1+'RBH-R12 Growth Rates'!$B6)</f>
        <v>3.0156762245505195</v>
      </c>
      <c r="G6" s="241">
        <f>F6*(1+'RBH-R12 Growth Rates'!F6)</f>
        <v>3.1785251782171184</v>
      </c>
      <c r="H6" s="241">
        <f>G6*(1+'RBH-R12 Growth Rates'!G6)</f>
        <v>3.3473376566895943</v>
      </c>
      <c r="I6" s="241">
        <f>H6*(1+'RBH-R12 Growth Rates'!H6)</f>
        <v>3.522135042902466</v>
      </c>
      <c r="J6" s="241">
        <f>I6*(1+'RBH-R12 Growth Rates'!I6)</f>
        <v>3.7029238859538158</v>
      </c>
      <c r="K6" s="241">
        <f>J6*(1+'RBH-R12 Growth Rates'!$J6)</f>
        <v>3.8896950767384615</v>
      </c>
      <c r="L6" s="241">
        <f>K6*(1+'RBH-R12 Growth Rates'!$J6)</f>
        <v>4.085886790002502</v>
      </c>
      <c r="M6" s="241">
        <f>L6*(1+'RBH-R12 Growth Rates'!$J6)</f>
        <v>4.2919741859856497</v>
      </c>
      <c r="N6" s="241">
        <f>M6*(1+'RBH-R12 Growth Rates'!$J6)</f>
        <v>4.508456391459613</v>
      </c>
      <c r="O6" s="241">
        <f>N6*(1+'RBH-R12 Growth Rates'!$J6)</f>
        <v>4.7358577085722002</v>
      </c>
      <c r="P6" s="241">
        <f>O6*(1+'RBH-R12 Growth Rates'!$J6)</f>
        <v>4.9747288846641267</v>
      </c>
      <c r="Q6" s="241">
        <f>P6*(1+'RBH-R12 Growth Rates'!$J6)</f>
        <v>5.2256484461339028</v>
      </c>
      <c r="R6" s="241">
        <f>Q6*(1+'RBH-R12 Growth Rates'!$J6)</f>
        <v>5.48922409958133</v>
      </c>
      <c r="S6" s="241">
        <f>R6*(1+'RBH-R12 Growth Rates'!$J6)</f>
        <v>5.7660942036230436</v>
      </c>
      <c r="T6" s="241">
        <f>S6*(1+'RBH-R12 Growth Rates'!$J6)</f>
        <v>6.0569293149447327</v>
      </c>
      <c r="U6" s="241">
        <f>T6*(1+'RBH-R12 Growth Rates'!$J6)</f>
        <v>6.3624338123344382</v>
      </c>
      <c r="V6" s="241">
        <f>U6*(1+'RBH-R12 Growth Rates'!$J6)</f>
        <v>6.6833476026302119</v>
      </c>
      <c r="W6" s="241">
        <f>V6*(1+'RBH-R12 Growth Rates'!$J6)</f>
        <v>7.0204479127137986</v>
      </c>
      <c r="X6" s="241">
        <f>W6*(1+'RBH-R12 Growth Rates'!$J6)</f>
        <v>7.3745511718904009</v>
      </c>
      <c r="Y6" s="241">
        <f>X6*(1+'RBH-R12 Growth Rates'!$J6)</f>
        <v>7.7465149892135026</v>
      </c>
      <c r="Z6" s="241">
        <f>Y6*(1+'RBH-R12 Growth Rates'!$J6)</f>
        <v>8.1372402305436609</v>
      </c>
      <c r="AA6" s="241">
        <f>Z6*(1+'RBH-R12 Growth Rates'!$J6)</f>
        <v>8.5476732003717419</v>
      </c>
      <c r="AB6" s="241">
        <f>AA6*(1+'RBH-R12 Growth Rates'!$J6)</f>
        <v>8.9788079336907902</v>
      </c>
      <c r="AC6" s="241">
        <f>AB6*(1+'RBH-R12 Growth Rates'!$J6)</f>
        <v>9.4316886034672596</v>
      </c>
      <c r="AD6" s="241">
        <f>AC6*(1+'RBH-R12 Growth Rates'!$J6)</f>
        <v>9.9074120495423053</v>
      </c>
      <c r="AE6" s="241">
        <f>AD6*(1+'RBH-R12 Growth Rates'!$J6)</f>
        <v>10.407130435087927</v>
      </c>
      <c r="AF6" s="241">
        <f>AE6*(1+'RBH-R12 Growth Rates'!$J6)</f>
        <v>10.932054037051682</v>
      </c>
      <c r="AG6" s="241">
        <f>AF6*(1+'RBH-R12 Growth Rates'!$J6)</f>
        <v>11.483454177348193</v>
      </c>
      <c r="AH6" s="241">
        <f>AG6*(1+'RBH-R12 Growth Rates'!$J6)</f>
        <v>12.062666301896568</v>
      </c>
      <c r="AI6" s="241">
        <f>AH6*(1+'RBH-R12 Growth Rates'!$J6)</f>
        <v>12.671093214960894</v>
      </c>
      <c r="AJ6" s="241">
        <f>AI6*(1+'RBH-R12 Growth Rates'!$J6)</f>
        <v>13.310208476627119</v>
      </c>
      <c r="AK6" s="241">
        <f>AJ6*(1+'RBH-R12 Growth Rates'!$J6)</f>
        <v>13.981559971644735</v>
      </c>
      <c r="AL6" s="241">
        <f>AK6*(1+'RBH-R12 Growth Rates'!$J6)</f>
        <v>14.686773658276692</v>
      </c>
      <c r="AM6" s="241">
        <f>AL6*(1+'RBH-R12 Growth Rates'!$J6)</f>
        <v>15.427557506236973</v>
      </c>
      <c r="AN6" s="241">
        <f>AM6*(1+'RBH-R12 Growth Rates'!$J6)</f>
        <v>16.205705633253164</v>
      </c>
      <c r="AO6" s="241">
        <f>AN6*(1+'RBH-R12 Growth Rates'!$J6)</f>
        <v>17.023102650272456</v>
      </c>
      <c r="AP6" s="241">
        <f>AO6*(1+'RBH-R12 Growth Rates'!$J6)</f>
        <v>17.881728225834799</v>
      </c>
      <c r="AQ6" s="241">
        <f>AP6*(1+'RBH-R12 Growth Rates'!$J6)</f>
        <v>18.783661880667754</v>
      </c>
      <c r="AR6" s="241">
        <f>AQ6*(1+'RBH-R12 Growth Rates'!$J6)</f>
        <v>19.731088024115152</v>
      </c>
      <c r="AS6" s="241">
        <f>AR6*(1+'RBH-R12 Growth Rates'!$J6)</f>
        <v>20.726301244597376</v>
      </c>
      <c r="AT6" s="241">
        <f>AS6*(1+'RBH-R12 Growth Rates'!$J6)</f>
        <v>21.771711866916341</v>
      </c>
      <c r="AU6" s="241">
        <f>AT6*(1+'RBH-R12 Growth Rates'!$J6)</f>
        <v>22.869851789864484</v>
      </c>
      <c r="AV6" s="241">
        <f>AU6*(1+'RBH-R12 Growth Rates'!$J6)</f>
        <v>24.023380618276008</v>
      </c>
      <c r="AW6" s="241">
        <f>AV6*(1+'RBH-R12 Growth Rates'!$J6)</f>
        <v>25.23509210437166</v>
      </c>
      <c r="AX6" s="241">
        <f>AW6*(1+'RBH-R12 Growth Rates'!$J6)</f>
        <v>26.507920913997506</v>
      </c>
      <c r="AY6" s="241">
        <f>AX6*(1+'RBH-R12 Growth Rates'!$J6)</f>
        <v>27.844949734144926</v>
      </c>
      <c r="AZ6" s="241">
        <f>AY6*(1+'RBH-R12 Growth Rates'!$J6)</f>
        <v>29.249416738965699</v>
      </c>
      <c r="BA6" s="241">
        <f>AZ6*(1+'RBH-R12 Growth Rates'!$J6)</f>
        <v>30.724723432364232</v>
      </c>
      <c r="BB6" s="241">
        <f>BA6*(1+'RBH-R12 Growth Rates'!$J6)</f>
        <v>32.274442886161061</v>
      </c>
      <c r="BC6" s="241">
        <f>BB6*(1+'RBH-R12 Growth Rates'!$J6)</f>
        <v>33.902328393779761</v>
      </c>
      <c r="BD6" s="241">
        <f>BC6*(1+'RBH-R12 Growth Rates'!$J6)</f>
        <v>35.612322560415819</v>
      </c>
      <c r="BE6" s="241">
        <f>BD6*(1+'RBH-R12 Growth Rates'!$J6)</f>
        <v>37.408566851703078</v>
      </c>
      <c r="BF6" s="241">
        <f>BE6*(1+'RBH-R12 Growth Rates'!$J6)</f>
        <v>39.295411624003847</v>
      </c>
      <c r="BG6" s="241">
        <f>BF6*(1+'RBH-R12 Growth Rates'!$J6)</f>
        <v>41.277426660615255</v>
      </c>
      <c r="BH6" s="241">
        <f>BG6*(1+'RBH-R12 Growth Rates'!$J6)</f>
        <v>43.359412239409608</v>
      </c>
      <c r="BI6" s="241">
        <f>BH6*(1+'RBH-R12 Growth Rates'!$J6)</f>
        <v>45.546410758713733</v>
      </c>
      <c r="BJ6" s="241">
        <f>BI6*(1+'RBH-R12 Growth Rates'!$J6)</f>
        <v>47.843718949584186</v>
      </c>
      <c r="BK6" s="241">
        <f>BJ6*(1+'RBH-R12 Growth Rates'!$J6)</f>
        <v>50.256900704055496</v>
      </c>
      <c r="BL6" s="241">
        <f>BK6*(1+'RBH-R12 Growth Rates'!$J6)</f>
        <v>52.791800550430359</v>
      </c>
      <c r="BM6" s="241">
        <f>BL6*(1+'RBH-R12 Growth Rates'!$J6)</f>
        <v>55.454557808247884</v>
      </c>
      <c r="BN6" s="241">
        <f>BM6*(1+'RBH-R12 Growth Rates'!$J6)</f>
        <v>58.251621457212018</v>
      </c>
      <c r="BO6" s="241">
        <f>BN6*(1+'RBH-R12 Growth Rates'!$J6)</f>
        <v>61.189765756091511</v>
      </c>
      <c r="BP6" s="241">
        <f>BO6*(1+'RBH-R12 Growth Rates'!$J6)</f>
        <v>64.276106649419091</v>
      </c>
      <c r="BQ6" s="241">
        <f>BP6*(1+'RBH-R12 Growth Rates'!$J6)</f>
        <v>67.518119001725552</v>
      </c>
      <c r="BR6" s="241">
        <f>BQ6*(1+'RBH-R12 Growth Rates'!$J6)</f>
        <v>70.923654701048591</v>
      </c>
      <c r="BS6" s="241">
        <f>BR6*(1+'RBH-R12 Growth Rates'!$J6)</f>
        <v>74.500961675561726</v>
      </c>
      <c r="BT6" s="241">
        <f>BS6*(1+'RBH-R12 Growth Rates'!$J6)</f>
        <v>78.258703869379929</v>
      </c>
      <c r="BU6" s="241">
        <f>BT6*(1+'RBH-R12 Growth Rates'!$J6)</f>
        <v>82.205982225921701</v>
      </c>
      <c r="BV6" s="241">
        <f>BU6*(1+'RBH-R12 Growth Rates'!$J6)</f>
        <v>86.352356729647681</v>
      </c>
      <c r="BW6" s="241">
        <f>BV6*(1+'RBH-R12 Growth Rates'!$J6)</f>
        <v>90.707869559558972</v>
      </c>
      <c r="BX6" s="241">
        <f>BW6*(1+'RBH-R12 Growth Rates'!$J6)</f>
        <v>95.283069410531127</v>
      </c>
      <c r="BY6" s="241">
        <f>BX6*(1+'RBH-R12 Growth Rates'!$J6)</f>
        <v>100.08903704138804</v>
      </c>
      <c r="BZ6" s="241">
        <f>BY6*(1+'RBH-R12 Growth Rates'!$J6)</f>
        <v>105.13741211159106</v>
      </c>
      <c r="CA6" s="241">
        <f>BZ6*(1+'RBH-R12 Growth Rates'!$J6)</f>
        <v>110.44042137153964</v>
      </c>
      <c r="CB6" s="241">
        <f>CA6*(1+'RBH-R12 Growth Rates'!$J6)</f>
        <v>116.01090827475809</v>
      </c>
      <c r="CC6" s="241">
        <f>CB6*(1+'RBH-R12 Growth Rates'!$J6)</f>
        <v>121.86236408368669</v>
      </c>
      <c r="CD6" s="241">
        <f>CC6*(1+'RBH-R12 Growth Rates'!$J6)</f>
        <v>128.00896054441287</v>
      </c>
      <c r="CE6" s="241">
        <f>CD6*(1+'RBH-R12 Growth Rates'!$J6)</f>
        <v>134.4655842094781</v>
      </c>
      <c r="CF6" s="241">
        <f>CE6*(1+'RBH-R12 Growth Rates'!$J6)</f>
        <v>141.24787249188716</v>
      </c>
      <c r="CG6" s="241">
        <f>CF6*(1+'RBH-R12 Growth Rates'!$J6)</f>
        <v>148.37225153764015</v>
      </c>
      <c r="CH6" s="241">
        <f>CG6*(1+'RBH-R12 Growth Rates'!$J6)</f>
        <v>155.85597600851079</v>
      </c>
      <c r="CI6" s="241">
        <f>CH6*(1+'RBH-R12 Growth Rates'!$J6)</f>
        <v>163.71717087142238</v>
      </c>
      <c r="CJ6" s="241">
        <f>CI6*(1+'RBH-R12 Growth Rates'!$J6)</f>
        <v>171.97487529563108</v>
      </c>
      <c r="CK6" s="241">
        <f>CJ6*(1+'RBH-R12 Growth Rates'!$J6)</f>
        <v>180.64908876403251</v>
      </c>
      <c r="CL6" s="241">
        <f>CK6*(1+'RBH-R12 Growth Rates'!$J6)</f>
        <v>189.76081951026916</v>
      </c>
      <c r="CM6" s="241">
        <f>CL6*(1+'RBH-R12 Growth Rates'!$J6)</f>
        <v>199.33213539894936</v>
      </c>
      <c r="CN6" s="241">
        <f>CM6*(1+'RBH-R12 Growth Rates'!$J6)</f>
        <v>209.38621737220555</v>
      </c>
      <c r="CO6" s="241">
        <f>CN6*(1+'RBH-R12 Growth Rates'!$J6)</f>
        <v>219.94741559203501</v>
      </c>
      <c r="CP6" s="241">
        <f>CO6*(1+'RBH-R12 Growth Rates'!$J6)</f>
        <v>231.04130841439536</v>
      </c>
      <c r="CQ6" s="241">
        <f>CP6*(1+'RBH-R12 Growth Rates'!$J6)</f>
        <v>242.69476433788483</v>
      </c>
      <c r="CR6" s="241">
        <f>CQ6*(1+'RBH-R12 Growth Rates'!$J6)</f>
        <v>254.93600707704252</v>
      </c>
      <c r="CS6" s="241">
        <f>CR6*(1+'RBH-R12 Growth Rates'!$J6)</f>
        <v>267.7946839178702</v>
      </c>
      <c r="CT6" s="241">
        <f>CS6*(1+'RBH-R12 Growth Rates'!$J6)</f>
        <v>281.30193752112785</v>
      </c>
      <c r="CU6" s="241">
        <f>CT6*(1+'RBH-R12 Growth Rates'!$J6)</f>
        <v>295.49048134730367</v>
      </c>
      <c r="CV6" s="241">
        <f>CU6*(1+'RBH-R12 Growth Rates'!$J6)</f>
        <v>310.39467888593282</v>
      </c>
      <c r="CW6" s="241">
        <f>CV6*(1+'RBH-R12 Growth Rates'!$J6)</f>
        <v>326.05062688115078</v>
      </c>
      <c r="CX6" s="241">
        <f>CW6*(1+'RBH-R12 Growth Rates'!$J6)</f>
        <v>342.49624275504732</v>
      </c>
      <c r="CY6" s="241">
        <f>CX6*(1+'RBH-R12 Growth Rates'!$J6)</f>
        <v>359.77135644055318</v>
      </c>
      <c r="CZ6" s="241">
        <f>CY6*(1+'RBH-R12 Growth Rates'!$J6)</f>
        <v>377.91780684627111</v>
      </c>
      <c r="DA6" s="241">
        <f>CZ6*(1+'RBH-R12 Growth Rates'!$J6)</f>
        <v>396.97954318688141</v>
      </c>
      <c r="DB6" s="241">
        <f>DA6*(1+'RBH-R12 Growth Rates'!$J6)</f>
        <v>417.0027314245354</v>
      </c>
      <c r="DC6" s="241">
        <f>DB6*(1+'RBH-R12 Growth Rates'!$J6)</f>
        <v>438.0358660790298</v>
      </c>
      <c r="DD6" s="241">
        <f>DC6*(1+'RBH-R12 Growth Rates'!$J6)</f>
        <v>460.1298876775565</v>
      </c>
      <c r="DE6" s="241">
        <f>DD6*(1+'RBH-R12 Growth Rates'!$J6)</f>
        <v>483.3383061284818</v>
      </c>
      <c r="DF6" s="241">
        <f>DE6*(1+'RBH-R12 Growth Rates'!$J6)</f>
        <v>507.71733031795605</v>
      </c>
      <c r="DG6" s="241">
        <f>DF6*(1+'RBH-R12 Growth Rates'!$J6)</f>
        <v>533.32600424322629</v>
      </c>
      <c r="DH6" s="241">
        <f>DG6*(1+'RBH-R12 Growth Rates'!$J6)</f>
        <v>560.22635001235528</v>
      </c>
      <c r="DI6" s="241">
        <f>DH6*(1+'RBH-R12 Growth Rates'!$J6)</f>
        <v>588.48351805668062</v>
      </c>
      <c r="DJ6" s="241">
        <f>DI6*(1+'RBH-R12 Growth Rates'!$J6)</f>
        <v>618.16594491981675</v>
      </c>
      <c r="DK6" s="241">
        <f>DJ6*(1+'RBH-R12 Growth Rates'!$J6)</f>
        <v>649.34551900535064</v>
      </c>
      <c r="DL6" s="241">
        <f>DK6*(1+'RBH-R12 Growth Rates'!$J6)</f>
        <v>682.09775468465989</v>
      </c>
      <c r="DM6" s="241">
        <f>DL6*(1+'RBH-R12 Growth Rates'!$J6)</f>
        <v>716.50197518652737</v>
      </c>
      <c r="DN6" s="241">
        <f>DM6*(1+'RBH-R12 Growth Rates'!$J6)</f>
        <v>752.64150471149571</v>
      </c>
      <c r="DO6" s="241">
        <f>DN6*(1+'RBH-R12 Growth Rates'!$J6)</f>
        <v>790.60387023624764</v>
      </c>
      <c r="DP6" s="241">
        <f>DO6*(1+'RBH-R12 Growth Rates'!$J6)</f>
        <v>830.4810134967654</v>
      </c>
      <c r="DQ6" s="241">
        <f>DP6*(1+'RBH-R12 Growth Rates'!$J6)</f>
        <v>872.36951366367509</v>
      </c>
      <c r="DR6" s="241">
        <f>DQ6*(1+'RBH-R12 Growth Rates'!$J6)</f>
        <v>916.37082124907738</v>
      </c>
      <c r="DS6" s="241">
        <f>DR6*(1+'RBH-R12 Growth Rates'!$J6)</f>
        <v>962.59150381136772</v>
      </c>
      <c r="DT6" s="241">
        <f>DS6*(1+'RBH-R12 Growth Rates'!$J6)</f>
        <v>1011.1435040531233</v>
      </c>
      <c r="DU6" s="241">
        <f>DT6*(1+'RBH-R12 Growth Rates'!$J6)</f>
        <v>1062.1444109371478</v>
      </c>
      <c r="DV6" s="241">
        <f>DU6*(1+'RBH-R12 Growth Rates'!$J6)</f>
        <v>1115.7177444772965</v>
      </c>
      <c r="DW6" s="241">
        <f>DV6*(1+'RBH-R12 Growth Rates'!$J6)</f>
        <v>1171.9932548938189</v>
      </c>
      <c r="DX6" s="241">
        <f>DW6*(1+'RBH-R12 Growth Rates'!$J6)</f>
        <v>1231.107236857752</v>
      </c>
      <c r="DY6" s="241">
        <f>DX6*(1+'RBH-R12 Growth Rates'!$J6)</f>
        <v>1293.2028595854358</v>
      </c>
      <c r="DZ6" s="241">
        <f>DY6*(1+'RBH-R12 Growth Rates'!$J6)</f>
        <v>1358.4305135826137</v>
      </c>
      <c r="EA6" s="241">
        <f>DZ6*(1+'RBH-R12 Growth Rates'!$J6)</f>
        <v>1426.9481748779037</v>
      </c>
      <c r="EB6" s="241">
        <f>EA6*(1+'RBH-R12 Growth Rates'!$J6)</f>
        <v>1498.9217876277844</v>
      </c>
      <c r="EC6" s="241">
        <f>EB6*(1+'RBH-R12 Growth Rates'!$J6)</f>
        <v>1574.5256660197322</v>
      </c>
      <c r="ED6" s="241">
        <f>EC6*(1+'RBH-R12 Growth Rates'!$J6)</f>
        <v>1653.9429164468884</v>
      </c>
      <c r="EE6" s="241">
        <f>ED6*(1+'RBH-R12 Growth Rates'!$J6)</f>
        <v>1737.3658809767264</v>
      </c>
      <c r="EF6" s="241">
        <f>EE6*(1+'RBH-R12 Growth Rates'!$J6)</f>
        <v>1824.996603187765</v>
      </c>
      <c r="EG6" s="241">
        <f>EF6*(1+'RBH-R12 Growth Rates'!$J6)</f>
        <v>1917.0473175025456</v>
      </c>
      <c r="EH6" s="241">
        <f>EG6*(1+'RBH-R12 Growth Rates'!$J6)</f>
        <v>2013.740963201999</v>
      </c>
      <c r="EI6" s="241">
        <f>EH6*(1+'RBH-R12 Growth Rates'!$J6)</f>
        <v>2115.311724366099</v>
      </c>
      <c r="EJ6" s="241">
        <f>EI6*(1+'RBH-R12 Growth Rates'!$J6)</f>
        <v>2222.0055970485</v>
      </c>
      <c r="EK6" s="241">
        <f>EJ6*(1+'RBH-R12 Growth Rates'!$J6)</f>
        <v>2334.0809850588039</v>
      </c>
      <c r="EL6" s="241">
        <f>EK6*(1+'RBH-R12 Growth Rates'!$J6)</f>
        <v>2451.8093257953947</v>
      </c>
      <c r="EM6" s="241">
        <f>EL6*(1+'RBH-R12 Growth Rates'!$J6)</f>
        <v>2575.4757476445575</v>
      </c>
      <c r="EN6" s="241">
        <f>EM6*(1+'RBH-R12 Growth Rates'!$J6)</f>
        <v>2705.3797605380455</v>
      </c>
      <c r="EO6" s="241">
        <f>EN6*(1+'RBH-R12 Growth Rates'!$J6)</f>
        <v>2841.8359813415732</v>
      </c>
      <c r="EP6" s="241">
        <f>EO6*(1+'RBH-R12 Growth Rates'!$J6)</f>
        <v>2985.1748958310613</v>
      </c>
      <c r="EQ6" s="241">
        <f>EP6*(1+'RBH-R12 Growth Rates'!$J6)</f>
        <v>3135.7436591020846</v>
      </c>
      <c r="ER6" s="241">
        <f>EQ6*(1+'RBH-R12 Growth Rates'!$J6)</f>
        <v>3293.9069363510416</v>
      </c>
      <c r="ES6" s="241">
        <f>ER6*(1+'RBH-R12 Growth Rates'!$J6)</f>
        <v>3460.0477860643541</v>
      </c>
      <c r="ET6" s="241">
        <f>ES6*(1+'RBH-R12 Growth Rates'!$J6)</f>
        <v>3634.5685877547071</v>
      </c>
      <c r="EU6" s="241">
        <f>ET6*(1+'RBH-R12 Growth Rates'!$J6)</f>
        <v>3817.8920164912279</v>
      </c>
      <c r="EV6" s="241">
        <f>EU6*(1+'RBH-R12 Growth Rates'!$J6)</f>
        <v>4010.4620665838406</v>
      </c>
      <c r="EW6" s="241">
        <f>EV6*(1+'RBH-R12 Growth Rates'!$J6)</f>
        <v>4212.7451269010726</v>
      </c>
      <c r="EX6" s="241">
        <f>EW6*(1+'RBH-R12 Growth Rates'!$J6)</f>
        <v>4425.2311104256441</v>
      </c>
      <c r="EY6" s="241">
        <f>EX6*(1+'RBH-R12 Growth Rates'!$J6)</f>
        <v>4648.4346407835365</v>
      </c>
      <c r="EZ6" s="241">
        <f>EY6*(1+'RBH-R12 Growth Rates'!$J6)</f>
        <v>4882.8962986202068</v>
      </c>
      <c r="FA6" s="241">
        <f>EZ6*(1+'RBH-R12 Growth Rates'!$J6)</f>
        <v>5129.1839308425797</v>
      </c>
      <c r="FB6" s="241">
        <f>FA6*(1+'RBH-R12 Growth Rates'!$J6)</f>
        <v>5387.8940258976863</v>
      </c>
      <c r="FC6" s="241">
        <f>FB6*(1+'RBH-R12 Growth Rates'!$J6)</f>
        <v>5659.6531584187651</v>
      </c>
      <c r="FD6" s="241">
        <f>FC6*(1+'RBH-R12 Growth Rates'!$J6)</f>
        <v>5945.1195067376348</v>
      </c>
      <c r="FE6" s="241">
        <f>FD6*(1+'RBH-R12 Growth Rates'!$J6)</f>
        <v>6244.9844469386398</v>
      </c>
      <c r="FF6" s="241">
        <f>FE6*(1+'RBH-R12 Growth Rates'!$J6)</f>
        <v>6559.9742273148249</v>
      </c>
      <c r="FG6" s="241">
        <f>FF6*(1+'RBH-R12 Growth Rates'!$J6)</f>
        <v>6890.8517272817408</v>
      </c>
      <c r="FH6" s="241">
        <f>FG6*(1+'RBH-R12 Growth Rates'!$J6)</f>
        <v>7238.418305008825</v>
      </c>
      <c r="FI6" s="241">
        <f>FH6*(1+'RBH-R12 Growth Rates'!$J6)</f>
        <v>7603.5157382431671</v>
      </c>
      <c r="FJ6" s="241">
        <f>FI6*(1+'RBH-R12 Growth Rates'!$J6)</f>
        <v>7987.028263026179</v>
      </c>
      <c r="FK6" s="241">
        <f>FJ6*(1+'RBH-R12 Growth Rates'!$J6)</f>
        <v>8389.8847152407689</v>
      </c>
      <c r="FL6" s="241">
        <f>FK6*(1+'RBH-R12 Growth Rates'!$J6)</f>
        <v>8813.0607801756778</v>
      </c>
      <c r="FM6" s="241">
        <f>FL6*(1+'RBH-R12 Growth Rates'!$J6)</f>
        <v>9257.5813555552286</v>
      </c>
      <c r="FN6" s="241">
        <f>FM6*(1+'RBH-R12 Growth Rates'!$J6)</f>
        <v>9724.5230337575631</v>
      </c>
      <c r="FO6" s="241">
        <f>FN6*(1+'RBH-R12 Growth Rates'!$J6)</f>
        <v>10215.016709233092</v>
      </c>
      <c r="FP6" s="241">
        <f>FO6*(1+'RBH-R12 Growth Rates'!$J6)</f>
        <v>10730.250317438107</v>
      </c>
      <c r="FQ6" s="241">
        <f>FP6*(1+'RBH-R12 Growth Rates'!$J6)</f>
        <v>11271.471711917031</v>
      </c>
      <c r="FR6" s="241">
        <f>FQ6*(1+'RBH-R12 Growth Rates'!$J6)</f>
        <v>11839.991686501366</v>
      </c>
      <c r="FS6" s="241">
        <f>FR6*(1+'RBH-R12 Growth Rates'!$J6)</f>
        <v>12437.187149944857</v>
      </c>
      <c r="FT6" s="241">
        <f>FS6*(1+'RBH-R12 Growth Rates'!$J6)</f>
        <v>13064.504460683571</v>
      </c>
      <c r="FU6" s="241">
        <f>FT6*(1+'RBH-R12 Growth Rates'!$J6)</f>
        <v>13723.462929797408</v>
      </c>
      <c r="FV6" s="241">
        <f>FU6*(1+'RBH-R12 Growth Rates'!$J6)</f>
        <v>14415.658500656942</v>
      </c>
      <c r="FW6" s="241">
        <f>FV6*(1+'RBH-R12 Growth Rates'!$J6)</f>
        <v>15142.767614167378</v>
      </c>
      <c r="FX6" s="241">
        <f>FW6*(1+'RBH-R12 Growth Rates'!$J6)</f>
        <v>15906.551268970939</v>
      </c>
      <c r="FY6" s="241">
        <f>FX6*(1+'RBH-R12 Growth Rates'!$J6)</f>
        <v>16708.859286441158</v>
      </c>
      <c r="FZ6" s="241">
        <f>FY6*(1+'RBH-R12 Growth Rates'!$J6)</f>
        <v>17551.634790798533</v>
      </c>
      <c r="GA6" s="241">
        <f>FZ6*(1+'RBH-R12 Growth Rates'!$J6)</f>
        <v>18436.918915198043</v>
      </c>
      <c r="GB6" s="241">
        <f>GA6*(1+'RBH-R12 Growth Rates'!$J6)</f>
        <v>19366.855745186247</v>
      </c>
      <c r="GC6" s="241">
        <f>GB6*(1+'RBH-R12 Growth Rates'!$J6)</f>
        <v>20343.697511500643</v>
      </c>
      <c r="GD6" s="241">
        <f>GC6*(1+'RBH-R12 Growth Rates'!$J6)</f>
        <v>21369.810044787802</v>
      </c>
      <c r="GE6" s="241">
        <f>GD6*(1+'RBH-R12 Growth Rates'!$J6)</f>
        <v>22447.678505451182</v>
      </c>
      <c r="GF6" s="241">
        <f>GE6*(1+'RBH-R12 Growth Rates'!$J6)</f>
        <v>23579.913402505801</v>
      </c>
      <c r="GG6" s="241">
        <f>GF6*(1+'RBH-R12 Growth Rates'!$J6)</f>
        <v>24769.256916016995</v>
      </c>
      <c r="GH6" s="241">
        <f>GG6*(1+'RBH-R12 Growth Rates'!$J6)</f>
        <v>26018.589538435637</v>
      </c>
      <c r="GI6" s="241">
        <f>GH6*(1+'RBH-R12 Growth Rates'!$J6)</f>
        <v>27330.937050914632</v>
      </c>
      <c r="GJ6" s="241">
        <f>GI6*(1+'RBH-R12 Growth Rates'!$J6)</f>
        <v>28709.477851502717</v>
      </c>
      <c r="GK6" s="241">
        <f>GJ6*(1+'RBH-R12 Growth Rates'!$J6)</f>
        <v>30157.550652963873</v>
      </c>
      <c r="GL6" s="241">
        <f>GK6*(1+'RBH-R12 Growth Rates'!$J6)</f>
        <v>31678.662568865831</v>
      </c>
      <c r="GM6" s="241">
        <f>GL6*(1+'RBH-R12 Growth Rates'!$J6)</f>
        <v>33276.497607521509</v>
      </c>
      <c r="GN6" s="241">
        <f>GM6*(1+'RBH-R12 Growth Rates'!$J6)</f>
        <v>34954.925594355023</v>
      </c>
      <c r="GO6" s="241">
        <f>GN6*(1+'RBH-R12 Growth Rates'!$J6)</f>
        <v>36718.011544301495</v>
      </c>
      <c r="GP6" s="241">
        <f>GO6*(1+'RBH-R12 Growth Rates'!$J6)</f>
        <v>38570.025506939855</v>
      </c>
      <c r="GQ6" s="241">
        <f>GP6*(1+'RBH-R12 Growth Rates'!$J6)</f>
        <v>40515.452908202715</v>
      </c>
      <c r="GR6" s="241">
        <f>GQ6*(1+'RBH-R12 Growth Rates'!$J6)</f>
        <v>42559.005413710154</v>
      </c>
      <c r="GS6" s="241">
        <f>GR6*(1+'RBH-R12 Growth Rates'!$J6)</f>
        <v>44705.632340037409</v>
      </c>
      <c r="GT6" s="241">
        <f>GS6*(1+'RBH-R12 Growth Rates'!$J6)</f>
        <v>46960.532641553757</v>
      </c>
      <c r="GU6" s="241">
        <f>GT6*(1+'RBH-R12 Growth Rates'!$J6)</f>
        <v>49329.167501863602</v>
      </c>
      <c r="GV6" s="241">
        <f>GU6*(1+'RBH-R12 Growth Rates'!$J6)</f>
        <v>51817.273560345304</v>
      </c>
      <c r="GW6" s="241">
        <f>GV6*(1+'RBH-R12 Growth Rates'!$J6)</f>
        <v>54430.876805821288</v>
      </c>
      <c r="GX6" s="241">
        <f>GW6*(1+'RBH-R12 Growth Rates'!$J6)</f>
        <v>57176.307171008761</v>
      </c>
      <c r="GY6" s="241">
        <f>GX6*(1+'RBH-R12 Growth Rates'!$J6)</f>
        <v>60060.213863097641</v>
      </c>
      <c r="GZ6" s="241">
        <f>GY6*(1+'RBH-R12 Growth Rates'!$J6)</f>
        <v>63089.581467585078</v>
      </c>
      <c r="HA6" s="241">
        <f>GZ6*(1+'RBH-R12 Growth Rates'!$J6)</f>
        <v>66271.746864368703</v>
      </c>
    </row>
    <row r="7" spans="1:211">
      <c r="A7" s="240" t="s">
        <v>1274</v>
      </c>
      <c r="B7" s="241">
        <v>3.46</v>
      </c>
      <c r="C7" s="241">
        <v>3.8</v>
      </c>
      <c r="D7" s="241">
        <v>4</v>
      </c>
      <c r="E7" s="241">
        <f>D7*(1+'RBH-R12 Growth Rates'!$B7)</f>
        <v>4.2148056</v>
      </c>
      <c r="F7" s="241">
        <f>E7*(1+'RBH-R12 Growth Rates'!$B7)</f>
        <v>4.44114656144784</v>
      </c>
      <c r="G7" s="241">
        <f>F7*(1+'RBH-R12 Growth Rates'!F7)</f>
        <v>4.6767444492655095</v>
      </c>
      <c r="H7" s="241">
        <f>G7*(1+'RBH-R12 Growth Rates'!G7)</f>
        <v>4.9217889125974494</v>
      </c>
      <c r="I7" s="241">
        <f>H7*(1+'RBH-R12 Growth Rates'!H7)</f>
        <v>5.1764612930092397</v>
      </c>
      <c r="J7" s="241">
        <f>I7*(1+'RBH-R12 Growth Rates'!I7)</f>
        <v>5.4409337050490008</v>
      </c>
      <c r="K7" s="241">
        <f>J7*(1+'RBH-R12 Growth Rates'!$J7)</f>
        <v>5.7153680975373451</v>
      </c>
      <c r="L7" s="241">
        <f>K7*(1+'RBH-R12 Growth Rates'!$J7)</f>
        <v>6.0036446428368073</v>
      </c>
      <c r="M7" s="241">
        <f>L7*(1+'RBH-R12 Growth Rates'!$J7)</f>
        <v>6.3064615230983518</v>
      </c>
      <c r="N7" s="241">
        <f>M7*(1+'RBH-R12 Growth Rates'!$J7)</f>
        <v>6.6245521359717596</v>
      </c>
      <c r="O7" s="241">
        <f>N7*(1+'RBH-R12 Growth Rates'!$J7)</f>
        <v>6.9586868708345886</v>
      </c>
      <c r="P7" s="241">
        <f>O7*(1+'RBH-R12 Growth Rates'!$J7)</f>
        <v>7.3096749746120651</v>
      </c>
      <c r="Q7" s="241">
        <f>P7*(1+'RBH-R12 Growth Rates'!$J7)</f>
        <v>7.6783665117067725</v>
      </c>
      <c r="R7" s="241">
        <f>Q7*(1+'RBH-R12 Growth Rates'!$J7)</f>
        <v>8.0656544227849167</v>
      </c>
      <c r="S7" s="241">
        <f>R7*(1+'RBH-R12 Growth Rates'!$J7)</f>
        <v>8.4724766874053916</v>
      </c>
      <c r="T7" s="241">
        <f>S7*(1+'RBH-R12 Growth Rates'!$J7)</f>
        <v>8.8998185957293448</v>
      </c>
      <c r="U7" s="241">
        <f>T7*(1+'RBH-R12 Growth Rates'!$J7)</f>
        <v>9.3487151348121458</v>
      </c>
      <c r="V7" s="241">
        <f>U7*(1+'RBH-R12 Growth Rates'!$J7)</f>
        <v>9.8202534952571501</v>
      </c>
      <c r="W7" s="241">
        <f>V7*(1+'RBH-R12 Growth Rates'!$J7)</f>
        <v>10.315575704302182</v>
      </c>
      <c r="X7" s="241">
        <f>W7*(1+'RBH-R12 Growth Rates'!$J7)</f>
        <v>10.835881391715846</v>
      </c>
      <c r="Y7" s="241">
        <f>X7*(1+'RBH-R12 Growth Rates'!$J7)</f>
        <v>11.382430695202446</v>
      </c>
      <c r="Z7" s="241">
        <f>Y7*(1+'RBH-R12 Growth Rates'!$J7)</f>
        <v>11.956547312352155</v>
      </c>
      <c r="AA7" s="241">
        <f>Z7*(1+'RBH-R12 Growth Rates'!$J7)</f>
        <v>12.559621706528029</v>
      </c>
      <c r="AB7" s="241">
        <f>AA7*(1+'RBH-R12 Growth Rates'!$J7)</f>
        <v>13.193114474454228</v>
      </c>
      <c r="AC7" s="241">
        <f>AB7*(1+'RBH-R12 Growth Rates'!$J7)</f>
        <v>13.858559883661512</v>
      </c>
      <c r="AD7" s="241">
        <f>AC7*(1+'RBH-R12 Growth Rates'!$J7)</f>
        <v>14.55756958835736</v>
      </c>
      <c r="AE7" s="241">
        <f>AD7*(1+'RBH-R12 Growth Rates'!$J7)</f>
        <v>15.2918365327203</v>
      </c>
      <c r="AF7" s="241">
        <f>AE7*(1+'RBH-R12 Growth Rates'!$J7)</f>
        <v>16.063139051071857</v>
      </c>
      <c r="AG7" s="241">
        <f>AF7*(1+'RBH-R12 Growth Rates'!$J7)</f>
        <v>16.873345174856453</v>
      </c>
      <c r="AH7" s="241">
        <f>AG7*(1+'RBH-R12 Growth Rates'!$J7)</f>
        <v>17.724417156860351</v>
      </c>
      <c r="AI7" s="241">
        <f>AH7*(1+'RBH-R12 Growth Rates'!$J7)</f>
        <v>18.618416223626991</v>
      </c>
      <c r="AJ7" s="241">
        <f>AI7*(1+'RBH-R12 Growth Rates'!$J7)</f>
        <v>19.557507567578625</v>
      </c>
      <c r="AK7" s="241">
        <f>AJ7*(1+'RBH-R12 Growth Rates'!$J7)</f>
        <v>20.543965590934803</v>
      </c>
      <c r="AL7" s="241">
        <f>AK7*(1+'RBH-R12 Growth Rates'!$J7)</f>
        <v>21.580179414128018</v>
      </c>
      <c r="AM7" s="241">
        <f>AL7*(1+'RBH-R12 Growth Rates'!$J7)</f>
        <v>22.668658662057464</v>
      </c>
      <c r="AN7" s="241">
        <f>AM7*(1+'RBH-R12 Growth Rates'!$J7)</f>
        <v>23.812039542194722</v>
      </c>
      <c r="AO7" s="241">
        <f>AN7*(1+'RBH-R12 Growth Rates'!$J7)</f>
        <v>25.013091229262059</v>
      </c>
      <c r="AP7" s="241">
        <f>AO7*(1+'RBH-R12 Growth Rates'!$J7)</f>
        <v>26.274722571946516</v>
      </c>
      <c r="AQ7" s="241">
        <f>AP7*(1+'RBH-R12 Growth Rates'!$J7)</f>
        <v>27.599989137892848</v>
      </c>
      <c r="AR7" s="241">
        <f>AQ7*(1+'RBH-R12 Growth Rates'!$J7)</f>
        <v>28.992100614037792</v>
      </c>
      <c r="AS7" s="241">
        <f>AR7*(1+'RBH-R12 Growth Rates'!$J7)</f>
        <v>30.454428580208585</v>
      </c>
      <c r="AT7" s="241">
        <f>AS7*(1+'RBH-R12 Growth Rates'!$J7)</f>
        <v>31.990514674812811</v>
      </c>
      <c r="AU7" s="241">
        <f>AT7*(1+'RBH-R12 Growth Rates'!$J7)</f>
        <v>33.604079172396162</v>
      </c>
      <c r="AV7" s="241">
        <f>AU7*(1+'RBH-R12 Growth Rates'!$J7)</f>
        <v>35.299029993842296</v>
      </c>
      <c r="AW7" s="241">
        <f>AV7*(1+'RBH-R12 Growth Rates'!$J7)</f>
        <v>37.07947217103672</v>
      </c>
      <c r="AX7" s="241">
        <f>AW7*(1+'RBH-R12 Growth Rates'!$J7)</f>
        <v>38.949717788917354</v>
      </c>
      <c r="AY7" s="241">
        <f>AX7*(1+'RBH-R12 Growth Rates'!$J7)</f>
        <v>40.914296428990625</v>
      </c>
      <c r="AZ7" s="241">
        <f>AY7*(1+'RBH-R12 Growth Rates'!$J7)</f>
        <v>42.977966139606401</v>
      </c>
      <c r="BA7" s="241">
        <f>AZ7*(1+'RBH-R12 Growth Rates'!$J7)</f>
        <v>45.145724959560873</v>
      </c>
      <c r="BB7" s="241">
        <f>BA7*(1+'RBH-R12 Growth Rates'!$J7)</f>
        <v>47.422823022936633</v>
      </c>
      <c r="BC7" s="241">
        <f>BB7*(1+'RBH-R12 Growth Rates'!$J7)</f>
        <v>49.81477527449686</v>
      </c>
      <c r="BD7" s="241">
        <f>BC7*(1+'RBH-R12 Growth Rates'!$J7)</f>
        <v>52.327374826429249</v>
      </c>
      <c r="BE7" s="241">
        <f>BD7*(1+'RBH-R12 Growth Rates'!$J7)</f>
        <v>54.96670698878863</v>
      </c>
      <c r="BF7" s="241">
        <f>BE7*(1+'RBH-R12 Growth Rates'!$J7)</f>
        <v>57.739164007618861</v>
      </c>
      <c r="BG7" s="241">
        <f>BF7*(1+'RBH-R12 Growth Rates'!$J7)</f>
        <v>60.651460546448511</v>
      </c>
      <c r="BH7" s="241">
        <f>BG7*(1+'RBH-R12 Growth Rates'!$J7)</f>
        <v>63.710649948655259</v>
      </c>
      <c r="BI7" s="241">
        <f>BH7*(1+'RBH-R12 Growth Rates'!$J7)</f>
        <v>66.924141320085113</v>
      </c>
      <c r="BJ7" s="241">
        <f>BI7*(1+'RBH-R12 Growth Rates'!$J7)</f>
        <v>70.299717473299111</v>
      </c>
      <c r="BK7" s="241">
        <f>BJ7*(1+'RBH-R12 Growth Rates'!$J7)</f>
        <v>73.84555377690711</v>
      </c>
      <c r="BL7" s="241">
        <f>BK7*(1+'RBH-R12 Growth Rates'!$J7)</f>
        <v>77.570237955640067</v>
      </c>
      <c r="BM7" s="241">
        <f>BL7*(1+'RBH-R12 Growth Rates'!$J7)</f>
        <v>81.482790889115051</v>
      </c>
      <c r="BN7" s="241">
        <f>BM7*(1+'RBH-R12 Growth Rates'!$J7)</f>
        <v>85.592688459665894</v>
      </c>
      <c r="BO7" s="241">
        <f>BN7*(1+'RBH-R12 Growth Rates'!$J7)</f>
        <v>89.909884502153062</v>
      </c>
      <c r="BP7" s="241">
        <f>BO7*(1+'RBH-R12 Growth Rates'!$J7)</f>
        <v>94.444834911335334</v>
      </c>
      <c r="BQ7" s="241">
        <f>BP7*(1+'RBH-R12 Growth Rates'!$J7)</f>
        <v>99.208522965189488</v>
      </c>
      <c r="BR7" s="241">
        <f>BQ7*(1+'RBH-R12 Growth Rates'!$J7)</f>
        <v>104.21248592550873</v>
      </c>
      <c r="BS7" s="241">
        <f>BR7*(1+'RBH-R12 Growth Rates'!$J7)</f>
        <v>109.46884298020466</v>
      </c>
      <c r="BT7" s="241">
        <f>BS7*(1+'RBH-R12 Growth Rates'!$J7)</f>
        <v>114.99032459498642</v>
      </c>
      <c r="BU7" s="241">
        <f>BT7*(1+'RBH-R12 Growth Rates'!$J7)</f>
        <v>120.79030334550465</v>
      </c>
      <c r="BV7" s="241">
        <f>BU7*(1+'RBH-R12 Growth Rates'!$J7)</f>
        <v>126.88282630463303</v>
      </c>
      <c r="BW7" s="241">
        <f>BV7*(1+'RBH-R12 Growth Rates'!$J7)</f>
        <v>133.28264906332672</v>
      </c>
      <c r="BX7" s="241">
        <f>BW7*(1+'RBH-R12 Growth Rates'!$J7)</f>
        <v>140.00527146745355</v>
      </c>
      <c r="BY7" s="241">
        <f>BX7*(1+'RBH-R12 Growth Rates'!$J7)</f>
        <v>147.06697515714964</v>
      </c>
      <c r="BZ7" s="241">
        <f>BY7*(1+'RBH-R12 Growth Rates'!$J7)</f>
        <v>154.48486299961644</v>
      </c>
      <c r="CA7" s="241">
        <f>BZ7*(1+'RBH-R12 Growth Rates'!$J7)</f>
        <v>162.2769005108625</v>
      </c>
      <c r="CB7" s="241">
        <f>CA7*(1+'RBH-R12 Growth Rates'!$J7)</f>
        <v>170.46195936670995</v>
      </c>
      <c r="CC7" s="241">
        <f>CB7*(1+'RBH-R12 Growth Rates'!$J7)</f>
        <v>179.05986310844551</v>
      </c>
      <c r="CD7" s="241">
        <f>CC7*(1+'RBH-R12 Growth Rates'!$J7)</f>
        <v>188.09143515381191</v>
      </c>
      <c r="CE7" s="241">
        <f>CD7*(1+'RBH-R12 Growth Rates'!$J7)</f>
        <v>197.57854922961783</v>
      </c>
      <c r="CF7" s="241">
        <f>CE7*(1+'RBH-R12 Growth Rates'!$J7)</f>
        <v>207.54418234811038</v>
      </c>
      <c r="CG7" s="241">
        <f>CF7*(1+'RBH-R12 Growth Rates'!$J7)</f>
        <v>218.01247045541439</v>
      </c>
      <c r="CH7" s="241">
        <f>CG7*(1+'RBH-R12 Growth Rates'!$J7)</f>
        <v>229.0087668868145</v>
      </c>
      <c r="CI7" s="241">
        <f>CH7*(1+'RBH-R12 Growth Rates'!$J7)</f>
        <v>240.55970377045401</v>
      </c>
      <c r="CJ7" s="241">
        <f>CI7*(1+'RBH-R12 Growth Rates'!$J7)</f>
        <v>252.69325652816514</v>
      </c>
      <c r="CK7" s="241">
        <f>CJ7*(1+'RBH-R12 Growth Rates'!$J7)</f>
        <v>265.43881162964635</v>
      </c>
      <c r="CL7" s="241">
        <f>CK7*(1+'RBH-R12 Growth Rates'!$J7)</f>
        <v>278.82723776408204</v>
      </c>
      <c r="CM7" s="241">
        <f>CL7*(1+'RBH-R12 Growth Rates'!$J7)</f>
        <v>292.89096060157618</v>
      </c>
      <c r="CN7" s="241">
        <f>CM7*(1+'RBH-R12 Growth Rates'!$J7)</f>
        <v>307.66404132546592</v>
      </c>
      <c r="CO7" s="241">
        <f>CN7*(1+'RBH-R12 Growth Rates'!$J7)</f>
        <v>323.18225912571438</v>
      </c>
      <c r="CP7" s="241">
        <f>CO7*(1+'RBH-R12 Growth Rates'!$J7)</f>
        <v>339.48319785317449</v>
      </c>
      <c r="CQ7" s="241">
        <f>CP7*(1+'RBH-R12 Growth Rates'!$J7)</f>
        <v>356.60633704459337</v>
      </c>
      <c r="CR7" s="241">
        <f>CQ7*(1+'RBH-R12 Growth Rates'!$J7)</f>
        <v>374.59314753881267</v>
      </c>
      <c r="CS7" s="241">
        <f>CR7*(1+'RBH-R12 Growth Rates'!$J7)</f>
        <v>393.48719191573917</v>
      </c>
      <c r="CT7" s="241">
        <f>CS7*(1+'RBH-R12 Growth Rates'!$J7)</f>
        <v>413.3342300013407</v>
      </c>
      <c r="CU7" s="241">
        <f>CT7*(1+'RBH-R12 Growth Rates'!$J7)</f>
        <v>434.18232969419188</v>
      </c>
      <c r="CV7" s="241">
        <f>CU7*(1+'RBH-R12 Growth Rates'!$J7)</f>
        <v>456.08198338198235</v>
      </c>
      <c r="CW7" s="241">
        <f>CV7*(1+'RBH-R12 Growth Rates'!$J7)</f>
        <v>479.08623022993885</v>
      </c>
      <c r="CX7" s="241">
        <f>CW7*(1+'RBH-R12 Growth Rates'!$J7)</f>
        <v>503.2507846373336</v>
      </c>
      <c r="CY7" s="241">
        <f>CX7*(1+'RBH-R12 Growth Rates'!$J7)</f>
        <v>528.63417117319023</v>
      </c>
      <c r="CZ7" s="241">
        <f>CY7*(1+'RBH-R12 Growth Rates'!$J7)</f>
        <v>555.29786631799027</v>
      </c>
      <c r="DA7" s="241">
        <f>CZ7*(1+'RBH-R12 Growth Rates'!$J7)</f>
        <v>583.30644735466717</v>
      </c>
      <c r="DB7" s="241">
        <f>DA7*(1+'RBH-R12 Growth Rates'!$J7)</f>
        <v>612.72774876948949</v>
      </c>
      <c r="DC7" s="241">
        <f>DB7*(1+'RBH-R12 Growth Rates'!$J7)</f>
        <v>643.63302654162351</v>
      </c>
      <c r="DD7" s="241">
        <f>DC7*(1+'RBH-R12 Growth Rates'!$J7)</f>
        <v>676.09713071927115</v>
      </c>
      <c r="DE7" s="241">
        <f>DD7*(1+'RBH-R12 Growth Rates'!$J7)</f>
        <v>710.19868670034793</v>
      </c>
      <c r="DF7" s="241">
        <f>DE7*(1+'RBH-R12 Growth Rates'!$J7)</f>
        <v>746.02028565674891</v>
      </c>
      <c r="DG7" s="241">
        <f>DF7*(1+'RBH-R12 Growth Rates'!$J7)</f>
        <v>783.64868456339343</v>
      </c>
      <c r="DH7" s="241">
        <f>DG7*(1+'RBH-R12 Growth Rates'!$J7)</f>
        <v>823.1750163165035</v>
      </c>
      <c r="DI7" s="241">
        <f>DH7*(1+'RBH-R12 Growth Rates'!$J7)</f>
        <v>864.69501045000459</v>
      </c>
      <c r="DJ7" s="241">
        <f>DI7*(1+'RBH-R12 Growth Rates'!$J7)</f>
        <v>908.30922498460586</v>
      </c>
      <c r="DK7" s="241">
        <f>DJ7*(1+'RBH-R12 Growth Rates'!$J7)</f>
        <v>954.12328997107943</v>
      </c>
      <c r="DL7" s="241">
        <f>DK7*(1+'RBH-R12 Growth Rates'!$J7)</f>
        <v>1002.2481633175809</v>
      </c>
      <c r="DM7" s="241">
        <f>DL7*(1+'RBH-R12 Growth Rates'!$J7)</f>
        <v>1052.8003995206027</v>
      </c>
      <c r="DN7" s="241">
        <f>DM7*(1+'RBH-R12 Growth Rates'!$J7)</f>
        <v>1105.9024319504063</v>
      </c>
      <c r="DO7" s="241">
        <f>DN7*(1+'RBH-R12 Growth Rates'!$J7)</f>
        <v>1161.6828693746038</v>
      </c>
      <c r="DP7" s="241">
        <f>DO7*(1+'RBH-R12 Growth Rates'!$J7)</f>
        <v>1220.276807438046</v>
      </c>
      <c r="DQ7" s="241">
        <f>DP7*(1+'RBH-R12 Growth Rates'!$J7)</f>
        <v>1281.826155853395</v>
      </c>
      <c r="DR7" s="241">
        <f>DQ7*(1+'RBH-R12 Growth Rates'!$J7)</f>
        <v>1346.4799820948101</v>
      </c>
      <c r="DS7" s="241">
        <f>DR7*(1+'RBH-R12 Growth Rates'!$J7)</f>
        <v>1414.3948724271447</v>
      </c>
      <c r="DT7" s="241">
        <f>DS7*(1+'RBH-R12 Growth Rates'!$J7)</f>
        <v>1485.7353111450388</v>
      </c>
      <c r="DU7" s="241">
        <f>DT7*(1+'RBH-R12 Growth Rates'!$J7)</f>
        <v>1560.6740789403907</v>
      </c>
      <c r="DV7" s="241">
        <f>DU7*(1+'RBH-R12 Growth Rates'!$J7)</f>
        <v>1639.3926713630226</v>
      </c>
      <c r="DW7" s="241">
        <f>DV7*(1+'RBH-R12 Growth Rates'!$J7)</f>
        <v>1722.0817383880185</v>
      </c>
      <c r="DX7" s="241">
        <f>DW7*(1+'RBH-R12 Growth Rates'!$J7)</f>
        <v>1808.9415461543276</v>
      </c>
      <c r="DY7" s="241">
        <f>DX7*(1+'RBH-R12 Growth Rates'!$J7)</f>
        <v>1900.1824619929298</v>
      </c>
      <c r="DZ7" s="241">
        <f>DY7*(1+'RBH-R12 Growth Rates'!$J7)</f>
        <v>1996.0254639192583</v>
      </c>
      <c r="EA7" s="241">
        <f>DZ7*(1+'RBH-R12 Growth Rates'!$J7)</f>
        <v>2096.7026758238308</v>
      </c>
      <c r="EB7" s="241">
        <f>EA7*(1+'RBH-R12 Growth Rates'!$J7)</f>
        <v>2202.4579296572751</v>
      </c>
      <c r="EC7" s="241">
        <f>EB7*(1+'RBH-R12 Growth Rates'!$J7)</f>
        <v>2313.5473559713178</v>
      </c>
      <c r="ED7" s="241">
        <f>EC7*(1+'RBH-R12 Growth Rates'!$J7)</f>
        <v>2430.240004245974</v>
      </c>
      <c r="EE7" s="241">
        <f>ED7*(1+'RBH-R12 Growth Rates'!$J7)</f>
        <v>2552.8184945053235</v>
      </c>
      <c r="EF7" s="241">
        <f>EE7*(1+'RBH-R12 Growth Rates'!$J7)</f>
        <v>2681.5797018000317</v>
      </c>
      <c r="EG7" s="241">
        <f>EF7*(1+'RBH-R12 Growth Rates'!$J7)</f>
        <v>2816.8354752143746</v>
      </c>
      <c r="EH7" s="241">
        <f>EG7*(1+'RBH-R12 Growth Rates'!$J7)</f>
        <v>2958.9133931391461</v>
      </c>
      <c r="EI7" s="241">
        <f>EH7*(1+'RBH-R12 Growth Rates'!$J7)</f>
        <v>3108.1575566396559</v>
      </c>
      <c r="EJ7" s="241">
        <f>EI7*(1+'RBH-R12 Growth Rates'!$J7)</f>
        <v>3264.92942284029</v>
      </c>
      <c r="EK7" s="241">
        <f>EJ7*(1+'RBH-R12 Growth Rates'!$J7)</f>
        <v>3429.6086803440216</v>
      </c>
      <c r="EL7" s="241">
        <f>EK7*(1+'RBH-R12 Growth Rates'!$J7)</f>
        <v>3602.5941688070702</v>
      </c>
      <c r="EM7" s="241">
        <f>EL7*(1+'RBH-R12 Growth Rates'!$J7)</f>
        <v>3784.3048448958384</v>
      </c>
      <c r="EN7" s="241">
        <f>EM7*(1+'RBH-R12 Growth Rates'!$J7)</f>
        <v>3975.1807969656011</v>
      </c>
      <c r="EO7" s="241">
        <f>EN7*(1+'RBH-R12 Growth Rates'!$J7)</f>
        <v>4175.6843109184074</v>
      </c>
      <c r="EP7" s="241">
        <f>EO7*(1+'RBH-R12 Growth Rates'!$J7)</f>
        <v>4386.300989821626</v>
      </c>
      <c r="EQ7" s="241">
        <f>EP7*(1+'RBH-R12 Growth Rates'!$J7)</f>
        <v>4607.5409299987468</v>
      </c>
      <c r="ER7" s="241">
        <f>EQ7*(1+'RBH-R12 Growth Rates'!$J7)</f>
        <v>4839.9399564408459</v>
      </c>
      <c r="ES7" s="241">
        <f>ER7*(1+'RBH-R12 Growth Rates'!$J7)</f>
        <v>5084.0609205307674</v>
      </c>
      <c r="ET7" s="241">
        <f>ES7*(1+'RBH-R12 Growth Rates'!$J7)</f>
        <v>5340.4950632230148</v>
      </c>
      <c r="EU7" s="241">
        <f>ET7*(1+'RBH-R12 Growth Rates'!$J7)</f>
        <v>5609.8634469808558</v>
      </c>
      <c r="EV7" s="241">
        <f>EU7*(1+'RBH-R12 Growth Rates'!$J7)</f>
        <v>5892.8184599386723</v>
      </c>
      <c r="EW7" s="241">
        <f>EV7*(1+'RBH-R12 Growth Rates'!$J7)</f>
        <v>6190.0453959325205</v>
      </c>
      <c r="EX7" s="241">
        <f>EW7*(1+'RBH-R12 Growth Rates'!$J7)</f>
        <v>6502.2641142255998</v>
      </c>
      <c r="EY7" s="241">
        <f>EX7*(1+'RBH-R12 Growth Rates'!$J7)</f>
        <v>6830.2307829483525</v>
      </c>
      <c r="EZ7" s="241">
        <f>EY7*(1+'RBH-R12 Growth Rates'!$J7)</f>
        <v>7174.7397104756619</v>
      </c>
      <c r="FA7" s="241">
        <f>EZ7*(1+'RBH-R12 Growth Rates'!$J7)</f>
        <v>7536.625269176594</v>
      </c>
      <c r="FB7" s="241">
        <f>FA7*(1+'RBH-R12 Growth Rates'!$J7)</f>
        <v>7916.7639161958487</v>
      </c>
      <c r="FC7" s="241">
        <f>FB7*(1+'RBH-R12 Growth Rates'!$J7)</f>
        <v>8316.0763161610848</v>
      </c>
      <c r="FD7" s="241">
        <f>FC7*(1+'RBH-R12 Growth Rates'!$J7)</f>
        <v>8735.5295709571437</v>
      </c>
      <c r="FE7" s="241">
        <f>FD7*(1+'RBH-R12 Growth Rates'!$J7)</f>
        <v>9176.1395619675022</v>
      </c>
      <c r="FF7" s="241">
        <f>FE7*(1+'RBH-R12 Growth Rates'!$J7)</f>
        <v>9638.9734104556701</v>
      </c>
      <c r="FG7" s="241">
        <f>FF7*(1+'RBH-R12 Growth Rates'!$J7)</f>
        <v>10125.152062045378</v>
      </c>
      <c r="FH7" s="241">
        <f>FG7*(1+'RBH-R12 Growth Rates'!$J7)</f>
        <v>10635.85300155894</v>
      </c>
      <c r="FI7" s="241">
        <f>FH7*(1+'RBH-R12 Growth Rates'!$J7)</f>
        <v>11172.313104788938</v>
      </c>
      <c r="FJ7" s="241">
        <f>FI7*(1+'RBH-R12 Growth Rates'!$J7)</f>
        <v>11735.831634109947</v>
      </c>
      <c r="FK7" s="241">
        <f>FJ7*(1+'RBH-R12 Growth Rates'!$J7)</f>
        <v>12327.773385185455</v>
      </c>
      <c r="FL7" s="241">
        <f>FK7*(1+'RBH-R12 Growth Rates'!$J7)</f>
        <v>12949.571992391033</v>
      </c>
      <c r="FM7" s="241">
        <f>FL7*(1+'RBH-R12 Growth Rates'!$J7)</f>
        <v>13602.733400959218</v>
      </c>
      <c r="FN7" s="241">
        <f>FM7*(1+'RBH-R12 Growth Rates'!$J7)</f>
        <v>14288.839514255362</v>
      </c>
      <c r="FO7" s="241">
        <f>FN7*(1+'RBH-R12 Growth Rates'!$J7)</f>
        <v>15009.552025017852</v>
      </c>
      <c r="FP7" s="241">
        <f>FO7*(1+'RBH-R12 Growth Rates'!$J7)</f>
        <v>15766.616439841646</v>
      </c>
      <c r="FQ7" s="241">
        <f>FP7*(1+'RBH-R12 Growth Rates'!$J7)</f>
        <v>16561.866306652093</v>
      </c>
      <c r="FR7" s="241">
        <f>FQ7*(1+'RBH-R12 Growth Rates'!$J7)</f>
        <v>17397.227655407642</v>
      </c>
      <c r="FS7" s="241">
        <f>FR7*(1+'RBH-R12 Growth Rates'!$J7)</f>
        <v>18274.72366278644</v>
      </c>
      <c r="FT7" s="241">
        <f>FS7*(1+'RBH-R12 Growth Rates'!$J7)</f>
        <v>19196.479552154331</v>
      </c>
      <c r="FU7" s="241">
        <f>FT7*(1+'RBH-R12 Growth Rates'!$J7)</f>
        <v>20164.727740681552</v>
      </c>
      <c r="FV7" s="241">
        <f>FU7*(1+'RBH-R12 Growth Rates'!$J7)</f>
        <v>21181.813246074045</v>
      </c>
      <c r="FW7" s="241">
        <f>FV7*(1+'RBH-R12 Growth Rates'!$J7)</f>
        <v>22250.199366014014</v>
      </c>
      <c r="FX7" s="241">
        <f>FW7*(1+'RBH-R12 Growth Rates'!$J7)</f>
        <v>23372.473644064903</v>
      </c>
      <c r="FY7" s="241">
        <f>FX7*(1+'RBH-R12 Growth Rates'!$J7)</f>
        <v>24551.354136489692</v>
      </c>
      <c r="FZ7" s="241">
        <f>FY7*(1+'RBH-R12 Growth Rates'!$J7)</f>
        <v>25789.695995160266</v>
      </c>
      <c r="GA7" s="241">
        <f>FZ7*(1+'RBH-R12 Growth Rates'!$J7)</f>
        <v>27090.49838250109</v>
      </c>
      <c r="GB7" s="241">
        <f>GA7*(1+'RBH-R12 Growth Rates'!$J7)</f>
        <v>28456.911735214642</v>
      </c>
      <c r="GC7" s="241">
        <f>GB7*(1+'RBH-R12 Growth Rates'!$J7)</f>
        <v>29892.24539438073</v>
      </c>
      <c r="GD7" s="241">
        <f>GC7*(1+'RBH-R12 Growth Rates'!$J7)</f>
        <v>31399.97562040919</v>
      </c>
      <c r="GE7" s="241">
        <f>GD7*(1+'RBH-R12 Growth Rates'!$J7)</f>
        <v>32983.754012257508</v>
      </c>
      <c r="GF7" s="241">
        <f>GE7*(1+'RBH-R12 Growth Rates'!$J7)</f>
        <v>34647.416351304033</v>
      </c>
      <c r="GG7" s="241">
        <f>GF7*(1+'RBH-R12 Growth Rates'!$J7)</f>
        <v>36394.991891295882</v>
      </c>
      <c r="GH7" s="241">
        <f>GG7*(1+'RBH-R12 Growth Rates'!$J7)</f>
        <v>38230.713116871091</v>
      </c>
      <c r="GI7" s="241">
        <f>GH7*(1+'RBH-R12 Growth Rates'!$J7)</f>
        <v>40159.025994289288</v>
      </c>
      <c r="GJ7" s="241">
        <f>GI7*(1+'RBH-R12 Growth Rates'!$J7)</f>
        <v>42184.600739197369</v>
      </c>
      <c r="GK7" s="241">
        <f>GJ7*(1+'RBH-R12 Growth Rates'!$J7)</f>
        <v>44312.343127508779</v>
      </c>
      <c r="GL7" s="241">
        <f>GK7*(1+'RBH-R12 Growth Rates'!$J7)</f>
        <v>46547.406376790444</v>
      </c>
      <c r="GM7" s="241">
        <f>GL7*(1+'RBH-R12 Growth Rates'!$J7)</f>
        <v>48895.203626933107</v>
      </c>
      <c r="GN7" s="241">
        <f>GM7*(1+'RBH-R12 Growth Rates'!$J7)</f>
        <v>51361.42105033221</v>
      </c>
      <c r="GO7" s="241">
        <f>GN7*(1+'RBH-R12 Growth Rates'!$J7)</f>
        <v>53952.03162333111</v>
      </c>
      <c r="GP7" s="241">
        <f>GO7*(1+'RBH-R12 Growth Rates'!$J7)</f>
        <v>56673.309592279911</v>
      </c>
      <c r="GQ7" s="241">
        <f>GP7*(1+'RBH-R12 Growth Rates'!$J7)</f>
        <v>59531.845669245609</v>
      </c>
      <c r="GR7" s="241">
        <f>GQ7*(1+'RBH-R12 Growth Rates'!$J7)</f>
        <v>62534.56299417618</v>
      </c>
      <c r="GS7" s="241">
        <f>GR7*(1+'RBH-R12 Growth Rates'!$J7)</f>
        <v>65688.733902177773</v>
      </c>
      <c r="GT7" s="241">
        <f>GS7*(1+'RBH-R12 Growth Rates'!$J7)</f>
        <v>69001.997536513925</v>
      </c>
      <c r="GU7" s="241">
        <f>GT7*(1+'RBH-R12 Growth Rates'!$J7)</f>
        <v>72482.37834998405</v>
      </c>
      <c r="GV7" s="241">
        <f>GU7*(1+'RBH-R12 Growth Rates'!$J7)</f>
        <v>76138.305539490044</v>
      </c>
      <c r="GW7" s="241">
        <f>GV7*(1+'RBH-R12 Growth Rates'!$J7)</f>
        <v>79978.633460859885</v>
      </c>
      <c r="GX7" s="241">
        <f>GW7*(1+'RBH-R12 Growth Rates'!$J7)</f>
        <v>84012.663073371295</v>
      </c>
      <c r="GY7" s="241">
        <f>GX7*(1+'RBH-R12 Growth Rates'!$J7)</f>
        <v>88250.164465912341</v>
      </c>
      <c r="GZ7" s="241">
        <f>GY7*(1+'RBH-R12 Growth Rates'!$J7)</f>
        <v>92701.400519335468</v>
      </c>
      <c r="HA7" s="241">
        <f>GZ7*(1+'RBH-R12 Growth Rates'!$J7)</f>
        <v>97377.151762313239</v>
      </c>
    </row>
    <row r="8" spans="1:211">
      <c r="A8" s="259" t="s">
        <v>534</v>
      </c>
      <c r="B8" s="241">
        <v>4.4000000000000004</v>
      </c>
      <c r="C8" s="241">
        <v>4.68</v>
      </c>
      <c r="D8" s="241">
        <v>4.9800000000000004</v>
      </c>
      <c r="E8" s="241">
        <v>5.45</v>
      </c>
      <c r="F8" s="241">
        <f>E8*(1+'RBH-R12 Growth Rates'!$B8)</f>
        <v>5.76551685</v>
      </c>
      <c r="G8" s="241">
        <f>F8*(1+'RBH-R12 Growth Rates'!F8)</f>
        <v>6.0907045016524082</v>
      </c>
      <c r="H8" s="241">
        <f>G8*(1+'RBH-R12 Growth Rates'!G8)</f>
        <v>6.4251532265517035</v>
      </c>
      <c r="I8" s="241">
        <f>H8*(1+'RBH-R12 Growth Rates'!H8)</f>
        <v>6.7683881557807917</v>
      </c>
      <c r="J8" s="241">
        <f>I8*(1+'RBH-R12 Growth Rates'!I8)</f>
        <v>7.1198683405299237</v>
      </c>
      <c r="K8" s="241">
        <f>J8*(1+'RBH-R12 Growth Rates'!$J8)</f>
        <v>7.4789862509020244</v>
      </c>
      <c r="L8" s="241">
        <f>K8*(1+'RBH-R12 Growth Rates'!$J8)</f>
        <v>7.8562176526172003</v>
      </c>
      <c r="M8" s="241">
        <f>L8*(1+'RBH-R12 Growth Rates'!$J8)</f>
        <v>8.2524761691934092</v>
      </c>
      <c r="N8" s="241">
        <f>M8*(1+'RBH-R12 Growth Rates'!$J8)</f>
        <v>8.6687215062603755</v>
      </c>
      <c r="O8" s="241">
        <f>N8*(1+'RBH-R12 Growth Rates'!$J8)</f>
        <v>9.1059617758879181</v>
      </c>
      <c r="P8" s="241">
        <f>O8*(1+'RBH-R12 Growth Rates'!$J8)</f>
        <v>9.5652559381507132</v>
      </c>
      <c r="Q8" s="241">
        <f>P8*(1+'RBH-R12 Growth Rates'!$J8)</f>
        <v>10.047716365842744</v>
      </c>
      <c r="R8" s="241">
        <f>Q8*(1+'RBH-R12 Growth Rates'!$J8)</f>
        <v>10.55451153855298</v>
      </c>
      <c r="S8" s="241">
        <f>R8*(1+'RBH-R12 Growth Rates'!$J8)</f>
        <v>11.086868872627118</v>
      </c>
      <c r="T8" s="241">
        <f>S8*(1+'RBH-R12 Growth Rates'!$J8)</f>
        <v>11.64607769386931</v>
      </c>
      <c r="U8" s="241">
        <f>T8*(1+'RBH-R12 Growth Rates'!$J8)</f>
        <v>12.233492360183519</v>
      </c>
      <c r="V8" s="241">
        <f>U8*(1+'RBH-R12 Growth Rates'!$J8)</f>
        <v>12.85053554171729</v>
      </c>
      <c r="W8" s="241">
        <f>V8*(1+'RBH-R12 Growth Rates'!$J8)</f>
        <v>13.498701666452181</v>
      </c>
      <c r="X8" s="241">
        <f>W8*(1+'RBH-R12 Growth Rates'!$J8)</f>
        <v>14.179560539585767</v>
      </c>
      <c r="Y8" s="241">
        <f>X8*(1+'RBH-R12 Growth Rates'!$J8)</f>
        <v>14.89476114547109</v>
      </c>
      <c r="Z8" s="241">
        <f>Y8*(1+'RBH-R12 Growth Rates'!$J8)</f>
        <v>15.64603564132153</v>
      </c>
      <c r="AA8" s="241">
        <f>Z8*(1+'RBH-R12 Growth Rates'!$J8)</f>
        <v>16.435203552353521</v>
      </c>
      <c r="AB8" s="241">
        <f>AA8*(1+'RBH-R12 Growth Rates'!$J8)</f>
        <v>17.264176178527396</v>
      </c>
      <c r="AC8" s="241">
        <f>AB8*(1+'RBH-R12 Growth Rates'!$J8)</f>
        <v>18.134961223559156</v>
      </c>
      <c r="AD8" s="241">
        <f>AC8*(1+'RBH-R12 Growth Rates'!$J8)</f>
        <v>19.049667657414211</v>
      </c>
      <c r="AE8" s="241">
        <f>AD8*(1+'RBH-R12 Growth Rates'!$J8)</f>
        <v>20.010510824059679</v>
      </c>
      <c r="AF8" s="241">
        <f>AE8*(1+'RBH-R12 Growth Rates'!$J8)</f>
        <v>21.01981780684579</v>
      </c>
      <c r="AG8" s="241">
        <f>AF8*(1+'RBH-R12 Growth Rates'!$J8)</f>
        <v>22.080033064510918</v>
      </c>
      <c r="AH8" s="241">
        <f>AG8*(1+'RBH-R12 Growth Rates'!$J8)</f>
        <v>23.193724351460176</v>
      </c>
      <c r="AI8" s="241">
        <f>AH8*(1+'RBH-R12 Growth Rates'!$J8)</f>
        <v>24.363588936655994</v>
      </c>
      <c r="AJ8" s="241">
        <f>AI8*(1+'RBH-R12 Growth Rates'!$J8)</f>
        <v>25.59246013618235</v>
      </c>
      <c r="AK8" s="241">
        <f>AJ8*(1+'RBH-R12 Growth Rates'!$J8)</f>
        <v>26.883314175303955</v>
      </c>
      <c r="AL8" s="241">
        <f>AK8*(1+'RBH-R12 Growth Rates'!$J8)</f>
        <v>28.239277396639768</v>
      </c>
      <c r="AM8" s="241">
        <f>AL8*(1+'RBH-R12 Growth Rates'!$J8)</f>
        <v>29.663633831908424</v>
      </c>
      <c r="AN8" s="241">
        <f>AM8*(1+'RBH-R12 Growth Rates'!$J8)</f>
        <v>31.15983315558373</v>
      </c>
      <c r="AO8" s="241">
        <f>AN8*(1+'RBH-R12 Growth Rates'!$J8)</f>
        <v>32.731499039723332</v>
      </c>
      <c r="AP8" s="241">
        <f>AO8*(1+'RBH-R12 Growth Rates'!$J8)</f>
        <v>34.382437930205256</v>
      </c>
      <c r="AQ8" s="241">
        <f>AP8*(1+'RBH-R12 Growth Rates'!$J8)</f>
        <v>36.11664826562766</v>
      </c>
      <c r="AR8" s="241">
        <f>AQ8*(1+'RBH-R12 Growth Rates'!$J8)</f>
        <v>37.938330161199204</v>
      </c>
      <c r="AS8" s="241">
        <f>AR8*(1+'RBH-R12 Growth Rates'!$J8)</f>
        <v>39.85189558107362</v>
      </c>
      <c r="AT8" s="241">
        <f>AS8*(1+'RBH-R12 Growth Rates'!$J8)</f>
        <v>41.86197902376508</v>
      </c>
      <c r="AU8" s="241">
        <f>AT8*(1+'RBH-R12 Growth Rates'!$J8)</f>
        <v>43.973448746523509</v>
      </c>
      <c r="AV8" s="241">
        <f>AU8*(1+'RBH-R12 Growth Rates'!$J8)</f>
        <v>46.191418555854398</v>
      </c>
      <c r="AW8" s="241">
        <f>AV8*(1+'RBH-R12 Growth Rates'!$J8)</f>
        <v>48.521260192738779</v>
      </c>
      <c r="AX8" s="241">
        <f>AW8*(1+'RBH-R12 Growth Rates'!$J8)</f>
        <v>50.968616342549332</v>
      </c>
      <c r="AY8" s="241">
        <f>AX8*(1+'RBH-R12 Growth Rates'!$J8)</f>
        <v>53.539414301171597</v>
      </c>
      <c r="AZ8" s="241">
        <f>AY8*(1+'RBH-R12 Growth Rates'!$J8)</f>
        <v>56.23988033042852</v>
      </c>
      <c r="BA8" s="241">
        <f>AZ8*(1+'RBH-R12 Growth Rates'!$J8)</f>
        <v>59.076554737575954</v>
      </c>
      <c r="BB8" s="241">
        <f>BA8*(1+'RBH-R12 Growth Rates'!$J8)</f>
        <v>62.056307715390467</v>
      </c>
      <c r="BC8" s="241">
        <f>BB8*(1+'RBH-R12 Growth Rates'!$J8)</f>
        <v>65.186355981212813</v>
      </c>
      <c r="BD8" s="241">
        <f>BC8*(1+'RBH-R12 Growth Rates'!$J8)</f>
        <v>68.474280255245475</v>
      </c>
      <c r="BE8" s="241">
        <f>BD8*(1+'RBH-R12 Growth Rates'!$J8)</f>
        <v>71.928043620435332</v>
      </c>
      <c r="BF8" s="241">
        <f>BE8*(1+'RBH-R12 Growth Rates'!$J8)</f>
        <v>75.55601080840745</v>
      </c>
      <c r="BG8" s="241">
        <f>BF8*(1+'RBH-R12 Growth Rates'!$J8)</f>
        <v>79.366968458159107</v>
      </c>
      <c r="BH8" s="241">
        <f>BG8*(1+'RBH-R12 Growth Rates'!$J8)</f>
        <v>83.370146396578846</v>
      </c>
      <c r="BI8" s="241">
        <f>BH8*(1+'RBH-R12 Growth Rates'!$J8)</f>
        <v>87.575239992330239</v>
      </c>
      <c r="BJ8" s="241">
        <f>BI8*(1+'RBH-R12 Growth Rates'!$J8)</f>
        <v>91.992433637239699</v>
      </c>
      <c r="BK8" s="241">
        <f>BJ8*(1+'RBH-R12 Growth Rates'!$J8)</f>
        <v>96.632425412058225</v>
      </c>
      <c r="BL8" s="241">
        <f>BK8*(1+'RBH-R12 Growth Rates'!$J8)</f>
        <v>101.50645299633563</v>
      </c>
      <c r="BM8" s="241">
        <f>BL8*(1+'RBH-R12 Growth Rates'!$J8)</f>
        <v>106.6263208851588</v>
      </c>
      <c r="BN8" s="241">
        <f>BM8*(1+'RBH-R12 Growth Rates'!$J8)</f>
        <v>112.00442897867073</v>
      </c>
      <c r="BO8" s="241">
        <f>BN8*(1+'RBH-R12 Growth Rates'!$J8)</f>
        <v>117.65380261361169</v>
      </c>
      <c r="BP8" s="241">
        <f>BO8*(1+'RBH-R12 Growth Rates'!$J8)</f>
        <v>123.58812410961664</v>
      </c>
      <c r="BQ8" s="241">
        <f>BP8*(1+'RBH-R12 Growth Rates'!$J8)</f>
        <v>129.82176590667129</v>
      </c>
      <c r="BR8" s="241">
        <f>BQ8*(1+'RBH-R12 Growth Rates'!$J8)</f>
        <v>136.36982537398299</v>
      </c>
      <c r="BS8" s="241">
        <f>BR8*(1+'RBH-R12 Growth Rates'!$J8)</f>
        <v>143.24816137457088</v>
      </c>
      <c r="BT8" s="241">
        <f>BS8*(1+'RBH-R12 Growth Rates'!$J8)</f>
        <v>150.47343267413154</v>
      </c>
      <c r="BU8" s="241">
        <f>BT8*(1+'RBH-R12 Growth Rates'!$J8)</f>
        <v>158.0631382872032</v>
      </c>
      <c r="BV8" s="241">
        <f>BU8*(1+'RBH-R12 Growth Rates'!$J8)</f>
        <v>166.03565985834393</v>
      </c>
      <c r="BW8" s="241">
        <f>BV8*(1+'RBH-R12 Growth Rates'!$J8)</f>
        <v>174.4103061809673</v>
      </c>
      <c r="BX8" s="241">
        <f>BW8*(1+'RBH-R12 Growth Rates'!$J8)</f>
        <v>183.20735996165638</v>
      </c>
      <c r="BY8" s="241">
        <f>BX8*(1+'RBH-R12 Growth Rates'!$J8)</f>
        <v>192.44812694321581</v>
      </c>
      <c r="BZ8" s="241">
        <f>BY8*(1+'RBH-R12 Growth Rates'!$J8)</f>
        <v>202.15498750543352</v>
      </c>
      <c r="CA8" s="241">
        <f>BZ8*(1+'RBH-R12 Growth Rates'!$J8)</f>
        <v>212.35145086852515</v>
      </c>
      <c r="CB8" s="241">
        <f>CA8*(1+'RBH-R12 Growth Rates'!$J8)</f>
        <v>223.06221203053741</v>
      </c>
      <c r="CC8" s="241">
        <f>CB8*(1+'RBH-R12 Growth Rates'!$J8)</f>
        <v>234.31321157660807</v>
      </c>
      <c r="CD8" s="241">
        <f>CC8*(1+'RBH-R12 Growth Rates'!$J8)</f>
        <v>246.1316985049358</v>
      </c>
      <c r="CE8" s="241">
        <f>CD8*(1+'RBH-R12 Growth Rates'!$J8)</f>
        <v>258.54629622161906</v>
      </c>
      <c r="CF8" s="241">
        <f>CE8*(1+'RBH-R12 Growth Rates'!$J8)</f>
        <v>271.58707186419832</v>
      </c>
      <c r="CG8" s="241">
        <f>CF8*(1+'RBH-R12 Growth Rates'!$J8)</f>
        <v>285.28560912179728</v>
      </c>
      <c r="CH8" s="241">
        <f>CG8*(1+'RBH-R12 Growth Rates'!$J8)</f>
        <v>299.67508472822772</v>
      </c>
      <c r="CI8" s="241">
        <f>CH8*(1+'RBH-R12 Growth Rates'!$J8)</f>
        <v>314.79034881331802</v>
      </c>
      <c r="CJ8" s="241">
        <f>CI8*(1+'RBH-R12 Growth Rates'!$J8)</f>
        <v>330.66800930706944</v>
      </c>
      <c r="CK8" s="241">
        <f>CJ8*(1+'RBH-R12 Growth Rates'!$J8)</f>
        <v>347.34652060106043</v>
      </c>
      <c r="CL8" s="241">
        <f>CK8*(1+'RBH-R12 Growth Rates'!$J8)</f>
        <v>364.86627668182928</v>
      </c>
      <c r="CM8" s="241">
        <f>CL8*(1+'RBH-R12 Growth Rates'!$J8)</f>
        <v>383.26970896179682</v>
      </c>
      <c r="CN8" s="241">
        <f>CM8*(1+'RBH-R12 Growth Rates'!$J8)</f>
        <v>402.60138904466748</v>
      </c>
      <c r="CO8" s="241">
        <f>CN8*(1+'RBH-R12 Growth Rates'!$J8)</f>
        <v>422.90813667419809</v>
      </c>
      <c r="CP8" s="241">
        <f>CO8*(1+'RBH-R12 Growth Rates'!$J8)</f>
        <v>444.23913312777756</v>
      </c>
      <c r="CQ8" s="241">
        <f>CP8*(1+'RBH-R12 Growth Rates'!$J8)</f>
        <v>466.64604032944737</v>
      </c>
      <c r="CR8" s="241">
        <f>CQ8*(1+'RBH-R12 Growth Rates'!$J8)</f>
        <v>490.18312597084469</v>
      </c>
      <c r="CS8" s="241">
        <f>CR8*(1+'RBH-R12 Growth Rates'!$J8)</f>
        <v>514.90739494310094</v>
      </c>
      <c r="CT8" s="241">
        <f>CS8*(1+'RBH-R12 Growth Rates'!$J8)</f>
        <v>540.87872739801333</v>
      </c>
      <c r="CU8" s="241">
        <f>CT8*(1+'RBH-R12 Growth Rates'!$J8)</f>
        <v>568.16002377286156</v>
      </c>
      <c r="CV8" s="241">
        <f>CU8*(1+'RBH-R12 Growth Rates'!$J8)</f>
        <v>596.81735713010823</v>
      </c>
      <c r="CW8" s="241">
        <f>CV8*(1+'RBH-R12 Growth Rates'!$J8)</f>
        <v>626.9201331809378</v>
      </c>
      <c r="CX8" s="241">
        <f>CW8*(1+'RBH-R12 Growth Rates'!$J8)</f>
        <v>658.54125838019684</v>
      </c>
      <c r="CY8" s="241">
        <f>CX8*(1+'RBH-R12 Growth Rates'!$J8)</f>
        <v>691.75731649984846</v>
      </c>
      <c r="CZ8" s="241">
        <f>CY8*(1+'RBH-R12 Growth Rates'!$J8)</f>
        <v>726.6487541085877</v>
      </c>
      <c r="DA8" s="241">
        <f>CZ8*(1+'RBH-R12 Growth Rates'!$J8)</f>
        <v>763.30007540683289</v>
      </c>
      <c r="DB8" s="241">
        <f>DA8*(1+'RBH-R12 Growth Rates'!$J8)</f>
        <v>801.8000468889694</v>
      </c>
      <c r="DC8" s="241">
        <f>DB8*(1+'RBH-R12 Growth Rates'!$J8)</f>
        <v>842.24191232851877</v>
      </c>
      <c r="DD8" s="241">
        <f>DC8*(1+'RBH-R12 Growth Rates'!$J8)</f>
        <v>884.72361860691149</v>
      </c>
      <c r="DE8" s="241">
        <f>DD8*(1+'RBH-R12 Growth Rates'!$J8)</f>
        <v>929.34805293280101</v>
      </c>
      <c r="DF8" s="241">
        <f>DE8*(1+'RBH-R12 Growth Rates'!$J8)</f>
        <v>976.22329202644516</v>
      </c>
      <c r="DG8" s="241">
        <f>DF8*(1+'RBH-R12 Growth Rates'!$J8)</f>
        <v>1025.4628638726595</v>
      </c>
      <c r="DH8" s="241">
        <f>DG8*(1+'RBH-R12 Growth Rates'!$J8)</f>
        <v>1077.1860226762856</v>
      </c>
      <c r="DI8" s="241">
        <f>DH8*(1+'RBH-R12 Growth Rates'!$J8)</f>
        <v>1131.5180376860953</v>
      </c>
      <c r="DJ8" s="241">
        <f>DI8*(1+'RBH-R12 Growth Rates'!$J8)</f>
        <v>1188.5904965866382</v>
      </c>
      <c r="DK8" s="241">
        <f>DJ8*(1+'RBH-R12 Growth Rates'!$J8)</f>
        <v>1248.541624192821</v>
      </c>
      <c r="DL8" s="241">
        <f>DK8*(1+'RBH-R12 Growth Rates'!$J8)</f>
        <v>1311.5166172190745</v>
      </c>
      <c r="DM8" s="241">
        <f>DL8*(1+'RBH-R12 Growth Rates'!$J8)</f>
        <v>1377.6679959338871</v>
      </c>
      <c r="DN8" s="241">
        <f>DM8*(1+'RBH-R12 Growth Rates'!$J8)</f>
        <v>1447.1559735513881</v>
      </c>
      <c r="DO8" s="241">
        <f>DN8*(1+'RBH-R12 Growth Rates'!$J8)</f>
        <v>1520.148844254612</v>
      </c>
      <c r="DP8" s="241">
        <f>DO8*(1+'RBH-R12 Growth Rates'!$J8)</f>
        <v>1596.8233907902081</v>
      </c>
      <c r="DQ8" s="241">
        <f>DP8*(1+'RBH-R12 Growth Rates'!$J8)</f>
        <v>1677.3653126217557</v>
      </c>
      <c r="DR8" s="241">
        <f>DQ8*(1+'RBH-R12 Growth Rates'!$J8)</f>
        <v>1761.9696756786345</v>
      </c>
      <c r="DS8" s="241">
        <f>DR8*(1+'RBH-R12 Growth Rates'!$J8)</f>
        <v>1850.8413847897084</v>
      </c>
      <c r="DT8" s="241">
        <f>DS8*(1+'RBH-R12 Growth Rates'!$J8)</f>
        <v>1944.1956799460165</v>
      </c>
      <c r="DU8" s="241">
        <f>DT8*(1+'RBH-R12 Growth Rates'!$J8)</f>
        <v>2042.2586575943803</v>
      </c>
      <c r="DV8" s="241">
        <f>DU8*(1+'RBH-R12 Growth Rates'!$J8)</f>
        <v>2145.2678182244545</v>
      </c>
      <c r="DW8" s="241">
        <f>DV8*(1+'RBH-R12 Growth Rates'!$J8)</f>
        <v>2253.4726415754353</v>
      </c>
      <c r="DX8" s="241">
        <f>DW8*(1+'RBH-R12 Growth Rates'!$J8)</f>
        <v>2367.1351908555298</v>
      </c>
      <c r="DY8" s="241">
        <f>DX8*(1+'RBH-R12 Growth Rates'!$J8)</f>
        <v>2486.5307474375536</v>
      </c>
      <c r="DZ8" s="241">
        <f>DY8*(1+'RBH-R12 Growth Rates'!$J8)</f>
        <v>2611.9484775678397</v>
      </c>
      <c r="EA8" s="241">
        <f>DZ8*(1+'RBH-R12 Growth Rates'!$J8)</f>
        <v>2743.6921327031732</v>
      </c>
      <c r="EB8" s="241">
        <f>EA8*(1+'RBH-R12 Growth Rates'!$J8)</f>
        <v>2882.0807851719069</v>
      </c>
      <c r="EC8" s="241">
        <f>EB8*(1+'RBH-R12 Growth Rates'!$J8)</f>
        <v>3027.4496009409754</v>
      </c>
      <c r="ED8" s="241">
        <f>EC8*(1+'RBH-R12 Growth Rates'!$J8)</f>
        <v>3180.1506513603786</v>
      </c>
      <c r="EE8" s="241">
        <f>ED8*(1+'RBH-R12 Growth Rates'!$J8)</f>
        <v>3340.553765851118</v>
      </c>
      <c r="EF8" s="241">
        <f>EE8*(1+'RBH-R12 Growth Rates'!$J8)</f>
        <v>3509.0474276017248</v>
      </c>
      <c r="EG8" s="241">
        <f>EF8*(1+'RBH-R12 Growth Rates'!$J8)</f>
        <v>3686.0397144426825</v>
      </c>
      <c r="EH8" s="241">
        <f>EG8*(1+'RBH-R12 Growth Rates'!$J8)</f>
        <v>3871.9592871774653</v>
      </c>
      <c r="EI8" s="241">
        <f>EH8*(1+'RBH-R12 Growth Rates'!$J8)</f>
        <v>4067.2564277638498</v>
      </c>
      <c r="EJ8" s="241">
        <f>EI8*(1+'RBH-R12 Growth Rates'!$J8)</f>
        <v>4272.4041298598886</v>
      </c>
      <c r="EK8" s="241">
        <f>EJ8*(1+'RBH-R12 Growth Rates'!$J8)</f>
        <v>4487.8992443757588</v>
      </c>
      <c r="EL8" s="241">
        <f>EK8*(1+'RBH-R12 Growth Rates'!$J8)</f>
        <v>4714.2636828059212</v>
      </c>
      <c r="EM8" s="241">
        <f>EL8*(1+'RBH-R12 Growth Rates'!$J8)</f>
        <v>4952.0456812559569</v>
      </c>
      <c r="EN8" s="241">
        <f>EM8*(1+'RBH-R12 Growth Rates'!$J8)</f>
        <v>5201.8211282254524</v>
      </c>
      <c r="EO8" s="241">
        <f>EN8*(1+'RBH-R12 Growth Rates'!$J8)</f>
        <v>5464.1949593627187</v>
      </c>
      <c r="EP8" s="241">
        <f>EO8*(1+'RBH-R12 Growth Rates'!$J8)</f>
        <v>5739.8026225693184</v>
      </c>
      <c r="EQ8" s="241">
        <f>EP8*(1+'RBH-R12 Growth Rates'!$J8)</f>
        <v>6029.3116170027715</v>
      </c>
      <c r="ER8" s="241">
        <f>EQ8*(1+'RBH-R12 Growth Rates'!$J8)</f>
        <v>6333.4231097047714</v>
      </c>
      <c r="ES8" s="241">
        <f>ER8*(1+'RBH-R12 Growth Rates'!$J8)</f>
        <v>6652.8736337702576</v>
      </c>
      <c r="ET8" s="241">
        <f>ES8*(1+'RBH-R12 Growth Rates'!$J8)</f>
        <v>6988.4368721701685</v>
      </c>
      <c r="EU8" s="241">
        <f>ET8*(1+'RBH-R12 Growth Rates'!$J8)</f>
        <v>7340.925531548145</v>
      </c>
      <c r="EV8" s="241">
        <f>EU8*(1+'RBH-R12 Growth Rates'!$J8)</f>
        <v>7711.193310529372</v>
      </c>
      <c r="EW8" s="241">
        <f>EV8*(1+'RBH-R12 Growth Rates'!$J8)</f>
        <v>8100.1369673086374</v>
      </c>
      <c r="EX8" s="241">
        <f>EW8*(1+'RBH-R12 Growth Rates'!$J8)</f>
        <v>8508.6984915251342</v>
      </c>
      <c r="EY8" s="241">
        <f>EX8*(1+'RBH-R12 Growth Rates'!$J8)</f>
        <v>8937.8673856841124</v>
      </c>
      <c r="EZ8" s="241">
        <f>EY8*(1+'RBH-R12 Growth Rates'!$J8)</f>
        <v>9388.6830616508014</v>
      </c>
      <c r="FA8" s="241">
        <f>EZ8*(1+'RBH-R12 Growth Rates'!$J8)</f>
        <v>9862.2373580207004</v>
      </c>
      <c r="FB8" s="241">
        <f>FA8*(1+'RBH-R12 Growth Rates'!$J8)</f>
        <v>10359.677184463117</v>
      </c>
      <c r="FC8" s="241">
        <f>FB8*(1+'RBH-R12 Growth Rates'!$J8)</f>
        <v>10882.207299442323</v>
      </c>
      <c r="FD8" s="241">
        <f>FC8*(1+'RBH-R12 Growth Rates'!$J8)</f>
        <v>11431.093228043761</v>
      </c>
      <c r="FE8" s="241">
        <f>FD8*(1+'RBH-R12 Growth Rates'!$J8)</f>
        <v>12007.664326972004</v>
      </c>
      <c r="FF8" s="241">
        <f>FE8*(1+'RBH-R12 Growth Rates'!$J8)</f>
        <v>12613.317004143681</v>
      </c>
      <c r="FG8" s="241">
        <f>FF8*(1+'RBH-R12 Growth Rates'!$J8)</f>
        <v>13249.518100672922</v>
      </c>
      <c r="FH8" s="241">
        <f>FG8*(1+'RBH-R12 Growth Rates'!$J8)</f>
        <v>13917.808443440248</v>
      </c>
      <c r="FI8" s="241">
        <f>FH8*(1+'RBH-R12 Growth Rates'!$J8)</f>
        <v>14619.80657684891</v>
      </c>
      <c r="FJ8" s="241">
        <f>FI8*(1+'RBH-R12 Growth Rates'!$J8)</f>
        <v>15357.212682806694</v>
      </c>
      <c r="FK8" s="241">
        <f>FJ8*(1+'RBH-R12 Growth Rates'!$J8)</f>
        <v>16131.812698427064</v>
      </c>
      <c r="FL8" s="241">
        <f>FK8*(1+'RBH-R12 Growth Rates'!$J8)</f>
        <v>16945.482641422393</v>
      </c>
      <c r="FM8" s="241">
        <f>FL8*(1+'RBH-R12 Growth Rates'!$J8)</f>
        <v>17800.193153665008</v>
      </c>
      <c r="FN8" s="241">
        <f>FM8*(1+'RBH-R12 Growth Rates'!$J8)</f>
        <v>18698.014273920187</v>
      </c>
      <c r="FO8" s="241">
        <f>FN8*(1+'RBH-R12 Growth Rates'!$J8)</f>
        <v>19641.120451310282</v>
      </c>
      <c r="FP8" s="241">
        <f>FO8*(1+'RBH-R12 Growth Rates'!$J8)</f>
        <v>20631.79581165217</v>
      </c>
      <c r="FQ8" s="241">
        <f>FP8*(1+'RBH-R12 Growth Rates'!$J8)</f>
        <v>21672.439689422656</v>
      </c>
      <c r="FR8" s="241">
        <f>FQ8*(1+'RBH-R12 Growth Rates'!$J8)</f>
        <v>22765.572438749808</v>
      </c>
      <c r="FS8" s="241">
        <f>FR8*(1+'RBH-R12 Growth Rates'!$J8)</f>
        <v>23913.841537503962</v>
      </c>
      <c r="FT8" s="241">
        <f>FS8*(1+'RBH-R12 Growth Rates'!$J8)</f>
        <v>25120.027999271988</v>
      </c>
      <c r="FU8" s="241">
        <f>FT8*(1+'RBH-R12 Growth Rates'!$J8)</f>
        <v>26387.053108744138</v>
      </c>
      <c r="FV8" s="241">
        <f>FU8*(1+'RBH-R12 Growth Rates'!$J8)</f>
        <v>27717.985496825986</v>
      </c>
      <c r="FW8" s="241">
        <f>FV8*(1+'RBH-R12 Growth Rates'!$J8)</f>
        <v>29116.04857261082</v>
      </c>
      <c r="FX8" s="241">
        <f>FW8*(1+'RBH-R12 Growth Rates'!$J8)</f>
        <v>30584.628330212116</v>
      </c>
      <c r="FY8" s="241">
        <f>FX8*(1+'RBH-R12 Growth Rates'!$J8)</f>
        <v>32127.281549363586</v>
      </c>
      <c r="FZ8" s="241">
        <f>FY8*(1+'RBH-R12 Growth Rates'!$J8)</f>
        <v>33747.744409648003</v>
      </c>
      <c r="GA8" s="241">
        <f>FZ8*(1+'RBH-R12 Growth Rates'!$J8)</f>
        <v>35449.941539217747</v>
      </c>
      <c r="GB8" s="241">
        <f>GA8*(1+'RBH-R12 Growth Rates'!$J8)</f>
        <v>37237.995519922319</v>
      </c>
      <c r="GC8" s="241">
        <f>GB8*(1+'RBH-R12 Growth Rates'!$J8)</f>
        <v>39116.236871863504</v>
      </c>
      <c r="GD8" s="241">
        <f>GC8*(1+'RBH-R12 Growth Rates'!$J8)</f>
        <v>41089.214541559879</v>
      </c>
      <c r="GE8" s="241">
        <f>GD8*(1+'RBH-R12 Growth Rates'!$J8)</f>
        <v>43161.706919122247</v>
      </c>
      <c r="GF8" s="241">
        <f>GE8*(1+'RBH-R12 Growth Rates'!$J8)</f>
        <v>45338.733411122601</v>
      </c>
      <c r="GG8" s="241">
        <f>GF8*(1+'RBH-R12 Growth Rates'!$J8)</f>
        <v>47625.56659718517</v>
      </c>
      <c r="GH8" s="241">
        <f>GG8*(1+'RBH-R12 Growth Rates'!$J8)</f>
        <v>50027.74499974191</v>
      </c>
      <c r="GI8" s="241">
        <f>GH8*(1+'RBH-R12 Growth Rates'!$J8)</f>
        <v>52551.086497879565</v>
      </c>
      <c r="GJ8" s="241">
        <f>GI8*(1+'RBH-R12 Growth Rates'!$J8)</f>
        <v>55201.702417765715</v>
      </c>
      <c r="GK8" s="241">
        <f>GJ8*(1+'RBH-R12 Growth Rates'!$J8)</f>
        <v>57986.012333779567</v>
      </c>
      <c r="GL8" s="241">
        <f>GK8*(1+'RBH-R12 Growth Rates'!$J8)</f>
        <v>60910.759616194606</v>
      </c>
      <c r="GM8" s="241">
        <f>GL8*(1+'RBH-R12 Growth Rates'!$J8)</f>
        <v>63983.027763068385</v>
      </c>
      <c r="GN8" s="241">
        <f>GM8*(1+'RBH-R12 Growth Rates'!$J8)</f>
        <v>67210.257555893884</v>
      </c>
      <c r="GO8" s="241">
        <f>GN8*(1+'RBH-R12 Growth Rates'!$J8)</f>
        <v>70600.26508056208</v>
      </c>
      <c r="GP8" s="241">
        <f>GO8*(1+'RBH-R12 Growth Rates'!$J8)</f>
        <v>74161.26065728096</v>
      </c>
      <c r="GQ8" s="241">
        <f>GP8*(1+'RBH-R12 Growth Rates'!$J8)</f>
        <v>77901.868725297725</v>
      </c>
      <c r="GR8" s="241">
        <f>GQ8*(1+'RBH-R12 Growth Rates'!$J8)</f>
        <v>81831.148730583387</v>
      </c>
      <c r="GS8" s="241">
        <f>GR8*(1+'RBH-R12 Growth Rates'!$J8)</f>
        <v>85958.617067067884</v>
      </c>
      <c r="GT8" s="241">
        <f>GS8*(1+'RBH-R12 Growth Rates'!$J8)</f>
        <v>90294.270124565781</v>
      </c>
      <c r="GU8" s="241">
        <f>GT8*(1+'RBH-R12 Growth Rates'!$J8)</f>
        <v>94848.608499212554</v>
      </c>
      <c r="GV8" s="241">
        <f>GU8*(1+'RBH-R12 Growth Rates'!$J8)</f>
        <v>99632.662425047296</v>
      </c>
      <c r="GW8" s="241">
        <f>GV8*(1+'RBH-R12 Growth Rates'!$J8)</f>
        <v>104658.01848833496</v>
      </c>
      <c r="GX8" s="241">
        <f>GW8*(1+'RBH-R12 Growth Rates'!$J8)</f>
        <v>109936.84768932805</v>
      </c>
      <c r="GY8" s="241">
        <f>GX8*(1+'RBH-R12 Growth Rates'!$J8)</f>
        <v>115481.93491943108</v>
      </c>
      <c r="GZ8" s="241">
        <f>GY8*(1+'RBH-R12 Growth Rates'!$J8)</f>
        <v>121306.70992515911</v>
      </c>
      <c r="HA8" s="241">
        <f>GZ8*(1+'RBH-R12 Growth Rates'!$J8)</f>
        <v>127425.27983388236</v>
      </c>
    </row>
    <row r="9" spans="1:211">
      <c r="A9" s="259" t="s">
        <v>547</v>
      </c>
      <c r="B9" s="241">
        <v>2.4500000000000002</v>
      </c>
      <c r="C9" s="241">
        <v>2.58</v>
      </c>
      <c r="D9" s="241">
        <v>2.9</v>
      </c>
      <c r="E9" s="241">
        <f>D9*(1+'RBH-R12 Growth Rates'!$B9)</f>
        <v>3.0908339199999997</v>
      </c>
      <c r="F9" s="241">
        <f>E9*(1+'RBH-R12 Growth Rates'!$B9)</f>
        <v>3.2942256279388156</v>
      </c>
      <c r="G9" s="241">
        <f>F9*(1+'RBH-R12 Growth Rates'!F9)</f>
        <v>3.5008776996494819</v>
      </c>
      <c r="H9" s="241">
        <f>G9*(1+'RBH-R12 Growth Rates'!G9)</f>
        <v>3.7097345198506528</v>
      </c>
      <c r="I9" s="241">
        <f>H9*(1+'RBH-R12 Growth Rates'!H9)</f>
        <v>3.919650681864165</v>
      </c>
      <c r="J9" s="241">
        <f>I9*(1+'RBH-R12 Growth Rates'!I9)</f>
        <v>4.1293991591273613</v>
      </c>
      <c r="K9" s="241">
        <f>J9*(1+'RBH-R12 Growth Rates'!$J9)</f>
        <v>4.3376812685979074</v>
      </c>
      <c r="L9" s="241">
        <f>K9*(1+'RBH-R12 Growth Rates'!$J9)</f>
        <v>4.556468886364887</v>
      </c>
      <c r="M9" s="241">
        <f>L9*(1+'RBH-R12 Growth Rates'!$J9)</f>
        <v>4.7862918980956151</v>
      </c>
      <c r="N9" s="241">
        <f>M9*(1+'RBH-R12 Growth Rates'!$J9)</f>
        <v>5.0277069162765669</v>
      </c>
      <c r="O9" s="241">
        <f>N9*(1+'RBH-R12 Growth Rates'!$J9)</f>
        <v>5.28129862828317</v>
      </c>
      <c r="P9" s="241">
        <f>O9*(1+'RBH-R12 Growth Rates'!$J9)</f>
        <v>5.5476812124446813</v>
      </c>
      <c r="Q9" s="241">
        <f>P9*(1+'RBH-R12 Growth Rates'!$J9)</f>
        <v>5.827499825533728</v>
      </c>
      <c r="R9" s="241">
        <f>Q9*(1+'RBH-R12 Growth Rates'!$J9)</f>
        <v>6.1214321652831023</v>
      </c>
      <c r="S9" s="241">
        <f>R9*(1+'RBH-R12 Growth Rates'!$J9)</f>
        <v>6.4301901117140909</v>
      </c>
      <c r="T9" s="241">
        <f>S9*(1+'RBH-R12 Growth Rates'!$J9)</f>
        <v>6.7545214512515068</v>
      </c>
      <c r="U9" s="241">
        <f>T9*(1+'RBH-R12 Growth Rates'!$J9)</f>
        <v>7.0952116878010818</v>
      </c>
      <c r="V9" s="241">
        <f>U9*(1+'RBH-R12 Growth Rates'!$J9)</f>
        <v>7.4530859451755074</v>
      </c>
      <c r="W9" s="241">
        <f>V9*(1+'RBH-R12 Growth Rates'!$J9)</f>
        <v>7.8290109654766393</v>
      </c>
      <c r="X9" s="241">
        <f>W9*(1+'RBH-R12 Growth Rates'!$J9)</f>
        <v>8.2238972082737885</v>
      </c>
      <c r="Y9" s="241">
        <f>X9*(1+'RBH-R12 Growth Rates'!$J9)</f>
        <v>8.6387010556621266</v>
      </c>
      <c r="Z9" s="241">
        <f>Y9*(1+'RBH-R12 Growth Rates'!$J9)</f>
        <v>9.0744271285416911</v>
      </c>
      <c r="AA9" s="241">
        <f>Z9*(1+'RBH-R12 Growth Rates'!$J9)</f>
        <v>9.5321307197268119</v>
      </c>
      <c r="AB9" s="241">
        <f>AA9*(1+'RBH-R12 Growth Rates'!$J9)</f>
        <v>10.012920349778765</v>
      </c>
      <c r="AC9" s="241">
        <f>AB9*(1+'RBH-R12 Growth Rates'!$J9)</f>
        <v>10.517960451751662</v>
      </c>
      <c r="AD9" s="241">
        <f>AC9*(1+'RBH-R12 Growth Rates'!$J9)</f>
        <v>11.048474191353808</v>
      </c>
      <c r="AE9" s="241">
        <f>AD9*(1+'RBH-R12 Growth Rates'!$J9)</f>
        <v>11.605746429354737</v>
      </c>
      <c r="AF9" s="241">
        <f>AE9*(1+'RBH-R12 Growth Rates'!$J9)</f>
        <v>12.191126833412619</v>
      </c>
      <c r="AG9" s="241">
        <f>AF9*(1+'RBH-R12 Growth Rates'!$J9)</f>
        <v>12.806033146858653</v>
      </c>
      <c r="AH9" s="241">
        <f>AG9*(1+'RBH-R12 Growth Rates'!$J9)</f>
        <v>13.451954622355128</v>
      </c>
      <c r="AI9" s="241">
        <f>AH9*(1+'RBH-R12 Growth Rates'!$J9)</f>
        <v>14.130455628743253</v>
      </c>
      <c r="AJ9" s="241">
        <f>AI9*(1+'RBH-R12 Growth Rates'!$J9)</f>
        <v>14.843179439816179</v>
      </c>
      <c r="AK9" s="241">
        <f>AJ9*(1+'RBH-R12 Growth Rates'!$J9)</f>
        <v>15.591852214193377</v>
      </c>
      <c r="AL9" s="241">
        <f>AK9*(1+'RBH-R12 Growth Rates'!$J9)</f>
        <v>16.378287175935238</v>
      </c>
      <c r="AM9" s="241">
        <f>AL9*(1+'RBH-R12 Growth Rates'!$J9)</f>
        <v>17.20438900602305</v>
      </c>
      <c r="AN9" s="241">
        <f>AM9*(1+'RBH-R12 Growth Rates'!$J9)</f>
        <v>18.072158455340126</v>
      </c>
      <c r="AO9" s="241">
        <f>AN9*(1+'RBH-R12 Growth Rates'!$J9)</f>
        <v>18.983697190326367</v>
      </c>
      <c r="AP9" s="241">
        <f>AO9*(1+'RBH-R12 Growth Rates'!$J9)</f>
        <v>19.941212883042017</v>
      </c>
      <c r="AQ9" s="241">
        <f>AP9*(1+'RBH-R12 Growth Rates'!$J9)</f>
        <v>20.947024557968334</v>
      </c>
      <c r="AR9" s="241">
        <f>AQ9*(1+'RBH-R12 Growth Rates'!$J9)</f>
        <v>22.003568208494709</v>
      </c>
      <c r="AS9" s="241">
        <f>AR9*(1+'RBH-R12 Growth Rates'!$J9)</f>
        <v>23.113402696694877</v>
      </c>
      <c r="AT9" s="241">
        <f>AS9*(1+'RBH-R12 Growth Rates'!$J9)</f>
        <v>24.279215950680996</v>
      </c>
      <c r="AU9" s="241">
        <f>AT9*(1+'RBH-R12 Growth Rates'!$J9)</f>
        <v>25.503831474545105</v>
      </c>
      <c r="AV9" s="241">
        <f>AU9*(1+'RBH-R12 Growth Rates'!$J9)</f>
        <v>26.790215186654471</v>
      </c>
      <c r="AW9" s="241">
        <f>AV9*(1+'RBH-R12 Growth Rates'!$J9)</f>
        <v>28.141482602862649</v>
      </c>
      <c r="AX9" s="241">
        <f>AW9*(1+'RBH-R12 Growth Rates'!$J9)</f>
        <v>29.560906382033355</v>
      </c>
      <c r="AY9" s="241">
        <f>AX9*(1+'RBH-R12 Growth Rates'!$J9)</f>
        <v>31.05192425215186</v>
      </c>
      <c r="AZ9" s="241">
        <f>AY9*(1+'RBH-R12 Growth Rates'!$J9)</f>
        <v>32.618147336220233</v>
      </c>
      <c r="BA9" s="241">
        <f>AZ9*(1+'RBH-R12 Growth Rates'!$J9)</f>
        <v>34.263368898101092</v>
      </c>
      <c r="BB9" s="241">
        <f>BA9*(1+'RBH-R12 Growth Rates'!$J9)</f>
        <v>35.991573529491603</v>
      </c>
      <c r="BC9" s="241">
        <f>BB9*(1+'RBH-R12 Growth Rates'!$J9)</f>
        <v>37.806946800277792</v>
      </c>
      <c r="BD9" s="241">
        <f>BC9*(1+'RBH-R12 Growth Rates'!$J9)</f>
        <v>39.71388539564154</v>
      </c>
      <c r="BE9" s="241">
        <f>BD9*(1+'RBH-R12 Growth Rates'!$J9)</f>
        <v>41.717007764471518</v>
      </c>
      <c r="BF9" s="241">
        <f>BE9*(1+'RBH-R12 Growth Rates'!$J9)</f>
        <v>43.821165304867648</v>
      </c>
      <c r="BG9" s="241">
        <f>BF9*(1+'RBH-R12 Growth Rates'!$J9)</f>
        <v>46.031454113829412</v>
      </c>
      <c r="BH9" s="241">
        <f>BG9*(1+'RBH-R12 Growth Rates'!$J9)</f>
        <v>48.353227329584868</v>
      </c>
      <c r="BI9" s="241">
        <f>BH9*(1+'RBH-R12 Growth Rates'!$J9)</f>
        <v>50.792108096452424</v>
      </c>
      <c r="BJ9" s="241">
        <f>BI9*(1+'RBH-R12 Growth Rates'!$J9)</f>
        <v>53.354003183635207</v>
      </c>
      <c r="BK9" s="241">
        <f>BJ9*(1+'RBH-R12 Growth Rates'!$J9)</f>
        <v>56.045117290931664</v>
      </c>
      <c r="BL9" s="241">
        <f>BK9*(1+'RBH-R12 Growth Rates'!$J9)</f>
        <v>58.871968076009615</v>
      </c>
      <c r="BM9" s="241">
        <f>BL9*(1+'RBH-R12 Growth Rates'!$J9)</f>
        <v>61.841401939638615</v>
      </c>
      <c r="BN9" s="241">
        <f>BM9*(1+'RBH-R12 Growth Rates'!$J9)</f>
        <v>64.96061060711115</v>
      </c>
      <c r="BO9" s="241">
        <f>BN9*(1+'RBH-R12 Growth Rates'!$J9)</f>
        <v>68.237148546011454</v>
      </c>
      <c r="BP9" s="241">
        <f>BO9*(1+'RBH-R12 Growth Rates'!$J9)</f>
        <v>71.678951262516506</v>
      </c>
      <c r="BQ9" s="241">
        <f>BP9*(1+'RBH-R12 Growth Rates'!$J9)</f>
        <v>75.294354520541177</v>
      </c>
      <c r="BR9" s="241">
        <f>BQ9*(1+'RBH-R12 Growth Rates'!$J9)</f>
        <v>79.09211453027477</v>
      </c>
      <c r="BS9" s="241">
        <f>BR9*(1+'RBH-R12 Growth Rates'!$J9)</f>
        <v>83.081429155004074</v>
      </c>
      <c r="BT9" s="241">
        <f>BS9*(1+'RBH-R12 Growth Rates'!$J9)</f>
        <v>87.271960187583829</v>
      </c>
      <c r="BU9" s="241">
        <f>BT9*(1+'RBH-R12 Growth Rates'!$J9)</f>
        <v>91.673856750506729</v>
      </c>
      <c r="BV9" s="241">
        <f>BU9*(1+'RBH-R12 Growth Rates'!$J9)</f>
        <v>96.297779876245727</v>
      </c>
      <c r="BW9" s="241">
        <f>BV9*(1+'RBH-R12 Growth Rates'!$J9)</f>
        <v>101.15492832740037</v>
      </c>
      <c r="BX9" s="241">
        <f>BW9*(1+'RBH-R12 Growth Rates'!$J9)</f>
        <v>106.2570657191814</v>
      </c>
      <c r="BY9" s="241">
        <f>BX9*(1+'RBH-R12 Growth Rates'!$J9)</f>
        <v>111.61654900992204</v>
      </c>
      <c r="BZ9" s="241">
        <f>BY9*(1+'RBH-R12 Growth Rates'!$J9)</f>
        <v>117.2463584286177</v>
      </c>
      <c r="CA9" s="241">
        <f>BZ9*(1+'RBH-R12 Growth Rates'!$J9)</f>
        <v>123.16012891197606</v>
      </c>
      <c r="CB9" s="241">
        <f>CA9*(1+'RBH-R12 Growth Rates'!$J9)</f>
        <v>129.37218312711559</v>
      </c>
      <c r="CC9" s="241">
        <f>CB9*(1+'RBH-R12 Growth Rates'!$J9)</f>
        <v>135.89756615989069</v>
      </c>
      <c r="CD9" s="241">
        <f>CC9*(1+'RBH-R12 Growth Rates'!$J9)</f>
        <v>142.75208195285575</v>
      </c>
      <c r="CE9" s="241">
        <f>CD9*(1+'RBH-R12 Growth Rates'!$J9)</f>
        <v>149.95233158111796</v>
      </c>
      <c r="CF9" s="241">
        <f>CE9*(1+'RBH-R12 Growth Rates'!$J9)</f>
        <v>157.51575345877973</v>
      </c>
      <c r="CG9" s="241">
        <f>CF9*(1+'RBH-R12 Growth Rates'!$J9)</f>
        <v>165.46066557334754</v>
      </c>
      <c r="CH9" s="241">
        <f>CG9*(1+'RBH-R12 Growth Rates'!$J9)</f>
        <v>173.80630985039537</v>
      </c>
      <c r="CI9" s="241">
        <f>CH9*(1+'RBH-R12 Growth Rates'!$J9)</f>
        <v>182.5728987559304</v>
      </c>
      <c r="CJ9" s="241">
        <f>CI9*(1+'RBH-R12 Growth Rates'!$J9)</f>
        <v>191.78166424932812</v>
      </c>
      <c r="CK9" s="241">
        <f>CJ9*(1+'RBH-R12 Growth Rates'!$J9)</f>
        <v>201.45490920539658</v>
      </c>
      <c r="CL9" s="241">
        <f>CK9*(1+'RBH-R12 Growth Rates'!$J9)</f>
        <v>211.61606143011014</v>
      </c>
      <c r="CM9" s="241">
        <f>CL9*(1+'RBH-R12 Growth Rates'!$J9)</f>
        <v>222.28973040083426</v>
      </c>
      <c r="CN9" s="241">
        <f>CM9*(1+'RBH-R12 Growth Rates'!$J9)</f>
        <v>233.50176686846137</v>
      </c>
      <c r="CO9" s="241">
        <f>CN9*(1+'RBH-R12 Growth Rates'!$J9)</f>
        <v>245.27932546580953</v>
      </c>
      <c r="CP9" s="241">
        <f>CO9*(1+'RBH-R12 Growth Rates'!$J9)</f>
        <v>257.65093047391616</v>
      </c>
      <c r="CQ9" s="241">
        <f>CP9*(1+'RBH-R12 Growth Rates'!$J9)</f>
        <v>270.64654490550737</v>
      </c>
      <c r="CR9" s="241">
        <f>CQ9*(1+'RBH-R12 Growth Rates'!$J9)</f>
        <v>284.29764307295756</v>
      </c>
      <c r="CS9" s="241">
        <f>CR9*(1+'RBH-R12 Growth Rates'!$J9)</f>
        <v>298.63728681649269</v>
      </c>
      <c r="CT9" s="241">
        <f>CS9*(1+'RBH-R12 Growth Rates'!$J9)</f>
        <v>313.70020557725593</v>
      </c>
      <c r="CU9" s="241">
        <f>CT9*(1+'RBH-R12 Growth Rates'!$J9)</f>
        <v>329.52288050916593</v>
      </c>
      <c r="CV9" s="241">
        <f>CU9*(1+'RBH-R12 Growth Rates'!$J9)</f>
        <v>346.14363283327975</v>
      </c>
      <c r="CW9" s="241">
        <f>CV9*(1+'RBH-R12 Growth Rates'!$J9)</f>
        <v>363.60271664864746</v>
      </c>
      <c r="CX9" s="241">
        <f>CW9*(1+'RBH-R12 Growth Rates'!$J9)</f>
        <v>381.94241642443893</v>
      </c>
      <c r="CY9" s="241">
        <f>CX9*(1+'RBH-R12 Growth Rates'!$J9)</f>
        <v>401.20714940946016</v>
      </c>
      <c r="CZ9" s="241">
        <f>CY9*(1+'RBH-R12 Growth Rates'!$J9)</f>
        <v>421.44357320708741</v>
      </c>
      <c r="DA9" s="241">
        <f>CZ9*(1+'RBH-R12 Growth Rates'!$J9)</f>
        <v>442.700698776156</v>
      </c>
      <c r="DB9" s="241">
        <f>DA9*(1+'RBH-R12 Growth Rates'!$J9)</f>
        <v>465.03000913148333</v>
      </c>
      <c r="DC9" s="241">
        <f>DB9*(1+'RBH-R12 Growth Rates'!$J9)</f>
        <v>488.48558403150844</v>
      </c>
      <c r="DD9" s="241">
        <f>DC9*(1+'RBH-R12 Growth Rates'!$J9)</f>
        <v>513.12423095503198</v>
      </c>
      <c r="DE9" s="241">
        <f>DD9*(1+'RBH-R12 Growth Rates'!$J9)</f>
        <v>539.00562268427109</v>
      </c>
      <c r="DF9" s="241">
        <f>DE9*(1+'RBH-R12 Growth Rates'!$J9)</f>
        <v>566.19244182744376</v>
      </c>
      <c r="DG9" s="241">
        <f>DF9*(1+'RBH-R12 Growth Rates'!$J9)</f>
        <v>594.75053263090592</v>
      </c>
      <c r="DH9" s="241">
        <f>DG9*(1+'RBH-R12 Growth Rates'!$J9)</f>
        <v>624.74906044851548</v>
      </c>
      <c r="DI9" s="241">
        <f>DH9*(1+'RBH-R12 Growth Rates'!$J9)</f>
        <v>656.26067925444772</v>
      </c>
      <c r="DJ9" s="241">
        <f>DI9*(1+'RBH-R12 Growth Rates'!$J9)</f>
        <v>689.36170760516177</v>
      </c>
      <c r="DK9" s="241">
        <f>DJ9*(1+'RBH-R12 Growth Rates'!$J9)</f>
        <v>724.13231347668591</v>
      </c>
      <c r="DL9" s="241">
        <f>DK9*(1+'RBH-R12 Growth Rates'!$J9)</f>
        <v>760.65670842488055</v>
      </c>
      <c r="DM9" s="241">
        <f>DL9*(1+'RBH-R12 Growth Rates'!$J9)</f>
        <v>799.02335153892045</v>
      </c>
      <c r="DN9" s="241">
        <f>DM9*(1+'RBH-R12 Growth Rates'!$J9)</f>
        <v>839.32516368195411</v>
      </c>
      <c r="DO9" s="241">
        <f>DN9*(1+'RBH-R12 Growth Rates'!$J9)</f>
        <v>881.65975253781357</v>
      </c>
      <c r="DP9" s="241">
        <f>DO9*(1+'RBH-R12 Growth Rates'!$J9)</f>
        <v>926.12964900882014</v>
      </c>
      <c r="DQ9" s="241">
        <f>DP9*(1+'RBH-R12 Growth Rates'!$J9)</f>
        <v>972.84255553722096</v>
      </c>
      <c r="DR9" s="241">
        <f>DQ9*(1+'RBH-R12 Growth Rates'!$J9)</f>
        <v>1021.9116069516714</v>
      </c>
      <c r="DS9" s="241">
        <f>DR9*(1+'RBH-R12 Growth Rates'!$J9)</f>
        <v>1073.455644470512</v>
      </c>
      <c r="DT9" s="241">
        <f>DS9*(1+'RBH-R12 Growth Rates'!$J9)</f>
        <v>1127.5995035254527</v>
      </c>
      <c r="DU9" s="241">
        <f>DT9*(1+'RBH-R12 Growth Rates'!$J9)</f>
        <v>1184.4743161027509</v>
      </c>
      <c r="DV9" s="241">
        <f>DU9*(1+'RBH-R12 Growth Rates'!$J9)</f>
        <v>1244.2178283341277</v>
      </c>
      <c r="DW9" s="241">
        <f>DV9*(1+'RBH-R12 Growth Rates'!$J9)</f>
        <v>1306.9747341066027</v>
      </c>
      <c r="DX9" s="241">
        <f>DW9*(1+'RBH-R12 Growth Rates'!$J9)</f>
        <v>1372.8970254992214</v>
      </c>
      <c r="DY9" s="241">
        <f>DX9*(1+'RBH-R12 Growth Rates'!$J9)</f>
        <v>1442.1443608954062</v>
      </c>
      <c r="DZ9" s="241">
        <f>DY9*(1+'RBH-R12 Growth Rates'!$J9)</f>
        <v>1514.8844516624667</v>
      </c>
      <c r="EA9" s="241">
        <f>DZ9*(1+'RBH-R12 Growth Rates'!$J9)</f>
        <v>1591.2934683347778</v>
      </c>
      <c r="EB9" s="241">
        <f>EA9*(1+'RBH-R12 Growth Rates'!$J9)</f>
        <v>1671.5564672843657</v>
      </c>
      <c r="EC9" s="241">
        <f>EB9*(1+'RBH-R12 Growth Rates'!$J9)</f>
        <v>1755.8678389122649</v>
      </c>
      <c r="ED9" s="241">
        <f>EC9*(1+'RBH-R12 Growth Rates'!$J9)</f>
        <v>1844.4317784461266</v>
      </c>
      <c r="EE9" s="241">
        <f>ED9*(1+'RBH-R12 Growth Rates'!$J9)</f>
        <v>1937.4627804843146</v>
      </c>
      <c r="EF9" s="241">
        <f>EE9*(1+'RBH-R12 Growth Rates'!$J9)</f>
        <v>2035.1861584842316</v>
      </c>
      <c r="EG9" s="241">
        <f>EF9*(1+'RBH-R12 Growth Rates'!$J9)</f>
        <v>2137.8385904530342</v>
      </c>
      <c r="EH9" s="241">
        <f>EG9*(1+'RBH-R12 Growth Rates'!$J9)</f>
        <v>2245.6686921623573</v>
      </c>
      <c r="EI9" s="241">
        <f>EH9*(1+'RBH-R12 Growth Rates'!$J9)</f>
        <v>2358.9376192753225</v>
      </c>
      <c r="EJ9" s="241">
        <f>EI9*(1+'RBH-R12 Growth Rates'!$J9)</f>
        <v>2477.919699844138</v>
      </c>
      <c r="EK9" s="241">
        <f>EJ9*(1+'RBH-R12 Growth Rates'!$J9)</f>
        <v>2602.9030987101428</v>
      </c>
      <c r="EL9" s="241">
        <f>EK9*(1+'RBH-R12 Growth Rates'!$J9)</f>
        <v>2734.1905154154183</v>
      </c>
      <c r="EM9" s="241">
        <f>EL9*(1+'RBH-R12 Growth Rates'!$J9)</f>
        <v>2872.0999173162572</v>
      </c>
      <c r="EN9" s="241">
        <f>EM9*(1+'RBH-R12 Growth Rates'!$J9)</f>
        <v>3016.9653096740221</v>
      </c>
      <c r="EO9" s="241">
        <f>EN9*(1+'RBH-R12 Growth Rates'!$J9)</f>
        <v>3169.1375445884969</v>
      </c>
      <c r="EP9" s="241">
        <f>EO9*(1+'RBH-R12 Growth Rates'!$J9)</f>
        <v>3328.985170732899</v>
      </c>
      <c r="EQ9" s="241">
        <f>EP9*(1+'RBH-R12 Growth Rates'!$J9)</f>
        <v>3496.8953259485402</v>
      </c>
      <c r="ER9" s="241">
        <f>EQ9*(1+'RBH-R12 Growth Rates'!$J9)</f>
        <v>3673.2746748609302</v>
      </c>
      <c r="ES9" s="241">
        <f>ER9*(1+'RBH-R12 Growth Rates'!$J9)</f>
        <v>3858.5503937881472</v>
      </c>
      <c r="ET9" s="241">
        <f>ES9*(1+'RBH-R12 Growth Rates'!$J9)</f>
        <v>4053.1712053268493</v>
      </c>
      <c r="EU9" s="241">
        <f>ET9*(1+'RBH-R12 Growth Rates'!$J9)</f>
        <v>4257.6084651216015</v>
      </c>
      <c r="EV9" s="241">
        <f>EU9*(1+'RBH-R12 Growth Rates'!$J9)</f>
        <v>4472.3573034495912</v>
      </c>
      <c r="EW9" s="241">
        <f>EV9*(1+'RBH-R12 Growth Rates'!$J9)</f>
        <v>4697.9378243855554</v>
      </c>
      <c r="EX9" s="241">
        <f>EW9*(1+'RBH-R12 Growth Rates'!$J9)</f>
        <v>4934.8963654511927</v>
      </c>
      <c r="EY9" s="241">
        <f>EX9*(1+'RBH-R12 Growth Rates'!$J9)</f>
        <v>5183.8068207998376</v>
      </c>
      <c r="EZ9" s="241">
        <f>EY9*(1+'RBH-R12 Growth Rates'!$J9)</f>
        <v>5445.2720311410339</v>
      </c>
      <c r="FA9" s="241">
        <f>EZ9*(1+'RBH-R12 Growth Rates'!$J9)</f>
        <v>5719.925243771293</v>
      </c>
      <c r="FB9" s="241">
        <f>FA9*(1+'RBH-R12 Growth Rates'!$J9)</f>
        <v>6008.4316462471133</v>
      </c>
      <c r="FC9" s="241">
        <f>FB9*(1+'RBH-R12 Growth Rates'!$J9)</f>
        <v>6311.4899774146907</v>
      </c>
      <c r="FD9" s="241">
        <f>FC9*(1+'RBH-R12 Growth Rates'!$J9)</f>
        <v>6629.8342196980984</v>
      </c>
      <c r="FE9" s="241">
        <f>FD9*(1+'RBH-R12 Growth Rates'!$J9)</f>
        <v>6964.2353767445247</v>
      </c>
      <c r="FF9" s="241">
        <f>FE9*(1+'RBH-R12 Growth Rates'!$J9)</f>
        <v>7315.503340731877</v>
      </c>
      <c r="FG9" s="241">
        <f>FF9*(1+'RBH-R12 Growth Rates'!$J9)</f>
        <v>7684.488853861214</v>
      </c>
      <c r="FH9" s="241">
        <f>FG9*(1+'RBH-R12 Growth Rates'!$J9)</f>
        <v>8072.0855687845888</v>
      </c>
      <c r="FI9" s="241">
        <f>FH9*(1+'RBH-R12 Growth Rates'!$J9)</f>
        <v>8479.2322129584827</v>
      </c>
      <c r="FJ9" s="241">
        <f>FI9*(1+'RBH-R12 Growth Rates'!$J9)</f>
        <v>8906.91486216472</v>
      </c>
      <c r="FK9" s="241">
        <f>FJ9*(1+'RBH-R12 Growth Rates'!$J9)</f>
        <v>9356.1693287051403</v>
      </c>
      <c r="FL9" s="241">
        <f>FK9*(1+'RBH-R12 Growth Rates'!$J9)</f>
        <v>9828.0836700540494</v>
      </c>
      <c r="FM9" s="241">
        <f>FL9*(1+'RBH-R12 Growth Rates'!$J9)</f>
        <v>10323.800824044187</v>
      </c>
      <c r="FN9" s="241">
        <f>FM9*(1+'RBH-R12 Growth Rates'!$J9)</f>
        <v>10844.521376968425</v>
      </c>
      <c r="FO9" s="241">
        <f>FN9*(1+'RBH-R12 Growth Rates'!$J9)</f>
        <v>11391.506471301309</v>
      </c>
      <c r="FP9" s="241">
        <f>FO9*(1+'RBH-R12 Growth Rates'!$J9)</f>
        <v>11966.080860082704</v>
      </c>
      <c r="FQ9" s="241">
        <f>FP9*(1+'RBH-R12 Growth Rates'!$J9)</f>
        <v>12569.636115361012</v>
      </c>
      <c r="FR9" s="241">
        <f>FQ9*(1+'RBH-R12 Growth Rates'!$J9)</f>
        <v>13203.633998466554</v>
      </c>
      <c r="FS9" s="241">
        <f>FR9*(1+'RBH-R12 Growth Rates'!$J9)</f>
        <v>13869.610000277624</v>
      </c>
      <c r="FT9" s="241">
        <f>FS9*(1+'RBH-R12 Growth Rates'!$J9)</f>
        <v>14569.177060053475</v>
      </c>
      <c r="FU9" s="241">
        <f>FT9*(1+'RBH-R12 Growth Rates'!$J9)</f>
        <v>15304.029471840928</v>
      </c>
      <c r="FV9" s="241">
        <f>FU9*(1+'RBH-R12 Growth Rates'!$J9)</f>
        <v>16075.9469879156</v>
      </c>
      <c r="FW9" s="241">
        <f>FV9*(1+'RBH-R12 Growth Rates'!$J9)</f>
        <v>16886.799129195959</v>
      </c>
      <c r="FX9" s="241">
        <f>FW9*(1+'RBH-R12 Growth Rates'!$J9)</f>
        <v>17738.549713069664</v>
      </c>
      <c r="FY9" s="241">
        <f>FX9*(1+'RBH-R12 Growth Rates'!$J9)</f>
        <v>18633.261609598227</v>
      </c>
      <c r="FZ9" s="241">
        <f>FY9*(1+'RBH-R12 Growth Rates'!$J9)</f>
        <v>19573.101737619127</v>
      </c>
      <c r="GA9" s="241">
        <f>FZ9*(1+'RBH-R12 Growth Rates'!$J9)</f>
        <v>20560.346312845519</v>
      </c>
      <c r="GB9" s="241">
        <f>GA9*(1+'RBH-R12 Growth Rates'!$J9)</f>
        <v>21597.386360674023</v>
      </c>
      <c r="GC9" s="241">
        <f>GB9*(1+'RBH-R12 Growth Rates'!$J9)</f>
        <v>22686.73350705214</v>
      </c>
      <c r="GD9" s="241">
        <f>GC9*(1+'RBH-R12 Growth Rates'!$J9)</f>
        <v>23831.026061430315</v>
      </c>
      <c r="GE9" s="241">
        <f>GD9*(1+'RBH-R12 Growth Rates'!$J9)</f>
        <v>25033.035406531064</v>
      </c>
      <c r="GF9" s="241">
        <f>GE9*(1+'RBH-R12 Growth Rates'!$J9)</f>
        <v>26295.672710410639</v>
      </c>
      <c r="GG9" s="241">
        <f>GF9*(1+'RBH-R12 Growth Rates'!$J9)</f>
        <v>27621.995977069317</v>
      </c>
      <c r="GH9" s="241">
        <f>GG9*(1+'RBH-R12 Growth Rates'!$J9)</f>
        <v>29015.217452686295</v>
      </c>
      <c r="GI9" s="241">
        <f>GH9*(1+'RBH-R12 Growth Rates'!$J9)</f>
        <v>30478.711405416503</v>
      </c>
      <c r="GJ9" s="241">
        <f>GI9*(1+'RBH-R12 Growth Rates'!$J9)</f>
        <v>32016.022297591346</v>
      </c>
      <c r="GK9" s="241">
        <f>GJ9*(1+'RBH-R12 Growth Rates'!$J9)</f>
        <v>33630.873370115791</v>
      </c>
      <c r="GL9" s="241">
        <f>GK9*(1+'RBH-R12 Growth Rates'!$J9)</f>
        <v>35327.175659852488</v>
      </c>
      <c r="GM9" s="241">
        <f>GL9*(1+'RBH-R12 Growth Rates'!$J9)</f>
        <v>37109.0374718323</v>
      </c>
      <c r="GN9" s="241">
        <f>GM9*(1+'RBH-R12 Growth Rates'!$J9)</f>
        <v>38980.774329232183</v>
      </c>
      <c r="GO9" s="241">
        <f>GN9*(1+'RBH-R12 Growth Rates'!$J9)</f>
        <v>40946.919425218381</v>
      </c>
      <c r="GP9" s="241">
        <f>GO9*(1+'RBH-R12 Growth Rates'!$J9)</f>
        <v>43012.234601968506</v>
      </c>
      <c r="GQ9" s="241">
        <f>GP9*(1+'RBH-R12 Growth Rates'!$J9)</f>
        <v>45181.721883462793</v>
      </c>
      <c r="GR9" s="241">
        <f>GQ9*(1+'RBH-R12 Growth Rates'!$J9)</f>
        <v>47460.635589975929</v>
      </c>
      <c r="GS9" s="241">
        <f>GR9*(1+'RBH-R12 Growth Rates'!$J9)</f>
        <v>49854.495063609866</v>
      </c>
      <c r="GT9" s="241">
        <f>GS9*(1+'RBH-R12 Growth Rates'!$J9)</f>
        <v>52369.098035687748</v>
      </c>
      <c r="GU9" s="241">
        <f>GT9*(1+'RBH-R12 Growth Rates'!$J9)</f>
        <v>55010.534668383698</v>
      </c>
      <c r="GV9" s="241">
        <f>GU9*(1+'RBH-R12 Growth Rates'!$J9)</f>
        <v>57785.20230459614</v>
      </c>
      <c r="GW9" s="241">
        <f>GV9*(1+'RBH-R12 Growth Rates'!$J9)</f>
        <v>60699.820961787649</v>
      </c>
      <c r="GX9" s="241">
        <f>GW9*(1+'RBH-R12 Growth Rates'!$J9)</f>
        <v>63761.449607316143</v>
      </c>
      <c r="GY9" s="241">
        <f>GX9*(1+'RBH-R12 Growth Rates'!$J9)</f>
        <v>66977.503254674899</v>
      </c>
      <c r="GZ9" s="241">
        <f>GY9*(1+'RBH-R12 Growth Rates'!$J9)</f>
        <v>70355.77092204713</v>
      </c>
      <c r="HA9" s="241">
        <f>GZ9*(1+'RBH-R12 Growth Rates'!$J9)</f>
        <v>73904.434496669244</v>
      </c>
    </row>
    <row r="10" spans="1:211">
      <c r="A10" s="240" t="s">
        <v>1118</v>
      </c>
      <c r="B10" s="241">
        <v>2</v>
      </c>
      <c r="C10" s="241">
        <v>2.15</v>
      </c>
      <c r="D10" s="241">
        <v>2.4300000000000002</v>
      </c>
      <c r="E10" s="241">
        <f>D10*(1+'RBH-R12 Growth Rates'!$B10)</f>
        <v>2.527301574</v>
      </c>
      <c r="F10" s="241">
        <f>E10*(1+'RBH-R12 Growth Rates'!$B10)</f>
        <v>2.6284992781657932</v>
      </c>
      <c r="G10" s="241">
        <f>F10*(1+'RBH-R12 Growth Rates'!F10)</f>
        <v>2.7392148437514732</v>
      </c>
      <c r="H10" s="241">
        <f>G10*(1+'RBH-R12 Growth Rates'!G10)</f>
        <v>2.8602898287902589</v>
      </c>
      <c r="I10" s="241">
        <f>H10*(1+'RBH-R12 Growth Rates'!H10)</f>
        <v>2.9926641132018963</v>
      </c>
      <c r="J10" s="241">
        <f>I10*(1+'RBH-R12 Growth Rates'!I10)</f>
        <v>3.1373876533543572</v>
      </c>
      <c r="K10" s="241">
        <f>J10*(1+'RBH-R12 Growth Rates'!$J10)</f>
        <v>3.2956338517687489</v>
      </c>
      <c r="L10" s="241">
        <f>K10*(1+'RBH-R12 Growth Rates'!$J10)</f>
        <v>3.4618618050950127</v>
      </c>
      <c r="M10" s="241">
        <f>L10*(1+'RBH-R12 Growth Rates'!$J10)</f>
        <v>3.6364741038036401</v>
      </c>
      <c r="N10" s="241">
        <f>M10*(1+'RBH-R12 Growth Rates'!$J10)</f>
        <v>3.8198936445620331</v>
      </c>
      <c r="O10" s="241">
        <f>N10*(1+'RBH-R12 Growth Rates'!$J10)</f>
        <v>4.0125646544555504</v>
      </c>
      <c r="P10" s="241">
        <f>O10*(1+'RBH-R12 Growth Rates'!$J10)</f>
        <v>4.214953766869078</v>
      </c>
      <c r="Q10" s="241">
        <f>P10*(1+'RBH-R12 Growth Rates'!$J10)</f>
        <v>4.4275511516348161</v>
      </c>
      <c r="R10" s="241">
        <f>Q10*(1+'RBH-R12 Growth Rates'!$J10)</f>
        <v>4.6508717021834149</v>
      </c>
      <c r="S10" s="241">
        <f>R10*(1+'RBH-R12 Growth Rates'!$J10)</f>
        <v>4.8854562825736378</v>
      </c>
      <c r="T10" s="241">
        <f>S10*(1+'RBH-R12 Growth Rates'!$J10)</f>
        <v>5.1318730374207524</v>
      </c>
      <c r="U10" s="241">
        <f>T10*(1+'RBH-R12 Growth Rates'!$J10)</f>
        <v>5.3907187678961979</v>
      </c>
      <c r="V10" s="241">
        <f>U10*(1+'RBH-R12 Growth Rates'!$J10)</f>
        <v>5.6626203771310761</v>
      </c>
      <c r="W10" s="241">
        <f>V10*(1+'RBH-R12 Growth Rates'!$J10)</f>
        <v>5.9482363885241227</v>
      </c>
      <c r="X10" s="241">
        <f>W10*(1+'RBH-R12 Growth Rates'!$J10)</f>
        <v>6.2482585406313742</v>
      </c>
      <c r="Y10" s="241">
        <f>X10*(1+'RBH-R12 Growth Rates'!$J10)</f>
        <v>6.5634134625002192</v>
      </c>
      <c r="Z10" s="241">
        <f>Y10*(1+'RBH-R12 Growth Rates'!$J10)</f>
        <v>6.8944644335053598</v>
      </c>
      <c r="AA10" s="241">
        <f>Z10*(1+'RBH-R12 Growth Rates'!$J10)</f>
        <v>7.2422132319488624</v>
      </c>
      <c r="AB10" s="241">
        <f>AA10*(1+'RBH-R12 Growth Rates'!$J10)</f>
        <v>7.6075020769014472</v>
      </c>
      <c r="AC10" s="241">
        <f>AB10*(1+'RBH-R12 Growth Rates'!$J10)</f>
        <v>7.9912156679880102</v>
      </c>
      <c r="AD10" s="241">
        <f>AC10*(1+'RBH-R12 Growth Rates'!$J10)</f>
        <v>8.3942833280575577</v>
      </c>
      <c r="AE10" s="241">
        <f>AD10*(1+'RBH-R12 Growth Rates'!$J10)</f>
        <v>8.8176812539269314</v>
      </c>
      <c r="AF10" s="241">
        <f>AE10*(1+'RBH-R12 Growth Rates'!$J10)</f>
        <v>9.2624348806494439</v>
      </c>
      <c r="AG10" s="241">
        <f>AF10*(1+'RBH-R12 Growth Rates'!$J10)</f>
        <v>9.7296213650344789</v>
      </c>
      <c r="AH10" s="241">
        <f>AG10*(1+'RBH-R12 Growth Rates'!$J10)</f>
        <v>10.220372194432944</v>
      </c>
      <c r="AI10" s="241">
        <f>AH10*(1+'RBH-R12 Growth Rates'!$J10)</f>
        <v>10.735875927106841</v>
      </c>
      <c r="AJ10" s="241">
        <f>AI10*(1+'RBH-R12 Growth Rates'!$J10)</f>
        <v>11.277381070819905</v>
      </c>
      <c r="AK10" s="241">
        <f>AJ10*(1+'RBH-R12 Growth Rates'!$J10)</f>
        <v>11.846199106621013</v>
      </c>
      <c r="AL10" s="241">
        <f>AK10*(1+'RBH-R12 Growth Rates'!$J10)</f>
        <v>12.443707665143732</v>
      </c>
      <c r="AM10" s="241">
        <f>AL10*(1+'RBH-R12 Growth Rates'!$J10)</f>
        <v>13.071353863114734</v>
      </c>
      <c r="AN10" s="241">
        <f>AM10*(1+'RBH-R12 Growth Rates'!$J10)</f>
        <v>13.730657808151822</v>
      </c>
      <c r="AO10" s="241">
        <f>AN10*(1+'RBH-R12 Growth Rates'!$J10)</f>
        <v>14.423216280339926</v>
      </c>
      <c r="AP10" s="241">
        <f>AO10*(1+'RBH-R12 Growth Rates'!$J10)</f>
        <v>15.150706599501504</v>
      </c>
      <c r="AQ10" s="241">
        <f>AP10*(1+'RBH-R12 Growth Rates'!$J10)</f>
        <v>15.914890687527606</v>
      </c>
      <c r="AR10" s="241">
        <f>AQ10*(1+'RBH-R12 Growth Rates'!$J10)</f>
        <v>16.717619335608187</v>
      </c>
      <c r="AS10" s="241">
        <f>AR10*(1+'RBH-R12 Growth Rates'!$J10)</f>
        <v>17.560836686696593</v>
      </c>
      <c r="AT10" s="241">
        <f>AS10*(1+'RBH-R12 Growth Rates'!$J10)</f>
        <v>18.446584944064345</v>
      </c>
      <c r="AU10" s="241">
        <f>AT10*(1+'RBH-R12 Growth Rates'!$J10)</f>
        <v>19.377009317349987</v>
      </c>
      <c r="AV10" s="241">
        <f>AU10*(1+'RBH-R12 Growth Rates'!$J10)</f>
        <v>20.354363218080898</v>
      </c>
      <c r="AW10" s="241">
        <f>AV10*(1+'RBH-R12 Growth Rates'!$J10)</f>
        <v>21.381013717251211</v>
      </c>
      <c r="AX10" s="241">
        <f>AW10*(1+'RBH-R12 Growth Rates'!$J10)</f>
        <v>22.459447278173627</v>
      </c>
      <c r="AY10" s="241">
        <f>AX10*(1+'RBH-R12 Growth Rates'!$J10)</f>
        <v>23.592275778489654</v>
      </c>
      <c r="AZ10" s="241">
        <f>AY10*(1+'RBH-R12 Growth Rates'!$J10)</f>
        <v>24.782242835923043</v>
      </c>
      <c r="BA10" s="241">
        <f>AZ10*(1+'RBH-R12 Growth Rates'!$J10)</f>
        <v>26.032230453096908</v>
      </c>
      <c r="BB10" s="241">
        <f>BA10*(1+'RBH-R12 Growth Rates'!$J10)</f>
        <v>27.345265997507735</v>
      </c>
      <c r="BC10" s="241">
        <f>BB10*(1+'RBH-R12 Growth Rates'!$J10)</f>
        <v>28.724529533561174</v>
      </c>
      <c r="BD10" s="241">
        <f>BC10*(1+'RBH-R12 Growth Rates'!$J10)</f>
        <v>30.173361524427232</v>
      </c>
      <c r="BE10" s="241">
        <f>BD10*(1+'RBH-R12 Growth Rates'!$J10)</f>
        <v>31.695270922368113</v>
      </c>
      <c r="BF10" s="241">
        <f>BE10*(1+'RBH-R12 Growth Rates'!$J10)</f>
        <v>33.293943667132837</v>
      </c>
      <c r="BG10" s="241">
        <f>BF10*(1+'RBH-R12 Growth Rates'!$J10)</f>
        <v>34.973251613001011</v>
      </c>
      <c r="BH10" s="241">
        <f>BG10*(1+'RBH-R12 Growth Rates'!$J10)</f>
        <v>36.737261906096379</v>
      </c>
      <c r="BI10" s="241">
        <f>BH10*(1+'RBH-R12 Growth Rates'!$J10)</f>
        <v>38.59024683468116</v>
      </c>
      <c r="BJ10" s="241">
        <f>BI10*(1+'RBH-R12 Growth Rates'!$J10)</f>
        <v>40.536694176287874</v>
      </c>
      <c r="BK10" s="241">
        <f>BJ10*(1+'RBH-R12 Growth Rates'!$J10)</f>
        <v>42.581318066748452</v>
      </c>
      <c r="BL10" s="241">
        <f>BK10*(1+'RBH-R12 Growth Rates'!$J10)</f>
        <v>44.729070417444632</v>
      </c>
      <c r="BM10" s="241">
        <f>BL10*(1+'RBH-R12 Growth Rates'!$J10)</f>
        <v>46.985152908431218</v>
      </c>
      <c r="BN10" s="241">
        <f>BM10*(1+'RBH-R12 Growth Rates'!$J10)</f>
        <v>49.355029586478551</v>
      </c>
      <c r="BO10" s="241">
        <f>BN10*(1+'RBH-R12 Growth Rates'!$J10)</f>
        <v>51.844440098545711</v>
      </c>
      <c r="BP10" s="241">
        <f>BO10*(1+'RBH-R12 Growth Rates'!$J10)</f>
        <v>54.459413592734727</v>
      </c>
      <c r="BQ10" s="241">
        <f>BP10*(1+'RBH-R12 Growth Rates'!$J10)</f>
        <v>57.206283320392814</v>
      </c>
      <c r="BR10" s="241">
        <f>BQ10*(1+'RBH-R12 Growth Rates'!$J10)</f>
        <v>60.091701974727755</v>
      </c>
      <c r="BS10" s="241">
        <f>BR10*(1+'RBH-R12 Growth Rates'!$J10)</f>
        <v>63.122657803085261</v>
      </c>
      <c r="BT10" s="241">
        <f>BS10*(1+'RBH-R12 Growth Rates'!$J10)</f>
        <v>66.306491531910922</v>
      </c>
      <c r="BU10" s="241">
        <f>BT10*(1+'RBH-R12 Growth Rates'!$J10)</f>
        <v>69.650914145387645</v>
      </c>
      <c r="BV10" s="241">
        <f>BU10*(1+'RBH-R12 Growth Rates'!$J10)</f>
        <v>73.164025560806948</v>
      </c>
      <c r="BW10" s="241">
        <f>BV10*(1+'RBH-R12 Growth Rates'!$J10)</f>
        <v>76.854334245904397</v>
      </c>
      <c r="BX10" s="241">
        <f>BW10*(1+'RBH-R12 Growth Rates'!$J10)</f>
        <v>80.730777825670643</v>
      </c>
      <c r="BY10" s="241">
        <f>BX10*(1+'RBH-R12 Growth Rates'!$J10)</f>
        <v>84.802744728546173</v>
      </c>
      <c r="BZ10" s="241">
        <f>BY10*(1+'RBH-R12 Growth Rates'!$J10)</f>
        <v>89.08009692442505</v>
      </c>
      <c r="CA10" s="241">
        <f>BZ10*(1+'RBH-R12 Growth Rates'!$J10)</f>
        <v>93.573193809537216</v>
      </c>
      <c r="CB10" s="241">
        <f>CA10*(1+'RBH-R12 Growth Rates'!$J10)</f>
        <v>98.292917296056558</v>
      </c>
      <c r="CC10" s="241">
        <f>CB10*(1+'RBH-R12 Growth Rates'!$J10)</f>
        <v>103.25069816719979</v>
      </c>
      <c r="CD10" s="241">
        <f>CC10*(1+'RBH-R12 Growth Rates'!$J10)</f>
        <v>108.45854376164591</v>
      </c>
      <c r="CE10" s="241">
        <f>CD10*(1+'RBH-R12 Growth Rates'!$J10)</f>
        <v>113.92906705432584</v>
      </c>
      <c r="CF10" s="241">
        <f>CE10*(1+'RBH-R12 Growth Rates'!$J10)</f>
        <v>119.67551720401319</v>
      </c>
      <c r="CG10" s="241">
        <f>CF10*(1+'RBH-R12 Growth Rates'!$J10)</f>
        <v>125.71181164170034</v>
      </c>
      <c r="CH10" s="241">
        <f>CG10*(1+'RBH-R12 Growth Rates'!$J10)</f>
        <v>132.05256977747484</v>
      </c>
      <c r="CI10" s="241">
        <f>CH10*(1+'RBH-R12 Growth Rates'!$J10)</f>
        <v>138.7131484075318</v>
      </c>
      <c r="CJ10" s="241">
        <f>CI10*(1+'RBH-R12 Growth Rates'!$J10)</f>
        <v>145.70967890707476</v>
      </c>
      <c r="CK10" s="241">
        <f>CJ10*(1+'RBH-R12 Growth Rates'!$J10)</f>
        <v>153.0591062991835</v>
      </c>
      <c r="CL10" s="241">
        <f>CK10*(1+'RBH-R12 Growth Rates'!$J10)</f>
        <v>160.77923029427032</v>
      </c>
      <c r="CM10" s="241">
        <f>CL10*(1+'RBH-R12 Growth Rates'!$J10)</f>
        <v>168.88874839951882</v>
      </c>
      <c r="CN10" s="241">
        <f>CM10*(1+'RBH-R12 Growth Rates'!$J10)</f>
        <v>177.407301202713</v>
      </c>
      <c r="CO10" s="241">
        <f>CN10*(1+'RBH-R12 Growth Rates'!$J10)</f>
        <v>186.35551994013002</v>
      </c>
      <c r="CP10" s="241">
        <f>CO10*(1+'RBH-R12 Growth Rates'!$J10)</f>
        <v>195.75507646370258</v>
      </c>
      <c r="CQ10" s="241">
        <f>CP10*(1+'RBH-R12 Growth Rates'!$J10)</f>
        <v>205.62873572846692</v>
      </c>
      <c r="CR10" s="241">
        <f>CQ10*(1+'RBH-R12 Growth Rates'!$J10)</f>
        <v>216.00041092741699</v>
      </c>
      <c r="CS10" s="241">
        <f>CR10*(1+'RBH-R12 Growth Rates'!$J10)</f>
        <v>226.89522140729667</v>
      </c>
      <c r="CT10" s="241">
        <f>CS10*(1+'RBH-R12 Growth Rates'!$J10)</f>
        <v>238.33955350559765</v>
      </c>
      <c r="CU10" s="241">
        <f>CT10*(1+'RBH-R12 Growth Rates'!$J10)</f>
        <v>250.36112445610473</v>
      </c>
      <c r="CV10" s="241">
        <f>CU10*(1+'RBH-R12 Growth Rates'!$J10)</f>
        <v>262.98904951776308</v>
      </c>
      <c r="CW10" s="241">
        <f>CV10*(1+'RBH-R12 Growth Rates'!$J10)</f>
        <v>276.25391248944754</v>
      </c>
      <c r="CX10" s="241">
        <f>CW10*(1+'RBH-R12 Growth Rates'!$J10)</f>
        <v>290.18783978141539</v>
      </c>
      <c r="CY10" s="241">
        <f>CX10*(1+'RBH-R12 Growth Rates'!$J10)</f>
        <v>304.82457822283709</v>
      </c>
      <c r="CZ10" s="241">
        <f>CY10*(1+'RBH-R12 Growth Rates'!$J10)</f>
        <v>320.19957679384925</v>
      </c>
      <c r="DA10" s="241">
        <f>CZ10*(1+'RBH-R12 Growth Rates'!$J10)</f>
        <v>336.35007248007702</v>
      </c>
      <c r="DB10" s="241">
        <f>DA10*(1+'RBH-R12 Growth Rates'!$J10)</f>
        <v>353.31518045755962</v>
      </c>
      <c r="DC10" s="241">
        <f>DB10*(1+'RBH-R12 Growth Rates'!$J10)</f>
        <v>371.13598882649876</v>
      </c>
      <c r="DD10" s="241">
        <f>DC10*(1+'RBH-R12 Growth Rates'!$J10)</f>
        <v>389.85565812326774</v>
      </c>
      <c r="DE10" s="241">
        <f>DD10*(1+'RBH-R12 Growth Rates'!$J10)</f>
        <v>409.5195258516909</v>
      </c>
      <c r="DF10" s="241">
        <f>DE10*(1+'RBH-R12 Growth Rates'!$J10)</f>
        <v>430.17521628675962</v>
      </c>
      <c r="DG10" s="241">
        <f>DF10*(1+'RBH-R12 Growth Rates'!$J10)</f>
        <v>451.87275581672088</v>
      </c>
      <c r="DH10" s="241">
        <f>DG10*(1+'RBH-R12 Growth Rates'!$J10)</f>
        <v>474.66469410288664</v>
      </c>
      <c r="DI10" s="241">
        <f>DH10*(1+'RBH-R12 Growth Rates'!$J10)</f>
        <v>498.60623135060405</v>
      </c>
      <c r="DJ10" s="241">
        <f>DI10*(1+'RBH-R12 Growth Rates'!$J10)</f>
        <v>523.75535199962576</v>
      </c>
      <c r="DK10" s="241">
        <f>DJ10*(1+'RBH-R12 Growth Rates'!$J10)</f>
        <v>550.1729651576677</v>
      </c>
      <c r="DL10" s="241">
        <f>DK10*(1+'RBH-R12 Growth Rates'!$J10)</f>
        <v>577.92305211727273</v>
      </c>
      <c r="DM10" s="241">
        <f>DL10*(1+'RBH-R12 Growth Rates'!$J10)</f>
        <v>607.07282131325405</v>
      </c>
      <c r="DN10" s="241">
        <f>DM10*(1+'RBH-R12 Growth Rates'!$J10)</f>
        <v>637.69287109601237</v>
      </c>
      <c r="DO10" s="241">
        <f>DN10*(1+'RBH-R12 Growth Rates'!$J10)</f>
        <v>669.85736071495114</v>
      </c>
      <c r="DP10" s="241">
        <f>DO10*(1+'RBH-R12 Growth Rates'!$J10)</f>
        <v>703.64418992609626</v>
      </c>
      <c r="DQ10" s="241">
        <f>DP10*(1+'RBH-R12 Growth Rates'!$J10)</f>
        <v>739.13518765891695</v>
      </c>
      <c r="DR10" s="241">
        <f>DQ10*(1+'RBH-R12 Growth Rates'!$J10)</f>
        <v>776.41631019928184</v>
      </c>
      <c r="DS10" s="241">
        <f>DR10*(1+'RBH-R12 Growth Rates'!$J10)</f>
        <v>815.5778493685342</v>
      </c>
      <c r="DT10" s="241">
        <f>DS10*(1+'RBH-R12 Growth Rates'!$J10)</f>
        <v>856.71465120287826</v>
      </c>
      <c r="DU10" s="241">
        <f>DT10*(1+'RBH-R12 Growth Rates'!$J10)</f>
        <v>899.92634566270044</v>
      </c>
      <c r="DV10" s="241">
        <f>DU10*(1+'RBH-R12 Growth Rates'!$J10)</f>
        <v>945.31758792816288</v>
      </c>
      <c r="DW10" s="241">
        <f>DV10*(1+'RBH-R12 Growth Rates'!$J10)</f>
        <v>992.99831186546669</v>
      </c>
      <c r="DX10" s="241">
        <f>DW10*(1+'RBH-R12 Growth Rates'!$J10)</f>
        <v>1043.0839962776602</v>
      </c>
      <c r="DY10" s="241">
        <f>DX10*(1+'RBH-R12 Growth Rates'!$J10)</f>
        <v>1095.6959445848297</v>
      </c>
      <c r="DZ10" s="241">
        <f>DY10*(1+'RBH-R12 Growth Rates'!$J10)</f>
        <v>1150.9615786110346</v>
      </c>
      <c r="EA10" s="241">
        <f>DZ10*(1+'RBH-R12 Growth Rates'!$J10)</f>
        <v>1209.014747189515</v>
      </c>
      <c r="EB10" s="241">
        <f>EA10*(1+'RBH-R12 Growth Rates'!$J10)</f>
        <v>1269.9960503335892</v>
      </c>
      <c r="EC10" s="241">
        <f>EB10*(1+'RBH-R12 Growth Rates'!$J10)</f>
        <v>1334.0531797583553</v>
      </c>
      <c r="ED10" s="241">
        <f>EC10*(1+'RBH-R12 Growth Rates'!$J10)</f>
        <v>1401.3412765779124</v>
      </c>
      <c r="EE10" s="241">
        <f>ED10*(1+'RBH-R12 Growth Rates'!$J10)</f>
        <v>1472.0233070444162</v>
      </c>
      <c r="EF10" s="241">
        <f>EE10*(1+'RBH-R12 Growth Rates'!$J10)</f>
        <v>1546.2704572389764</v>
      </c>
      <c r="EG10" s="241">
        <f>EF10*(1+'RBH-R12 Growth Rates'!$J10)</f>
        <v>1624.2625476703065</v>
      </c>
      <c r="EH10" s="241">
        <f>EG10*(1+'RBH-R12 Growth Rates'!$J10)</f>
        <v>1706.1884687852482</v>
      </c>
      <c r="EI10" s="241">
        <f>EH10*(1+'RBH-R12 Growth Rates'!$J10)</f>
        <v>1792.2466384459428</v>
      </c>
      <c r="EJ10" s="241">
        <f>EI10*(1+'RBH-R12 Growth Rates'!$J10)</f>
        <v>1882.6454824816212</v>
      </c>
      <c r="EK10" s="241">
        <f>EJ10*(1+'RBH-R12 Growth Rates'!$J10)</f>
        <v>1977.6039394788688</v>
      </c>
      <c r="EL10" s="241">
        <f>EK10*(1+'RBH-R12 Growth Rates'!$J10)</f>
        <v>2077.3519910329269</v>
      </c>
      <c r="EM10" s="241">
        <f>EL10*(1+'RBH-R12 Growth Rates'!$J10)</f>
        <v>2182.1312187442559</v>
      </c>
      <c r="EN10" s="241">
        <f>EM10*(1+'RBH-R12 Growth Rates'!$J10)</f>
        <v>2292.1953893093587</v>
      </c>
      <c r="EO10" s="241">
        <f>EN10*(1+'RBH-R12 Growth Rates'!$J10)</f>
        <v>2407.811069122909</v>
      </c>
      <c r="EP10" s="241">
        <f>EO10*(1+'RBH-R12 Growth Rates'!$J10)</f>
        <v>2529.2582698796964</v>
      </c>
      <c r="EQ10" s="241">
        <f>EP10*(1+'RBH-R12 Growth Rates'!$J10)</f>
        <v>2656.8311267399886</v>
      </c>
      <c r="ER10" s="241">
        <f>EQ10*(1+'RBH-R12 Growth Rates'!$J10)</f>
        <v>2790.8386107007673</v>
      </c>
      <c r="ES10" s="241">
        <f>ER10*(1+'RBH-R12 Growth Rates'!$J10)</f>
        <v>2931.6052768981426</v>
      </c>
      <c r="ET10" s="241">
        <f>ES10*(1+'RBH-R12 Growth Rates'!$J10)</f>
        <v>3079.4720506532772</v>
      </c>
      <c r="EU10" s="241">
        <f>ET10*(1+'RBH-R12 Growth Rates'!$J10)</f>
        <v>3234.7970531655542</v>
      </c>
      <c r="EV10" s="241">
        <f>EU10*(1+'RBH-R12 Growth Rates'!$J10)</f>
        <v>3397.9564688527521</v>
      </c>
      <c r="EW10" s="241">
        <f>EV10*(1+'RBH-R12 Growth Rates'!$J10)</f>
        <v>3569.3454564388539</v>
      </c>
      <c r="EX10" s="241">
        <f>EW10*(1+'RBH-R12 Growth Rates'!$J10)</f>
        <v>3749.3791059960686</v>
      </c>
      <c r="EY10" s="241">
        <f>EX10*(1+'RBH-R12 Growth Rates'!$J10)</f>
        <v>3938.4934442589451</v>
      </c>
      <c r="EZ10" s="241">
        <f>EY10*(1+'RBH-R12 Growth Rates'!$J10)</f>
        <v>4137.1464906453648</v>
      </c>
      <c r="FA10" s="241">
        <f>EZ10*(1+'RBH-R12 Growth Rates'!$J10)</f>
        <v>4345.8193665420067</v>
      </c>
      <c r="FB10" s="241">
        <f>FA10*(1+'RBH-R12 Growth Rates'!$J10)</f>
        <v>4565.0174605408929</v>
      </c>
      <c r="FC10" s="241">
        <f>FB10*(1+'RBH-R12 Growth Rates'!$J10)</f>
        <v>4795.2716524491079</v>
      </c>
      <c r="FD10" s="241">
        <f>FC10*(1+'RBH-R12 Growth Rates'!$J10)</f>
        <v>5037.1395990361543</v>
      </c>
      <c r="FE10" s="241">
        <f>FD10*(1+'RBH-R12 Growth Rates'!$J10)</f>
        <v>5291.2070846329161</v>
      </c>
      <c r="FF10" s="241">
        <f>FE10*(1+'RBH-R12 Growth Rates'!$J10)</f>
        <v>5558.0894398532655</v>
      </c>
      <c r="FG10" s="241">
        <f>FF10*(1+'RBH-R12 Growth Rates'!$J10)</f>
        <v>5838.4330318743478</v>
      </c>
      <c r="FH10" s="241">
        <f>FG10*(1+'RBH-R12 Growth Rates'!$J10)</f>
        <v>6132.9168298848754</v>
      </c>
      <c r="FI10" s="241">
        <f>FH10*(1+'RBH-R12 Growth Rates'!$J10)</f>
        <v>6442.254049492818</v>
      </c>
      <c r="FJ10" s="241">
        <f>FI10*(1+'RBH-R12 Growth Rates'!$J10)</f>
        <v>6767.1938800751168</v>
      </c>
      <c r="FK10" s="241">
        <f>FJ10*(1+'RBH-R12 Growth Rates'!$J10)</f>
        <v>7108.5232992529109</v>
      </c>
      <c r="FL10" s="241">
        <f>FK10*(1+'RBH-R12 Growth Rates'!$J10)</f>
        <v>7467.0689788867976</v>
      </c>
      <c r="FM10" s="241">
        <f>FL10*(1+'RBH-R12 Growth Rates'!$J10)</f>
        <v>7843.6992872082819</v>
      </c>
      <c r="FN10" s="241">
        <f>FM10*(1+'RBH-R12 Growth Rates'!$J10)</f>
        <v>8239.3263919364181</v>
      </c>
      <c r="FO10" s="241">
        <f>FN10*(1+'RBH-R12 Growth Rates'!$J10)</f>
        <v>8654.9084694732173</v>
      </c>
      <c r="FP10" s="241">
        <f>FO10*(1+'RBH-R12 Growth Rates'!$J10)</f>
        <v>9091.4520255283114</v>
      </c>
      <c r="FQ10" s="241">
        <f>FP10*(1+'RBH-R12 Growth Rates'!$J10)</f>
        <v>9550.0143327932419</v>
      </c>
      <c r="FR10" s="241">
        <f>FQ10*(1+'RBH-R12 Growth Rates'!$J10)</f>
        <v>10031.705991569204</v>
      </c>
      <c r="FS10" s="241">
        <f>FR10*(1+'RBH-R12 Growth Rates'!$J10)</f>
        <v>10537.693619549904</v>
      </c>
      <c r="FT10" s="241">
        <f>FS10*(1+'RBH-R12 Growth Rates'!$J10)</f>
        <v>11069.202677273928</v>
      </c>
      <c r="FU10" s="241">
        <f>FT10*(1+'RBH-R12 Growth Rates'!$J10)</f>
        <v>11627.520436089677</v>
      </c>
      <c r="FV10" s="241">
        <f>FU10*(1+'RBH-R12 Growth Rates'!$J10)</f>
        <v>12213.999095820993</v>
      </c>
      <c r="FW10" s="241">
        <f>FV10*(1+'RBH-R12 Growth Rates'!$J10)</f>
        <v>12830.059059684243</v>
      </c>
      <c r="FX10" s="241">
        <f>FW10*(1+'RBH-R12 Growth Rates'!$J10)</f>
        <v>13477.192374388418</v>
      </c>
      <c r="FY10" s="241">
        <f>FX10*(1+'RBH-R12 Growth Rates'!$J10)</f>
        <v>14156.9663437499</v>
      </c>
      <c r="FZ10" s="241">
        <f>FY10*(1+'RBH-R12 Growth Rates'!$J10)</f>
        <v>14871.027324573772</v>
      </c>
      <c r="GA10" s="241">
        <f>FZ10*(1+'RBH-R12 Growth Rates'!$J10)</f>
        <v>15621.104713994973</v>
      </c>
      <c r="GB10" s="241">
        <f>GA10*(1+'RBH-R12 Growth Rates'!$J10)</f>
        <v>16409.015137936338</v>
      </c>
      <c r="GC10" s="241">
        <f>GB10*(1+'RBH-R12 Growth Rates'!$J10)</f>
        <v>17236.666850827602</v>
      </c>
      <c r="GD10" s="241">
        <f>GC10*(1+'RBH-R12 Growth Rates'!$J10)</f>
        <v>18106.064357241117</v>
      </c>
      <c r="GE10" s="241">
        <f>GD10*(1+'RBH-R12 Growth Rates'!$J10)</f>
        <v>19019.313266637557</v>
      </c>
      <c r="GF10" s="241">
        <f>GE10*(1+'RBH-R12 Growth Rates'!$J10)</f>
        <v>19978.625392979331</v>
      </c>
      <c r="GG10" s="241">
        <f>GF10*(1+'RBH-R12 Growth Rates'!$J10)</f>
        <v>20986.324111562619</v>
      </c>
      <c r="GH10" s="241">
        <f>GG10*(1+'RBH-R12 Growth Rates'!$J10)</f>
        <v>22044.849986041791</v>
      </c>
      <c r="GI10" s="241">
        <f>GH10*(1+'RBH-R12 Growth Rates'!$J10)</f>
        <v>23156.766679274424</v>
      </c>
      <c r="GJ10" s="241">
        <f>GI10*(1+'RBH-R12 Growth Rates'!$J10)</f>
        <v>24324.767162302509</v>
      </c>
      <c r="GK10" s="241">
        <f>GJ10*(1+'RBH-R12 Growth Rates'!$J10)</f>
        <v>25551.680236507444</v>
      </c>
      <c r="GL10" s="241">
        <f>GK10*(1+'RBH-R12 Growth Rates'!$J10)</f>
        <v>26840.477384735004</v>
      </c>
      <c r="GM10" s="241">
        <f>GL10*(1+'RBH-R12 Growth Rates'!$J10)</f>
        <v>28194.27996798309</v>
      </c>
      <c r="GN10" s="241">
        <f>GM10*(1+'RBH-R12 Growth Rates'!$J10)</f>
        <v>29616.366785082078</v>
      </c>
      <c r="GO10" s="241">
        <f>GN10*(1+'RBH-R12 Growth Rates'!$J10)</f>
        <v>31110.182013676706</v>
      </c>
      <c r="GP10" s="241">
        <f>GO10*(1+'RBH-R12 Growth Rates'!$J10)</f>
        <v>32679.343551741855</v>
      </c>
      <c r="GQ10" s="241">
        <f>GP10*(1+'RBH-R12 Growth Rates'!$J10)</f>
        <v>34327.651779834741</v>
      </c>
      <c r="GR10" s="241">
        <f>GQ10*(1+'RBH-R12 Growth Rates'!$J10)</f>
        <v>36059.09876530496</v>
      </c>
      <c r="GS10" s="241">
        <f>GR10*(1+'RBH-R12 Growth Rates'!$J10)</f>
        <v>37877.877930754206</v>
      </c>
      <c r="GT10" s="241">
        <f>GS10*(1+'RBH-R12 Growth Rates'!$J10)</f>
        <v>39788.39421016191</v>
      </c>
      <c r="GU10" s="241">
        <f>GT10*(1+'RBH-R12 Growth Rates'!$J10)</f>
        <v>41795.2747172741</v>
      </c>
      <c r="GV10" s="241">
        <f>GU10*(1+'RBH-R12 Growth Rates'!$J10)</f>
        <v>43903.379952093404</v>
      </c>
      <c r="GW10" s="241">
        <f>GV10*(1+'RBH-R12 Growth Rates'!$J10)</f>
        <v>46117.815572611449</v>
      </c>
      <c r="GX10" s="241">
        <f>GW10*(1+'RBH-R12 Growth Rates'!$J10)</f>
        <v>48443.944760293794</v>
      </c>
      <c r="GY10" s="241">
        <f>GX10*(1+'RBH-R12 Growth Rates'!$J10)</f>
        <v>50887.401209265619</v>
      </c>
      <c r="GZ10" s="241">
        <f>GY10*(1+'RBH-R12 Growth Rates'!$J10)</f>
        <v>53454.102770656857</v>
      </c>
      <c r="HA10" s="241">
        <f>GZ10*(1+'RBH-R12 Growth Rates'!$J10)</f>
        <v>56150.265785152296</v>
      </c>
    </row>
    <row r="11" spans="1:211">
      <c r="A11" s="259" t="s">
        <v>1252</v>
      </c>
      <c r="B11" s="241">
        <v>3.68</v>
      </c>
      <c r="C11" s="241">
        <v>3.92</v>
      </c>
      <c r="D11" s="241">
        <v>4.13</v>
      </c>
      <c r="E11" s="241">
        <v>4.2</v>
      </c>
      <c r="F11" s="241">
        <f>E11*(1+'RBH-R12 Growth Rates'!$B11)</f>
        <v>4.4074930199999995</v>
      </c>
      <c r="G11" s="241">
        <f>F11*(1+'RBH-R12 Growth Rates'!F11)</f>
        <v>4.6261498430585464</v>
      </c>
      <c r="H11" s="241">
        <f>G11*(1+'RBH-R12 Growth Rates'!G11)</f>
        <v>4.8566125844285004</v>
      </c>
      <c r="I11" s="241">
        <f>H11*(1+'RBH-R12 Growth Rates'!H11)</f>
        <v>5.0995624185741386</v>
      </c>
      <c r="J11" s="241">
        <f>I11*(1+'RBH-R12 Growth Rates'!I11)</f>
        <v>5.3557220732337854</v>
      </c>
      <c r="K11" s="241">
        <f>J11*(1+'RBH-R12 Growth Rates'!$J11)</f>
        <v>5.6258584897353154</v>
      </c>
      <c r="L11" s="241">
        <f>K11*(1+'RBH-R12 Growth Rates'!$J11)</f>
        <v>5.909620274118609</v>
      </c>
      <c r="M11" s="241">
        <f>L11*(1+'RBH-R12 Growth Rates'!$J11)</f>
        <v>6.2076946741539496</v>
      </c>
      <c r="N11" s="241">
        <f>M11*(1+'RBH-R12 Growth Rates'!$J11)</f>
        <v>6.5208036015929451</v>
      </c>
      <c r="O11" s="241">
        <f>N11*(1+'RBH-R12 Growth Rates'!$J11)</f>
        <v>6.8497053805795822</v>
      </c>
      <c r="P11" s="241">
        <f>O11*(1+'RBH-R12 Growth Rates'!$J11)</f>
        <v>7.1951965842491141</v>
      </c>
      <c r="Q11" s="241">
        <f>P11*(1+'RBH-R12 Growth Rates'!$J11)</f>
        <v>7.5581139639628656</v>
      </c>
      <c r="R11" s="241">
        <f>Q11*(1+'RBH-R12 Growth Rates'!$J11)</f>
        <v>7.9393364758514098</v>
      </c>
      <c r="S11" s="241">
        <f>R11*(1+'RBH-R12 Growth Rates'!$J11)</f>
        <v>8.3397874095742299</v>
      </c>
      <c r="T11" s="241">
        <f>S11*(1+'RBH-R12 Growth Rates'!$J11)</f>
        <v>8.7604366244515575</v>
      </c>
      <c r="U11" s="241">
        <f>T11*(1+'RBH-R12 Growth Rates'!$J11)</f>
        <v>9.2023028983841044</v>
      </c>
      <c r="V11" s="241">
        <f>U11*(1+'RBH-R12 Growth Rates'!$J11)</f>
        <v>9.6664563952495897</v>
      </c>
      <c r="W11" s="241">
        <f>V11*(1+'RBH-R12 Growth Rates'!$J11)</f>
        <v>10.154021256751886</v>
      </c>
      <c r="X11" s="241">
        <f>W11*(1+'RBH-R12 Growth Rates'!$J11)</f>
        <v>10.666178325000036</v>
      </c>
      <c r="Y11" s="241">
        <f>X11*(1+'RBH-R12 Growth Rates'!$J11)</f>
        <v>11.204168002410997</v>
      </c>
      <c r="Z11" s="241">
        <f>Y11*(1+'RBH-R12 Growth Rates'!$J11)</f>
        <v>11.769293255862568</v>
      </c>
      <c r="AA11" s="241">
        <f>Z11*(1+'RBH-R12 Growth Rates'!$J11)</f>
        <v>12.362922772372313</v>
      </c>
      <c r="AB11" s="241">
        <f>AA11*(1+'RBH-R12 Growth Rates'!$J11)</f>
        <v>12.98649427394527</v>
      </c>
      <c r="AC11" s="241">
        <f>AB11*(1+'RBH-R12 Growth Rates'!$J11)</f>
        <v>13.641517999618737</v>
      </c>
      <c r="AD11" s="241">
        <f>AC11*(1+'RBH-R12 Growth Rates'!$J11)</f>
        <v>14.329580363137365</v>
      </c>
      <c r="AE11" s="241">
        <f>AD11*(1+'RBH-R12 Growth Rates'!$J11)</f>
        <v>15.05234779511715</v>
      </c>
      <c r="AF11" s="241">
        <f>AE11*(1+'RBH-R12 Growth Rates'!$J11)</f>
        <v>15.811570779003707</v>
      </c>
      <c r="AG11" s="241">
        <f>AF11*(1+'RBH-R12 Growth Rates'!$J11)</f>
        <v>16.609088090599634</v>
      </c>
      <c r="AH11" s="241">
        <f>AG11*(1+'RBH-R12 Growth Rates'!$J11)</f>
        <v>17.446831251428694</v>
      </c>
      <c r="AI11" s="241">
        <f>AH11*(1+'RBH-R12 Growth Rates'!$J11)</f>
        <v>18.326829206722543</v>
      </c>
      <c r="AJ11" s="241">
        <f>AI11*(1+'RBH-R12 Growth Rates'!$J11)</f>
        <v>19.251213239359686</v>
      </c>
      <c r="AK11" s="241">
        <f>AJ11*(1+'RBH-R12 Growth Rates'!$J11)</f>
        <v>20.222222131657826</v>
      </c>
      <c r="AL11" s="241">
        <f>AK11*(1+'RBH-R12 Growth Rates'!$J11)</f>
        <v>21.24220758752103</v>
      </c>
      <c r="AM11" s="241">
        <f>AL11*(1+'RBH-R12 Growth Rates'!$J11)</f>
        <v>22.313639928073712</v>
      </c>
      <c r="AN11" s="241">
        <f>AM11*(1+'RBH-R12 Growth Rates'!$J11)</f>
        <v>23.439114074575819</v>
      </c>
      <c r="AO11" s="241">
        <f>AN11*(1+'RBH-R12 Growth Rates'!$J11)</f>
        <v>24.621355833109302</v>
      </c>
      <c r="AP11" s="241">
        <f>AO11*(1+'RBH-R12 Growth Rates'!$J11)</f>
        <v>25.863228496256898</v>
      </c>
      <c r="AQ11" s="241">
        <f>AP11*(1+'RBH-R12 Growth Rates'!$J11)</f>
        <v>27.167739777761952</v>
      </c>
      <c r="AR11" s="241">
        <f>AQ11*(1+'RBH-R12 Growth Rates'!$J11)</f>
        <v>28.538049096964436</v>
      </c>
      <c r="AS11" s="241">
        <f>AR11*(1+'RBH-R12 Growth Rates'!$J11)</f>
        <v>29.977475230655482</v>
      </c>
      <c r="AT11" s="241">
        <f>AS11*(1+'RBH-R12 Growth Rates'!$J11)</f>
        <v>31.489504350882605</v>
      </c>
      <c r="AU11" s="241">
        <f>AT11*(1+'RBH-R12 Growth Rates'!$J11)</f>
        <v>33.077798468172482</v>
      </c>
      <c r="AV11" s="241">
        <f>AU11*(1+'RBH-R12 Growth Rates'!$J11)</f>
        <v>34.746204300620143</v>
      </c>
      <c r="AW11" s="241">
        <f>AV11*(1+'RBH-R12 Growth Rates'!$J11)</f>
        <v>36.498762590324709</v>
      </c>
      <c r="AX11" s="241">
        <f>AW11*(1+'RBH-R12 Growth Rates'!$J11)</f>
        <v>38.339717889735375</v>
      </c>
      <c r="AY11" s="241">
        <f>AX11*(1+'RBH-R12 Growth Rates'!$J11)</f>
        <v>40.273528841609355</v>
      </c>
      <c r="AZ11" s="241">
        <f>AY11*(1+'RBH-R12 Growth Rates'!$J11)</f>
        <v>42.304878977478978</v>
      </c>
      <c r="BA11" s="241">
        <f>AZ11*(1+'RBH-R12 Growth Rates'!$J11)</f>
        <v>44.438688060780947</v>
      </c>
      <c r="BB11" s="241">
        <f>BA11*(1+'RBH-R12 Growth Rates'!$J11)</f>
        <v>46.680124002119925</v>
      </c>
      <c r="BC11" s="241">
        <f>BB11*(1+'RBH-R12 Growth Rates'!$J11)</f>
        <v>49.03461537552419</v>
      </c>
      <c r="BD11" s="241">
        <f>BC11*(1+'RBH-R12 Growth Rates'!$J11)</f>
        <v>51.507864566006731</v>
      </c>
      <c r="BE11" s="241">
        <f>BD11*(1+'RBH-R12 Growth Rates'!$J11)</f>
        <v>54.105861580274102</v>
      </c>
      <c r="BF11" s="241">
        <f>BE11*(1+'RBH-R12 Growth Rates'!$J11)</f>
        <v>56.834898554031398</v>
      </c>
      <c r="BG11" s="241">
        <f>BF11*(1+'RBH-R12 Growth Rates'!$J11)</f>
        <v>59.701584991018933</v>
      </c>
      <c r="BH11" s="241">
        <f>BG11*(1+'RBH-R12 Growth Rates'!$J11)</f>
        <v>62.712863770688237</v>
      </c>
      <c r="BI11" s="241">
        <f>BH11*(1+'RBH-R12 Growth Rates'!$J11)</f>
        <v>65.876027963286717</v>
      </c>
      <c r="BJ11" s="241">
        <f>BI11*(1+'RBH-R12 Growth Rates'!$J11)</f>
        <v>69.198738493075638</v>
      </c>
      <c r="BK11" s="241">
        <f>BJ11*(1+'RBH-R12 Growth Rates'!$J11)</f>
        <v>72.689042692460475</v>
      </c>
      <c r="BL11" s="241">
        <f>BK11*(1+'RBH-R12 Growth Rates'!$J11)</f>
        <v>76.355393791969988</v>
      </c>
      <c r="BM11" s="241">
        <f>BL11*(1+'RBH-R12 Growth Rates'!$J11)</f>
        <v>80.206671393287294</v>
      </c>
      <c r="BN11" s="241">
        <f>BM11*(1+'RBH-R12 Growth Rates'!$J11)</f>
        <v>84.252202974916969</v>
      </c>
      <c r="BO11" s="241">
        <f>BN11*(1+'RBH-R12 Growth Rates'!$J11)</f>
        <v>88.501786482572996</v>
      </c>
      <c r="BP11" s="241">
        <f>BO11*(1+'RBH-R12 Growth Rates'!$J11)</f>
        <v>92.965714058999765</v>
      </c>
      <c r="BQ11" s="241">
        <f>BP11*(1+'RBH-R12 Growth Rates'!$J11)</f>
        <v>97.654796970697731</v>
      </c>
      <c r="BR11" s="241">
        <f>BQ11*(1+'RBH-R12 Growth Rates'!$J11)</f>
        <v>102.58039179192423</v>
      </c>
      <c r="BS11" s="241">
        <f>BR11*(1+'RBH-R12 Growth Rates'!$J11)</f>
        <v>107.75442790938499</v>
      </c>
      <c r="BT11" s="241">
        <f>BS11*(1+'RBH-R12 Growth Rates'!$J11)</f>
        <v>113.18943641423037</v>
      </c>
      <c r="BU11" s="241">
        <f>BT11*(1+'RBH-R12 Growth Rates'!$J11)</f>
        <v>118.89858045133046</v>
      </c>
      <c r="BV11" s="241">
        <f>BU11*(1+'RBH-R12 Growth Rates'!$J11)</f>
        <v>124.89568709933245</v>
      </c>
      <c r="BW11" s="241">
        <f>BV11*(1+'RBH-R12 Growth Rates'!$J11)</f>
        <v>131.1952808587111</v>
      </c>
      <c r="BX11" s="241">
        <f>BW11*(1+'RBH-R12 Growth Rates'!$J11)</f>
        <v>137.81261882891781</v>
      </c>
      <c r="BY11" s="241">
        <f>BX11*(1+'RBH-R12 Growth Rates'!$J11)</f>
        <v>144.7637276598241</v>
      </c>
      <c r="BZ11" s="241">
        <f>BY11*(1+'RBH-R12 Growth Rates'!$J11)</f>
        <v>152.06544236695345</v>
      </c>
      <c r="CA11" s="241">
        <f>BZ11*(1+'RBH-R12 Growth Rates'!$J11)</f>
        <v>159.73544710450804</v>
      </c>
      <c r="CB11" s="241">
        <f>CA11*(1+'RBH-R12 Growth Rates'!$J11)</f>
        <v>167.79231799494008</v>
      </c>
      <c r="CC11" s="241">
        <f>CB11*(1+'RBH-R12 Growth Rates'!$J11)</f>
        <v>176.25556811879687</v>
      </c>
      <c r="CD11" s="241">
        <f>CC11*(1+'RBH-R12 Growth Rates'!$J11)</f>
        <v>185.14569477380167</v>
      </c>
      <c r="CE11" s="241">
        <f>CD11*(1+'RBH-R12 Growth Rates'!$J11)</f>
        <v>194.48422911762771</v>
      </c>
      <c r="CF11" s="241">
        <f>CE11*(1+'RBH-R12 Growth Rates'!$J11)</f>
        <v>204.29378831459636</v>
      </c>
      <c r="CG11" s="241">
        <f>CF11*(1+'RBH-R12 Growth Rates'!$J11)</f>
        <v>214.59813031259426</v>
      </c>
      <c r="CH11" s="241">
        <f>CG11*(1+'RBH-R12 Growth Rates'!$J11)</f>
        <v>225.42221138287465</v>
      </c>
      <c r="CI11" s="241">
        <f>CH11*(1+'RBH-R12 Growth Rates'!$J11)</f>
        <v>236.79224656209971</v>
      </c>
      <c r="CJ11" s="241">
        <f>CI11*(1+'RBH-R12 Growth Rates'!$J11)</f>
        <v>248.7357731430094</v>
      </c>
      <c r="CK11" s="241">
        <f>CJ11*(1+'RBH-R12 Growth Rates'!$J11)</f>
        <v>261.28171736748618</v>
      </c>
      <c r="CL11" s="241">
        <f>CK11*(1+'RBH-R12 Growth Rates'!$J11)</f>
        <v>274.46046448354053</v>
      </c>
      <c r="CM11" s="241">
        <f>CL11*(1+'RBH-R12 Growth Rates'!$J11)</f>
        <v>288.30393233588978</v>
      </c>
      <c r="CN11" s="241">
        <f>CM11*(1+'RBH-R12 Growth Rates'!$J11)</f>
        <v>302.84564866836035</v>
      </c>
      <c r="CO11" s="241">
        <f>CN11*(1+'RBH-R12 Growth Rates'!$J11)</f>
        <v>318.12083232533377</v>
      </c>
      <c r="CP11" s="241">
        <f>CO11*(1+'RBH-R12 Growth Rates'!$J11)</f>
        <v>334.16647854889925</v>
      </c>
      <c r="CQ11" s="241">
        <f>CP11*(1+'RBH-R12 Growth Rates'!$J11)</f>
        <v>351.0214485782962</v>
      </c>
      <c r="CR11" s="241">
        <f>CQ11*(1+'RBH-R12 Growth Rates'!$J11)</f>
        <v>368.72656376864859</v>
      </c>
      <c r="CS11" s="241">
        <f>CR11*(1+'RBH-R12 Growth Rates'!$J11)</f>
        <v>387.32470445693929</v>
      </c>
      <c r="CT11" s="241">
        <f>CS11*(1+'RBH-R12 Growth Rates'!$J11)</f>
        <v>406.86091381466946</v>
      </c>
      <c r="CU11" s="241">
        <f>CT11*(1+'RBH-R12 Growth Rates'!$J11)</f>
        <v>427.38250693872607</v>
      </c>
      <c r="CV11" s="241">
        <f>CU11*(1+'RBH-R12 Growth Rates'!$J11)</f>
        <v>448.93918544466618</v>
      </c>
      <c r="CW11" s="241">
        <f>CV11*(1+'RBH-R12 Growth Rates'!$J11)</f>
        <v>471.58315783995374</v>
      </c>
      <c r="CX11" s="241">
        <f>CW11*(1+'RBH-R12 Growth Rates'!$J11)</f>
        <v>495.36926596868295</v>
      </c>
      <c r="CY11" s="241">
        <f>CX11*(1+'RBH-R12 Growth Rates'!$J11)</f>
        <v>520.35511783402717</v>
      </c>
      <c r="CZ11" s="241">
        <f>CY11*(1+'RBH-R12 Growth Rates'!$J11)</f>
        <v>546.60122712009797</v>
      </c>
      <c r="DA11" s="241">
        <f>CZ11*(1+'RBH-R12 Growth Rates'!$J11)</f>
        <v>574.17115975112551</v>
      </c>
      <c r="DB11" s="241">
        <f>DA11*(1+'RBH-R12 Growth Rates'!$J11)</f>
        <v>603.13168784291361</v>
      </c>
      <c r="DC11" s="241">
        <f>DB11*(1+'RBH-R12 Growth Rates'!$J11)</f>
        <v>633.55295141942861</v>
      </c>
      <c r="DD11" s="241">
        <f>DC11*(1+'RBH-R12 Growth Rates'!$J11)</f>
        <v>665.50862828618483</v>
      </c>
      <c r="DE11" s="241">
        <f>DD11*(1+'RBH-R12 Growth Rates'!$J11)</f>
        <v>699.07611247184741</v>
      </c>
      <c r="DF11" s="241">
        <f>DE11*(1+'RBH-R12 Growth Rates'!$J11)</f>
        <v>734.3367016702224</v>
      </c>
      <c r="DG11" s="241">
        <f>DF11*(1+'RBH-R12 Growth Rates'!$J11)</f>
        <v>771.37579413660399</v>
      </c>
      <c r="DH11" s="241">
        <f>DG11*(1+'RBH-R12 Growth Rates'!$J11)</f>
        <v>810.28309551534539</v>
      </c>
      <c r="DI11" s="241">
        <f>DH11*(1+'RBH-R12 Growth Rates'!$J11)</f>
        <v>851.15283609957226</v>
      </c>
      <c r="DJ11" s="241">
        <f>DI11*(1+'RBH-R12 Growth Rates'!$J11)</f>
        <v>894.08399904922521</v>
      </c>
      <c r="DK11" s="241">
        <f>DJ11*(1+'RBH-R12 Growth Rates'!$J11)</f>
        <v>939.18056012015529</v>
      </c>
      <c r="DL11" s="241">
        <f>DK11*(1+'RBH-R12 Growth Rates'!$J11)</f>
        <v>986.55173948487732</v>
      </c>
      <c r="DM11" s="241">
        <f>DL11*(1+'RBH-R12 Growth Rates'!$J11)</f>
        <v>1036.312266254871</v>
      </c>
      <c r="DN11" s="241">
        <f>DM11*(1+'RBH-R12 Growth Rates'!$J11)</f>
        <v>1088.5826563450796</v>
      </c>
      <c r="DO11" s="241">
        <f>DN11*(1+'RBH-R12 Growth Rates'!$J11)</f>
        <v>1143.4895043535723</v>
      </c>
      <c r="DP11" s="241">
        <f>DO11*(1+'RBH-R12 Growth Rates'!$J11)</f>
        <v>1201.1657901632786</v>
      </c>
      <c r="DQ11" s="241">
        <f>DP11*(1+'RBH-R12 Growth Rates'!$J11)</f>
        <v>1261.7512010083594</v>
      </c>
      <c r="DR11" s="241">
        <f>DQ11*(1+'RBH-R12 Growth Rates'!$J11)</f>
        <v>1325.3924697852319</v>
      </c>
      <c r="DS11" s="241">
        <f>DR11*(1+'RBH-R12 Growth Rates'!$J11)</f>
        <v>1392.2437304276111</v>
      </c>
      <c r="DT11" s="241">
        <f>DS11*(1+'RBH-R12 Growth Rates'!$J11)</f>
        <v>1462.4668912062568</v>
      </c>
      <c r="DU11" s="241">
        <f>DT11*(1+'RBH-R12 Growth Rates'!$J11)</f>
        <v>1536.232026857527</v>
      </c>
      <c r="DV11" s="241">
        <f>DU11*(1+'RBH-R12 Growth Rates'!$J11)</f>
        <v>1613.7177904904413</v>
      </c>
      <c r="DW11" s="241">
        <f>DV11*(1+'RBH-R12 Growth Rates'!$J11)</f>
        <v>1695.1118462698601</v>
      </c>
      <c r="DX11" s="241">
        <f>DW11*(1+'RBH-R12 Growth Rates'!$J11)</f>
        <v>1780.6113239237006</v>
      </c>
      <c r="DY11" s="241">
        <f>DX11*(1+'RBH-R12 Growth Rates'!$J11)</f>
        <v>1870.4232961749719</v>
      </c>
      <c r="DZ11" s="241">
        <f>DY11*(1+'RBH-R12 Growth Rates'!$J11)</f>
        <v>1964.7652802549273</v>
      </c>
      <c r="EA11" s="241">
        <f>DZ11*(1+'RBH-R12 Growth Rates'!$J11)</f>
        <v>2063.8657647119599</v>
      </c>
      <c r="EB11" s="241">
        <f>EA11*(1+'RBH-R12 Growth Rates'!$J11)</f>
        <v>2167.9647627921281</v>
      </c>
      <c r="EC11" s="241">
        <f>EB11*(1+'RBH-R12 Growth Rates'!$J11)</f>
        <v>2277.3143937315549</v>
      </c>
      <c r="ED11" s="241">
        <f>EC11*(1+'RBH-R12 Growth Rates'!$J11)</f>
        <v>2392.1794933685396</v>
      </c>
      <c r="EE11" s="241">
        <f>ED11*(1+'RBH-R12 Growth Rates'!$J11)</f>
        <v>2512.8382555542403</v>
      </c>
      <c r="EF11" s="241">
        <f>EE11*(1+'RBH-R12 Growth Rates'!$J11)</f>
        <v>2639.5829059153662</v>
      </c>
      <c r="EG11" s="241">
        <f>EF11*(1+'RBH-R12 Growth Rates'!$J11)</f>
        <v>2772.720409600679</v>
      </c>
      <c r="EH11" s="241">
        <f>EG11*(1+'RBH-R12 Growth Rates'!$J11)</f>
        <v>2912.5732147254098</v>
      </c>
      <c r="EI11" s="241">
        <f>EH11*(1+'RBH-R12 Growth Rates'!$J11)</f>
        <v>3059.4800333141493</v>
      </c>
      <c r="EJ11" s="241">
        <f>EI11*(1+'RBH-R12 Growth Rates'!$J11)</f>
        <v>3213.7966616335948</v>
      </c>
      <c r="EK11" s="241">
        <f>EJ11*(1+'RBH-R12 Growth Rates'!$J11)</f>
        <v>3375.8968419019266</v>
      </c>
      <c r="EL11" s="241">
        <f>EK11*(1+'RBH-R12 Growth Rates'!$J11)</f>
        <v>3546.1731674618118</v>
      </c>
      <c r="EM11" s="241">
        <f>EL11*(1+'RBH-R12 Growth Rates'!$J11)</f>
        <v>3725.0380336092826</v>
      </c>
      <c r="EN11" s="241">
        <f>EM11*(1+'RBH-R12 Growth Rates'!$J11)</f>
        <v>3912.9246363813218</v>
      </c>
      <c r="EO11" s="241">
        <f>EN11*(1+'RBH-R12 Growth Rates'!$J11)</f>
        <v>4110.2880217211386</v>
      </c>
      <c r="EP11" s="241">
        <f>EO11*(1+'RBH-R12 Growth Rates'!$J11)</f>
        <v>4317.6061875621253</v>
      </c>
      <c r="EQ11" s="241">
        <f>EP11*(1+'RBH-R12 Growth Rates'!$J11)</f>
        <v>4535.3812414996473</v>
      </c>
      <c r="ER11" s="241">
        <f>EQ11*(1+'RBH-R12 Growth Rates'!$J11)</f>
        <v>4764.1406168544663</v>
      </c>
      <c r="ES11" s="241">
        <f>ER11*(1+'RBH-R12 Growth Rates'!$J11)</f>
        <v>5004.4383500729837</v>
      </c>
      <c r="ET11" s="241">
        <f>ES11*(1+'RBH-R12 Growth Rates'!$J11)</f>
        <v>5256.8564225580785</v>
      </c>
      <c r="EU11" s="241">
        <f>ET11*(1+'RBH-R12 Growth Rates'!$J11)</f>
        <v>5522.0061701803361</v>
      </c>
      <c r="EV11" s="241">
        <f>EU11*(1+'RBH-R12 Growth Rates'!$J11)</f>
        <v>5800.5297638833918</v>
      </c>
      <c r="EW11" s="241">
        <f>EV11*(1+'RBH-R12 Growth Rates'!$J11)</f>
        <v>6093.1017649692903</v>
      </c>
      <c r="EX11" s="241">
        <f>EW11*(1+'RBH-R12 Growth Rates'!$J11)</f>
        <v>6400.4307588306383</v>
      </c>
      <c r="EY11" s="241">
        <f>EX11*(1+'RBH-R12 Growth Rates'!$J11)</f>
        <v>6723.2610710863146</v>
      </c>
      <c r="EZ11" s="241">
        <f>EY11*(1+'RBH-R12 Growth Rates'!$J11)</f>
        <v>7062.3745702770739</v>
      </c>
      <c r="FA11" s="241">
        <f>EZ11*(1+'RBH-R12 Growth Rates'!$J11)</f>
        <v>7418.5925614870348</v>
      </c>
      <c r="FB11" s="241">
        <f>FA11*(1+'RBH-R12 Growth Rates'!$J11)</f>
        <v>7792.7777754772342</v>
      </c>
      <c r="FC11" s="241">
        <f>FB11*(1+'RBH-R12 Growth Rates'!$J11)</f>
        <v>8185.8364581487795</v>
      </c>
      <c r="FD11" s="241">
        <f>FC11*(1+'RBH-R12 Growth Rates'!$J11)</f>
        <v>8598.7205653960991</v>
      </c>
      <c r="FE11" s="241">
        <f>FD11*(1+'RBH-R12 Growth Rates'!$J11)</f>
        <v>9032.4300686660463</v>
      </c>
      <c r="FF11" s="241">
        <f>FE11*(1+'RBH-R12 Growth Rates'!$J11)</f>
        <v>9488.0153768067375</v>
      </c>
      <c r="FG11" s="241">
        <f>FF11*(1+'RBH-R12 Growth Rates'!$J11)</f>
        <v>9966.5798800716384</v>
      </c>
      <c r="FH11" s="241">
        <f>FG11*(1+'RBH-R12 Growth Rates'!$J11)</f>
        <v>10469.282622440263</v>
      </c>
      <c r="FI11" s="241">
        <f>FH11*(1+'RBH-R12 Growth Rates'!$J11)</f>
        <v>10997.341108727647</v>
      </c>
      <c r="FJ11" s="241">
        <f>FI11*(1+'RBH-R12 Growth Rates'!$J11)</f>
        <v>11552.03425328115</v>
      </c>
      <c r="FK11" s="241">
        <f>FJ11*(1+'RBH-R12 Growth Rates'!$J11)</f>
        <v>12134.705477406129</v>
      </c>
      <c r="FL11" s="241">
        <f>FK11*(1+'RBH-R12 Growth Rates'!$J11)</f>
        <v>12746.765963022162</v>
      </c>
      <c r="FM11" s="241">
        <f>FL11*(1+'RBH-R12 Growth Rates'!$J11)</f>
        <v>13389.698070429928</v>
      </c>
      <c r="FN11" s="241">
        <f>FM11*(1+'RBH-R12 Growth Rates'!$J11)</f>
        <v>14065.058928466278</v>
      </c>
      <c r="FO11" s="241">
        <f>FN11*(1+'RBH-R12 Growth Rates'!$J11)</f>
        <v>14774.484205742589</v>
      </c>
      <c r="FP11" s="241">
        <f>FO11*(1+'RBH-R12 Growth Rates'!$J11)</f>
        <v>15519.692072099986</v>
      </c>
      <c r="FQ11" s="241">
        <f>FP11*(1+'RBH-R12 Growth Rates'!$J11)</f>
        <v>16302.487359875797</v>
      </c>
      <c r="FR11" s="241">
        <f>FQ11*(1+'RBH-R12 Growth Rates'!$J11)</f>
        <v>17124.765935059455</v>
      </c>
      <c r="FS11" s="241">
        <f>FR11*(1+'RBH-R12 Growth Rates'!$J11)</f>
        <v>17988.519288924446</v>
      </c>
      <c r="FT11" s="241">
        <f>FS11*(1+'RBH-R12 Growth Rates'!$J11)</f>
        <v>18895.839361256847</v>
      </c>
      <c r="FU11" s="241">
        <f>FT11*(1+'RBH-R12 Growth Rates'!$J11)</f>
        <v>19848.923606861925</v>
      </c>
      <c r="FV11" s="241">
        <f>FU11*(1+'RBH-R12 Growth Rates'!$J11)</f>
        <v>20850.080317619468</v>
      </c>
      <c r="FW11" s="241">
        <f>FV11*(1+'RBH-R12 Growth Rates'!$J11)</f>
        <v>21901.734212977408</v>
      </c>
      <c r="FX11" s="241">
        <f>FW11*(1+'RBH-R12 Growth Rates'!$J11)</f>
        <v>23006.432312423469</v>
      </c>
      <c r="FY11" s="241">
        <f>FX11*(1+'RBH-R12 Growth Rates'!$J11)</f>
        <v>24166.850104157489</v>
      </c>
      <c r="FZ11" s="241">
        <f>FY11*(1+'RBH-R12 Growth Rates'!$J11)</f>
        <v>25385.798024904416</v>
      </c>
      <c r="GA11" s="241">
        <f>FZ11*(1+'RBH-R12 Growth Rates'!$J11)</f>
        <v>26666.228266561571</v>
      </c>
      <c r="GB11" s="241">
        <f>GA11*(1+'RBH-R12 Growth Rates'!$J11)</f>
        <v>28011.241926165323</v>
      </c>
      <c r="GC11" s="241">
        <f>GB11*(1+'RBH-R12 Growth Rates'!$J11)</f>
        <v>29424.096516493766</v>
      </c>
      <c r="GD11" s="241">
        <f>GC11*(1+'RBH-R12 Growth Rates'!$J11)</f>
        <v>30908.213855495538</v>
      </c>
      <c r="GE11" s="241">
        <f>GD11*(1+'RBH-R12 Growth Rates'!$J11)</f>
        <v>32467.188353652258</v>
      </c>
      <c r="GF11" s="241">
        <f>GE11*(1+'RBH-R12 Growth Rates'!$J11)</f>
        <v>34104.79571934593</v>
      </c>
      <c r="GG11" s="241">
        <f>GF11*(1+'RBH-R12 Growth Rates'!$J11)</f>
        <v>35825.002103315004</v>
      </c>
      <c r="GH11" s="241">
        <f>GG11*(1+'RBH-R12 Growth Rates'!$J11)</f>
        <v>37631.973704346186</v>
      </c>
      <c r="GI11" s="241">
        <f>GH11*(1+'RBH-R12 Growth Rates'!$J11)</f>
        <v>39530.086859466239</v>
      </c>
      <c r="GJ11" s="241">
        <f>GI11*(1+'RBH-R12 Growth Rates'!$J11)</f>
        <v>41523.938643071349</v>
      </c>
      <c r="GK11" s="241">
        <f>GJ11*(1+'RBH-R12 Growth Rates'!$J11)</f>
        <v>43618.358000664302</v>
      </c>
      <c r="GL11" s="241">
        <f>GK11*(1+'RBH-R12 Growth Rates'!$J11)</f>
        <v>45818.417444164472</v>
      </c>
      <c r="GM11" s="241">
        <f>GL11*(1+'RBH-R12 Growth Rates'!$J11)</f>
        <v>48129.445337115685</v>
      </c>
      <c r="GN11" s="241">
        <f>GM11*(1+'RBH-R12 Growth Rates'!$J11)</f>
        <v>50557.038799545749</v>
      </c>
      <c r="GO11" s="241">
        <f>GN11*(1+'RBH-R12 Growth Rates'!$J11)</f>
        <v>53107.077263732121</v>
      </c>
      <c r="GP11" s="241">
        <f>GO11*(1+'RBH-R12 Growth Rates'!$J11)</f>
        <v>55785.736713704711</v>
      </c>
      <c r="GQ11" s="241">
        <f>GP11*(1+'RBH-R12 Growth Rates'!$J11)</f>
        <v>58599.50464297273</v>
      </c>
      <c r="GR11" s="241">
        <f>GQ11*(1+'RBH-R12 Growth Rates'!$J11)</f>
        <v>61555.195766701894</v>
      </c>
      <c r="GS11" s="241">
        <f>GR11*(1+'RBH-R12 Growth Rates'!$J11)</f>
        <v>64659.968526395685</v>
      </c>
      <c r="GT11" s="241">
        <f>GS11*(1+'RBH-R12 Growth Rates'!$J11)</f>
        <v>67921.34242705362</v>
      </c>
      <c r="GU11" s="241">
        <f>GT11*(1+'RBH-R12 Growth Rates'!$J11)</f>
        <v>71347.216248795652</v>
      </c>
      <c r="GV11" s="241">
        <f>GU11*(1+'RBH-R12 Growth Rates'!$J11)</f>
        <v>74945.887177059878</v>
      </c>
      <c r="GW11" s="241">
        <f>GV11*(1+'RBH-R12 Growth Rates'!$J11)</f>
        <v>78726.070897705154</v>
      </c>
      <c r="GX11" s="241">
        <f>GW11*(1+'RBH-R12 Growth Rates'!$J11)</f>
        <v>82696.922705687524</v>
      </c>
      <c r="GY11" s="241">
        <f>GX11*(1+'RBH-R12 Growth Rates'!$J11)</f>
        <v>86868.059678433739</v>
      </c>
      <c r="GZ11" s="241">
        <f>GY11*(1+'RBH-R12 Growth Rates'!$J11)</f>
        <v>91249.583967614089</v>
      </c>
      <c r="HA11" s="241">
        <f>GZ11*(1+'RBH-R12 Growth Rates'!$J11)</f>
        <v>95852.107265725266</v>
      </c>
    </row>
    <row r="12" spans="1:211">
      <c r="A12" s="259" t="s">
        <v>1253</v>
      </c>
      <c r="B12" s="241">
        <v>1.67</v>
      </c>
      <c r="C12" s="241">
        <v>1.76</v>
      </c>
      <c r="D12" s="241">
        <v>1.83</v>
      </c>
      <c r="E12" s="241">
        <v>1.7</v>
      </c>
      <c r="F12" s="241">
        <f>E12*(1+'RBH-R12 Growth Rates'!$B12)</f>
        <v>1.7776811599999998</v>
      </c>
      <c r="G12" s="241">
        <f>F12*(1+'RBH-R12 Growth Rates'!F12)</f>
        <v>1.8605986236915146</v>
      </c>
      <c r="H12" s="241">
        <f>G12*(1+'RBH-R12 Growth Rates'!G12)</f>
        <v>1.9491490084783361</v>
      </c>
      <c r="I12" s="241">
        <f>H12*(1+'RBH-R12 Growth Rates'!H12)</f>
        <v>2.0437630888038951</v>
      </c>
      <c r="J12" s="241">
        <f>I12*(1+'RBH-R12 Growth Rates'!I12)</f>
        <v>2.144908991839809</v>
      </c>
      <c r="K12" s="241">
        <f>J12*(1+'RBH-R12 Growth Rates'!$J12)</f>
        <v>2.2530957164036667</v>
      </c>
      <c r="L12" s="241">
        <f>K12*(1+'RBH-R12 Growth Rates'!$J12)</f>
        <v>2.3667392540147838</v>
      </c>
      <c r="M12" s="241">
        <f>L12*(1+'RBH-R12 Growth Rates'!$J12)</f>
        <v>2.4861148400012731</v>
      </c>
      <c r="N12" s="241">
        <f>M12*(1+'RBH-R12 Growth Rates'!$J12)</f>
        <v>2.6115115922423233</v>
      </c>
      <c r="O12" s="241">
        <f>N12*(1+'RBH-R12 Growth Rates'!$J12)</f>
        <v>2.7432332113879911</v>
      </c>
      <c r="P12" s="241">
        <f>O12*(1+'RBH-R12 Growth Rates'!$J12)</f>
        <v>2.8815987163972703</v>
      </c>
      <c r="Q12" s="241">
        <f>P12*(1+'RBH-R12 Growth Rates'!$J12)</f>
        <v>3.0269432171758468</v>
      </c>
      <c r="R12" s="241">
        <f>Q12*(1+'RBH-R12 Growth Rates'!$J12)</f>
        <v>3.1796187261848079</v>
      </c>
      <c r="S12" s="241">
        <f>R12*(1+'RBH-R12 Growth Rates'!$J12)</f>
        <v>3.3399950109859535</v>
      </c>
      <c r="T12" s="241">
        <f>S12*(1+'RBH-R12 Growth Rates'!$J12)</f>
        <v>3.508460489788507</v>
      </c>
      <c r="U12" s="241">
        <f>T12*(1+'RBH-R12 Growth Rates'!$J12)</f>
        <v>3.6854231721661628</v>
      </c>
      <c r="V12" s="241">
        <f>U12*(1+'RBH-R12 Growth Rates'!$J12)</f>
        <v>3.8713116472228131</v>
      </c>
      <c r="W12" s="241">
        <f>V12*(1+'RBH-R12 Growth Rates'!$J12)</f>
        <v>4.0665761216002076</v>
      </c>
      <c r="X12" s="241">
        <f>W12*(1+'RBH-R12 Growth Rates'!$J12)</f>
        <v>4.2716895098415204</v>
      </c>
      <c r="Y12" s="241">
        <f>X12*(1+'RBH-R12 Growth Rates'!$J12)</f>
        <v>4.4871485797515875</v>
      </c>
      <c r="Z12" s="241">
        <f>Y12*(1+'RBH-R12 Growth Rates'!$J12)</f>
        <v>4.7134751555277896</v>
      </c>
      <c r="AA12" s="241">
        <f>Z12*(1+'RBH-R12 Growth Rates'!$J12)</f>
        <v>4.9512173815754652</v>
      </c>
      <c r="AB12" s="241">
        <f>AA12*(1+'RBH-R12 Growth Rates'!$J12)</f>
        <v>5.2009510500687037</v>
      </c>
      <c r="AC12" s="241">
        <f>AB12*(1+'RBH-R12 Growth Rates'!$J12)</f>
        <v>5.4632809954717727</v>
      </c>
      <c r="AD12" s="241">
        <f>AC12*(1+'RBH-R12 Growth Rates'!$J12)</f>
        <v>5.7388425593985861</v>
      </c>
      <c r="AE12" s="241">
        <f>AD12*(1+'RBH-R12 Growth Rates'!$J12)</f>
        <v>6.0283031293579885</v>
      </c>
      <c r="AF12" s="241">
        <f>AE12*(1+'RBH-R12 Growth Rates'!$J12)</f>
        <v>6.3323637551115688</v>
      </c>
      <c r="AG12" s="241">
        <f>AF12*(1+'RBH-R12 Growth Rates'!$J12)</f>
        <v>6.6517608465586893</v>
      </c>
      <c r="AH12" s="241">
        <f>AG12*(1+'RBH-R12 Growth Rates'!$J12)</f>
        <v>6.987267957260868</v>
      </c>
      <c r="AI12" s="241">
        <f>AH12*(1+'RBH-R12 Growth Rates'!$J12)</f>
        <v>7.3396976579250657</v>
      </c>
      <c r="AJ12" s="241">
        <f>AI12*(1+'RBH-R12 Growth Rates'!$J12)</f>
        <v>7.7099035043832984</v>
      </c>
      <c r="AK12" s="241">
        <f>AJ12*(1+'RBH-R12 Growth Rates'!$J12)</f>
        <v>8.0987821048348607</v>
      </c>
      <c r="AL12" s="241">
        <f>AK12*(1+'RBH-R12 Growth Rates'!$J12)</f>
        <v>8.5072752913578551</v>
      </c>
      <c r="AM12" s="241">
        <f>AL12*(1+'RBH-R12 Growth Rates'!$J12)</f>
        <v>8.9363724009492458</v>
      </c>
      <c r="AN12" s="241">
        <f>AM12*(1+'RBH-R12 Growth Rates'!$J12)</f>
        <v>9.3871126716179223</v>
      </c>
      <c r="AO12" s="241">
        <f>AN12*(1+'RBH-R12 Growth Rates'!$J12)</f>
        <v>9.8605877593339386</v>
      </c>
      <c r="AP12" s="241">
        <f>AO12*(1+'RBH-R12 Growth Rates'!$J12)</f>
        <v>10.357944381929737</v>
      </c>
      <c r="AQ12" s="241">
        <f>AP12*(1+'RBH-R12 Growth Rates'!$J12)</f>
        <v>10.880387096356699</v>
      </c>
      <c r="AR12" s="241">
        <f>AQ12*(1+'RBH-R12 Growth Rates'!$J12)</f>
        <v>11.429181216023295</v>
      </c>
      <c r="AS12" s="241">
        <f>AR12*(1+'RBH-R12 Growth Rates'!$J12)</f>
        <v>12.005655875280388</v>
      </c>
      <c r="AT12" s="241">
        <f>AS12*(1+'RBH-R12 Growth Rates'!$J12)</f>
        <v>12.61120724847563</v>
      </c>
      <c r="AU12" s="241">
        <f>AT12*(1+'RBH-R12 Growth Rates'!$J12)</f>
        <v>13.247301931373231</v>
      </c>
      <c r="AV12" s="241">
        <f>AU12*(1+'RBH-R12 Growth Rates'!$J12)</f>
        <v>13.915480493128625</v>
      </c>
      <c r="AW12" s="241">
        <f>AV12*(1+'RBH-R12 Growth Rates'!$J12)</f>
        <v>14.617361207420617</v>
      </c>
      <c r="AX12" s="241">
        <f>AW12*(1+'RBH-R12 Growth Rates'!$J12)</f>
        <v>15.35464397177752</v>
      </c>
      <c r="AY12" s="241">
        <f>AX12*(1+'RBH-R12 Growth Rates'!$J12)</f>
        <v>16.129114424589559</v>
      </c>
      <c r="AZ12" s="241">
        <f>AY12*(1+'RBH-R12 Growth Rates'!$J12)</f>
        <v>16.942648269778612</v>
      </c>
      <c r="BA12" s="241">
        <f>AZ12*(1+'RBH-R12 Growth Rates'!$J12)</f>
        <v>17.797215819599277</v>
      </c>
      <c r="BB12" s="241">
        <f>BA12*(1+'RBH-R12 Growth Rates'!$J12)</f>
        <v>18.694886766573571</v>
      </c>
      <c r="BC12" s="241">
        <f>BB12*(1+'RBH-R12 Growth Rates'!$J12)</f>
        <v>19.637835196116477</v>
      </c>
      <c r="BD12" s="241">
        <f>BC12*(1+'RBH-R12 Growth Rates'!$J12)</f>
        <v>20.628344851992523</v>
      </c>
      <c r="BE12" s="241">
        <f>BD12*(1+'RBH-R12 Growth Rates'!$J12)</f>
        <v>21.668814667355889</v>
      </c>
      <c r="BF12" s="241">
        <f>BE12*(1+'RBH-R12 Growth Rates'!$J12)</f>
        <v>22.761764574769767</v>
      </c>
      <c r="BG12" s="241">
        <f>BF12*(1+'RBH-R12 Growth Rates'!$J12)</f>
        <v>23.909841609276366</v>
      </c>
      <c r="BH12" s="241">
        <f>BG12*(1+'RBH-R12 Growth Rates'!$J12)</f>
        <v>25.115826319298709</v>
      </c>
      <c r="BI12" s="241">
        <f>BH12*(1+'RBH-R12 Growth Rates'!$J12)</f>
        <v>26.382639500900861</v>
      </c>
      <c r="BJ12" s="241">
        <f>BI12*(1+'RBH-R12 Growth Rates'!$J12)</f>
        <v>27.713349271716481</v>
      </c>
      <c r="BK12" s="241">
        <f>BJ12*(1+'RBH-R12 Growth Rates'!$J12)</f>
        <v>29.111178501678094</v>
      </c>
      <c r="BL12" s="241">
        <f>BK12*(1+'RBH-R12 Growth Rates'!$J12)</f>
        <v>30.579512618543763</v>
      </c>
      <c r="BM12" s="241">
        <f>BL12*(1+'RBH-R12 Growth Rates'!$J12)</f>
        <v>32.121907807125488</v>
      </c>
      <c r="BN12" s="241">
        <f>BM12*(1+'RBH-R12 Growth Rates'!$J12)</f>
        <v>33.74209962207717</v>
      </c>
      <c r="BO12" s="241">
        <f>BN12*(1+'RBH-R12 Growth Rates'!$J12)</f>
        <v>35.444012035101608</v>
      </c>
      <c r="BP12" s="241">
        <f>BO12*(1+'RBH-R12 Growth Rates'!$J12)</f>
        <v>37.231766938488192</v>
      </c>
      <c r="BQ12" s="241">
        <f>BP12*(1+'RBH-R12 Growth Rates'!$J12)</f>
        <v>39.109694127997962</v>
      </c>
      <c r="BR12" s="241">
        <f>BQ12*(1+'RBH-R12 Growth Rates'!$J12)</f>
        <v>41.082341789273855</v>
      </c>
      <c r="BS12" s="241">
        <f>BR12*(1+'RBH-R12 Growth Rates'!$J12)</f>
        <v>43.154487513173343</v>
      </c>
      <c r="BT12" s="241">
        <f>BS12*(1+'RBH-R12 Growth Rates'!$J12)</f>
        <v>45.331149866701672</v>
      </c>
      <c r="BU12" s="241">
        <f>BT12*(1+'RBH-R12 Growth Rates'!$J12)</f>
        <v>47.617600547569566</v>
      </c>
      <c r="BV12" s="241">
        <f>BU12*(1+'RBH-R12 Growth Rates'!$J12)</f>
        <v>50.019377151812762</v>
      </c>
      <c r="BW12" s="241">
        <f>BV12*(1+'RBH-R12 Growth Rates'!$J12)</f>
        <v>52.542296585395441</v>
      </c>
      <c r="BX12" s="241">
        <f>BW12*(1+'RBH-R12 Growth Rates'!$J12)</f>
        <v>55.19246915227945</v>
      </c>
      <c r="BY12" s="241">
        <f>BX12*(1+'RBH-R12 Growth Rates'!$J12)</f>
        <v>57.976313353079377</v>
      </c>
      <c r="BZ12" s="241">
        <f>BY12*(1+'RBH-R12 Growth Rates'!$J12)</f>
        <v>60.900571430144652</v>
      </c>
      <c r="CA12" s="241">
        <f>BZ12*(1+'RBH-R12 Growth Rates'!$J12)</f>
        <v>63.97232569671759</v>
      </c>
      <c r="CB12" s="241">
        <f>CA12*(1+'RBH-R12 Growth Rates'!$J12)</f>
        <v>67.199015689715239</v>
      </c>
      <c r="CC12" s="241">
        <f>CB12*(1+'RBH-R12 Growth Rates'!$J12)</f>
        <v>70.58845618767765</v>
      </c>
      <c r="CD12" s="241">
        <f>CC12*(1+'RBH-R12 Growth Rates'!$J12)</f>
        <v>74.148856137520625</v>
      </c>
      <c r="CE12" s="241">
        <f>CD12*(1+'RBH-R12 Growth Rates'!$J12)</f>
        <v>77.888838535931939</v>
      </c>
      <c r="CF12" s="241">
        <f>CE12*(1+'RBH-R12 Growth Rates'!$J12)</f>
        <v>81.81746131356212</v>
      </c>
      <c r="CG12" s="241">
        <f>CF12*(1+'RBH-R12 Growth Rates'!$J12)</f>
        <v>85.944239272589627</v>
      </c>
      <c r="CH12" s="241">
        <f>CG12*(1+'RBH-R12 Growth Rates'!$J12)</f>
        <v>90.279167130791436</v>
      </c>
      <c r="CI12" s="241">
        <f>CH12*(1+'RBH-R12 Growth Rates'!$J12)</f>
        <v>94.83274372792981</v>
      </c>
      <c r="CJ12" s="241">
        <f>CI12*(1+'RBH-R12 Growth Rates'!$J12)</f>
        <v>99.615997453081178</v>
      </c>
      <c r="CK12" s="241">
        <f>CJ12*(1+'RBH-R12 Growth Rates'!$J12)</f>
        <v>104.64051295449006</v>
      </c>
      <c r="CL12" s="241">
        <f>CK12*(1+'RBH-R12 Growth Rates'!$J12)</f>
        <v>109.91845919663704</v>
      </c>
      <c r="CM12" s="241">
        <f>CL12*(1+'RBH-R12 Growth Rates'!$J12)</f>
        <v>115.46261893247274</v>
      </c>
      <c r="CN12" s="241">
        <f>CM12*(1+'RBH-R12 Growth Rates'!$J12)</f>
        <v>121.28641966219712</v>
      </c>
      <c r="CO12" s="241">
        <f>CN12*(1+'RBH-R12 Growth Rates'!$J12)</f>
        <v>127.40396615356384</v>
      </c>
      <c r="CP12" s="241">
        <f>CO12*(1+'RBH-R12 Growth Rates'!$J12)</f>
        <v>133.83007460247097</v>
      </c>
      <c r="CQ12" s="241">
        <f>CP12*(1+'RBH-R12 Growth Rates'!$J12)</f>
        <v>140.58030851657233</v>
      </c>
      <c r="CR12" s="241">
        <f>CQ12*(1+'RBH-R12 Growth Rates'!$J12)</f>
        <v>147.67101640881674</v>
      </c>
      <c r="CS12" s="241">
        <f>CR12*(1+'RBH-R12 Growth Rates'!$J12)</f>
        <v>155.11937139220558</v>
      </c>
      <c r="CT12" s="241">
        <f>CS12*(1+'RBH-R12 Growth Rates'!$J12)</f>
        <v>162.94341277166407</v>
      </c>
      <c r="CU12" s="241">
        <f>CT12*(1+'RBH-R12 Growth Rates'!$J12)</f>
        <v>171.16208973375848</v>
      </c>
      <c r="CV12" s="241">
        <f>CU12*(1+'RBH-R12 Growth Rates'!$J12)</f>
        <v>179.79530724007185</v>
      </c>
      <c r="CW12" s="241">
        <f>CV12*(1+'RBH-R12 Growth Rates'!$J12)</f>
        <v>188.86397423538861</v>
      </c>
      <c r="CX12" s="241">
        <f>CW12*(1+'RBH-R12 Growth Rates'!$J12)</f>
        <v>198.39005428744403</v>
      </c>
      <c r="CY12" s="241">
        <f>CX12*(1+'RBH-R12 Growth Rates'!$J12)</f>
        <v>208.39661878088407</v>
      </c>
      <c r="CZ12" s="241">
        <f>CY12*(1+'RBH-R12 Growth Rates'!$J12)</f>
        <v>218.90790279426685</v>
      </c>
      <c r="DA12" s="241">
        <f>CZ12*(1+'RBH-R12 Growth Rates'!$J12)</f>
        <v>229.94936379543543</v>
      </c>
      <c r="DB12" s="241">
        <f>DA12*(1+'RBH-R12 Growth Rates'!$J12)</f>
        <v>241.54774329741713</v>
      </c>
      <c r="DC12" s="241">
        <f>DB12*(1+'RBH-R12 Growth Rates'!$J12)</f>
        <v>253.73113162417496</v>
      </c>
      <c r="DD12" s="241">
        <f>DC12*(1+'RBH-R12 Growth Rates'!$J12)</f>
        <v>266.52903594306861</v>
      </c>
      <c r="DE12" s="241">
        <f>DD12*(1+'RBH-R12 Growth Rates'!$J12)</f>
        <v>279.97245172879383</v>
      </c>
      <c r="DF12" s="241">
        <f>DE12*(1+'RBH-R12 Growth Rates'!$J12)</f>
        <v>294.09393783188023</v>
      </c>
      <c r="DG12" s="241">
        <f>DF12*(1+'RBH-R12 Growth Rates'!$J12)</f>
        <v>308.9276953335571</v>
      </c>
      <c r="DH12" s="241">
        <f>DG12*(1+'RBH-R12 Growth Rates'!$J12)</f>
        <v>324.5096503779672</v>
      </c>
      <c r="DI12" s="241">
        <f>DH12*(1+'RBH-R12 Growth Rates'!$J12)</f>
        <v>340.87754118234164</v>
      </c>
      <c r="DJ12" s="241">
        <f>DI12*(1+'RBH-R12 Growth Rates'!$J12)</f>
        <v>358.0710094358671</v>
      </c>
      <c r="DK12" s="241">
        <f>DJ12*(1+'RBH-R12 Growth Rates'!$J12)</f>
        <v>376.13169630860591</v>
      </c>
      <c r="DL12" s="241">
        <f>DK12*(1+'RBH-R12 Growth Rates'!$J12)</f>
        <v>395.10334330299492</v>
      </c>
      <c r="DM12" s="241">
        <f>DL12*(1+'RBH-R12 Growth Rates'!$J12)</f>
        <v>415.03189819217727</v>
      </c>
      <c r="DN12" s="241">
        <f>DM12*(1+'RBH-R12 Growth Rates'!$J12)</f>
        <v>435.96562630174054</v>
      </c>
      <c r="DO12" s="241">
        <f>DN12*(1+'RBH-R12 Growth Rates'!$J12)</f>
        <v>457.9552274043773</v>
      </c>
      <c r="DP12" s="241">
        <f>DO12*(1+'RBH-R12 Growth Rates'!$J12)</f>
        <v>481.05395851057631</v>
      </c>
      <c r="DQ12" s="241">
        <f>DP12*(1+'RBH-R12 Growth Rates'!$J12)</f>
        <v>505.31776285273463</v>
      </c>
      <c r="DR12" s="241">
        <f>DQ12*(1+'RBH-R12 Growth Rates'!$J12)</f>
        <v>530.80540537507829</v>
      </c>
      <c r="DS12" s="241">
        <f>DR12*(1+'RBH-R12 Growth Rates'!$J12)</f>
        <v>557.57861505753795</v>
      </c>
      <c r="DT12" s="241">
        <f>DS12*(1+'RBH-R12 Growth Rates'!$J12)</f>
        <v>585.70223441827591</v>
      </c>
      <c r="DU12" s="241">
        <f>DT12*(1+'RBH-R12 Growth Rates'!$J12)</f>
        <v>615.24437655694726</v>
      </c>
      <c r="DV12" s="241">
        <f>DU12*(1+'RBH-R12 Growth Rates'!$J12)</f>
        <v>646.27659011904132</v>
      </c>
      <c r="DW12" s="241">
        <f>DV12*(1+'RBH-R12 Growth Rates'!$J12)</f>
        <v>678.87403258083305</v>
      </c>
      <c r="DX12" s="241">
        <f>DW12*(1+'RBH-R12 Growth Rates'!$J12)</f>
        <v>713.11565227462711</v>
      </c>
      <c r="DY12" s="241">
        <f>DX12*(1+'RBH-R12 Growth Rates'!$J12)</f>
        <v>749.0843795951439</v>
      </c>
      <c r="DZ12" s="241">
        <f>DY12*(1+'RBH-R12 Growth Rates'!$J12)</f>
        <v>786.86732785013476</v>
      </c>
      <c r="EA12" s="241">
        <f>DZ12*(1+'RBH-R12 Growth Rates'!$J12)</f>
        <v>826.55600424166857</v>
      </c>
      <c r="EB12" s="241">
        <f>EA12*(1+'RBH-R12 Growth Rates'!$J12)</f>
        <v>868.24653148907112</v>
      </c>
      <c r="EC12" s="241">
        <f>EB12*(1+'RBH-R12 Growth Rates'!$J12)</f>
        <v>912.03988063026782</v>
      </c>
      <c r="ED12" s="241">
        <f>EC12*(1+'RBH-R12 Growth Rates'!$J12)</f>
        <v>958.04211556535711</v>
      </c>
      <c r="EE12" s="241">
        <f>ED12*(1+'RBH-R12 Growth Rates'!$J12)</f>
        <v>1006.3646499346781</v>
      </c>
      <c r="EF12" s="241">
        <f>EE12*(1+'RBH-R12 Growth Rates'!$J12)</f>
        <v>1057.1245169535102</v>
      </c>
      <c r="EG12" s="241">
        <f>EF12*(1+'RBH-R12 Growth Rates'!$J12)</f>
        <v>1110.4446528569229</v>
      </c>
      <c r="EH12" s="241">
        <f>EG12*(1+'RBH-R12 Growth Rates'!$J12)</f>
        <v>1166.4541946412546</v>
      </c>
      <c r="EI12" s="241">
        <f>EH12*(1+'RBH-R12 Growth Rates'!$J12)</f>
        <v>1225.2887928233274</v>
      </c>
      <c r="EJ12" s="241">
        <f>EI12*(1+'RBH-R12 Growth Rates'!$J12)</f>
        <v>1287.0909399748739</v>
      </c>
      <c r="EK12" s="241">
        <f>EJ12*(1+'RBH-R12 Growth Rates'!$J12)</f>
        <v>1352.01031582786</v>
      </c>
      <c r="EL12" s="241">
        <f>EK12*(1+'RBH-R12 Growth Rates'!$J12)</f>
        <v>1420.2041497865209</v>
      </c>
      <c r="EM12" s="241">
        <f>EL12*(1+'RBH-R12 Growth Rates'!$J12)</f>
        <v>1491.8376017240832</v>
      </c>
      <c r="EN12" s="241">
        <f>EM12*(1+'RBH-R12 Growth Rates'!$J12)</f>
        <v>1567.0841619864327</v>
      </c>
      <c r="EO12" s="241">
        <f>EN12*(1+'RBH-R12 Growth Rates'!$J12)</f>
        <v>1646.1260715715046</v>
      </c>
      <c r="EP12" s="241">
        <f>EO12*(1+'RBH-R12 Growth Rates'!$J12)</f>
        <v>1729.1547635020347</v>
      </c>
      <c r="EQ12" s="241">
        <f>EP12*(1+'RBH-R12 Growth Rates'!$J12)</f>
        <v>1816.3713264606408</v>
      </c>
      <c r="ER12" s="241">
        <f>EQ12*(1+'RBH-R12 Growth Rates'!$J12)</f>
        <v>1907.9869918101206</v>
      </c>
      <c r="ES12" s="241">
        <f>ER12*(1+'RBH-R12 Growth Rates'!$J12)</f>
        <v>2004.2236451784893</v>
      </c>
      <c r="ET12" s="241">
        <f>ES12*(1+'RBH-R12 Growth Rates'!$J12)</f>
        <v>2105.3143638477736</v>
      </c>
      <c r="EU12" s="241">
        <f>ET12*(1+'RBH-R12 Growth Rates'!$J12)</f>
        <v>2211.5039812480736</v>
      </c>
      <c r="EV12" s="241">
        <f>EU12*(1+'RBH-R12 Growth Rates'!$J12)</f>
        <v>2323.0496799240518</v>
      </c>
      <c r="EW12" s="241">
        <f>EV12*(1+'RBH-R12 Growth Rates'!$J12)</f>
        <v>2440.2216144099652</v>
      </c>
      <c r="EX12" s="241">
        <f>EW12*(1+'RBH-R12 Growth Rates'!$J12)</f>
        <v>2563.3035655217909</v>
      </c>
      <c r="EY12" s="241">
        <f>EX12*(1+'RBH-R12 Growth Rates'!$J12)</f>
        <v>2692.5936276510897</v>
      </c>
      <c r="EZ12" s="241">
        <f>EY12*(1+'RBH-R12 Growth Rates'!$J12)</f>
        <v>2828.4049307251748</v>
      </c>
      <c r="FA12" s="241">
        <f>EZ12*(1+'RBH-R12 Growth Rates'!$J12)</f>
        <v>2971.066398582117</v>
      </c>
      <c r="FB12" s="241">
        <f>FA12*(1+'RBH-R12 Growth Rates'!$J12)</f>
        <v>3120.9235455973044</v>
      </c>
      <c r="FC12" s="241">
        <f>FB12*(1+'RBH-R12 Growth Rates'!$J12)</f>
        <v>3278.3393134909243</v>
      </c>
      <c r="FD12" s="241">
        <f>FC12*(1+'RBH-R12 Growth Rates'!$J12)</f>
        <v>3443.6949503430437</v>
      </c>
      <c r="FE12" s="241">
        <f>FD12*(1+'RBH-R12 Growth Rates'!$J12)</f>
        <v>3617.390933945193</v>
      </c>
      <c r="FF12" s="241">
        <f>FE12*(1+'RBH-R12 Growth Rates'!$J12)</f>
        <v>3799.8479417247345</v>
      </c>
      <c r="FG12" s="241">
        <f>FF12*(1+'RBH-R12 Growth Rates'!$J12)</f>
        <v>3991.5078695910902</v>
      </c>
      <c r="FH12" s="241">
        <f>FG12*(1+'RBH-R12 Growth Rates'!$J12)</f>
        <v>4192.8349021713948</v>
      </c>
      <c r="FI12" s="241">
        <f>FH12*(1+'RBH-R12 Growth Rates'!$J12)</f>
        <v>4404.3166370275949</v>
      </c>
      <c r="FJ12" s="241">
        <f>FI12*(1+'RBH-R12 Growth Rates'!$J12)</f>
        <v>4626.4652655777554</v>
      </c>
      <c r="FK12" s="241">
        <f>FJ12*(1+'RBH-R12 Growth Rates'!$J12)</f>
        <v>4859.8188135816681</v>
      </c>
      <c r="FL12" s="241">
        <f>FK12*(1+'RBH-R12 Growth Rates'!$J12)</f>
        <v>5104.9424441951205</v>
      </c>
      <c r="FM12" s="241">
        <f>FL12*(1+'RBH-R12 Growth Rates'!$J12)</f>
        <v>5362.4298267487065</v>
      </c>
      <c r="FN12" s="241">
        <f>FM12*(1+'RBH-R12 Growth Rates'!$J12)</f>
        <v>5632.9045745662606</v>
      </c>
      <c r="FO12" s="241">
        <f>FN12*(1+'RBH-R12 Growth Rates'!$J12)</f>
        <v>5917.0217553051843</v>
      </c>
      <c r="FP12" s="241">
        <f>FO12*(1+'RBH-R12 Growth Rates'!$J12)</f>
        <v>6215.4694774765894</v>
      </c>
      <c r="FQ12" s="241">
        <f>FP12*(1+'RBH-R12 Growth Rates'!$J12)</f>
        <v>6528.9705569876796</v>
      </c>
      <c r="FR12" s="241">
        <f>FQ12*(1+'RBH-R12 Growth Rates'!$J12)</f>
        <v>6858.2842677425997</v>
      </c>
      <c r="FS12" s="241">
        <f>FR12*(1+'RBH-R12 Growth Rates'!$J12)</f>
        <v>7204.2081805415628</v>
      </c>
      <c r="FT12" s="241">
        <f>FS12*(1+'RBH-R12 Growth Rates'!$J12)</f>
        <v>7567.5800947319194</v>
      </c>
      <c r="FU12" s="241">
        <f>FT12*(1+'RBH-R12 Growth Rates'!$J12)</f>
        <v>7949.2800672894682</v>
      </c>
      <c r="FV12" s="241">
        <f>FU12*(1+'RBH-R12 Growth Rates'!$J12)</f>
        <v>8350.2325442442761</v>
      </c>
      <c r="FW12" s="241">
        <f>FV12*(1+'RBH-R12 Growth Rates'!$J12)</f>
        <v>8771.4085996131489</v>
      </c>
      <c r="FX12" s="241">
        <f>FW12*(1+'RBH-R12 Growth Rates'!$J12)</f>
        <v>9213.8282872612635</v>
      </c>
      <c r="FY12" s="241">
        <f>FX12*(1+'RBH-R12 Growth Rates'!$J12)</f>
        <v>9678.5631113889722</v>
      </c>
      <c r="FZ12" s="241">
        <f>FY12*(1+'RBH-R12 Growth Rates'!$J12)</f>
        <v>10166.738621627102</v>
      </c>
      <c r="GA12" s="241">
        <f>FZ12*(1+'RBH-R12 Growth Rates'!$J12)</f>
        <v>10679.537139025853</v>
      </c>
      <c r="GB12" s="241">
        <f>GA12*(1+'RBH-R12 Growth Rates'!$J12)</f>
        <v>11218.200619539421</v>
      </c>
      <c r="GC12" s="241">
        <f>GB12*(1+'RBH-R12 Growth Rates'!$J12)</f>
        <v>11784.033661941459</v>
      </c>
      <c r="GD12" s="241">
        <f>GC12*(1+'RBH-R12 Growth Rates'!$J12)</f>
        <v>12378.406667456326</v>
      </c>
      <c r="GE12" s="241">
        <f>GD12*(1+'RBH-R12 Growth Rates'!$J12)</f>
        <v>13002.759158758452</v>
      </c>
      <c r="GF12" s="241">
        <f>GE12*(1+'RBH-R12 Growth Rates'!$J12)</f>
        <v>13658.603266378212</v>
      </c>
      <c r="GG12" s="241">
        <f>GF12*(1+'RBH-R12 Growth Rates'!$J12)</f>
        <v>14347.52739095805</v>
      </c>
      <c r="GH12" s="241">
        <f>GG12*(1+'RBH-R12 Growth Rates'!$J12)</f>
        <v>15071.200050228577</v>
      </c>
      <c r="GI12" s="241">
        <f>GH12*(1+'RBH-R12 Growth Rates'!$J12)</f>
        <v>15831.373920021673</v>
      </c>
      <c r="GJ12" s="241">
        <f>GI12*(1+'RBH-R12 Growth Rates'!$J12)</f>
        <v>16629.890079107616</v>
      </c>
      <c r="GK12" s="241">
        <f>GJ12*(1+'RBH-R12 Growth Rates'!$J12)</f>
        <v>17468.682468136871</v>
      </c>
      <c r="GL12" s="241">
        <f>GK12*(1+'RBH-R12 Growth Rates'!$J12)</f>
        <v>18349.782573485751</v>
      </c>
      <c r="GM12" s="241">
        <f>GL12*(1+'RBH-R12 Growth Rates'!$J12)</f>
        <v>19275.324347349804</v>
      </c>
      <c r="GN12" s="241">
        <f>GM12*(1+'RBH-R12 Growth Rates'!$J12)</f>
        <v>20247.549376001039</v>
      </c>
      <c r="GO12" s="241">
        <f>GN12*(1+'RBH-R12 Growth Rates'!$J12)</f>
        <v>21268.812308726032</v>
      </c>
      <c r="GP12" s="241">
        <f>GO12*(1+'RBH-R12 Growth Rates'!$J12)</f>
        <v>22341.586560593394</v>
      </c>
      <c r="GQ12" s="241">
        <f>GP12*(1+'RBH-R12 Growth Rates'!$J12)</f>
        <v>23468.470302862221</v>
      </c>
      <c r="GR12" s="241">
        <f>GQ12*(1+'RBH-R12 Growth Rates'!$J12)</f>
        <v>24652.192755539807</v>
      </c>
      <c r="GS12" s="241">
        <f>GR12*(1+'RBH-R12 Growth Rates'!$J12)</f>
        <v>25895.620797328676</v>
      </c>
      <c r="GT12" s="241">
        <f>GS12*(1+'RBH-R12 Growth Rates'!$J12)</f>
        <v>27201.765908971687</v>
      </c>
      <c r="GU12" s="241">
        <f>GT12*(1+'RBH-R12 Growth Rates'!$J12)</f>
        <v>28573.79146681141</v>
      </c>
      <c r="GV12" s="241">
        <f>GU12*(1+'RBH-R12 Growth Rates'!$J12)</f>
        <v>30015.020404228213</v>
      </c>
      <c r="GW12" s="241">
        <f>GV12*(1+'RBH-R12 Growth Rates'!$J12)</f>
        <v>31528.94325951238</v>
      </c>
      <c r="GX12" s="241">
        <f>GW12*(1+'RBH-R12 Growth Rates'!$J12)</f>
        <v>33119.226629661593</v>
      </c>
      <c r="GY12" s="241">
        <f>GX12*(1+'RBH-R12 Growth Rates'!$J12)</f>
        <v>34789.722050578166</v>
      </c>
      <c r="GZ12" s="241">
        <f>GY12*(1+'RBH-R12 Growth Rates'!$J12)</f>
        <v>36544.475325173116</v>
      </c>
      <c r="HA12" s="241">
        <f>GZ12*(1+'RBH-R12 Growth Rates'!$J12)</f>
        <v>38387.736321969045</v>
      </c>
    </row>
    <row r="13" spans="1:211">
      <c r="A13" s="259" t="s">
        <v>535</v>
      </c>
      <c r="B13" s="241">
        <v>2.67</v>
      </c>
      <c r="C13" s="241">
        <v>2.88</v>
      </c>
      <c r="D13" s="241">
        <v>3.08</v>
      </c>
      <c r="E13" s="241">
        <v>3.31</v>
      </c>
      <c r="F13" s="241">
        <f>E13*(1+'RBH-R12 Growth Rates'!$B13)</f>
        <v>3.5396855340000002</v>
      </c>
      <c r="G13" s="241">
        <f>F13*(1+'RBH-R12 Growth Rates'!F13)</f>
        <v>3.7718920492975871</v>
      </c>
      <c r="H13" s="241">
        <f>G13*(1+'RBH-R12 Growth Rates'!G13)</f>
        <v>4.0050341172836177</v>
      </c>
      <c r="I13" s="241">
        <f>H13*(1+'RBH-R12 Growth Rates'!H13)</f>
        <v>4.2374056555678958</v>
      </c>
      <c r="J13" s="241">
        <f>I13*(1+'RBH-R12 Growth Rates'!I13)</f>
        <v>4.467197423345505</v>
      </c>
      <c r="K13" s="241">
        <f>J13*(1+'RBH-R12 Growth Rates'!$J13)</f>
        <v>4.6925176859069984</v>
      </c>
      <c r="L13" s="241">
        <f>K13*(1+'RBH-R12 Growth Rates'!$J13)</f>
        <v>4.9292028414672799</v>
      </c>
      <c r="M13" s="241">
        <f>L13*(1+'RBH-R12 Growth Rates'!$J13)</f>
        <v>5.1778261220624096</v>
      </c>
      <c r="N13" s="241">
        <f>M13*(1+'RBH-R12 Growth Rates'!$J13)</f>
        <v>5.438989672888229</v>
      </c>
      <c r="O13" s="241">
        <f>N13*(1+'RBH-R12 Growth Rates'!$J13)</f>
        <v>5.713326010646643</v>
      </c>
      <c r="P13" s="241">
        <f>O13*(1+'RBH-R12 Growth Rates'!$J13)</f>
        <v>6.0014995554491977</v>
      </c>
      <c r="Q13" s="241">
        <f>P13*(1+'RBH-R12 Growth Rates'!$J13)</f>
        <v>6.3042082399881023</v>
      </c>
      <c r="R13" s="241">
        <f>Q13*(1+'RBH-R12 Growth Rates'!$J13)</f>
        <v>6.6221851998719705</v>
      </c>
      <c r="S13" s="241">
        <f>R13*(1+'RBH-R12 Growth Rates'!$J13)</f>
        <v>6.9562005492201395</v>
      </c>
      <c r="T13" s="241">
        <f>S13*(1+'RBH-R12 Growth Rates'!$J13)</f>
        <v>7.3070632458159119</v>
      </c>
      <c r="U13" s="241">
        <f>T13*(1+'RBH-R12 Growth Rates'!$J13)</f>
        <v>7.6756230503359602</v>
      </c>
      <c r="V13" s="241">
        <f>U13*(1+'RBH-R12 Growth Rates'!$J13)</f>
        <v>8.0627725844009994</v>
      </c>
      <c r="W13" s="241">
        <f>V13*(1+'RBH-R12 Growth Rates'!$J13)</f>
        <v>8.469449492432144</v>
      </c>
      <c r="X13" s="241">
        <f>W13*(1+'RBH-R12 Growth Rates'!$J13)</f>
        <v>8.8966387125488051</v>
      </c>
      <c r="Y13" s="241">
        <f>X13*(1+'RBH-R12 Growth Rates'!$J13)</f>
        <v>9.3453748620080326</v>
      </c>
      <c r="Z13" s="241">
        <f>Y13*(1+'RBH-R12 Growth Rates'!$J13)</f>
        <v>9.8167447429626709</v>
      </c>
      <c r="AA13" s="241">
        <f>Z13*(1+'RBH-R12 Growth Rates'!$J13)</f>
        <v>10.311889974607034</v>
      </c>
      <c r="AB13" s="241">
        <f>AA13*(1+'RBH-R12 Growth Rates'!$J13)</f>
        <v>10.832009758084977</v>
      </c>
      <c r="AC13" s="241">
        <f>AB13*(1+'RBH-R12 Growth Rates'!$J13)</f>
        <v>11.378363780856718</v>
      </c>
      <c r="AD13" s="241">
        <f>AC13*(1+'RBH-R12 Growth Rates'!$J13)</f>
        <v>11.952275267558553</v>
      </c>
      <c r="AE13" s="241">
        <f>AD13*(1+'RBH-R12 Growth Rates'!$J13)</f>
        <v>12.555134184744414</v>
      </c>
      <c r="AF13" s="241">
        <f>AE13*(1+'RBH-R12 Growth Rates'!$J13)</f>
        <v>13.188400607270868</v>
      </c>
      <c r="AG13" s="241">
        <f>AF13*(1+'RBH-R12 Growth Rates'!$J13)</f>
        <v>13.853608254478674</v>
      </c>
      <c r="AH13" s="241">
        <f>AG13*(1+'RBH-R12 Growth Rates'!$J13)</f>
        <v>14.552368204735251</v>
      </c>
      <c r="AI13" s="241">
        <f>AH13*(1+'RBH-R12 Growth Rates'!$J13)</f>
        <v>15.286372797334353</v>
      </c>
      <c r="AJ13" s="241">
        <f>AI13*(1+'RBH-R12 Growth Rates'!$J13)</f>
        <v>16.057399731203056</v>
      </c>
      <c r="AK13" s="241">
        <f>AJ13*(1+'RBH-R12 Growth Rates'!$J13)</f>
        <v>16.86731637034276</v>
      </c>
      <c r="AL13" s="241">
        <f>AK13*(1+'RBH-R12 Growth Rates'!$J13)</f>
        <v>17.71808426643166</v>
      </c>
      <c r="AM13" s="241">
        <f>AL13*(1+'RBH-R12 Growth Rates'!$J13)</f>
        <v>18.611763909542049</v>
      </c>
      <c r="AN13" s="241">
        <f>AM13*(1+'RBH-R12 Growth Rates'!$J13)</f>
        <v>19.550519718478277</v>
      </c>
      <c r="AO13" s="241">
        <f>AN13*(1+'RBH-R12 Growth Rates'!$J13)</f>
        <v>20.536625282821607</v>
      </c>
      <c r="AP13" s="241">
        <f>AO13*(1+'RBH-R12 Growth Rates'!$J13)</f>
        <v>21.572468869377708</v>
      </c>
      <c r="AQ13" s="241">
        <f>AP13*(1+'RBH-R12 Growth Rates'!$J13)</f>
        <v>22.660559206363001</v>
      </c>
      <c r="AR13" s="241">
        <f>AQ13*(1+'RBH-R12 Growth Rates'!$J13)</f>
        <v>23.803531559338655</v>
      </c>
      <c r="AS13" s="241">
        <f>AR13*(1+'RBH-R12 Growth Rates'!$J13)</f>
        <v>25.004154113607658</v>
      </c>
      <c r="AT13" s="241">
        <f>AS13*(1+'RBH-R12 Growth Rates'!$J13)</f>
        <v>26.2653346785326</v>
      </c>
      <c r="AU13" s="241">
        <f>AT13*(1+'RBH-R12 Growth Rates'!$J13)</f>
        <v>27.590127730011478</v>
      </c>
      <c r="AV13" s="241">
        <f>AU13*(1+'RBH-R12 Growth Rates'!$J13)</f>
        <v>28.981741808167818</v>
      </c>
      <c r="AW13" s="241">
        <f>AV13*(1+'RBH-R12 Growth Rates'!$J13)</f>
        <v>30.443547288171725</v>
      </c>
      <c r="AX13" s="241">
        <f>AW13*(1+'RBH-R12 Growth Rates'!$J13)</f>
        <v>31.979084543012135</v>
      </c>
      <c r="AY13" s="241">
        <f>AX13*(1+'RBH-R12 Growth Rates'!$J13)</f>
        <v>33.592072517989841</v>
      </c>
      <c r="AZ13" s="241">
        <f>AY13*(1+'RBH-R12 Growth Rates'!$J13)</f>
        <v>35.286417737698031</v>
      </c>
      <c r="BA13" s="241">
        <f>AZ13*(1+'RBH-R12 Growth Rates'!$J13)</f>
        <v>37.066223767304471</v>
      </c>
      <c r="BB13" s="241">
        <f>BA13*(1+'RBH-R12 Growth Rates'!$J13)</f>
        <v>38.935801151049795</v>
      </c>
      <c r="BC13" s="241">
        <f>BB13*(1+'RBH-R12 Growth Rates'!$J13)</f>
        <v>40.899677852032148</v>
      </c>
      <c r="BD13" s="241">
        <f>BC13*(1+'RBH-R12 Growth Rates'!$J13)</f>
        <v>42.962610218562496</v>
      </c>
      <c r="BE13" s="241">
        <f>BD13*(1+'RBH-R12 Growth Rates'!$J13)</f>
        <v>45.129594503650118</v>
      </c>
      <c r="BF13" s="241">
        <f>BE13*(1+'RBH-R12 Growth Rates'!$J13)</f>
        <v>47.40587896551768</v>
      </c>
      <c r="BG13" s="241">
        <f>BF13*(1+'RBH-R12 Growth Rates'!$J13)</f>
        <v>49.796976578452238</v>
      </c>
      <c r="BH13" s="241">
        <f>BG13*(1+'RBH-R12 Growth Rates'!$J13)</f>
        <v>52.308678384776819</v>
      </c>
      <c r="BI13" s="241">
        <f>BH13*(1+'RBH-R12 Growth Rates'!$J13)</f>
        <v>54.947067520280015</v>
      </c>
      <c r="BJ13" s="241">
        <f>BI13*(1+'RBH-R12 Growth Rates'!$J13)</f>
        <v>57.718533947071975</v>
      </c>
      <c r="BK13" s="241">
        <f>BJ13*(1+'RBH-R12 Growth Rates'!$J13)</f>
        <v>60.6297899295486</v>
      </c>
      <c r="BL13" s="241">
        <f>BK13*(1+'RBH-R12 Growth Rates'!$J13)</f>
        <v>63.687886290945414</v>
      </c>
      <c r="BM13" s="241">
        <f>BL13*(1+'RBH-R12 Growth Rates'!$J13)</f>
        <v>66.900229489853217</v>
      </c>
      <c r="BN13" s="241">
        <f>BM13*(1+'RBH-R12 Growth Rates'!$J13)</f>
        <v>70.274599558053367</v>
      </c>
      <c r="BO13" s="241">
        <f>BN13*(1+'RBH-R12 Growth Rates'!$J13)</f>
        <v>73.819168943116736</v>
      </c>
      <c r="BP13" s="241">
        <f>BO13*(1+'RBH-R12 Growth Rates'!$J13)</f>
        <v>77.542522301401462</v>
      </c>
      <c r="BQ13" s="241">
        <f>BP13*(1+'RBH-R12 Growth Rates'!$J13)</f>
        <v>81.453677289386633</v>
      </c>
      <c r="BR13" s="241">
        <f>BQ13*(1+'RBH-R12 Growth Rates'!$J13)</f>
        <v>85.562106403696745</v>
      </c>
      <c r="BS13" s="241">
        <f>BR13*(1+'RBH-R12 Growth Rates'!$J13)</f>
        <v>89.877759922711661</v>
      </c>
      <c r="BT13" s="241">
        <f>BS13*(1+'RBH-R12 Growth Rates'!$J13)</f>
        <v>94.411090005324851</v>
      </c>
      <c r="BU13" s="241">
        <f>BT13*(1+'RBH-R12 Growth Rates'!$J13)</f>
        <v>99.173076005214995</v>
      </c>
      <c r="BV13" s="241">
        <f>BU13*(1+'RBH-R12 Growth Rates'!$J13)</f>
        <v>104.1752510619402</v>
      </c>
      <c r="BW13" s="241">
        <f>BV13*(1+'RBH-R12 Growth Rates'!$J13)</f>
        <v>109.42973003325619</v>
      </c>
      <c r="BX13" s="241">
        <f>BW13*(1+'RBH-R12 Growth Rates'!$J13)</f>
        <v>114.94923883630818</v>
      </c>
      <c r="BY13" s="241">
        <f>BX13*(1+'RBH-R12 Growth Rates'!$J13)</f>
        <v>120.7471452687586</v>
      </c>
      <c r="BZ13" s="241">
        <f>BY13*(1+'RBH-R12 Growth Rates'!$J13)</f>
        <v>126.8374913844967</v>
      </c>
      <c r="CA13" s="241">
        <f>BZ13*(1+'RBH-R12 Growth Rates'!$J13)</f>
        <v>133.2350275023415</v>
      </c>
      <c r="CB13" s="241">
        <f>CA13*(1+'RBH-R12 Growth Rates'!$J13)</f>
        <v>139.95524793010421</v>
      </c>
      <c r="CC13" s="241">
        <f>CB13*(1+'RBH-R12 Growth Rates'!$J13)</f>
        <v>147.01442849053117</v>
      </c>
      <c r="CD13" s="241">
        <f>CC13*(1+'RBH-R12 Growth Rates'!$J13)</f>
        <v>154.42966594001169</v>
      </c>
      <c r="CE13" s="241">
        <f>CD13*(1+'RBH-R12 Growth Rates'!$J13)</f>
        <v>162.21891937551985</v>
      </c>
      <c r="CF13" s="241">
        <f>CE13*(1+'RBH-R12 Growth Rates'!$J13)</f>
        <v>170.40105373007464</v>
      </c>
      <c r="CG13" s="241">
        <f>CF13*(1+'RBH-R12 Growth Rates'!$J13)</f>
        <v>178.99588546206056</v>
      </c>
      <c r="CH13" s="241">
        <f>CG13*(1+'RBH-R12 Growth Rates'!$J13)</f>
        <v>188.02423054906461</v>
      </c>
      <c r="CI13" s="241">
        <f>CH13*(1+'RBH-R12 Growth Rates'!$J13)</f>
        <v>197.50795490246699</v>
      </c>
      <c r="CJ13" s="241">
        <f>CI13*(1+'RBH-R12 Growth Rates'!$J13)</f>
        <v>207.47002732488511</v>
      </c>
      <c r="CK13" s="241">
        <f>CJ13*(1+'RBH-R12 Growth Rates'!$J13)</f>
        <v>217.93457513872994</v>
      </c>
      <c r="CL13" s="241">
        <f>CK13*(1+'RBH-R12 Growth Rates'!$J13)</f>
        <v>228.92694262060209</v>
      </c>
      <c r="CM13" s="241">
        <f>CL13*(1+'RBH-R12 Growth Rates'!$J13)</f>
        <v>240.47375238305136</v>
      </c>
      <c r="CN13" s="241">
        <f>CM13*(1+'RBH-R12 Growth Rates'!$J13)</f>
        <v>252.60296985236087</v>
      </c>
      <c r="CO13" s="241">
        <f>CN13*(1+'RBH-R12 Growth Rates'!$J13)</f>
        <v>265.34397099851617</v>
      </c>
      <c r="CP13" s="241">
        <f>CO13*(1+'RBH-R12 Growth Rates'!$J13)</f>
        <v>278.72761348139528</v>
      </c>
      <c r="CQ13" s="241">
        <f>CP13*(1+'RBH-R12 Growth Rates'!$J13)</f>
        <v>292.78631138549042</v>
      </c>
      <c r="CR13" s="241">
        <f>CQ13*(1+'RBH-R12 Growth Rates'!$J13)</f>
        <v>307.55411372416211</v>
      </c>
      <c r="CS13" s="241">
        <f>CR13*(1+'RBH-R12 Growth Rates'!$J13)</f>
        <v>323.06678690355744</v>
      </c>
      <c r="CT13" s="241">
        <f>CS13*(1+'RBH-R12 Growth Rates'!$J13)</f>
        <v>339.36190134591232</v>
      </c>
      <c r="CU13" s="241">
        <f>CT13*(1+'RBH-R12 Growth Rates'!$J13)</f>
        <v>356.47892248203294</v>
      </c>
      <c r="CV13" s="241">
        <f>CU13*(1+'RBH-R12 Growth Rates'!$J13)</f>
        <v>374.45930633333285</v>
      </c>
      <c r="CW13" s="241">
        <f>CV13*(1+'RBH-R12 Growth Rates'!$J13)</f>
        <v>393.34659991491668</v>
      </c>
      <c r="CX13" s="241">
        <f>CW13*(1+'RBH-R12 Growth Rates'!$J13)</f>
        <v>413.18654670287958</v>
      </c>
      <c r="CY13" s="241">
        <f>CX13*(1+'RBH-R12 Growth Rates'!$J13)</f>
        <v>434.02719742125487</v>
      </c>
      <c r="CZ13" s="241">
        <f>CY13*(1+'RBH-R12 Growth Rates'!$J13)</f>
        <v>455.9190264169269</v>
      </c>
      <c r="DA13" s="241">
        <f>CZ13*(1+'RBH-R12 Growth Rates'!$J13)</f>
        <v>478.91505390435981</v>
      </c>
      <c r="DB13" s="241">
        <f>DA13*(1+'RBH-R12 Growth Rates'!$J13)</f>
        <v>503.07097437620871</v>
      </c>
      <c r="DC13" s="241">
        <f>DB13*(1+'RBH-R12 Growth Rates'!$J13)</f>
        <v>528.44529149081336</v>
      </c>
      <c r="DD13" s="241">
        <f>DC13*(1+'RBH-R12 Growth Rates'!$J13)</f>
        <v>555.09945976326094</v>
      </c>
      <c r="DE13" s="241">
        <f>DD13*(1+'RBH-R12 Growth Rates'!$J13)</f>
        <v>583.09803340318126</v>
      </c>
      <c r="DF13" s="241">
        <f>DE13*(1+'RBH-R12 Growth Rates'!$J13)</f>
        <v>612.5088226597486</v>
      </c>
      <c r="DG13" s="241">
        <f>DF13*(1+'RBH-R12 Growth Rates'!$J13)</f>
        <v>643.40305805254422</v>
      </c>
      <c r="DH13" s="241">
        <f>DG13*(1+'RBH-R12 Growth Rates'!$J13)</f>
        <v>675.85556288603266</v>
      </c>
      <c r="DI13" s="241">
        <f>DH13*(1+'RBH-R12 Growth Rates'!$J13)</f>
        <v>709.94493446546937</v>
      </c>
      <c r="DJ13" s="241">
        <f>DI13*(1+'RBH-R12 Growth Rates'!$J13)</f>
        <v>745.75373445312778</v>
      </c>
      <c r="DK13" s="241">
        <f>DJ13*(1+'RBH-R12 Growth Rates'!$J13)</f>
        <v>783.36868882587464</v>
      </c>
      <c r="DL13" s="241">
        <f>DK13*(1+'RBH-R12 Growth Rates'!$J13)</f>
        <v>822.88089791837342</v>
      </c>
      <c r="DM13" s="241">
        <f>DL13*(1+'RBH-R12 Growth Rates'!$J13)</f>
        <v>864.38605706062367</v>
      </c>
      <c r="DN13" s="241">
        <f>DM13*(1+'RBH-R12 Growth Rates'!$J13)</f>
        <v>907.98468834420248</v>
      </c>
      <c r="DO13" s="241">
        <f>DN13*(1+'RBH-R12 Growth Rates'!$J13)</f>
        <v>953.78238407852609</v>
      </c>
      <c r="DP13" s="241">
        <f>DO13*(1+'RBH-R12 Growth Rates'!$J13)</f>
        <v>1001.8900625267637</v>
      </c>
      <c r="DQ13" s="241">
        <f>DP13*(1+'RBH-R12 Growth Rates'!$J13)</f>
        <v>1052.4242365407745</v>
      </c>
      <c r="DR13" s="241">
        <f>DQ13*(1+'RBH-R12 Growth Rates'!$J13)</f>
        <v>1105.5072957456791</v>
      </c>
      <c r="DS13" s="241">
        <f>DR13*(1+'RBH-R12 Growth Rates'!$J13)</f>
        <v>1161.2678029574952</v>
      </c>
      <c r="DT13" s="241">
        <f>DS13*(1+'RBH-R12 Growth Rates'!$J13)</f>
        <v>1219.8408055517336</v>
      </c>
      <c r="DU13" s="241">
        <f>DT13*(1+'RBH-R12 Growth Rates'!$J13)</f>
        <v>1281.3681625370671</v>
      </c>
      <c r="DV13" s="241">
        <f>DU13*(1+'RBH-R12 Growth Rates'!$J13)</f>
        <v>1345.9988881262148</v>
      </c>
      <c r="DW13" s="241">
        <f>DV13*(1+'RBH-R12 Growth Rates'!$J13)</f>
        <v>1413.8895126361449</v>
      </c>
      <c r="DX13" s="241">
        <f>DW13*(1+'RBH-R12 Growth Rates'!$J13)</f>
        <v>1485.2044615916657</v>
      </c>
      <c r="DY13" s="241">
        <f>DX13*(1+'RBH-R12 Growth Rates'!$J13)</f>
        <v>1560.1164539505612</v>
      </c>
      <c r="DZ13" s="241">
        <f>DY13*(1+'RBH-R12 Growth Rates'!$J13)</f>
        <v>1638.8069204147425</v>
      </c>
      <c r="EA13" s="241">
        <f>DZ13*(1+'RBH-R12 Growth Rates'!$J13)</f>
        <v>1721.466442840529</v>
      </c>
      <c r="EB13" s="241">
        <f>EA13*(1+'RBH-R12 Growth Rates'!$J13)</f>
        <v>1808.2952158122735</v>
      </c>
      <c r="EC13" s="241">
        <f>EB13*(1+'RBH-R12 Growth Rates'!$J13)</f>
        <v>1899.5035314972286</v>
      </c>
      <c r="ED13" s="241">
        <f>EC13*(1+'RBH-R12 Growth Rates'!$J13)</f>
        <v>1995.3122889559288</v>
      </c>
      <c r="EE13" s="241">
        <f>ED13*(1+'RBH-R12 Growth Rates'!$J13)</f>
        <v>2095.9535291415996</v>
      </c>
      <c r="EF13" s="241">
        <f>EE13*(1+'RBH-R12 Growth Rates'!$J13)</f>
        <v>2201.6709968843161</v>
      </c>
      <c r="EG13" s="241">
        <f>EF13*(1+'RBH-R12 Growth Rates'!$J13)</f>
        <v>2312.7207312209916</v>
      </c>
      <c r="EH13" s="241">
        <f>EG13*(1+'RBH-R12 Growth Rates'!$J13)</f>
        <v>2429.3716855009275</v>
      </c>
      <c r="EI13" s="241">
        <f>EH13*(1+'RBH-R12 Growth Rates'!$J13)</f>
        <v>2551.9063787687678</v>
      </c>
      <c r="EJ13" s="241">
        <f>EI13*(1+'RBH-R12 Growth Rates'!$J13)</f>
        <v>2680.6215800024561</v>
      </c>
      <c r="EK13" s="241">
        <f>EJ13*(1+'RBH-R12 Growth Rates'!$J13)</f>
        <v>2815.8290268633614</v>
      </c>
      <c r="EL13" s="241">
        <f>EK13*(1+'RBH-R12 Growth Rates'!$J13)</f>
        <v>2957.8561806993284</v>
      </c>
      <c r="EM13" s="241">
        <f>EL13*(1+'RBH-R12 Growth Rates'!$J13)</f>
        <v>3107.0470196292076</v>
      </c>
      <c r="EN13" s="241">
        <f>EM13*(1+'RBH-R12 Growth Rates'!$J13)</f>
        <v>3263.7628716296472</v>
      </c>
      <c r="EO13" s="241">
        <f>EN13*(1+'RBH-R12 Growth Rates'!$J13)</f>
        <v>3428.3832896418221</v>
      </c>
      <c r="EP13" s="241">
        <f>EO13*(1+'RBH-R12 Growth Rates'!$J13)</f>
        <v>3601.3069708175281</v>
      </c>
      <c r="EQ13" s="241">
        <f>EP13*(1+'RBH-R12 Growth Rates'!$J13)</f>
        <v>3782.9527221309872</v>
      </c>
      <c r="ER13" s="241">
        <f>EQ13*(1+'RBH-R12 Growth Rates'!$J13)</f>
        <v>3973.7604746949928</v>
      </c>
      <c r="ES13" s="241">
        <f>ER13*(1+'RBH-R12 Growth Rates'!$J13)</f>
        <v>4174.1923492379847</v>
      </c>
      <c r="ET13" s="241">
        <f>ES13*(1+'RBH-R12 Growth Rates'!$J13)</f>
        <v>4384.7337753225547</v>
      </c>
      <c r="EU13" s="241">
        <f>ET13*(1+'RBH-R12 Growth Rates'!$J13)</f>
        <v>4605.8946670160394</v>
      </c>
      <c r="EV13" s="241">
        <f>EU13*(1+'RBH-R12 Growth Rates'!$J13)</f>
        <v>4838.2106578605681</v>
      </c>
      <c r="EW13" s="241">
        <f>EV13*(1+'RBH-R12 Growth Rates'!$J13)</f>
        <v>5082.2443981335791</v>
      </c>
      <c r="EX13" s="241">
        <f>EW13*(1+'RBH-R12 Growth Rates'!$J13)</f>
        <v>5338.5869175406451</v>
      </c>
      <c r="EY13" s="241">
        <f>EX13*(1+'RBH-R12 Growth Rates'!$J13)</f>
        <v>5607.8590566409503</v>
      </c>
      <c r="EZ13" s="241">
        <f>EY13*(1+'RBH-R12 Growth Rates'!$J13)</f>
        <v>5890.7129704722092</v>
      </c>
      <c r="FA13" s="241">
        <f>EZ13*(1+'RBH-R12 Growth Rates'!$J13)</f>
        <v>6187.8337080166848</v>
      </c>
      <c r="FB13" s="241">
        <f>FA13*(1+'RBH-R12 Growth Rates'!$J13)</f>
        <v>6499.9408713336406</v>
      </c>
      <c r="FC13" s="241">
        <f>FB13*(1+'RBH-R12 Growth Rates'!$J13)</f>
        <v>6827.7903583765165</v>
      </c>
      <c r="FD13" s="241">
        <f>FC13*(1+'RBH-R12 Growth Rates'!$J13)</f>
        <v>7172.1761937157771</v>
      </c>
      <c r="FE13" s="241">
        <f>FD13*(1+'RBH-R12 Growth Rates'!$J13)</f>
        <v>7533.932451601303</v>
      </c>
      <c r="FF13" s="241">
        <f>FE13*(1+'RBH-R12 Growth Rates'!$J13)</f>
        <v>7913.9352760218235</v>
      </c>
      <c r="FG13" s="241">
        <f>FF13*(1+'RBH-R12 Growth Rates'!$J13)</f>
        <v>8313.1050026538014</v>
      </c>
      <c r="FH13" s="241">
        <f>FG13*(1+'RBH-R12 Growth Rates'!$J13)</f>
        <v>8732.4083878389683</v>
      </c>
      <c r="FI13" s="241">
        <f>FH13*(1+'RBH-R12 Growth Rates'!$J13)</f>
        <v>9172.8609499888917</v>
      </c>
      <c r="FJ13" s="241">
        <f>FI13*(1+'RBH-R12 Growth Rates'!$J13)</f>
        <v>9635.5294290872953</v>
      </c>
      <c r="FK13" s="241">
        <f>FJ13*(1+'RBH-R12 Growth Rates'!$J13)</f>
        <v>10121.534370246805</v>
      </c>
      <c r="FL13" s="241">
        <f>FK13*(1+'RBH-R12 Growth Rates'!$J13)</f>
        <v>10632.052837577325</v>
      </c>
      <c r="FM13" s="241">
        <f>FL13*(1+'RBH-R12 Growth Rates'!$J13)</f>
        <v>11168.321264938771</v>
      </c>
      <c r="FN13" s="241">
        <f>FM13*(1+'RBH-R12 Growth Rates'!$J13)</f>
        <v>11731.638450482485</v>
      </c>
      <c r="FO13" s="241">
        <f>FN13*(1+'RBH-R12 Growth Rates'!$J13)</f>
        <v>12323.368702233838</v>
      </c>
      <c r="FP13" s="241">
        <f>FO13*(1+'RBH-R12 Growth Rates'!$J13)</f>
        <v>12944.945142334383</v>
      </c>
      <c r="FQ13" s="241">
        <f>FP13*(1+'RBH-R12 Growth Rates'!$J13)</f>
        <v>13597.873177946149</v>
      </c>
      <c r="FR13" s="241">
        <f>FQ13*(1+'RBH-R12 Growth Rates'!$J13)</f>
        <v>14283.734147224324</v>
      </c>
      <c r="FS13" s="241">
        <f>FR13*(1+'RBH-R12 Growth Rates'!$J13)</f>
        <v>15004.189149188593</v>
      </c>
      <c r="FT13" s="241">
        <f>FS13*(1+'RBH-R12 Growth Rates'!$J13)</f>
        <v>15760.983066768718</v>
      </c>
      <c r="FU13" s="241">
        <f>FT13*(1+'RBH-R12 Growth Rates'!$J13)</f>
        <v>16555.948792767911</v>
      </c>
      <c r="FV13" s="241">
        <f>FU13*(1+'RBH-R12 Growth Rates'!$J13)</f>
        <v>17391.011668978877</v>
      </c>
      <c r="FW13" s="241">
        <f>FV13*(1+'RBH-R12 Growth Rates'!$J13)</f>
        <v>18268.19414920374</v>
      </c>
      <c r="FX13" s="241">
        <f>FW13*(1+'RBH-R12 Growth Rates'!$J13)</f>
        <v>19189.620697471288</v>
      </c>
      <c r="FY13" s="241">
        <f>FX13*(1+'RBH-R12 Growth Rates'!$J13)</f>
        <v>20157.522933314624</v>
      </c>
      <c r="FZ13" s="241">
        <f>FY13*(1+'RBH-R12 Growth Rates'!$J13)</f>
        <v>21174.245036570657</v>
      </c>
      <c r="GA13" s="241">
        <f>FZ13*(1+'RBH-R12 Growth Rates'!$J13)</f>
        <v>22242.249424791426</v>
      </c>
      <c r="GB13" s="241">
        <f>GA13*(1+'RBH-R12 Growth Rates'!$J13)</f>
        <v>23364.12271701745</v>
      </c>
      <c r="GC13" s="241">
        <f>GB13*(1+'RBH-R12 Growth Rates'!$J13)</f>
        <v>24542.581998356934</v>
      </c>
      <c r="GD13" s="241">
        <f>GC13*(1+'RBH-R12 Growth Rates'!$J13)</f>
        <v>25780.481400543056</v>
      </c>
      <c r="GE13" s="241">
        <f>GD13*(1+'RBH-R12 Growth Rates'!$J13)</f>
        <v>27080.819014406959</v>
      </c>
      <c r="GF13" s="241">
        <f>GE13*(1+'RBH-R12 Growth Rates'!$J13)</f>
        <v>28446.744151007875</v>
      </c>
      <c r="GG13" s="241">
        <f>GF13*(1+'RBH-R12 Growth Rates'!$J13)</f>
        <v>29881.564969006227</v>
      </c>
      <c r="GH13" s="241">
        <f>GG13*(1+'RBH-R12 Growth Rates'!$J13)</f>
        <v>31388.756486752605</v>
      </c>
      <c r="GI13" s="241">
        <f>GH13*(1+'RBH-R12 Growth Rates'!$J13)</f>
        <v>32971.968998497214</v>
      </c>
      <c r="GJ13" s="241">
        <f>GI13*(1+'RBH-R12 Growth Rates'!$J13)</f>
        <v>34635.036915103199</v>
      </c>
      <c r="GK13" s="241">
        <f>GJ13*(1+'RBH-R12 Growth Rates'!$J13)</f>
        <v>36381.988050675274</v>
      </c>
      <c r="GL13" s="241">
        <f>GK13*(1+'RBH-R12 Growth Rates'!$J13)</f>
        <v>38217.053377595184</v>
      </c>
      <c r="GM13" s="241">
        <f>GL13*(1+'RBH-R12 Growth Rates'!$J13)</f>
        <v>40144.677273589798</v>
      </c>
      <c r="GN13" s="241">
        <f>GM13*(1+'RBH-R12 Growth Rates'!$J13)</f>
        <v>42169.528285649511</v>
      </c>
      <c r="GO13" s="241">
        <f>GN13*(1+'RBH-R12 Growth Rates'!$J13)</f>
        <v>44296.510436866156</v>
      </c>
      <c r="GP13" s="241">
        <f>GO13*(1+'RBH-R12 Growth Rates'!$J13)</f>
        <v>46530.775103574771</v>
      </c>
      <c r="GQ13" s="241">
        <f>GP13*(1+'RBH-R12 Growth Rates'!$J13)</f>
        <v>48877.733491564599</v>
      </c>
      <c r="GR13" s="241">
        <f>GQ13*(1+'RBH-R12 Growth Rates'!$J13)</f>
        <v>51343.069741575746</v>
      </c>
      <c r="GS13" s="241">
        <f>GR13*(1+'RBH-R12 Growth Rates'!$J13)</f>
        <v>53932.754695821874</v>
      </c>
      <c r="GT13" s="241">
        <f>GS13*(1+'RBH-R12 Growth Rates'!$J13)</f>
        <v>56653.060358880401</v>
      </c>
      <c r="GU13" s="241">
        <f>GT13*(1+'RBH-R12 Growth Rates'!$J13)</f>
        <v>59510.575087973179</v>
      </c>
      <c r="GV13" s="241">
        <f>GU13*(1+'RBH-R12 Growth Rates'!$J13)</f>
        <v>62512.219549427398</v>
      </c>
      <c r="GW13" s="241">
        <f>GV13*(1+'RBH-R12 Growth Rates'!$J13)</f>
        <v>65665.263479961854</v>
      </c>
      <c r="GX13" s="241">
        <f>GW13*(1+'RBH-R12 Growth Rates'!$J13)</f>
        <v>68977.343293393089</v>
      </c>
      <c r="GY13" s="241">
        <f>GX13*(1+'RBH-R12 Growth Rates'!$J13)</f>
        <v>72456.480575403373</v>
      </c>
      <c r="GZ13" s="241">
        <f>GY13*(1+'RBH-R12 Growth Rates'!$J13)</f>
        <v>76111.10151116339</v>
      </c>
      <c r="HA13" s="241">
        <f>GZ13*(1+'RBH-R12 Growth Rates'!$J13)</f>
        <v>79950.05729286166</v>
      </c>
    </row>
    <row r="14" spans="1:211">
      <c r="A14" s="259" t="s">
        <v>1254</v>
      </c>
      <c r="B14" s="241">
        <v>4.5199999999999996</v>
      </c>
      <c r="C14" s="241">
        <v>4.74</v>
      </c>
      <c r="D14" s="241">
        <v>4.9000000000000004</v>
      </c>
      <c r="E14" s="241">
        <f>D14*(1+'RBH-R12 Growth Rates'!$B14)</f>
        <v>5.0470000000000006</v>
      </c>
      <c r="F14" s="241">
        <f>E14*(1+'RBH-R12 Growth Rates'!$B14)</f>
        <v>5.1984100000000009</v>
      </c>
      <c r="G14" s="241">
        <f>F14*(1+'RBH-R12 Growth Rates'!F14)</f>
        <v>5.3756121955563083</v>
      </c>
      <c r="H14" s="241">
        <f>G14*(1+'RBH-R12 Growth Rates'!G14)</f>
        <v>5.5808290755674319</v>
      </c>
      <c r="I14" s="241">
        <f>H14*(1+'RBH-R12 Growth Rates'!H14)</f>
        <v>5.8166933562151399</v>
      </c>
      <c r="J14" s="241">
        <f>I14*(1+'RBH-R12 Growth Rates'!I14)</f>
        <v>6.0863033355178562</v>
      </c>
      <c r="K14" s="241">
        <f>J14*(1+'RBH-R12 Growth Rates'!$J14)</f>
        <v>6.3932894244739957</v>
      </c>
      <c r="L14" s="241">
        <f>K14*(1+'RBH-R12 Growth Rates'!$J14)</f>
        <v>6.7157595360983162</v>
      </c>
      <c r="M14" s="241">
        <f>L14*(1+'RBH-R12 Growth Rates'!$J14)</f>
        <v>7.0544946665551853</v>
      </c>
      <c r="N14" s="241">
        <f>M14*(1+'RBH-R12 Growth Rates'!$J14)</f>
        <v>7.4103152045506775</v>
      </c>
      <c r="O14" s="241">
        <f>N14*(1+'RBH-R12 Growth Rates'!$J14)</f>
        <v>7.7840829182467397</v>
      </c>
      <c r="P14" s="241">
        <f>O14*(1+'RBH-R12 Growth Rates'!$J14)</f>
        <v>8.1767030423930063</v>
      </c>
      <c r="Q14" s="241">
        <f>P14*(1+'RBH-R12 Growth Rates'!$J14)</f>
        <v>8.5891264707311237</v>
      </c>
      <c r="R14" s="241">
        <f>Q14*(1+'RBH-R12 Growth Rates'!$J14)</f>
        <v>9.0223520589814079</v>
      </c>
      <c r="S14" s="241">
        <f>R14*(1+'RBH-R12 Growth Rates'!$J14)</f>
        <v>9.4774290439894848</v>
      </c>
      <c r="T14" s="241">
        <f>S14*(1+'RBH-R12 Growth Rates'!$J14)</f>
        <v>9.9554595848918801</v>
      </c>
      <c r="U14" s="241">
        <f>T14*(1+'RBH-R12 Growth Rates'!$J14)</f>
        <v>10.457601432455057</v>
      </c>
      <c r="V14" s="241">
        <f>U14*(1+'RBH-R12 Growth Rates'!$J14)</f>
        <v>10.985070733052829</v>
      </c>
      <c r="W14" s="241">
        <f>V14*(1+'RBH-R12 Growth Rates'!$J14)</f>
        <v>11.539144974073139</v>
      </c>
      <c r="X14" s="241">
        <f>W14*(1+'RBH-R12 Growth Rates'!$J14)</f>
        <v>12.121166077887741</v>
      </c>
      <c r="Y14" s="241">
        <f>X14*(1+'RBH-R12 Growth Rates'!$J14)</f>
        <v>12.732543651878141</v>
      </c>
      <c r="Z14" s="241">
        <f>Y14*(1+'RBH-R12 Growth Rates'!$J14)</f>
        <v>13.374758402389062</v>
      </c>
      <c r="AA14" s="241">
        <f>Z14*(1+'RBH-R12 Growth Rates'!$J14)</f>
        <v>14.049365720877786</v>
      </c>
      <c r="AB14" s="241">
        <f>AA14*(1+'RBH-R12 Growth Rates'!$J14)</f>
        <v>14.7579994509447</v>
      </c>
      <c r="AC14" s="241">
        <f>AB14*(1+'RBH-R12 Growth Rates'!$J14)</f>
        <v>15.502375845368507</v>
      </c>
      <c r="AD14" s="241">
        <f>AC14*(1+'RBH-R12 Growth Rates'!$J14)</f>
        <v>16.284297722729697</v>
      </c>
      <c r="AE14" s="241">
        <f>AD14*(1+'RBH-R12 Growth Rates'!$J14)</f>
        <v>17.105658833689311</v>
      </c>
      <c r="AF14" s="241">
        <f>AE14*(1+'RBH-R12 Growth Rates'!$J14)</f>
        <v>17.968448447497725</v>
      </c>
      <c r="AG14" s="241">
        <f>AF14*(1+'RBH-R12 Growth Rates'!$J14)</f>
        <v>18.874756169841636</v>
      </c>
      <c r="AH14" s="241">
        <f>AG14*(1+'RBH-R12 Growth Rates'!$J14)</f>
        <v>19.826777003697664</v>
      </c>
      <c r="AI14" s="241">
        <f>AH14*(1+'RBH-R12 Growth Rates'!$J14)</f>
        <v>20.826816665449552</v>
      </c>
      <c r="AJ14" s="241">
        <f>AI14*(1+'RBH-R12 Growth Rates'!$J14)</f>
        <v>21.87729716914415</v>
      </c>
      <c r="AK14" s="241">
        <f>AJ14*(1+'RBH-R12 Growth Rates'!$J14)</f>
        <v>22.980762692410803</v>
      </c>
      <c r="AL14" s="241">
        <f>AK14*(1+'RBH-R12 Growth Rates'!$J14)</f>
        <v>24.139885738250925</v>
      </c>
      <c r="AM14" s="241">
        <f>AL14*(1+'RBH-R12 Growth Rates'!$J14)</f>
        <v>25.357473607621092</v>
      </c>
      <c r="AN14" s="241">
        <f>AM14*(1+'RBH-R12 Growth Rates'!$J14)</f>
        <v>26.636475198485734</v>
      </c>
      <c r="AO14" s="241">
        <f>AN14*(1+'RBH-R12 Growth Rates'!$J14)</f>
        <v>27.979988147806157</v>
      </c>
      <c r="AP14" s="241">
        <f>AO14*(1+'RBH-R12 Growth Rates'!$J14)</f>
        <v>29.391266333763234</v>
      </c>
      <c r="AQ14" s="241">
        <f>AP14*(1+'RBH-R12 Growth Rates'!$J14)</f>
        <v>30.873727756383492</v>
      </c>
      <c r="AR14" s="241">
        <f>AQ14*(1+'RBH-R12 Growth Rates'!$J14)</f>
        <v>32.430962815654873</v>
      </c>
      <c r="AS14" s="241">
        <f>AR14*(1+'RBH-R12 Growth Rates'!$J14)</f>
        <v>34.06674300718106</v>
      </c>
      <c r="AT14" s="241">
        <f>AS14*(1+'RBH-R12 Growth Rates'!$J14)</f>
        <v>35.785030056434515</v>
      </c>
      <c r="AU14" s="241">
        <f>AT14*(1+'RBH-R12 Growth Rates'!$J14)</f>
        <v>37.589985513730667</v>
      </c>
      <c r="AV14" s="241">
        <f>AU14*(1+'RBH-R12 Growth Rates'!$J14)</f>
        <v>39.485980833161499</v>
      </c>
      <c r="AW14" s="241">
        <f>AV14*(1+'RBH-R12 Growth Rates'!$J14)</f>
        <v>41.47760795989884</v>
      </c>
      <c r="AX14" s="241">
        <f>AW14*(1+'RBH-R12 Growth Rates'!$J14)</f>
        <v>43.56969045150899</v>
      </c>
      <c r="AY14" s="241">
        <f>AX14*(1+'RBH-R12 Growth Rates'!$J14)</f>
        <v>45.767295160213564</v>
      </c>
      <c r="AZ14" s="241">
        <f>AY14*(1+'RBH-R12 Growth Rates'!$J14)</f>
        <v>48.075744504390023</v>
      </c>
      <c r="BA14" s="241">
        <f>AZ14*(1+'RBH-R12 Growth Rates'!$J14)</f>
        <v>50.500629359032509</v>
      </c>
      <c r="BB14" s="241">
        <f>BA14*(1+'RBH-R12 Growth Rates'!$J14)</f>
        <v>53.047822596392557</v>
      </c>
      <c r="BC14" s="241">
        <f>BB14*(1+'RBH-R12 Growth Rates'!$J14)</f>
        <v>55.723493309594048</v>
      </c>
      <c r="BD14" s="241">
        <f>BC14*(1+'RBH-R12 Growth Rates'!$J14)</f>
        <v>58.534121753670824</v>
      </c>
      <c r="BE14" s="241">
        <f>BD14*(1+'RBH-R12 Growth Rates'!$J14)</f>
        <v>61.48651504021295</v>
      </c>
      <c r="BF14" s="241">
        <f>BE14*(1+'RBH-R12 Growth Rates'!$J14)</f>
        <v>64.587823623632701</v>
      </c>
      <c r="BG14" s="241">
        <f>BF14*(1+'RBH-R12 Growth Rates'!$J14)</f>
        <v>67.845558618978757</v>
      </c>
      <c r="BH14" s="241">
        <f>BG14*(1+'RBH-R12 Growth Rates'!$J14)</f>
        <v>71.267609993240839</v>
      </c>
      <c r="BI14" s="241">
        <f>BH14*(1+'RBH-R12 Growth Rates'!$J14)</f>
        <v>74.862265674202717</v>
      </c>
      <c r="BJ14" s="241">
        <f>BI14*(1+'RBH-R12 Growth Rates'!$J14)</f>
        <v>78.638231623123588</v>
      </c>
      <c r="BK14" s="241">
        <f>BJ14*(1+'RBH-R12 Growth Rates'!$J14)</f>
        <v>82.604652919862275</v>
      </c>
      <c r="BL14" s="241">
        <f>BK14*(1+'RBH-R12 Growth Rates'!$J14)</f>
        <v>86.77113591151064</v>
      </c>
      <c r="BM14" s="241">
        <f>BL14*(1+'RBH-R12 Growth Rates'!$J14)</f>
        <v>91.147771478178427</v>
      </c>
      <c r="BN14" s="241">
        <f>BM14*(1+'RBH-R12 Growth Rates'!$J14)</f>
        <v>95.745159472277336</v>
      </c>
      <c r="BO14" s="241">
        <f>BN14*(1+'RBH-R12 Growth Rates'!$J14)</f>
        <v>100.57443439049425</v>
      </c>
      <c r="BP14" s="241">
        <f>BO14*(1+'RBH-R12 Growth Rates'!$J14)</f>
        <v>105.64729234062904</v>
      </c>
      <c r="BQ14" s="241">
        <f>BP14*(1+'RBH-R12 Growth Rates'!$J14)</f>
        <v>110.9760193686085</v>
      </c>
      <c r="BR14" s="241">
        <f>BQ14*(1+'RBH-R12 Growth Rates'!$J14)</f>
        <v>116.57352121428198</v>
      </c>
      <c r="BS14" s="241">
        <f>BR14*(1+'RBH-R12 Growth Rates'!$J14)</f>
        <v>122.45335456806487</v>
      </c>
      <c r="BT14" s="241">
        <f>BS14*(1+'RBH-R12 Growth Rates'!$J14)</f>
        <v>128.62975990413099</v>
      </c>
      <c r="BU14" s="241">
        <f>BT14*(1+'RBH-R12 Growth Rates'!$J14)</f>
        <v>135.11769596967324</v>
      </c>
      <c r="BV14" s="241">
        <f>BU14*(1+'RBH-R12 Growth Rates'!$J14)</f>
        <v>141.93287601376241</v>
      </c>
      <c r="BW14" s="241">
        <f>BV14*(1+'RBH-R12 Growth Rates'!$J14)</f>
        <v>149.09180584354786</v>
      </c>
      <c r="BX14" s="241">
        <f>BW14*(1+'RBH-R12 Growth Rates'!$J14)</f>
        <v>156.61182379996879</v>
      </c>
      <c r="BY14" s="241">
        <f>BX14*(1+'RBH-R12 Growth Rates'!$J14)</f>
        <v>164.51114274979398</v>
      </c>
      <c r="BZ14" s="241">
        <f>BY14*(1+'RBH-R12 Growth Rates'!$J14)</f>
        <v>172.80889419569152</v>
      </c>
      <c r="CA14" s="241">
        <f>BZ14*(1+'RBH-R12 Growth Rates'!$J14)</f>
        <v>181.52517461115931</v>
      </c>
      <c r="CB14" s="241">
        <f>CA14*(1+'RBH-R12 Growth Rates'!$J14)</f>
        <v>190.6810941125357</v>
      </c>
      <c r="CC14" s="241">
        <f>CB14*(1+'RBH-R12 Growth Rates'!$J14)</f>
        <v>200.29882758597</v>
      </c>
      <c r="CD14" s="241">
        <f>CC14*(1+'RBH-R12 Growth Rates'!$J14)</f>
        <v>210.40166839317817</v>
      </c>
      <c r="CE14" s="241">
        <f>CD14*(1+'RBH-R12 Growth Rates'!$J14)</f>
        <v>221.01408478605461</v>
      </c>
      <c r="CF14" s="241">
        <f>CE14*(1+'RBH-R12 Growth Rates'!$J14)</f>
        <v>232.16177916677159</v>
      </c>
      <c r="CG14" s="241">
        <f>CF14*(1+'RBH-R12 Growth Rates'!$J14)</f>
        <v>243.87175033688942</v>
      </c>
      <c r="CH14" s="241">
        <f>CG14*(1+'RBH-R12 Growth Rates'!$J14)</f>
        <v>256.17235888623964</v>
      </c>
      <c r="CI14" s="241">
        <f>CH14*(1+'RBH-R12 Growth Rates'!$J14)</f>
        <v>269.09339587994771</v>
      </c>
      <c r="CJ14" s="241">
        <f>CI14*(1+'RBH-R12 Growth Rates'!$J14)</f>
        <v>282.66615500994965</v>
      </c>
      <c r="CK14" s="241">
        <f>CJ14*(1+'RBH-R12 Growth Rates'!$J14)</f>
        <v>296.92350838574731</v>
      </c>
      <c r="CL14" s="241">
        <f>CK14*(1+'RBH-R12 Growth Rates'!$J14)</f>
        <v>311.89998614796195</v>
      </c>
      <c r="CM14" s="241">
        <f>CL14*(1+'RBH-R12 Growth Rates'!$J14)</f>
        <v>327.63186009750279</v>
      </c>
      <c r="CN14" s="241">
        <f>CM14*(1+'RBH-R12 Growth Rates'!$J14)</f>
        <v>344.15723154289424</v>
      </c>
      <c r="CO14" s="241">
        <f>CN14*(1+'RBH-R12 Growth Rates'!$J14)</f>
        <v>361.51612357852036</v>
      </c>
      <c r="CP14" s="241">
        <f>CO14*(1+'RBH-R12 Growth Rates'!$J14)</f>
        <v>379.75057801727723</v>
      </c>
      <c r="CQ14" s="241">
        <f>CP14*(1+'RBH-R12 Growth Rates'!$J14)</f>
        <v>398.90475721239585</v>
      </c>
      <c r="CR14" s="241">
        <f>CQ14*(1+'RBH-R12 Growth Rates'!$J14)</f>
        <v>419.02505101503988</v>
      </c>
      <c r="CS14" s="241">
        <f>CR14*(1+'RBH-R12 Growth Rates'!$J14)</f>
        <v>440.16018912672075</v>
      </c>
      <c r="CT14" s="241">
        <f>CS14*(1+'RBH-R12 Growth Rates'!$J14)</f>
        <v>462.36135911863829</v>
      </c>
      <c r="CU14" s="241">
        <f>CT14*(1+'RBH-R12 Growth Rates'!$J14)</f>
        <v>485.68233040378027</v>
      </c>
      <c r="CV14" s="241">
        <f>CU14*(1+'RBH-R12 Growth Rates'!$J14)</f>
        <v>510.17958446203102</v>
      </c>
      <c r="CW14" s="241">
        <f>CV14*(1+'RBH-R12 Growth Rates'!$J14)</f>
        <v>535.91245163368365</v>
      </c>
      <c r="CX14" s="241">
        <f>CW14*(1+'RBH-R12 Growth Rates'!$J14)</f>
        <v>562.94325481265844</v>
      </c>
      <c r="CY14" s="241">
        <f>CX14*(1+'RBH-R12 Growth Rates'!$J14)</f>
        <v>591.33746038744073</v>
      </c>
      <c r="CZ14" s="241">
        <f>CY14*(1+'RBH-R12 Growth Rates'!$J14)</f>
        <v>621.1638367953052</v>
      </c>
      <c r="DA14" s="241">
        <f>CZ14*(1+'RBH-R12 Growth Rates'!$J14)</f>
        <v>652.49462107383067</v>
      </c>
      <c r="DB14" s="241">
        <f>DA14*(1+'RBH-R12 Growth Rates'!$J14)</f>
        <v>685.40569381308148</v>
      </c>
      <c r="DC14" s="241">
        <f>DB14*(1+'RBH-R12 Growth Rates'!$J14)</f>
        <v>719.9767629321733</v>
      </c>
      <c r="DD14" s="241">
        <f>DC14*(1+'RBH-R12 Growth Rates'!$J14)</f>
        <v>756.29155672531624</v>
      </c>
      <c r="DE14" s="241">
        <f>DD14*(1+'RBH-R12 Growth Rates'!$J14)</f>
        <v>794.43802664487714</v>
      </c>
      <c r="DF14" s="241">
        <f>DE14*(1+'RBH-R12 Growth Rates'!$J14)</f>
        <v>834.50856031258388</v>
      </c>
      <c r="DG14" s="241">
        <f>DF14*(1+'RBH-R12 Growth Rates'!$J14)</f>
        <v>876.60020527476865</v>
      </c>
      <c r="DH14" s="241">
        <f>DG14*(1+'RBH-R12 Growth Rates'!$J14)</f>
        <v>920.81490404356623</v>
      </c>
      <c r="DI14" s="241">
        <f>DH14*(1+'RBH-R12 Growth Rates'!$J14)</f>
        <v>967.25974099331802</v>
      </c>
      <c r="DJ14" s="241">
        <f>DI14*(1+'RBH-R12 Growth Rates'!$J14)</f>
        <v>1016.0472017101445</v>
      </c>
      <c r="DK14" s="241">
        <f>DJ14*(1+'RBH-R12 Growth Rates'!$J14)</f>
        <v>1067.2954454228097</v>
      </c>
      <c r="DL14" s="241">
        <f>DK14*(1+'RBH-R12 Growth Rates'!$J14)</f>
        <v>1121.1285911746836</v>
      </c>
      <c r="DM14" s="241">
        <f>DL14*(1+'RBH-R12 Growth Rates'!$J14)</f>
        <v>1177.6770184298853</v>
      </c>
      <c r="DN14" s="241">
        <f>DM14*(1+'RBH-R12 Growth Rates'!$J14)</f>
        <v>1237.0776828416529</v>
      </c>
      <c r="DO14" s="241">
        <f>DN14*(1+'RBH-R12 Growth Rates'!$J14)</f>
        <v>1299.4744479477038</v>
      </c>
      <c r="DP14" s="241">
        <f>DO14*(1+'RBH-R12 Growth Rates'!$J14)</f>
        <v>1365.018433595925</v>
      </c>
      <c r="DQ14" s="241">
        <f>DP14*(1+'RBH-R12 Growth Rates'!$J14)</f>
        <v>1433.868381944251</v>
      </c>
      <c r="DR14" s="241">
        <f>DQ14*(1+'RBH-R12 Growth Rates'!$J14)</f>
        <v>1506.1910419211515</v>
      </c>
      <c r="DS14" s="241">
        <f>DR14*(1+'RBH-R12 Growth Rates'!$J14)</f>
        <v>1582.1615730778615</v>
      </c>
      <c r="DT14" s="241">
        <f>DS14*(1+'RBH-R12 Growth Rates'!$J14)</f>
        <v>1661.9639698104488</v>
      </c>
      <c r="DU14" s="241">
        <f>DT14*(1+'RBH-R12 Growth Rates'!$J14)</f>
        <v>1745.7915069791525</v>
      </c>
      <c r="DV14" s="241">
        <f>DU14*(1+'RBH-R12 Growth Rates'!$J14)</f>
        <v>1833.8472080042434</v>
      </c>
      <c r="DW14" s="241">
        <f>DV14*(1+'RBH-R12 Growth Rates'!$J14)</f>
        <v>1926.3443365720982</v>
      </c>
      <c r="DX14" s="241">
        <f>DW14*(1+'RBH-R12 Growth Rates'!$J14)</f>
        <v>2023.5069131423572</v>
      </c>
      <c r="DY14" s="241">
        <f>DX14*(1+'RBH-R12 Growth Rates'!$J14)</f>
        <v>2125.5702575071068</v>
      </c>
      <c r="DZ14" s="241">
        <f>DY14*(1+'RBH-R12 Growth Rates'!$J14)</f>
        <v>2232.7815587161158</v>
      </c>
      <c r="EA14" s="241">
        <f>DZ14*(1+'RBH-R12 Growth Rates'!$J14)</f>
        <v>2345.4004737484424</v>
      </c>
      <c r="EB14" s="241">
        <f>EA14*(1+'RBH-R12 Growth Rates'!$J14)</f>
        <v>2463.6997563803438</v>
      </c>
      <c r="EC14" s="241">
        <f>EB14*(1+'RBH-R12 Growth Rates'!$J14)</f>
        <v>2587.9659177725516</v>
      </c>
      <c r="ED14" s="241">
        <f>EC14*(1+'RBH-R12 Growth Rates'!$J14)</f>
        <v>2718.4999203768079</v>
      </c>
      <c r="EE14" s="241">
        <f>ED14*(1+'RBH-R12 Growth Rates'!$J14)</f>
        <v>2855.6179068422402</v>
      </c>
      <c r="EF14" s="241">
        <f>EE14*(1+'RBH-R12 Growth Rates'!$J14)</f>
        <v>2999.6519656869309</v>
      </c>
      <c r="EG14" s="241">
        <f>EF14*(1+'RBH-R12 Growth Rates'!$J14)</f>
        <v>3150.9509355890737</v>
      </c>
      <c r="EH14" s="241">
        <f>EG14*(1+'RBH-R12 Growth Rates'!$J14)</f>
        <v>3309.8812502456426</v>
      </c>
      <c r="EI14" s="241">
        <f>EH14*(1+'RBH-R12 Growth Rates'!$J14)</f>
        <v>3476.8278258447558</v>
      </c>
      <c r="EJ14" s="241">
        <f>EI14*(1+'RBH-R12 Growth Rates'!$J14)</f>
        <v>3652.1949933011151</v>
      </c>
      <c r="EK14" s="241">
        <f>EJ14*(1+'RBH-R12 Growth Rates'!$J14)</f>
        <v>3836.4074775123227</v>
      </c>
      <c r="EL14" s="241">
        <f>EK14*(1+'RBH-R12 Growth Rates'!$J14)</f>
        <v>4029.9114260077499</v>
      </c>
      <c r="EM14" s="241">
        <f>EL14*(1+'RBH-R12 Growth Rates'!$J14)</f>
        <v>4233.1754894812666</v>
      </c>
      <c r="EN14" s="241">
        <f>EM14*(1+'RBH-R12 Growth Rates'!$J14)</f>
        <v>4446.6919568247849</v>
      </c>
      <c r="EO14" s="241">
        <f>EN14*(1+'RBH-R12 Growth Rates'!$J14)</f>
        <v>4670.977947411584</v>
      </c>
      <c r="EP14" s="241">
        <f>EO14*(1+'RBH-R12 Growth Rates'!$J14)</f>
        <v>4906.576663517023</v>
      </c>
      <c r="EQ14" s="241">
        <f>EP14*(1+'RBH-R12 Growth Rates'!$J14)</f>
        <v>5154.0587059099025</v>
      </c>
      <c r="ER14" s="241">
        <f>EQ14*(1+'RBH-R12 Growth Rates'!$J14)</f>
        <v>5414.0234558007323</v>
      </c>
      <c r="ES14" s="241">
        <f>ER14*(1+'RBH-R12 Growth Rates'!$J14)</f>
        <v>5687.1005264938667</v>
      </c>
      <c r="ET14" s="241">
        <f>ES14*(1+'RBH-R12 Growth Rates'!$J14)</f>
        <v>5973.9512882592926</v>
      </c>
      <c r="EU14" s="241">
        <f>ET14*(1+'RBH-R12 Growth Rates'!$J14)</f>
        <v>6275.2704701171861</v>
      </c>
      <c r="EV14" s="241">
        <f>EU14*(1+'RBH-R12 Growth Rates'!$J14)</f>
        <v>6591.7878424146211</v>
      </c>
      <c r="EW14" s="241">
        <f>EV14*(1+'RBH-R12 Growth Rates'!$J14)</f>
        <v>6924.2699842695038</v>
      </c>
      <c r="EX14" s="241">
        <f>EW14*(1+'RBH-R12 Growth Rates'!$J14)</f>
        <v>7273.5221401623257</v>
      </c>
      <c r="EY14" s="241">
        <f>EX14*(1+'RBH-R12 Growth Rates'!$J14)</f>
        <v>7640.3901701722589</v>
      </c>
      <c r="EZ14" s="241">
        <f>EY14*(1+'RBH-R12 Growth Rates'!$J14)</f>
        <v>8025.7625985808972</v>
      </c>
      <c r="FA14" s="241">
        <f>EZ14*(1+'RBH-R12 Growth Rates'!$J14)</f>
        <v>8430.5727658052001</v>
      </c>
      <c r="FB14" s="241">
        <f>FA14*(1+'RBH-R12 Growth Rates'!$J14)</f>
        <v>8855.8010888714325</v>
      </c>
      <c r="FC14" s="241">
        <f>FB14*(1+'RBH-R12 Growth Rates'!$J14)</f>
        <v>9302.4774359048079</v>
      </c>
      <c r="FD14" s="241">
        <f>FC14*(1+'RBH-R12 Growth Rates'!$J14)</f>
        <v>9771.6836203856165</v>
      </c>
      <c r="FE14" s="241">
        <f>FD14*(1+'RBH-R12 Growth Rates'!$J14)</f>
        <v>10264.556021212762</v>
      </c>
      <c r="FF14" s="241">
        <f>FE14*(1+'RBH-R12 Growth Rates'!$J14)</f>
        <v>10782.288334920255</v>
      </c>
      <c r="FG14" s="241">
        <f>FF14*(1+'RBH-R12 Growth Rates'!$J14)</f>
        <v>11326.134466712327</v>
      </c>
      <c r="FH14" s="241">
        <f>FG14*(1+'RBH-R12 Growth Rates'!$J14)</f>
        <v>11897.411567318997</v>
      </c>
      <c r="FI14" s="241">
        <f>FH14*(1+'RBH-R12 Growth Rates'!$J14)</f>
        <v>12497.503223027121</v>
      </c>
      <c r="FJ14" s="241">
        <f>FI14*(1+'RBH-R12 Growth Rates'!$J14)</f>
        <v>13127.862806612911</v>
      </c>
      <c r="FK14" s="241">
        <f>FJ14*(1+'RBH-R12 Growth Rates'!$J14)</f>
        <v>13790.016997291605</v>
      </c>
      <c r="FL14" s="241">
        <f>FK14*(1+'RBH-R12 Growth Rates'!$J14)</f>
        <v>14485.569478209323</v>
      </c>
      <c r="FM14" s="241">
        <f>FL14*(1+'RBH-R12 Growth Rates'!$J14)</f>
        <v>15216.204820432131</v>
      </c>
      <c r="FN14" s="241">
        <f>FM14*(1+'RBH-R12 Growth Rates'!$J14)</f>
        <v>15983.692562839002</v>
      </c>
      <c r="FO14" s="241">
        <f>FN14*(1+'RBH-R12 Growth Rates'!$J14)</f>
        <v>16789.891497799868</v>
      </c>
      <c r="FP14" s="241">
        <f>FO14*(1+'RBH-R12 Growth Rates'!$J14)</f>
        <v>17636.7541730183</v>
      </c>
      <c r="FQ14" s="241">
        <f>FP14*(1+'RBH-R12 Growth Rates'!$J14)</f>
        <v>18526.331620441906</v>
      </c>
      <c r="FR14" s="241">
        <f>FQ14*(1+'RBH-R12 Growth Rates'!$J14)</f>
        <v>19460.778323693514</v>
      </c>
      <c r="FS14" s="241">
        <f>FR14*(1+'RBH-R12 Growth Rates'!$J14)</f>
        <v>20442.357436053804</v>
      </c>
      <c r="FT14" s="241">
        <f>FS14*(1+'RBH-R12 Growth Rates'!$J14)</f>
        <v>21473.446261632962</v>
      </c>
      <c r="FU14" s="241">
        <f>FT14*(1+'RBH-R12 Growth Rates'!$J14)</f>
        <v>22556.542013006263</v>
      </c>
      <c r="FV14" s="241">
        <f>FU14*(1+'RBH-R12 Growth Rates'!$J14)</f>
        <v>23694.267859258132</v>
      </c>
      <c r="FW14" s="241">
        <f>FV14*(1+'RBH-R12 Growth Rates'!$J14)</f>
        <v>24889.379279082546</v>
      </c>
      <c r="FX14" s="241">
        <f>FW14*(1+'RBH-R12 Growth Rates'!$J14)</f>
        <v>26144.770734326441</v>
      </c>
      <c r="FY14" s="241">
        <f>FX14*(1+'RBH-R12 Growth Rates'!$J14)</f>
        <v>27463.482680138932</v>
      </c>
      <c r="FZ14" s="241">
        <f>FY14*(1+'RBH-R12 Growth Rates'!$J14)</f>
        <v>28848.708928704338</v>
      </c>
      <c r="GA14" s="241">
        <f>FZ14*(1+'RBH-R12 Growth Rates'!$J14)</f>
        <v>30303.804384393366</v>
      </c>
      <c r="GB14" s="241">
        <f>GA14*(1+'RBH-R12 Growth Rates'!$J14)</f>
        <v>31832.29316906635</v>
      </c>
      <c r="GC14" s="241">
        <f>GB14*(1+'RBH-R12 Growth Rates'!$J14)</f>
        <v>33437.877157207397</v>
      </c>
      <c r="GD14" s="241">
        <f>GC14*(1+'RBH-R12 Growth Rates'!$J14)</f>
        <v>35124.444941560774</v>
      </c>
      <c r="GE14" s="241">
        <f>GD14*(1+'RBH-R12 Growth Rates'!$J14)</f>
        <v>36896.081250983647</v>
      </c>
      <c r="GF14" s="241">
        <f>GE14*(1+'RBH-R12 Growth Rates'!$J14)</f>
        <v>38757.076843324372</v>
      </c>
      <c r="GG14" s="241">
        <f>GF14*(1+'RBH-R12 Growth Rates'!$J14)</f>
        <v>40711.938897286127</v>
      </c>
      <c r="GH14" s="241">
        <f>GG14*(1+'RBH-R12 Growth Rates'!$J14)</f>
        <v>42765.401928444066</v>
      </c>
      <c r="GI14" s="241">
        <f>GH14*(1+'RBH-R12 Growth Rates'!$J14)</f>
        <v>44922.439255853795</v>
      </c>
      <c r="GJ14" s="241">
        <f>GI14*(1+'RBH-R12 Growth Rates'!$J14)</f>
        <v>47188.275047022245</v>
      </c>
      <c r="GK14" s="241">
        <f>GJ14*(1+'RBH-R12 Growth Rates'!$J14)</f>
        <v>49568.396970412934</v>
      </c>
      <c r="GL14" s="241">
        <f>GK14*(1+'RBH-R12 Growth Rates'!$J14)</f>
        <v>52068.569486128945</v>
      </c>
      <c r="GM14" s="241">
        <f>GL14*(1+'RBH-R12 Growth Rates'!$J14)</f>
        <v>54694.847806962534</v>
      </c>
      <c r="GN14" s="241">
        <f>GM14*(1+'RBH-R12 Growth Rates'!$J14)</f>
        <v>57453.592563623941</v>
      </c>
      <c r="GO14" s="241">
        <f>GN14*(1+'RBH-R12 Growth Rates'!$J14)</f>
        <v>60351.485209667313</v>
      </c>
      <c r="GP14" s="241">
        <f>GO14*(1+'RBH-R12 Growth Rates'!$J14)</f>
        <v>63395.544203423276</v>
      </c>
      <c r="GQ14" s="241">
        <f>GP14*(1+'RBH-R12 Growth Rates'!$J14)</f>
        <v>66593.142006129419</v>
      </c>
      <c r="GR14" s="241">
        <f>GQ14*(1+'RBH-R12 Growth Rates'!$J14)</f>
        <v>69952.02293742678</v>
      </c>
      <c r="GS14" s="241">
        <f>GR14*(1+'RBH-R12 Growth Rates'!$J14)</f>
        <v>73480.321931466911</v>
      </c>
      <c r="GT14" s="241">
        <f>GS14*(1+'RBH-R12 Growth Rates'!$J14)</f>
        <v>77186.584239055257</v>
      </c>
      <c r="GU14" s="241">
        <f>GT14*(1+'RBH-R12 Growth Rates'!$J14)</f>
        <v>81079.786123547761</v>
      </c>
      <c r="GV14" s="241">
        <f>GU14*(1+'RBH-R12 Growth Rates'!$J14)</f>
        <v>85169.356600624611</v>
      </c>
      <c r="GW14" s="241">
        <f>GV14*(1+'RBH-R12 Growth Rates'!$J14)</f>
        <v>89465.200274592906</v>
      </c>
      <c r="GX14" s="241">
        <f>GW14*(1+'RBH-R12 Growth Rates'!$J14)</f>
        <v>93977.721326526007</v>
      </c>
      <c r="GY14" s="241">
        <f>GX14*(1+'RBH-R12 Growth Rates'!$J14)</f>
        <v>98717.848712336869</v>
      </c>
      <c r="GZ14" s="241">
        <f>GY14*(1+'RBH-R12 Growth Rates'!$J14)</f>
        <v>103697.06263181294</v>
      </c>
      <c r="HA14" s="241">
        <f>GZ14*(1+'RBH-R12 Growth Rates'!$J14)</f>
        <v>108927.42233271856</v>
      </c>
    </row>
    <row r="15" spans="1:211">
      <c r="A15" s="259" t="s">
        <v>1255</v>
      </c>
      <c r="B15" s="241">
        <v>4.38</v>
      </c>
      <c r="C15" s="241">
        <v>4.62</v>
      </c>
      <c r="D15" s="241">
        <v>4.87</v>
      </c>
      <c r="E15" s="241">
        <f>D15*(1+'RBH-R12 Growth Rates'!$B15)</f>
        <v>5.0876519880000002</v>
      </c>
      <c r="F15" s="241">
        <f>E15*(1+'RBH-R12 Growth Rates'!$B15)</f>
        <v>5.3150313657084913</v>
      </c>
      <c r="G15" s="241">
        <f>F15*(1+'RBH-R12 Growth Rates'!F15)</f>
        <v>5.5586813768267591</v>
      </c>
      <c r="H15" s="241">
        <f>G15*(1+'RBH-R12 Growth Rates'!G15)</f>
        <v>5.8198892432206693</v>
      </c>
      <c r="I15" s="241">
        <f>H15*(1+'RBH-R12 Growth Rates'!H15)</f>
        <v>6.1000602529030026</v>
      </c>
      <c r="J15" s="241">
        <f>I15*(1+'RBH-R12 Growth Rates'!I15)</f>
        <v>6.4007294970171449</v>
      </c>
      <c r="K15" s="241">
        <f>J15*(1+'RBH-R12 Growth Rates'!$J15)</f>
        <v>6.7235748772808455</v>
      </c>
      <c r="L15" s="241">
        <f>K15*(1+'RBH-R12 Growth Rates'!$J15)</f>
        <v>7.0627042044924968</v>
      </c>
      <c r="M15" s="241">
        <f>L15*(1+'RBH-R12 Growth Rates'!$J15)</f>
        <v>7.4189388220703858</v>
      </c>
      <c r="N15" s="241">
        <f>M15*(1+'RBH-R12 Growth Rates'!$J15)</f>
        <v>7.793141501043249</v>
      </c>
      <c r="O15" s="241">
        <f>N15*(1+'RBH-R12 Growth Rates'!$J15)</f>
        <v>8.1862185296109491</v>
      </c>
      <c r="P15" s="241">
        <f>O15*(1+'RBH-R12 Growth Rates'!$J15)</f>
        <v>8.5991219081001713</v>
      </c>
      <c r="Q15" s="241">
        <f>P15*(1+'RBH-R12 Growth Rates'!$J15)</f>
        <v>9.0328516546311359</v>
      </c>
      <c r="R15" s="241">
        <f>Q15*(1+'RBH-R12 Growth Rates'!$J15)</f>
        <v>9.4884582270794784</v>
      </c>
      <c r="S15" s="241">
        <f>R15*(1+'RBH-R12 Growth Rates'!$J15)</f>
        <v>9.9670450671990718</v>
      </c>
      <c r="T15" s="241">
        <f>S15*(1+'RBH-R12 Growth Rates'!$J15)</f>
        <v>10.469771273067462</v>
      </c>
      <c r="U15" s="241">
        <f>T15*(1+'RBH-R12 Growth Rates'!$J15)</f>
        <v>10.997854406326354</v>
      </c>
      <c r="V15" s="241">
        <f>U15*(1+'RBH-R12 Growth Rates'!$J15)</f>
        <v>11.552573441016055</v>
      </c>
      <c r="W15" s="241">
        <f>V15*(1+'RBH-R12 Growth Rates'!$J15)</f>
        <v>12.135271861145707</v>
      </c>
      <c r="X15" s="241">
        <f>W15*(1+'RBH-R12 Growth Rates'!$J15)</f>
        <v>12.747360914501382</v>
      </c>
      <c r="Y15" s="241">
        <f>X15*(1+'RBH-R12 Growth Rates'!$J15)</f>
        <v>13.390323030572478</v>
      </c>
      <c r="Z15" s="241">
        <f>Y15*(1+'RBH-R12 Growth Rates'!$J15)</f>
        <v>14.065715410874372</v>
      </c>
      <c r="AA15" s="241">
        <f>Z15*(1+'RBH-R12 Growth Rates'!$J15)</f>
        <v>14.775173800362779</v>
      </c>
      <c r="AB15" s="241">
        <f>AA15*(1+'RBH-R12 Growth Rates'!$J15)</f>
        <v>15.520416449073888</v>
      </c>
      <c r="AC15" s="241">
        <f>AB15*(1+'RBH-R12 Growth Rates'!$J15)</f>
        <v>16.303248273585034</v>
      </c>
      <c r="AD15" s="241">
        <f>AC15*(1+'RBH-R12 Growth Rates'!$J15)</f>
        <v>17.125565228374629</v>
      </c>
      <c r="AE15" s="241">
        <f>AD15*(1+'RBH-R12 Growth Rates'!$J15)</f>
        <v>17.989358897668417</v>
      </c>
      <c r="AF15" s="241">
        <f>AE15*(1+'RBH-R12 Growth Rates'!$J15)</f>
        <v>18.896721318893135</v>
      </c>
      <c r="AG15" s="241">
        <f>AF15*(1+'RBH-R12 Growth Rates'!$J15)</f>
        <v>19.849850049419597</v>
      </c>
      <c r="AH15" s="241">
        <f>AG15*(1+'RBH-R12 Growth Rates'!$J15)</f>
        <v>20.85105348886642</v>
      </c>
      <c r="AI15" s="241">
        <f>AH15*(1+'RBH-R12 Growth Rates'!$J15)</f>
        <v>21.902756469854587</v>
      </c>
      <c r="AJ15" s="241">
        <f>AI15*(1+'RBH-R12 Growth Rates'!$J15)</f>
        <v>23.0075061307532</v>
      </c>
      <c r="AK15" s="241">
        <f>AJ15*(1+'RBH-R12 Growth Rates'!$J15)</f>
        <v>24.167978084639699</v>
      </c>
      <c r="AL15" s="241">
        <f>AK15*(1+'RBH-R12 Growth Rates'!$J15)</f>
        <v>25.386982899415326</v>
      </c>
      <c r="AM15" s="241">
        <f>AL15*(1+'RBH-R12 Growth Rates'!$J15)</f>
        <v>26.667472904770076</v>
      </c>
      <c r="AN15" s="241">
        <f>AM15*(1+'RBH-R12 Growth Rates'!$J15)</f>
        <v>28.012549342483087</v>
      </c>
      <c r="AO15" s="241">
        <f>AN15*(1+'RBH-R12 Growth Rates'!$J15)</f>
        <v>29.425469877375892</v>
      </c>
      <c r="AP15" s="241">
        <f>AO15*(1+'RBH-R12 Growth Rates'!$J15)</f>
        <v>30.909656487109455</v>
      </c>
      <c r="AQ15" s="241">
        <f>AP15*(1+'RBH-R12 Growth Rates'!$J15)</f>
        <v>32.468703749933418</v>
      </c>
      <c r="AR15" s="241">
        <f>AQ15*(1+'RBH-R12 Growth Rates'!$J15)</f>
        <v>34.10638755045985</v>
      </c>
      <c r="AS15" s="241">
        <f>AR15*(1+'RBH-R12 Growth Rates'!$J15)</f>
        <v>35.826674224546096</v>
      </c>
      <c r="AT15" s="241">
        <f>AS15*(1+'RBH-R12 Growth Rates'!$J15)</f>
        <v>37.63373016543494</v>
      </c>
      <c r="AU15" s="241">
        <f>AT15*(1+'RBH-R12 Growth Rates'!$J15)</f>
        <v>39.531931914417363</v>
      </c>
      <c r="AV15" s="241">
        <f>AU15*(1+'RBH-R12 Growth Rates'!$J15)</f>
        <v>41.525876760456619</v>
      </c>
      <c r="AW15" s="241">
        <f>AV15*(1+'RBH-R12 Growth Rates'!$J15)</f>
        <v>43.620393874445078</v>
      </c>
      <c r="AX15" s="241">
        <f>AW15*(1+'RBH-R12 Growth Rates'!$J15)</f>
        <v>45.820556005060091</v>
      </c>
      <c r="AY15" s="241">
        <f>AX15*(1+'RBH-R12 Growth Rates'!$J15)</f>
        <v>48.131691764545252</v>
      </c>
      <c r="AZ15" s="241">
        <f>AY15*(1+'RBH-R12 Growth Rates'!$J15)</f>
        <v>50.559398534172267</v>
      </c>
      <c r="BA15" s="241">
        <f>AZ15*(1+'RBH-R12 Growth Rates'!$J15)</f>
        <v>53.109556020639324</v>
      </c>
      <c r="BB15" s="241">
        <f>BA15*(1+'RBH-R12 Growth Rates'!$J15)</f>
        <v>55.788340496238554</v>
      </c>
      <c r="BC15" s="241">
        <f>BB15*(1+'RBH-R12 Growth Rates'!$J15)</f>
        <v>58.602239757280969</v>
      </c>
      <c r="BD15" s="241">
        <f>BC15*(1+'RBH-R12 Growth Rates'!$J15)</f>
        <v>61.55806883700707</v>
      </c>
      <c r="BE15" s="241">
        <f>BD15*(1+'RBH-R12 Growth Rates'!$J15)</f>
        <v>64.662986511038454</v>
      </c>
      <c r="BF15" s="241">
        <f>BE15*(1+'RBH-R12 Growth Rates'!$J15)</f>
        <v>67.92451263534528</v>
      </c>
      <c r="BG15" s="241">
        <f>BF15*(1+'RBH-R12 Growth Rates'!$J15)</f>
        <v>71.350546358720706</v>
      </c>
      <c r="BH15" s="241">
        <f>BG15*(1+'RBH-R12 Growth Rates'!$J15)</f>
        <v>74.949385253871455</v>
      </c>
      <c r="BI15" s="241">
        <f>BH15*(1+'RBH-R12 Growth Rates'!$J15)</f>
        <v>78.729745413458417</v>
      </c>
      <c r="BJ15" s="241">
        <f>BI15*(1+'RBH-R12 Growth Rates'!$J15)</f>
        <v>82.700782559758281</v>
      </c>
      <c r="BK15" s="241">
        <f>BJ15*(1+'RBH-R12 Growth Rates'!$J15)</f>
        <v>86.872114219071989</v>
      </c>
      <c r="BL15" s="241">
        <f>BK15*(1+'RBH-R12 Growth Rates'!$J15)</f>
        <v>91.253843014584746</v>
      </c>
      <c r="BM15" s="241">
        <f>BL15*(1+'RBH-R12 Growth Rates'!$J15)</f>
        <v>95.856581134090803</v>
      </c>
      <c r="BN15" s="241">
        <f>BM15*(1+'RBH-R12 Growth Rates'!$J15)</f>
        <v>100.691476031842</v>
      </c>
      <c r="BO15" s="241">
        <f>BN15*(1+'RBH-R12 Growth Rates'!$J15)</f>
        <v>105.77023742676776</v>
      </c>
      <c r="BP15" s="241">
        <f>BO15*(1+'RBH-R12 Growth Rates'!$J15)</f>
        <v>111.10516566245403</v>
      </c>
      <c r="BQ15" s="241">
        <f>BP15*(1+'RBH-R12 Growth Rates'!$J15)</f>
        <v>116.70918149756663</v>
      </c>
      <c r="BR15" s="241">
        <f>BQ15*(1+'RBH-R12 Growth Rates'!$J15)</f>
        <v>122.59585739886917</v>
      </c>
      <c r="BS15" s="241">
        <f>BR15*(1+'RBH-R12 Growth Rates'!$J15)</f>
        <v>128.77945041262441</v>
      </c>
      <c r="BT15" s="241">
        <f>BS15*(1+'RBH-R12 Growth Rates'!$J15)</f>
        <v>135.27493669399112</v>
      </c>
      <c r="BU15" s="241">
        <f>BT15*(1+'RBH-R12 Growth Rates'!$J15)</f>
        <v>142.09804777804362</v>
      </c>
      <c r="BV15" s="241">
        <f>BU15*(1+'RBH-R12 Growth Rates'!$J15)</f>
        <v>149.26530868025966</v>
      </c>
      <c r="BW15" s="241">
        <f>BV15*(1+'RBH-R12 Growth Rates'!$J15)</f>
        <v>156.79407791875261</v>
      </c>
      <c r="BX15" s="241">
        <f>BW15*(1+'RBH-R12 Growth Rates'!$J15)</f>
        <v>164.70258955517872</v>
      </c>
      <c r="BY15" s="241">
        <f>BX15*(1+'RBH-R12 Growth Rates'!$J15)</f>
        <v>173.00999735613917</v>
      </c>
      <c r="BZ15" s="241">
        <f>BY15*(1+'RBH-R12 Growth Rates'!$J15)</f>
        <v>181.73642118203185</v>
      </c>
      <c r="CA15" s="241">
        <f>BZ15*(1+'RBH-R12 Growth Rates'!$J15)</f>
        <v>190.9029957157033</v>
      </c>
      <c r="CB15" s="241">
        <f>CA15*(1+'RBH-R12 Growth Rates'!$J15)</f>
        <v>200.53192164891723</v>
      </c>
      <c r="CC15" s="241">
        <f>CB15*(1+'RBH-R12 Growth Rates'!$J15)</f>
        <v>210.6465194506093</v>
      </c>
      <c r="CD15" s="241">
        <f>CC15*(1+'RBH-R12 Growth Rates'!$J15)</f>
        <v>221.27128584715035</v>
      </c>
      <c r="CE15" s="241">
        <f>CD15*(1+'RBH-R12 Growth Rates'!$J15)</f>
        <v>232.43195315140869</v>
      </c>
      <c r="CF15" s="241">
        <f>CE15*(1+'RBH-R12 Growth Rates'!$J15)</f>
        <v>244.15555158430152</v>
      </c>
      <c r="CG15" s="241">
        <f>CF15*(1+'RBH-R12 Growth Rates'!$J15)</f>
        <v>256.47047473977324</v>
      </c>
      <c r="CH15" s="241">
        <f>CG15*(1+'RBH-R12 Growth Rates'!$J15)</f>
        <v>269.40654835175138</v>
      </c>
      <c r="CI15" s="241">
        <f>CH15*(1+'RBH-R12 Growth Rates'!$J15)</f>
        <v>282.99510252962824</v>
      </c>
      <c r="CJ15" s="241">
        <f>CI15*(1+'RBH-R12 Growth Rates'!$J15)</f>
        <v>297.26904763721632</v>
      </c>
      <c r="CK15" s="241">
        <f>CJ15*(1+'RBH-R12 Growth Rates'!$J15)</f>
        <v>312.26295399895054</v>
      </c>
      <c r="CL15" s="241">
        <f>CK15*(1+'RBH-R12 Growth Rates'!$J15)</f>
        <v>328.01313562637881</v>
      </c>
      <c r="CM15" s="241">
        <f>CL15*(1+'RBH-R12 Growth Rates'!$J15)</f>
        <v>344.55773816771995</v>
      </c>
      <c r="CN15" s="241">
        <f>CM15*(1+'RBH-R12 Growth Rates'!$J15)</f>
        <v>361.93683129349529</v>
      </c>
      <c r="CO15" s="241">
        <f>CN15*(1+'RBH-R12 Growth Rates'!$J15)</f>
        <v>380.19250574198452</v>
      </c>
      <c r="CP15" s="241">
        <f>CO15*(1+'RBH-R12 Growth Rates'!$J15)</f>
        <v>399.36897525954197</v>
      </c>
      <c r="CQ15" s="241">
        <f>CP15*(1+'RBH-R12 Growth Rates'!$J15)</f>
        <v>419.5126836826642</v>
      </c>
      <c r="CR15" s="241">
        <f>CQ15*(1+'RBH-R12 Growth Rates'!$J15)</f>
        <v>440.67241742115317</v>
      </c>
      <c r="CS15" s="241">
        <f>CR15*(1+'RBH-R12 Growth Rates'!$J15)</f>
        <v>462.89942361479973</v>
      </c>
      <c r="CT15" s="241">
        <f>CS15*(1+'RBH-R12 Growth Rates'!$J15)</f>
        <v>486.24753424975341</v>
      </c>
      <c r="CU15" s="241">
        <f>CT15*(1+'RBH-R12 Growth Rates'!$J15)</f>
        <v>510.77329653517808</v>
      </c>
      <c r="CV15" s="241">
        <f>CU15*(1+'RBH-R12 Growth Rates'!$J15)</f>
        <v>536.53610985595503</v>
      </c>
      <c r="CW15" s="241">
        <f>CV15*(1+'RBH-R12 Growth Rates'!$J15)</f>
        <v>563.59836963312182</v>
      </c>
      <c r="CX15" s="241">
        <f>CW15*(1+'RBH-R12 Growth Rates'!$J15)</f>
        <v>592.025618440465</v>
      </c>
      <c r="CY15" s="241">
        <f>CX15*(1+'RBH-R12 Growth Rates'!$J15)</f>
        <v>621.88670474325841</v>
      </c>
      <c r="CZ15" s="241">
        <f>CY15*(1+'RBH-R12 Growth Rates'!$J15)</f>
        <v>653.25394964359998</v>
      </c>
      <c r="DA15" s="241">
        <f>CZ15*(1+'RBH-R12 Growth Rates'!$J15)</f>
        <v>686.20332203618977</v>
      </c>
      <c r="DB15" s="241">
        <f>DA15*(1+'RBH-R12 Growth Rates'!$J15)</f>
        <v>720.81462259876287</v>
      </c>
      <c r="DC15" s="241">
        <f>DB15*(1+'RBH-R12 Growth Rates'!$J15)</f>
        <v>757.17167706278622</v>
      </c>
      <c r="DD15" s="241">
        <f>DC15*(1+'RBH-R12 Growth Rates'!$J15)</f>
        <v>795.36253923250558</v>
      </c>
      <c r="DE15" s="241">
        <f>DD15*(1+'RBH-R12 Growth Rates'!$J15)</f>
        <v>835.47970424403809</v>
      </c>
      <c r="DF15" s="241">
        <f>DE15*(1+'RBH-R12 Growth Rates'!$J15)</f>
        <v>877.62033258100655</v>
      </c>
      <c r="DG15" s="241">
        <f>DF15*(1+'RBH-R12 Growth Rates'!$J15)</f>
        <v>921.88648538926213</v>
      </c>
      <c r="DH15" s="241">
        <f>DG15*(1+'RBH-R12 Growth Rates'!$J15)</f>
        <v>968.38537166061008</v>
      </c>
      <c r="DI15" s="241">
        <f>DH15*(1+'RBH-R12 Growth Rates'!$J15)</f>
        <v>1017.2296078841952</v>
      </c>
      <c r="DJ15" s="241">
        <f>DI15*(1+'RBH-R12 Growth Rates'!$J15)</f>
        <v>1068.5374907944029</v>
      </c>
      <c r="DK15" s="241">
        <f>DJ15*(1+'RBH-R12 Growth Rates'!$J15)</f>
        <v>1122.433283875848</v>
      </c>
      <c r="DL15" s="241">
        <f>DK15*(1+'RBH-R12 Growth Rates'!$J15)</f>
        <v>1179.0475183193446</v>
      </c>
      <c r="DM15" s="241">
        <f>DL15*(1+'RBH-R12 Growth Rates'!$J15)</f>
        <v>1238.5173091577437</v>
      </c>
      <c r="DN15" s="241">
        <f>DM15*(1+'RBH-R12 Growth Rates'!$J15)</f>
        <v>1300.986687347299</v>
      </c>
      <c r="DO15" s="241">
        <f>DN15*(1+'RBH-R12 Growth Rates'!$J15)</f>
        <v>1366.6069485988307</v>
      </c>
      <c r="DP15" s="241">
        <f>DO15*(1+'RBH-R12 Growth Rates'!$J15)</f>
        <v>1435.5370198035291</v>
      </c>
      <c r="DQ15" s="241">
        <f>DP15*(1+'RBH-R12 Growth Rates'!$J15)</f>
        <v>1507.9438439408511</v>
      </c>
      <c r="DR15" s="241">
        <f>DQ15*(1+'RBH-R12 Growth Rates'!$J15)</f>
        <v>1584.0027844007257</v>
      </c>
      <c r="DS15" s="241">
        <f>DR15*(1+'RBH-R12 Growth Rates'!$J15)</f>
        <v>1663.8980496993026</v>
      </c>
      <c r="DT15" s="241">
        <f>DS15*(1+'RBH-R12 Growth Rates'!$J15)</f>
        <v>1747.8231396168717</v>
      </c>
      <c r="DU15" s="241">
        <f>DT15*(1+'RBH-R12 Growth Rates'!$J15)</f>
        <v>1835.9813138384611</v>
      </c>
      <c r="DV15" s="241">
        <f>DU15*(1+'RBH-R12 Growth Rates'!$J15)</f>
        <v>1928.5860842321251</v>
      </c>
      <c r="DW15" s="241">
        <f>DV15*(1+'RBH-R12 Growth Rates'!$J15)</f>
        <v>2025.861731957179</v>
      </c>
      <c r="DX15" s="241">
        <f>DW15*(1+'RBH-R12 Growth Rates'!$J15)</f>
        <v>2128.0438506547725</v>
      </c>
      <c r="DY15" s="241">
        <f>DX15*(1+'RBH-R12 Growth Rates'!$J15)</f>
        <v>2235.3799170363682</v>
      </c>
      <c r="DZ15" s="241">
        <f>DY15*(1+'RBH-R12 Growth Rates'!$J15)</f>
        <v>2348.1298902520402</v>
      </c>
      <c r="EA15" s="241">
        <f>DZ15*(1+'RBH-R12 Growth Rates'!$J15)</f>
        <v>2466.566841490217</v>
      </c>
      <c r="EB15" s="241">
        <f>EA15*(1+'RBH-R12 Growth Rates'!$J15)</f>
        <v>2590.9776153337052</v>
      </c>
      <c r="EC15" s="241">
        <f>EB15*(1+'RBH-R12 Growth Rates'!$J15)</f>
        <v>2721.6635244737436</v>
      </c>
      <c r="ED15" s="241">
        <f>EC15*(1+'RBH-R12 Growth Rates'!$J15)</f>
        <v>2858.9410794646315</v>
      </c>
      <c r="EE15" s="241">
        <f>ED15*(1+'RBH-R12 Growth Rates'!$J15)</f>
        <v>3003.1427552863333</v>
      </c>
      <c r="EF15" s="241">
        <f>EE15*(1+'RBH-R12 Growth Rates'!$J15)</f>
        <v>3154.6177965716151</v>
      </c>
      <c r="EG15" s="241">
        <f>EF15*(1+'RBH-R12 Growth Rates'!$J15)</f>
        <v>3313.7330634479013</v>
      </c>
      <c r="EH15" s="241">
        <f>EG15*(1+'RBH-R12 Growth Rates'!$J15)</f>
        <v>3480.8739200424179</v>
      </c>
      <c r="EI15" s="241">
        <f>EH15*(1+'RBH-R12 Growth Rates'!$J15)</f>
        <v>3656.4451678025043</v>
      </c>
      <c r="EJ15" s="241">
        <f>EI15*(1+'RBH-R12 Growth Rates'!$J15)</f>
        <v>3840.8720258915218</v>
      </c>
      <c r="EK15" s="241">
        <f>EJ15*(1+'RBH-R12 Growth Rates'!$J15)</f>
        <v>4034.6011610347932</v>
      </c>
      <c r="EL15" s="241">
        <f>EK15*(1+'RBH-R12 Growth Rates'!$J15)</f>
        <v>4238.101769309781</v>
      </c>
      <c r="EM15" s="241">
        <f>EL15*(1+'RBH-R12 Growth Rates'!$J15)</f>
        <v>4451.8667125005077</v>
      </c>
      <c r="EN15" s="241">
        <f>EM15*(1+'RBH-R12 Growth Rates'!$J15)</f>
        <v>4676.4137117683767</v>
      </c>
      <c r="EO15" s="241">
        <f>EN15*(1+'RBH-R12 Growth Rates'!$J15)</f>
        <v>4912.2866015303671</v>
      </c>
      <c r="EP15" s="241">
        <f>EO15*(1+'RBH-R12 Growth Rates'!$J15)</f>
        <v>5160.0566465813899</v>
      </c>
      <c r="EQ15" s="241">
        <f>EP15*(1+'RBH-R12 Growth Rates'!$J15)</f>
        <v>5420.3239256507741</v>
      </c>
      <c r="ER15" s="241">
        <f>EQ15*(1+'RBH-R12 Growth Rates'!$J15)</f>
        <v>5693.7187847437344</v>
      </c>
      <c r="ES15" s="241">
        <f>ER15*(1+'RBH-R12 Growth Rates'!$J15)</f>
        <v>5980.9033637877001</v>
      </c>
      <c r="ET15" s="241">
        <f>ES15*(1+'RBH-R12 Growth Rates'!$J15)</f>
        <v>6282.5732002809191</v>
      </c>
      <c r="EU15" s="241">
        <f>ET15*(1+'RBH-R12 Growth Rates'!$J15)</f>
        <v>6599.458913827234</v>
      </c>
      <c r="EV15" s="241">
        <f>EU15*(1+'RBH-R12 Growth Rates'!$J15)</f>
        <v>6932.3279756368484</v>
      </c>
      <c r="EW15" s="241">
        <f>EV15*(1+'RBH-R12 Growth Rates'!$J15)</f>
        <v>7281.9865672786518</v>
      </c>
      <c r="EX15" s="241">
        <f>EW15*(1+'RBH-R12 Growth Rates'!$J15)</f>
        <v>7649.2815331858692</v>
      </c>
      <c r="EY15" s="241">
        <f>EX15*(1+'RBH-R12 Growth Rates'!$J15)</f>
        <v>8035.1024316438243</v>
      </c>
      <c r="EZ15" s="241">
        <f>EY15*(1+'RBH-R12 Growth Rates'!$J15)</f>
        <v>8440.3836892271556</v>
      </c>
      <c r="FA15" s="241">
        <f>EZ15*(1+'RBH-R12 Growth Rates'!$J15)</f>
        <v>8866.106863904346</v>
      </c>
      <c r="FB15" s="241">
        <f>FA15*(1+'RBH-R12 Growth Rates'!$J15)</f>
        <v>9313.3030222906236</v>
      </c>
      <c r="FC15" s="241">
        <f>FB15*(1+'RBH-R12 Growth Rates'!$J15)</f>
        <v>9783.0552368067492</v>
      </c>
      <c r="FD15" s="241">
        <f>FC15*(1+'RBH-R12 Growth Rates'!$J15)</f>
        <v>10276.501208791589</v>
      </c>
      <c r="FE15" s="241">
        <f>FD15*(1+'RBH-R12 Growth Rates'!$J15)</f>
        <v>10794.83602392146</v>
      </c>
      <c r="FF15" s="241">
        <f>FE15*(1+'RBH-R12 Growth Rates'!$J15)</f>
        <v>11339.315046609627</v>
      </c>
      <c r="FG15" s="241">
        <f>FF15*(1+'RBH-R12 Growth Rates'!$J15)</f>
        <v>11911.256960395955</v>
      </c>
      <c r="FH15" s="241">
        <f>FG15*(1+'RBH-R12 Growth Rates'!$J15)</f>
        <v>12512.046961690299</v>
      </c>
      <c r="FI15" s="241">
        <f>FH15*(1+'RBH-R12 Growth Rates'!$J15)</f>
        <v>13143.14011460461</v>
      </c>
      <c r="FJ15" s="241">
        <f>FI15*(1+'RBH-R12 Growth Rates'!$J15)</f>
        <v>13806.06487499888</v>
      </c>
      <c r="FK15" s="241">
        <f>FJ15*(1+'RBH-R12 Growth Rates'!$J15)</f>
        <v>14502.426792275883</v>
      </c>
      <c r="FL15" s="241">
        <f>FK15*(1+'RBH-R12 Growth Rates'!$J15)</f>
        <v>15233.912397890164</v>
      </c>
      <c r="FM15" s="241">
        <f>FL15*(1+'RBH-R12 Growth Rates'!$J15)</f>
        <v>16002.293289988904</v>
      </c>
      <c r="FN15" s="241">
        <f>FM15*(1+'RBH-R12 Growth Rates'!$J15)</f>
        <v>16809.430424077338</v>
      </c>
      <c r="FO15" s="241">
        <f>FN15*(1+'RBH-R12 Growth Rates'!$J15)</f>
        <v>17657.27862010038</v>
      </c>
      <c r="FP15" s="241">
        <f>FO15*(1+'RBH-R12 Growth Rates'!$J15)</f>
        <v>18547.891296856207</v>
      </c>
      <c r="FQ15" s="241">
        <f>FP15*(1+'RBH-R12 Growth Rates'!$J15)</f>
        <v>19483.425445208184</v>
      </c>
      <c r="FR15" s="241">
        <f>FQ15*(1+'RBH-R12 Growth Rates'!$J15)</f>
        <v>20466.146852139849</v>
      </c>
      <c r="FS15" s="241">
        <f>FR15*(1+'RBH-R12 Growth Rates'!$J15)</f>
        <v>21498.435588305154</v>
      </c>
      <c r="FT15" s="241">
        <f>FS15*(1+'RBH-R12 Growth Rates'!$J15)</f>
        <v>22582.791772364413</v>
      </c>
      <c r="FU15" s="241">
        <f>FT15*(1+'RBH-R12 Growth Rates'!$J15)</f>
        <v>23721.841626066645</v>
      </c>
      <c r="FV15" s="241">
        <f>FU15*(1+'RBH-R12 Growth Rates'!$J15)</f>
        <v>24918.343834743289</v>
      </c>
      <c r="FW15" s="241">
        <f>FV15*(1+'RBH-R12 Growth Rates'!$J15)</f>
        <v>26175.19622861782</v>
      </c>
      <c r="FX15" s="241">
        <f>FW15*(1+'RBH-R12 Growth Rates'!$J15)</f>
        <v>27495.442801112909</v>
      </c>
      <c r="FY15" s="241">
        <f>FX15*(1+'RBH-R12 Growth Rates'!$J15)</f>
        <v>28882.28108115284</v>
      </c>
      <c r="FZ15" s="241">
        <f>FY15*(1+'RBH-R12 Growth Rates'!$J15)</f>
        <v>30339.069877316349</v>
      </c>
      <c r="GA15" s="241">
        <f>FZ15*(1+'RBH-R12 Growth Rates'!$J15)</f>
        <v>31869.337412595531</v>
      </c>
      <c r="GB15" s="241">
        <f>GA15*(1+'RBH-R12 Growth Rates'!$J15)</f>
        <v>33476.789869462576</v>
      </c>
      <c r="GC15" s="241">
        <f>GB15*(1+'RBH-R12 Growth Rates'!$J15)</f>
        <v>35165.320365939777</v>
      </c>
      <c r="GD15" s="241">
        <f>GC15*(1+'RBH-R12 Growth Rates'!$J15)</f>
        <v>36939.018384412098</v>
      </c>
      <c r="GE15" s="241">
        <f>GD15*(1+'RBH-R12 Growth Rates'!$J15)</f>
        <v>38802.179676018139</v>
      </c>
      <c r="GF15" s="241">
        <f>GE15*(1+'RBH-R12 Growth Rates'!$J15)</f>
        <v>40759.316664607075</v>
      </c>
      <c r="GG15" s="241">
        <f>GF15*(1+'RBH-R12 Growth Rates'!$J15)</f>
        <v>42815.169375459169</v>
      </c>
      <c r="GH15" s="241">
        <f>GG15*(1+'RBH-R12 Growth Rates'!$J15)</f>
        <v>44974.716915238263</v>
      </c>
      <c r="GI15" s="241">
        <f>GH15*(1+'RBH-R12 Growth Rates'!$J15)</f>
        <v>47243.189530979784</v>
      </c>
      <c r="GJ15" s="241">
        <f>GI15*(1+'RBH-R12 Growth Rates'!$J15)</f>
        <v>49626.081277320111</v>
      </c>
      <c r="GK15" s="241">
        <f>GJ15*(1+'RBH-R12 Growth Rates'!$J15)</f>
        <v>52129.163322646353</v>
      </c>
      <c r="GL15" s="241">
        <f>GK15*(1+'RBH-R12 Growth Rates'!$J15)</f>
        <v>54758.497926392884</v>
      </c>
      <c r="GM15" s="241">
        <f>GL15*(1+'RBH-R12 Growth Rates'!$J15)</f>
        <v>57520.453121336504</v>
      </c>
      <c r="GN15" s="241">
        <f>GM15*(1+'RBH-R12 Growth Rates'!$J15)</f>
        <v>60421.718136449592</v>
      </c>
      <c r="GO15" s="241">
        <f>GN15*(1+'RBH-R12 Growth Rates'!$J15)</f>
        <v>63469.319597664085</v>
      </c>
      <c r="GP15" s="241">
        <f>GO15*(1+'RBH-R12 Growth Rates'!$J15)</f>
        <v>66670.638545783237</v>
      </c>
      <c r="GQ15" s="241">
        <f>GP15*(1+'RBH-R12 Growth Rates'!$J15)</f>
        <v>70033.428312757111</v>
      </c>
      <c r="GR15" s="241">
        <f>GQ15*(1+'RBH-R12 Growth Rates'!$J15)</f>
        <v>73565.833299616701</v>
      </c>
      <c r="GS15" s="241">
        <f>GR15*(1+'RBH-R12 Growth Rates'!$J15)</f>
        <v>77276.408701545311</v>
      </c>
      <c r="GT15" s="241">
        <f>GS15*(1+'RBH-R12 Growth Rates'!$J15)</f>
        <v>81174.141227859669</v>
      </c>
      <c r="GU15" s="241">
        <f>GT15*(1+'RBH-R12 Growth Rates'!$J15)</f>
        <v>85268.470867082899</v>
      </c>
      <c r="GV15" s="241">
        <f>GU15*(1+'RBH-R12 Growth Rates'!$J15)</f>
        <v>89569.313749822497</v>
      </c>
      <c r="GW15" s="241">
        <f>GV15*(1+'RBH-R12 Growth Rates'!$J15)</f>
        <v>94087.086164825509</v>
      </c>
      <c r="GX15" s="241">
        <f>GW15*(1+'RBH-R12 Growth Rates'!$J15)</f>
        <v>98832.729786375552</v>
      </c>
      <c r="GY15" s="241">
        <f>GX15*(1+'RBH-R12 Growth Rates'!$J15)</f>
        <v>103817.73817413065</v>
      </c>
      <c r="GZ15" s="241">
        <f>GY15*(1+'RBH-R12 Growth Rates'!$J15)</f>
        <v>109054.18460958211</v>
      </c>
      <c r="HA15" s="241">
        <f>GZ15*(1+'RBH-R12 Growth Rates'!$J15)</f>
        <v>114554.75133655217</v>
      </c>
    </row>
    <row r="16" spans="1:211">
      <c r="A16" s="259" t="s">
        <v>536</v>
      </c>
      <c r="B16" s="241">
        <v>6.61</v>
      </c>
      <c r="C16" s="241">
        <v>7.09</v>
      </c>
      <c r="D16" s="241">
        <v>7.61</v>
      </c>
      <c r="E16" s="241">
        <v>8.1999999999999993</v>
      </c>
      <c r="F16" s="241">
        <f>E16*(1+'RBH-R12 Growth Rates'!$B16)</f>
        <v>8.7083999999999993</v>
      </c>
      <c r="G16" s="241">
        <f>F16*(1+'RBH-R12 Growth Rates'!F16)</f>
        <v>9.2281849613764493</v>
      </c>
      <c r="H16" s="241">
        <f>G16*(1+'RBH-R12 Growth Rates'!G16)</f>
        <v>9.7576570251945132</v>
      </c>
      <c r="I16" s="241">
        <f>H16*(1+'RBH-R12 Growth Rates'!H16)</f>
        <v>10.294945868789068</v>
      </c>
      <c r="J16" s="241">
        <f>I16*(1+'RBH-R12 Growth Rates'!I16)</f>
        <v>10.838015311490917</v>
      </c>
      <c r="K16" s="241">
        <f>J16*(1+'RBH-R12 Growth Rates'!$J16)</f>
        <v>11.384672247418719</v>
      </c>
      <c r="L16" s="241">
        <f>K16*(1+'RBH-R12 Growth Rates'!$J16)</f>
        <v>11.958901925865266</v>
      </c>
      <c r="M16" s="241">
        <f>L16*(1+'RBH-R12 Growth Rates'!$J16)</f>
        <v>12.562095084018802</v>
      </c>
      <c r="N16" s="241">
        <f>M16*(1+'RBH-R12 Growth Rates'!$J16)</f>
        <v>13.195712606240106</v>
      </c>
      <c r="O16" s="241">
        <f>N16*(1+'RBH-R12 Growth Rates'!$J16)</f>
        <v>13.861289062204603</v>
      </c>
      <c r="P16" s="241">
        <f>O16*(1+'RBH-R12 Growth Rates'!$J16)</f>
        <v>14.560436423504276</v>
      </c>
      <c r="Q16" s="241">
        <f>P16*(1+'RBH-R12 Growth Rates'!$J16)</f>
        <v>15.294847967710654</v>
      </c>
      <c r="R16" s="241">
        <f>Q16*(1+'RBH-R12 Growth Rates'!$J16)</f>
        <v>16.066302379354227</v>
      </c>
      <c r="S16" s="241">
        <f>R16*(1+'RBH-R12 Growth Rates'!$J16)</f>
        <v>16.876668057752511</v>
      </c>
      <c r="T16" s="241">
        <f>S16*(1+'RBH-R12 Growth Rates'!$J16)</f>
        <v>17.727907642119963</v>
      </c>
      <c r="U16" s="241">
        <f>T16*(1+'RBH-R12 Growth Rates'!$J16)</f>
        <v>18.622082764919195</v>
      </c>
      <c r="V16" s="241">
        <f>U16*(1+'RBH-R12 Growth Rates'!$J16)</f>
        <v>19.561359044965737</v>
      </c>
      <c r="W16" s="241">
        <f>V16*(1+'RBH-R12 Growth Rates'!$J16)</f>
        <v>20.548011332379193</v>
      </c>
      <c r="X16" s="241">
        <f>W16*(1+'RBH-R12 Growth Rates'!$J16)</f>
        <v>21.58442921808367</v>
      </c>
      <c r="Y16" s="241">
        <f>X16*(1+'RBH-R12 Growth Rates'!$J16)</f>
        <v>22.673122821201027</v>
      </c>
      <c r="Z16" s="241">
        <f>Y16*(1+'RBH-R12 Growth Rates'!$J16)</f>
        <v>23.816728868353533</v>
      </c>
      <c r="AA16" s="241">
        <f>Z16*(1+'RBH-R12 Growth Rates'!$J16)</f>
        <v>25.018017079599502</v>
      </c>
      <c r="AB16" s="241">
        <f>AA16*(1+'RBH-R12 Growth Rates'!$J16)</f>
        <v>26.279896876468133</v>
      </c>
      <c r="AC16" s="241">
        <f>AB16*(1+'RBH-R12 Growth Rates'!$J16)</f>
        <v>27.605424428339845</v>
      </c>
      <c r="AD16" s="241">
        <f>AC16*(1+'RBH-R12 Growth Rates'!$J16)</f>
        <v>28.997810054237878</v>
      </c>
      <c r="AE16" s="241">
        <f>AD16*(1+'RBH-R12 Growth Rates'!$J16)</f>
        <v>30.460425997957692</v>
      </c>
      <c r="AF16" s="241">
        <f>AE16*(1+'RBH-R12 Growth Rates'!$J16)</f>
        <v>31.996814595364874</v>
      </c>
      <c r="AG16" s="241">
        <f>AF16*(1+'RBH-R12 Growth Rates'!$J16)</f>
        <v>33.610696853642104</v>
      </c>
      <c r="AH16" s="241">
        <f>AG16*(1+'RBH-R12 Growth Rates'!$J16)</f>
        <v>35.305981463263372</v>
      </c>
      <c r="AI16" s="241">
        <f>AH16*(1+'RBH-R12 Growth Rates'!$J16)</f>
        <v>37.086774264521772</v>
      </c>
      <c r="AJ16" s="241">
        <f>AI16*(1+'RBH-R12 Growth Rates'!$J16)</f>
        <v>38.957388191537952</v>
      </c>
      <c r="AK16" s="241">
        <f>AJ16*(1+'RBH-R12 Growth Rates'!$J16)</f>
        <v>40.922353717832863</v>
      </c>
      <c r="AL16" s="241">
        <f>AK16*(1+'RBH-R12 Growth Rates'!$J16)</f>
        <v>42.986429828763065</v>
      </c>
      <c r="AM16" s="241">
        <f>AL16*(1+'RBH-R12 Growth Rates'!$J16)</f>
        <v>45.154615547392993</v>
      </c>
      <c r="AN16" s="241">
        <f>AM16*(1+'RBH-R12 Growth Rates'!$J16)</f>
        <v>47.432162041718819</v>
      </c>
      <c r="AO16" s="241">
        <f>AN16*(1+'RBH-R12 Growth Rates'!$J16)</f>
        <v>49.824585342566699</v>
      </c>
      <c r="AP16" s="241">
        <f>AO16*(1+'RBH-R12 Growth Rates'!$J16)</f>
        <v>52.33767970296708</v>
      </c>
      <c r="AQ16" s="241">
        <f>AP16*(1+'RBH-R12 Growth Rates'!$J16)</f>
        <v>54.977531631360314</v>
      </c>
      <c r="AR16" s="241">
        <f>AQ16*(1+'RBH-R12 Growth Rates'!$J16)</f>
        <v>57.750534632620969</v>
      </c>
      <c r="AS16" s="241">
        <f>AR16*(1+'RBH-R12 Growth Rates'!$J16)</f>
        <v>60.663404692602285</v>
      </c>
      <c r="AT16" s="241">
        <f>AS16*(1+'RBH-R12 Growth Rates'!$J16)</f>
        <v>63.723196543703139</v>
      </c>
      <c r="AU16" s="241">
        <f>AT16*(1+'RBH-R12 Growth Rates'!$J16)</f>
        <v>66.937320750851342</v>
      </c>
      <c r="AV16" s="241">
        <f>AU16*(1+'RBH-R12 Growth Rates'!$J16)</f>
        <v>70.313561659284161</v>
      </c>
      <c r="AW16" s="241">
        <f>AV16*(1+'RBH-R12 Growth Rates'!$J16)</f>
        <v>73.860096247594058</v>
      </c>
      <c r="AX16" s="241">
        <f>AW16*(1+'RBH-R12 Growth Rates'!$J16)</f>
        <v>77.585513931700277</v>
      </c>
      <c r="AY16" s="241">
        <f>AX16*(1+'RBH-R12 Growth Rates'!$J16)</f>
        <v>81.498837367709754</v>
      </c>
      <c r="AZ16" s="241">
        <f>AY16*(1+'RBH-R12 Growth Rates'!$J16)</f>
        <v>85.609544304050274</v>
      </c>
      <c r="BA16" s="241">
        <f>AZ16*(1+'RBH-R12 Growth Rates'!$J16)</f>
        <v>89.927590535799851</v>
      </c>
      <c r="BB16" s="241">
        <f>BA16*(1+'RBH-R12 Growth Rates'!$J16)</f>
        <v>94.463434016805948</v>
      </c>
      <c r="BC16" s="241">
        <f>BB16*(1+'RBH-R12 Growth Rates'!$J16)</f>
        <v>99.228060187992043</v>
      </c>
      <c r="BD16" s="241">
        <f>BC16*(1+'RBH-R12 Growth Rates'!$J16)</f>
        <v>104.2330085831946</v>
      </c>
      <c r="BE16" s="241">
        <f>BD16*(1+'RBH-R12 Growth Rates'!$J16)</f>
        <v>109.49040077696768</v>
      </c>
      <c r="BF16" s="241">
        <f>BE16*(1+'RBH-R12 Growth Rates'!$J16)</f>
        <v>115.01296974204237</v>
      </c>
      <c r="BG16" s="241">
        <f>BF16*(1+'RBH-R12 Growth Rates'!$J16)</f>
        <v>120.81409068754257</v>
      </c>
      <c r="BH16" s="241">
        <f>BG16*(1+'RBH-R12 Growth Rates'!$J16)</f>
        <v>126.90781345264452</v>
      </c>
      <c r="BI16" s="241">
        <f>BH16*(1+'RBH-R12 Growth Rates'!$J16)</f>
        <v>133.30889653413504</v>
      </c>
      <c r="BJ16" s="241">
        <f>BI16*(1+'RBH-R12 Growth Rates'!$J16)</f>
        <v>140.03284283028046</v>
      </c>
      <c r="BK16" s="241">
        <f>BJ16*(1+'RBH-R12 Growth Rates'!$J16)</f>
        <v>147.09593718757475</v>
      </c>
      <c r="BL16" s="241">
        <f>BK16*(1+'RBH-R12 Growth Rates'!$J16)</f>
        <v>154.51528584130222</v>
      </c>
      <c r="BM16" s="241">
        <f>BL16*(1+'RBH-R12 Growth Rates'!$J16)</f>
        <v>162.30885784543653</v>
      </c>
      <c r="BN16" s="241">
        <f>BM16*(1+'RBH-R12 Growth Rates'!$J16)</f>
        <v>170.49552859221572</v>
      </c>
      <c r="BO16" s="241">
        <f>BN16*(1+'RBH-R12 Growth Rates'!$J16)</f>
        <v>179.09512552679416</v>
      </c>
      <c r="BP16" s="241">
        <f>BO16*(1+'RBH-R12 Growth Rates'!$J16)</f>
        <v>188.1284761676888</v>
      </c>
      <c r="BQ16" s="241">
        <f>BP16*(1+'RBH-R12 Growth Rates'!$J16)</f>
        <v>197.61745854932082</v>
      </c>
      <c r="BR16" s="241">
        <f>BQ16*(1+'RBH-R12 Growth Rates'!$J16)</f>
        <v>207.58505420882079</v>
      </c>
      <c r="BS16" s="241">
        <f>BR16*(1+'RBH-R12 Growth Rates'!$J16)</f>
        <v>218.05540384542692</v>
      </c>
      <c r="BT16" s="241">
        <f>BS16*(1+'RBH-R12 Growth Rates'!$J16)</f>
        <v>229.05386578727877</v>
      </c>
      <c r="BU16" s="241">
        <f>BT16*(1+'RBH-R12 Growth Rates'!$J16)</f>
        <v>240.60707740720835</v>
      </c>
      <c r="BV16" s="241">
        <f>BU16*(1+'RBH-R12 Growth Rates'!$J16)</f>
        <v>252.74301963627263</v>
      </c>
      <c r="BW16" s="241">
        <f>BV16*(1+'RBH-R12 Growth Rates'!$J16)</f>
        <v>265.49108473127376</v>
      </c>
      <c r="BX16" s="241">
        <f>BW16*(1+'RBH-R12 Growth Rates'!$J16)</f>
        <v>278.88214746039455</v>
      </c>
      <c r="BY16" s="241">
        <f>BX16*(1+'RBH-R12 Growth Rates'!$J16)</f>
        <v>292.94863987935503</v>
      </c>
      <c r="BZ16" s="241">
        <f>BY16*(1+'RBH-R12 Growth Rates'!$J16)</f>
        <v>307.72462987919158</v>
      </c>
      <c r="CA16" s="241">
        <f>BZ16*(1+'RBH-R12 Growth Rates'!$J16)</f>
        <v>323.24590369589509</v>
      </c>
      <c r="CB16" s="241">
        <f>CA16*(1+'RBH-R12 Growth Rates'!$J16)</f>
        <v>339.55005258173969</v>
      </c>
      <c r="CC16" s="241">
        <f>CB16*(1+'RBH-R12 Growth Rates'!$J16)</f>
        <v>356.67656384821282</v>
      </c>
      <c r="CD16" s="241">
        <f>CC16*(1+'RBH-R12 Growth Rates'!$J16)</f>
        <v>374.66691650104542</v>
      </c>
      <c r="CE16" s="241">
        <f>CD16*(1+'RBH-R12 Growth Rates'!$J16)</f>
        <v>393.56468169896192</v>
      </c>
      <c r="CF16" s="241">
        <f>CE16*(1+'RBH-R12 Growth Rates'!$J16)</f>
        <v>413.41562827945341</v>
      </c>
      <c r="CG16" s="241">
        <f>CF16*(1+'RBH-R12 Growth Rates'!$J16)</f>
        <v>434.26783360714859</v>
      </c>
      <c r="CH16" s="241">
        <f>CG16*(1+'RBH-R12 Growth Rates'!$J16)</f>
        <v>456.171800013248</v>
      </c>
      <c r="CI16" s="241">
        <f>CH16*(1+'RBH-R12 Growth Rates'!$J16)</f>
        <v>479.18057710802844</v>
      </c>
      <c r="CJ16" s="241">
        <f>CI16*(1+'RBH-R12 Growth Rates'!$J16)</f>
        <v>503.34989026264844</v>
      </c>
      <c r="CK16" s="241">
        <f>CJ16*(1+'RBH-R12 Growth Rates'!$J16)</f>
        <v>528.73827557142715</v>
      </c>
      <c r="CL16" s="241">
        <f>CK16*(1+'RBH-R12 Growth Rates'!$J16)</f>
        <v>555.40722162146415</v>
      </c>
      <c r="CM16" s="241">
        <f>CL16*(1+'RBH-R12 Growth Rates'!$J16)</f>
        <v>583.42131841295463</v>
      </c>
      <c r="CN16" s="241">
        <f>CM16*(1+'RBH-R12 Growth Rates'!$J16)</f>
        <v>612.84841379087311</v>
      </c>
      <c r="CO16" s="241">
        <f>CN16*(1+'RBH-R12 Growth Rates'!$J16)</f>
        <v>643.75977776688933</v>
      </c>
      <c r="CP16" s="241">
        <f>CO16*(1+'RBH-R12 Growth Rates'!$J16)</f>
        <v>676.2302751294917</v>
      </c>
      <c r="CQ16" s="241">
        <f>CP16*(1+'RBH-R12 Growth Rates'!$J16)</f>
        <v>710.3385467603656</v>
      </c>
      <c r="CR16" s="241">
        <f>CQ16*(1+'RBH-R12 Growth Rates'!$J16)</f>
        <v>746.16720009615904</v>
      </c>
      <c r="CS16" s="241">
        <f>CR16*(1+'RBH-R12 Growth Rates'!$J16)</f>
        <v>783.80300919691967</v>
      </c>
      <c r="CT16" s="241">
        <f>CS16*(1+'RBH-R12 Growth Rates'!$J16)</f>
        <v>823.33712490575203</v>
      </c>
      <c r="CU16" s="241">
        <f>CT16*(1+'RBH-R12 Growth Rates'!$J16)</f>
        <v>864.86529560868394</v>
      </c>
      <c r="CV16" s="241">
        <f>CU16*(1+'RBH-R12 Growth Rates'!$J16)</f>
        <v>908.4880991294051</v>
      </c>
      <c r="CW16" s="241">
        <f>CV16*(1+'RBH-R12 Growth Rates'!$J16)</f>
        <v>954.31118632050766</v>
      </c>
      <c r="CX16" s="241">
        <f>CW16*(1+'RBH-R12 Growth Rates'!$J16)</f>
        <v>1002.4455369411869</v>
      </c>
      <c r="CY16" s="241">
        <f>CX16*(1+'RBH-R12 Growth Rates'!$J16)</f>
        <v>1053.0077284411161</v>
      </c>
      <c r="CZ16" s="241">
        <f>CY16*(1+'RBH-R12 Growth Rates'!$J16)</f>
        <v>1106.1202183014693</v>
      </c>
      <c r="DA16" s="241">
        <f>CZ16*(1+'RBH-R12 Growth Rates'!$J16)</f>
        <v>1161.911640616898</v>
      </c>
      <c r="DB16" s="241">
        <f>DA16*(1+'RBH-R12 Growth Rates'!$J16)</f>
        <v>1220.5171176367587</v>
      </c>
      <c r="DC16" s="241">
        <f>DB16*(1+'RBH-R12 Growth Rates'!$J16)</f>
        <v>1282.0785870201194</v>
      </c>
      <c r="DD16" s="241">
        <f>DC16*(1+'RBH-R12 Growth Rates'!$J16)</f>
        <v>1346.7451455971297</v>
      </c>
      <c r="DE16" s="241">
        <f>DD16*(1+'RBH-R12 Growth Rates'!$J16)</f>
        <v>1414.6734104693162</v>
      </c>
      <c r="DF16" s="241">
        <f>DE16*(1+'RBH-R12 Growth Rates'!$J16)</f>
        <v>1486.0278983233572</v>
      </c>
      <c r="DG16" s="241">
        <f>DF16*(1+'RBH-R12 Growth Rates'!$J16)</f>
        <v>1560.9814238770066</v>
      </c>
      <c r="DH16" s="241">
        <f>DG16*(1+'RBH-R12 Growth Rates'!$J16)</f>
        <v>1639.715518422167</v>
      </c>
      <c r="DI16" s="241">
        <f>DH16*(1+'RBH-R12 Growth Rates'!$J16)</f>
        <v>1722.4208694787915</v>
      </c>
      <c r="DJ16" s="241">
        <f>DI16*(1+'RBH-R12 Growth Rates'!$J16)</f>
        <v>1809.2977826244189</v>
      </c>
      <c r="DK16" s="241">
        <f>DJ16*(1+'RBH-R12 Growth Rates'!$J16)</f>
        <v>1900.5566666178547</v>
      </c>
      <c r="DL16" s="241">
        <f>DK16*(1+'RBH-R12 Growth Rates'!$J16)</f>
        <v>1996.4185429919296</v>
      </c>
      <c r="DM16" s="241">
        <f>DL16*(1+'RBH-R12 Growth Rates'!$J16)</f>
        <v>2097.1155813495257</v>
      </c>
      <c r="DN16" s="241">
        <f>DM16*(1+'RBH-R12 Growth Rates'!$J16)</f>
        <v>2202.8916616593142</v>
      </c>
      <c r="DO16" s="241">
        <f>DN16*(1+'RBH-R12 Growth Rates'!$J16)</f>
        <v>2314.0029649130392</v>
      </c>
      <c r="DP16" s="241">
        <f>DO16*(1+'RBH-R12 Growth Rates'!$J16)</f>
        <v>2430.7185935748698</v>
      </c>
      <c r="DQ16" s="241">
        <f>DP16*(1+'RBH-R12 Growth Rates'!$J16)</f>
        <v>2553.3212233254994</v>
      </c>
      <c r="DR16" s="241">
        <f>DQ16*(1+'RBH-R12 Growth Rates'!$J16)</f>
        <v>2682.1077876794607</v>
      </c>
      <c r="DS16" s="241">
        <f>DR16*(1+'RBH-R12 Growth Rates'!$J16)</f>
        <v>2817.3901971337477</v>
      </c>
      <c r="DT16" s="241">
        <f>DS16*(1+'RBH-R12 Growth Rates'!$J16)</f>
        <v>2959.4960945894591</v>
      </c>
      <c r="DU16" s="241">
        <f>DT16*(1+'RBH-R12 Growth Rates'!$J16)</f>
        <v>3108.7696488760339</v>
      </c>
      <c r="DV16" s="241">
        <f>DU16*(1+'RBH-R12 Growth Rates'!$J16)</f>
        <v>3265.5723882999314</v>
      </c>
      <c r="DW16" s="241">
        <f>DV16*(1+'RBH-R12 Growth Rates'!$J16)</f>
        <v>3430.2840762365395</v>
      </c>
      <c r="DX16" s="241">
        <f>DW16*(1+'RBH-R12 Growth Rates'!$J16)</f>
        <v>3603.3036308859264</v>
      </c>
      <c r="DY16" s="241">
        <f>DX16*(1+'RBH-R12 Growth Rates'!$J16)</f>
        <v>3785.0500914200047</v>
      </c>
      <c r="DZ16" s="241">
        <f>DY16*(1+'RBH-R12 Growth Rates'!$J16)</f>
        <v>3975.9636328610409</v>
      </c>
      <c r="EA16" s="241">
        <f>DZ16*(1+'RBH-R12 Growth Rates'!$J16)</f>
        <v>4176.5066321494587</v>
      </c>
      <c r="EB16" s="241">
        <f>EA16*(1+'RBH-R12 Growth Rates'!$J16)</f>
        <v>4387.1647879828715</v>
      </c>
      <c r="EC16" s="241">
        <f>EB16*(1+'RBH-R12 Growth Rates'!$J16)</f>
        <v>4608.4482971384923</v>
      </c>
      <c r="ED16" s="241">
        <f>EC16*(1+'RBH-R12 Growth Rates'!$J16)</f>
        <v>4840.8930901278891</v>
      </c>
      <c r="EE16" s="241">
        <f>ED16*(1+'RBH-R12 Growth Rates'!$J16)</f>
        <v>5085.062129176732</v>
      </c>
      <c r="EF16" s="241">
        <f>EE16*(1+'RBH-R12 Growth Rates'!$J16)</f>
        <v>5341.5467716731318</v>
      </c>
      <c r="EG16" s="241">
        <f>EF16*(1+'RBH-R12 Growth Rates'!$J16)</f>
        <v>5610.9682023867399</v>
      </c>
      <c r="EH16" s="241">
        <f>EG16*(1+'RBH-R12 Growth Rates'!$J16)</f>
        <v>5893.9789379273152</v>
      </c>
      <c r="EI16" s="241">
        <f>EH16*(1+'RBH-R12 Growth Rates'!$J16)</f>
        <v>6191.264407086439</v>
      </c>
      <c r="EJ16" s="241">
        <f>EI16*(1+'RBH-R12 Growth Rates'!$J16)</f>
        <v>6503.5446108898368</v>
      </c>
      <c r="EK16" s="241">
        <f>EJ16*(1+'RBH-R12 Growth Rates'!$J16)</f>
        <v>6831.5758663808147</v>
      </c>
      <c r="EL16" s="241">
        <f>EK16*(1+'RBH-R12 Growth Rates'!$J16)</f>
        <v>7176.1526383581113</v>
      </c>
      <c r="EM16" s="241">
        <f>EL16*(1+'RBH-R12 Growth Rates'!$J16)</f>
        <v>7538.1094635044865</v>
      </c>
      <c r="EN16" s="241">
        <f>EM16*(1+'RBH-R12 Growth Rates'!$J16)</f>
        <v>7918.3229715661264</v>
      </c>
      <c r="EO16" s="241">
        <f>EN16*(1+'RBH-R12 Growth Rates'!$J16)</f>
        <v>8317.7140084779949</v>
      </c>
      <c r="EP16" s="241">
        <f>EO16*(1+'RBH-R12 Growth Rates'!$J16)</f>
        <v>8737.2498665771691</v>
      </c>
      <c r="EQ16" s="241">
        <f>EP16*(1+'RBH-R12 Growth Rates'!$J16)</f>
        <v>9177.9466273055532</v>
      </c>
      <c r="ER16" s="241">
        <f>EQ16*(1+'RBH-R12 Growth Rates'!$J16)</f>
        <v>9640.871622075796</v>
      </c>
      <c r="ES16" s="241">
        <f>ER16*(1+'RBH-R12 Growth Rates'!$J16)</f>
        <v>10127.146017260449</v>
      </c>
      <c r="ET16" s="241">
        <f>ES16*(1+'RBH-R12 Growth Rates'!$J16)</f>
        <v>10637.947529564963</v>
      </c>
      <c r="EU16" s="241">
        <f>ET16*(1+'RBH-R12 Growth Rates'!$J16)</f>
        <v>11174.51327836097</v>
      </c>
      <c r="EV16" s="241">
        <f>EU16*(1+'RBH-R12 Growth Rates'!$J16)</f>
        <v>11738.142781887942</v>
      </c>
      <c r="EW16" s="241">
        <f>EV16*(1+'RBH-R12 Growth Rates'!$J16)</f>
        <v>12330.201104579792</v>
      </c>
      <c r="EX16" s="241">
        <f>EW16*(1+'RBH-R12 Growth Rates'!$J16)</f>
        <v>12952.122163138985</v>
      </c>
      <c r="EY16" s="241">
        <f>EX16*(1+'RBH-R12 Growth Rates'!$J16)</f>
        <v>13605.412199365195</v>
      </c>
      <c r="EZ16" s="241">
        <f>EY16*(1+'RBH-R12 Growth Rates'!$J16)</f>
        <v>14291.653428149415</v>
      </c>
      <c r="FA16" s="241">
        <f>EZ16*(1+'RBH-R12 Growth Rates'!$J16)</f>
        <v>15012.507869468662</v>
      </c>
      <c r="FB16" s="241">
        <f>FA16*(1+'RBH-R12 Growth Rates'!$J16)</f>
        <v>15769.72137366206</v>
      </c>
      <c r="FC16" s="241">
        <f>FB16*(1+'RBH-R12 Growth Rates'!$J16)</f>
        <v>16565.127849737186</v>
      </c>
      <c r="FD16" s="241">
        <f>FC16*(1+'RBH-R12 Growth Rates'!$J16)</f>
        <v>17400.653706947283</v>
      </c>
      <c r="FE16" s="241">
        <f>FD16*(1+'RBH-R12 Growth Rates'!$J16)</f>
        <v>18278.322520396487</v>
      </c>
      <c r="FF16" s="241">
        <f>FE16*(1+'RBH-R12 Growth Rates'!$J16)</f>
        <v>19200.259931972771</v>
      </c>
      <c r="FG16" s="241">
        <f>FF16*(1+'RBH-R12 Growth Rates'!$J16)</f>
        <v>20168.698798478275</v>
      </c>
      <c r="FH16" s="241">
        <f>FG16*(1+'RBH-R12 Growth Rates'!$J16)</f>
        <v>21185.984599425366</v>
      </c>
      <c r="FI16" s="241">
        <f>FH16*(1+'RBH-R12 Growth Rates'!$J16)</f>
        <v>22254.581117595655</v>
      </c>
      <c r="FJ16" s="241">
        <f>FI16*(1+'RBH-R12 Growth Rates'!$J16)</f>
        <v>23377.076406119842</v>
      </c>
      <c r="FK16" s="241">
        <f>FJ16*(1+'RBH-R12 Growth Rates'!$J16)</f>
        <v>24556.189056530151</v>
      </c>
      <c r="FL16" s="241">
        <f>FK16*(1+'RBH-R12 Growth Rates'!$J16)</f>
        <v>25794.774782966069</v>
      </c>
      <c r="FM16" s="241">
        <f>FL16*(1+'RBH-R12 Growth Rates'!$J16)</f>
        <v>27095.833338479788</v>
      </c>
      <c r="FN16" s="241">
        <f>FM16*(1+'RBH-R12 Growth Rates'!$J16)</f>
        <v>28462.51578019209</v>
      </c>
      <c r="FO16" s="241">
        <f>FN16*(1+'RBH-R12 Growth Rates'!$J16)</f>
        <v>29898.132100894272</v>
      </c>
      <c r="FP16" s="241">
        <f>FO16*(1+'RBH-R12 Growth Rates'!$J16)</f>
        <v>31406.159245579231</v>
      </c>
      <c r="FQ16" s="241">
        <f>FP16*(1+'RBH-R12 Growth Rates'!$J16)</f>
        <v>32990.249532317088</v>
      </c>
      <c r="FR16" s="241">
        <f>FQ16*(1+'RBH-R12 Growth Rates'!$J16)</f>
        <v>34654.239497870032</v>
      </c>
      <c r="FS16" s="241">
        <f>FR16*(1+'RBH-R12 Growth Rates'!$J16)</f>
        <v>36402.159189469712</v>
      </c>
      <c r="FT16" s="241">
        <f>FS16*(1+'RBH-R12 Growth Rates'!$J16)</f>
        <v>38238.241925261136</v>
      </c>
      <c r="FU16" s="241">
        <f>FT16*(1+'RBH-R12 Growth Rates'!$J16)</f>
        <v>40166.934547052027</v>
      </c>
      <c r="FV16" s="241">
        <f>FU16*(1+'RBH-R12 Growth Rates'!$J16)</f>
        <v>42192.908190199007</v>
      </c>
      <c r="FW16" s="241">
        <f>FV16*(1+'RBH-R12 Growth Rates'!$J16)</f>
        <v>44321.06959671434</v>
      </c>
      <c r="FX16" s="241">
        <f>FW16*(1+'RBH-R12 Growth Rates'!$J16)</f>
        <v>46556.572998992684</v>
      </c>
      <c r="FY16" s="241">
        <f>FX16*(1+'RBH-R12 Growth Rates'!$J16)</f>
        <v>48904.832602939241</v>
      </c>
      <c r="FZ16" s="241">
        <f>FY16*(1+'RBH-R12 Growth Rates'!$J16)</f>
        <v>51371.535700732442</v>
      </c>
      <c r="GA16" s="241">
        <f>FZ16*(1+'RBH-R12 Growth Rates'!$J16)</f>
        <v>53962.656444979199</v>
      </c>
      <c r="GB16" s="241">
        <f>GA16*(1+'RBH-R12 Growth Rates'!$J16)</f>
        <v>56684.470317622545</v>
      </c>
      <c r="GC16" s="241">
        <f>GB16*(1+'RBH-R12 Growth Rates'!$J16)</f>
        <v>59543.569328644269</v>
      </c>
      <c r="GD16" s="241">
        <f>GC16*(1+'RBH-R12 Growth Rates'!$J16)</f>
        <v>62546.877981372461</v>
      </c>
      <c r="GE16" s="241">
        <f>GD16*(1+'RBH-R12 Growth Rates'!$J16)</f>
        <v>65701.670043060702</v>
      </c>
      <c r="GF16" s="241">
        <f>GE16*(1+'RBH-R12 Growth Rates'!$J16)</f>
        <v>69015.586161355823</v>
      </c>
      <c r="GG16" s="241">
        <f>GF16*(1+'RBH-R12 Growth Rates'!$J16)</f>
        <v>72496.652369319869</v>
      </c>
      <c r="GH16" s="241">
        <f>GG16*(1+'RBH-R12 Growth Rates'!$J16)</f>
        <v>76153.299523823996</v>
      </c>
      <c r="GI16" s="241">
        <f>GH16*(1+'RBH-R12 Growth Rates'!$J16)</f>
        <v>79994.383724392363</v>
      </c>
      <c r="GJ16" s="241">
        <f>GI16*(1+'RBH-R12 Growth Rates'!$J16)</f>
        <v>84029.207761948885</v>
      </c>
      <c r="GK16" s="241">
        <f>GJ16*(1+'RBH-R12 Growth Rates'!$J16)</f>
        <v>88267.543649413929</v>
      </c>
      <c r="GL16" s="241">
        <f>GK16*(1+'RBH-R12 Growth Rates'!$J16)</f>
        <v>92719.656288718208</v>
      </c>
      <c r="GM16" s="241">
        <f>GL16*(1+'RBH-R12 Growth Rates'!$J16)</f>
        <v>97396.328331553421</v>
      </c>
      <c r="GN16" s="241">
        <f>GM16*(1+'RBH-R12 Growth Rates'!$J16)</f>
        <v>102308.88629407035</v>
      </c>
      <c r="GO16" s="241">
        <f>GN16*(1+'RBH-R12 Growth Rates'!$J16)</f>
        <v>107469.22798877208</v>
      </c>
      <c r="GP16" s="241">
        <f>GO16*(1+'RBH-R12 Growth Rates'!$J16)</f>
        <v>112889.85134004014</v>
      </c>
      <c r="GQ16" s="241">
        <f>GP16*(1+'RBH-R12 Growth Rates'!$J16)</f>
        <v>118583.88465308241</v>
      </c>
      <c r="GR16" s="241">
        <f>GQ16*(1+'RBH-R12 Growth Rates'!$J16)</f>
        <v>124565.11840961162</v>
      </c>
      <c r="GS16" s="241">
        <f>GR16*(1+'RBH-R12 Growth Rates'!$J16)</f>
        <v>130848.03866726115</v>
      </c>
      <c r="GT16" s="241">
        <f>GS16*(1+'RBH-R12 Growth Rates'!$J16)</f>
        <v>137447.86214362859</v>
      </c>
      <c r="GU16" s="241">
        <f>GT16*(1+'RBH-R12 Growth Rates'!$J16)</f>
        <v>144380.57306991779</v>
      </c>
      <c r="GV16" s="241">
        <f>GU16*(1+'RBH-R12 Growth Rates'!$J16)</f>
        <v>151662.96190343605</v>
      </c>
      <c r="GW16" s="241">
        <f>GV16*(1+'RBH-R12 Growth Rates'!$J16)</f>
        <v>159312.6659927046</v>
      </c>
      <c r="GX16" s="241">
        <f>GW16*(1+'RBH-R12 Growth Rates'!$J16)</f>
        <v>167348.21229367037</v>
      </c>
      <c r="GY16" s="241">
        <f>GX16*(1+'RBH-R12 Growth Rates'!$J16)</f>
        <v>175789.06224047381</v>
      </c>
      <c r="GZ16" s="241">
        <f>GY16*(1+'RBH-R12 Growth Rates'!$J16)</f>
        <v>184655.65887944642</v>
      </c>
      <c r="HA16" s="241">
        <f>GZ16*(1+'RBH-R12 Growth Rates'!$J16)</f>
        <v>193969.47638049233</v>
      </c>
    </row>
    <row r="17" spans="1:209">
      <c r="A17" s="259" t="s">
        <v>549</v>
      </c>
      <c r="B17" s="241">
        <v>5.15</v>
      </c>
      <c r="C17" s="241">
        <v>5.39</v>
      </c>
      <c r="D17" s="241">
        <v>5.7</v>
      </c>
      <c r="E17" s="241">
        <v>6.02</v>
      </c>
      <c r="F17" s="241">
        <f>E17*(1+'RBH-R12 Growth Rates'!$B17)</f>
        <v>6.313903623999999</v>
      </c>
      <c r="G17" s="241">
        <f>F17*(1+'RBH-R12 Growth Rates'!F17)</f>
        <v>6.6241987020505899</v>
      </c>
      <c r="H17" s="241">
        <f>G17*(1+'RBH-R12 Growth Rates'!G17)</f>
        <v>6.9518862630802474</v>
      </c>
      <c r="I17" s="241">
        <f>H17*(1+'RBH-R12 Growth Rates'!H17)</f>
        <v>7.2980330883317999</v>
      </c>
      <c r="J17" s="241">
        <f>I17*(1+'RBH-R12 Growth Rates'!I17)</f>
        <v>7.6637763020049645</v>
      </c>
      <c r="K17" s="241">
        <f>J17*(1+'RBH-R12 Growth Rates'!$J17)</f>
        <v>8.0503282998092391</v>
      </c>
      <c r="L17" s="241">
        <f>K17*(1+'RBH-R12 Growth Rates'!$J17)</f>
        <v>8.456377532542902</v>
      </c>
      <c r="M17" s="241">
        <f>L17*(1+'RBH-R12 Growth Rates'!$J17)</f>
        <v>8.8829074181472691</v>
      </c>
      <c r="N17" s="241">
        <f>M17*(1+'RBH-R12 Growth Rates'!$J17)</f>
        <v>9.3309509770252763</v>
      </c>
      <c r="O17" s="241">
        <f>N17*(1+'RBH-R12 Growth Rates'!$J17)</f>
        <v>9.8015933339321766</v>
      </c>
      <c r="P17" s="241">
        <f>O17*(1+'RBH-R12 Growth Rates'!$J17)</f>
        <v>10.295974346058708</v>
      </c>
      <c r="Q17" s="241">
        <f>P17*(1+'RBH-R12 Growth Rates'!$J17)</f>
        <v>10.815291363671728</v>
      </c>
      <c r="R17" s="241">
        <f>Q17*(1+'RBH-R12 Growth Rates'!$J17)</f>
        <v>11.360802129998362</v>
      </c>
      <c r="S17" s="241">
        <f>R17*(1+'RBH-R12 Growth Rates'!$J17)</f>
        <v>11.933827827376954</v>
      </c>
      <c r="T17" s="241">
        <f>S17*(1+'RBH-R12 Growth Rates'!$J17)</f>
        <v>12.535756277052339</v>
      </c>
      <c r="U17" s="241">
        <f>T17*(1+'RBH-R12 Growth Rates'!$J17)</f>
        <v>13.168045300365081</v>
      </c>
      <c r="V17" s="241">
        <f>U17*(1+'RBH-R12 Growth Rates'!$J17)</f>
        <v>13.832226249475202</v>
      </c>
      <c r="W17" s="241">
        <f>V17*(1+'RBH-R12 Growth Rates'!$J17)</f>
        <v>14.529907716171527</v>
      </c>
      <c r="X17" s="241">
        <f>W17*(1+'RBH-R12 Growth Rates'!$J17)</f>
        <v>15.262779427749077</v>
      </c>
      <c r="Y17" s="241">
        <f>X17*(1+'RBH-R12 Growth Rates'!$J17)</f>
        <v>16.03261633939</v>
      </c>
      <c r="Z17" s="241">
        <f>Y17*(1+'RBH-R12 Growth Rates'!$J17)</f>
        <v>16.841282932959455</v>
      </c>
      <c r="AA17" s="241">
        <f>Z17*(1+'RBH-R12 Growth Rates'!$J17)</f>
        <v>17.690737732627785</v>
      </c>
      <c r="AB17" s="241">
        <f>AA17*(1+'RBH-R12 Growth Rates'!$J17)</f>
        <v>18.583038048255435</v>
      </c>
      <c r="AC17" s="241">
        <f>AB17*(1+'RBH-R12 Growth Rates'!$J17)</f>
        <v>19.520344958028719</v>
      </c>
      <c r="AD17" s="241">
        <f>AC17*(1+'RBH-R12 Growth Rates'!$J17)</f>
        <v>20.504928542413946</v>
      </c>
      <c r="AE17" s="241">
        <f>AD17*(1+'RBH-R12 Growth Rates'!$J17)</f>
        <v>21.539173382106146</v>
      </c>
      <c r="AF17" s="241">
        <f>AE17*(1+'RBH-R12 Growth Rates'!$J17)</f>
        <v>22.62558433328795</v>
      </c>
      <c r="AG17" s="241">
        <f>AF17*(1+'RBH-R12 Growth Rates'!$J17)</f>
        <v>23.766792594185841</v>
      </c>
      <c r="AH17" s="241">
        <f>AG17*(1+'RBH-R12 Growth Rates'!$J17)</f>
        <v>24.965562077616468</v>
      </c>
      <c r="AI17" s="241">
        <f>AH17*(1+'RBH-R12 Growth Rates'!$J17)</f>
        <v>26.224796104956823</v>
      </c>
      <c r="AJ17" s="241">
        <f>AI17*(1+'RBH-R12 Growth Rates'!$J17)</f>
        <v>27.54754443775051</v>
      </c>
      <c r="AK17" s="241">
        <f>AJ17*(1+'RBH-R12 Growth Rates'!$J17)</f>
        <v>28.937010663980086</v>
      </c>
      <c r="AL17" s="241">
        <f>AK17*(1+'RBH-R12 Growth Rates'!$J17)</f>
        <v>30.396559956894436</v>
      </c>
      <c r="AM17" s="241">
        <f>AL17*(1+'RBH-R12 Growth Rates'!$J17)</f>
        <v>31.929727225182397</v>
      </c>
      <c r="AN17" s="241">
        <f>AM17*(1+'RBH-R12 Growth Rates'!$J17)</f>
        <v>33.540225674231699</v>
      </c>
      <c r="AO17" s="241">
        <f>AN17*(1+'RBH-R12 Growth Rates'!$J17)</f>
        <v>35.231955799207896</v>
      </c>
      <c r="AP17" s="241">
        <f>AO17*(1+'RBH-R12 Growth Rates'!$J17)</f>
        <v>37.009014831733779</v>
      </c>
      <c r="AQ17" s="241">
        <f>AP17*(1+'RBH-R12 Growth Rates'!$J17)</f>
        <v>38.875706663048334</v>
      </c>
      <c r="AR17" s="241">
        <f>AQ17*(1+'RBH-R12 Growth Rates'!$J17)</f>
        <v>40.836552267678371</v>
      </c>
      <c r="AS17" s="241">
        <f>AR17*(1+'RBH-R12 Growth Rates'!$J17)</f>
        <v>42.896300652868064</v>
      </c>
      <c r="AT17" s="241">
        <f>AS17*(1+'RBH-R12 Growth Rates'!$J17)</f>
        <v>45.059940360285012</v>
      </c>
      <c r="AU17" s="241">
        <f>AT17*(1+'RBH-R12 Growth Rates'!$J17)</f>
        <v>47.332711547859056</v>
      </c>
      <c r="AV17" s="241">
        <f>AU17*(1+'RBH-R12 Growth Rates'!$J17)</f>
        <v>49.72011868101503</v>
      </c>
      <c r="AW17" s="241">
        <f>AV17*(1+'RBH-R12 Growth Rates'!$J17)</f>
        <v>52.227943864036604</v>
      </c>
      <c r="AX17" s="241">
        <f>AW17*(1+'RBH-R12 Growth Rates'!$J17)</f>
        <v>54.862260843848652</v>
      </c>
      <c r="AY17" s="241">
        <f>AX17*(1+'RBH-R12 Growth Rates'!$J17)</f>
        <v>57.629449720134197</v>
      </c>
      <c r="AZ17" s="241">
        <f>AY17*(1+'RBH-R12 Growth Rates'!$J17)</f>
        <v>60.536212397412619</v>
      </c>
      <c r="BA17" s="241">
        <f>AZ17*(1+'RBH-R12 Growth Rates'!$J17)</f>
        <v>63.589588816502754</v>
      </c>
      <c r="BB17" s="241">
        <f>BA17*(1+'RBH-R12 Growth Rates'!$J17)</f>
        <v>66.796974004682212</v>
      </c>
      <c r="BC17" s="241">
        <f>BB17*(1+'RBH-R12 Growth Rates'!$J17)</f>
        <v>70.166135985836988</v>
      </c>
      <c r="BD17" s="241">
        <f>BC17*(1+'RBH-R12 Growth Rates'!$J17)</f>
        <v>73.705234593978247</v>
      </c>
      <c r="BE17" s="241">
        <f>BD17*(1+'RBH-R12 Growth Rates'!$J17)</f>
        <v>77.422841235691081</v>
      </c>
      <c r="BF17" s="241">
        <f>BE17*(1+'RBH-R12 Growth Rates'!$J17)</f>
        <v>81.327959649378329</v>
      </c>
      <c r="BG17" s="241">
        <f>BF17*(1+'RBH-R12 Growth Rates'!$J17)</f>
        <v>85.430047711576606</v>
      </c>
      <c r="BH17" s="241">
        <f>BG17*(1+'RBH-R12 Growth Rates'!$J17)</f>
        <v>89.739040343157598</v>
      </c>
      <c r="BI17" s="241">
        <f>BH17*(1+'RBH-R12 Growth Rates'!$J17)</f>
        <v>94.265373570891668</v>
      </c>
      <c r="BJ17" s="241">
        <f>BI17*(1+'RBH-R12 Growth Rates'!$J17)</f>
        <v>99.020009802648801</v>
      </c>
      <c r="BK17" s="241">
        <f>BJ17*(1+'RBH-R12 Growth Rates'!$J17)</f>
        <v>104.01446437745145</v>
      </c>
      <c r="BL17" s="241">
        <f>BK17*(1+'RBH-R12 Growth Rates'!$J17)</f>
        <v>109.26083345468125</v>
      </c>
      <c r="BM17" s="241">
        <f>BL17*(1+'RBH-R12 Growth Rates'!$J17)</f>
        <v>114.77182330998507</v>
      </c>
      <c r="BN17" s="241">
        <f>BM17*(1+'RBH-R12 Growth Rates'!$J17)</f>
        <v>120.56078110883251</v>
      </c>
      <c r="BO17" s="241">
        <f>BN17*(1+'RBH-R12 Growth Rates'!$J17)</f>
        <v>126.64172723225616</v>
      </c>
      <c r="BP17" s="241">
        <f>BO17*(1+'RBH-R12 Growth Rates'!$J17)</f>
        <v>133.02938923306451</v>
      </c>
      <c r="BQ17" s="241">
        <f>BP17*(1+'RBH-R12 Growth Rates'!$J17)</f>
        <v>139.73923750476712</v>
      </c>
      <c r="BR17" s="241">
        <f>BQ17*(1+'RBH-R12 Growth Rates'!$J17)</f>
        <v>146.78752274959899</v>
      </c>
      <c r="BS17" s="241">
        <f>BR17*(1+'RBH-R12 Growth Rates'!$J17)</f>
        <v>154.19131533638856</v>
      </c>
      <c r="BT17" s="241">
        <f>BS17*(1+'RBH-R12 Growth Rates'!$J17)</f>
        <v>161.96854664359108</v>
      </c>
      <c r="BU17" s="241">
        <f>BT17*(1+'RBH-R12 Growth Rates'!$J17)</f>
        <v>170.13805248761676</v>
      </c>
      <c r="BV17" s="241">
        <f>BU17*(1+'RBH-R12 Growth Rates'!$J17)</f>
        <v>178.71961874163321</v>
      </c>
      <c r="BW17" s="241">
        <f>BV17*(1+'RBH-R12 Growth Rates'!$J17)</f>
        <v>187.73402925532775</v>
      </c>
      <c r="BX17" s="241">
        <f>BW17*(1+'RBH-R12 Growth Rates'!$J17)</f>
        <v>197.20311619168677</v>
      </c>
      <c r="BY17" s="241">
        <f>BX17*(1+'RBH-R12 Growth Rates'!$J17)</f>
        <v>207.14981290270407</v>
      </c>
      <c r="BZ17" s="241">
        <f>BY17*(1+'RBH-R12 Growth Rates'!$J17)</f>
        <v>217.59820947207854</v>
      </c>
      <c r="CA17" s="241">
        <f>BZ17*(1+'RBH-R12 Growth Rates'!$J17)</f>
        <v>228.57361105942127</v>
      </c>
      <c r="CB17" s="241">
        <f>CA17*(1+'RBH-R12 Growth Rates'!$J17)</f>
        <v>240.10259918727689</v>
      </c>
      <c r="CC17" s="241">
        <f>CB17*(1+'RBH-R12 Growth Rates'!$J17)</f>
        <v>252.21309611939114</v>
      </c>
      <c r="CD17" s="241">
        <f>CC17*(1+'RBH-R12 Growth Rates'!$J17)</f>
        <v>264.93443248614369</v>
      </c>
      <c r="CE17" s="241">
        <f>CD17*(1+'RBH-R12 Growth Rates'!$J17)</f>
        <v>278.29741832092964</v>
      </c>
      <c r="CF17" s="241">
        <f>CE17*(1+'RBH-R12 Growth Rates'!$J17)</f>
        <v>292.33441767953349</v>
      </c>
      <c r="CG17" s="241">
        <f>CF17*(1+'RBH-R12 Growth Rates'!$J17)</f>
        <v>307.07942702321822</v>
      </c>
      <c r="CH17" s="241">
        <f>CG17*(1+'RBH-R12 Growth Rates'!$J17)</f>
        <v>322.56815755536627</v>
      </c>
      <c r="CI17" s="241">
        <f>CH17*(1+'RBH-R12 Growth Rates'!$J17)</f>
        <v>338.83812171108542</v>
      </c>
      <c r="CJ17" s="241">
        <f>CI17*(1+'RBH-R12 Growth Rates'!$J17)</f>
        <v>355.92872400925035</v>
      </c>
      <c r="CK17" s="241">
        <f>CJ17*(1+'RBH-R12 Growth Rates'!$J17)</f>
        <v>373.88135648701558</v>
      </c>
      <c r="CL17" s="241">
        <f>CK17*(1+'RBH-R12 Growth Rates'!$J17)</f>
        <v>392.73949894793503</v>
      </c>
      <c r="CM17" s="241">
        <f>CL17*(1+'RBH-R12 Growth Rates'!$J17)</f>
        <v>412.54882426648027</v>
      </c>
      <c r="CN17" s="241">
        <f>CM17*(1+'RBH-R12 Growth Rates'!$J17)</f>
        <v>433.35730900399699</v>
      </c>
      <c r="CO17" s="241">
        <f>CN17*(1+'RBH-R12 Growth Rates'!$J17)</f>
        <v>455.2153496040018</v>
      </c>
      <c r="CP17" s="241">
        <f>CO17*(1+'RBH-R12 Growth Rates'!$J17)</f>
        <v>478.17588444823559</v>
      </c>
      <c r="CQ17" s="241">
        <f>CP17*(1+'RBH-R12 Growth Rates'!$J17)</f>
        <v>502.29452206908246</v>
      </c>
      <c r="CR17" s="241">
        <f>CQ17*(1+'RBH-R12 Growth Rates'!$J17)</f>
        <v>527.62967582887461</v>
      </c>
      <c r="CS17" s="241">
        <f>CR17*(1+'RBH-R12 Growth Rates'!$J17)</f>
        <v>554.24270539226563</v>
      </c>
      <c r="CT17" s="241">
        <f>CS17*(1+'RBH-R12 Growth Rates'!$J17)</f>
        <v>582.19806533430585</v>
      </c>
      <c r="CU17" s="241">
        <f>CT17*(1+'RBH-R12 Growth Rates'!$J17)</f>
        <v>611.56346124413722</v>
      </c>
      <c r="CV17" s="241">
        <f>CU17*(1+'RBH-R12 Growth Rates'!$J17)</f>
        <v>642.41001370237791</v>
      </c>
      <c r="CW17" s="241">
        <f>CV17*(1+'RBH-R12 Growth Rates'!$J17)</f>
        <v>674.81243052933564</v>
      </c>
      <c r="CX17" s="241">
        <f>CW17*(1+'RBH-R12 Growth Rates'!$J17)</f>
        <v>708.8491877212216</v>
      </c>
      <c r="CY17" s="241">
        <f>CX17*(1+'RBH-R12 Growth Rates'!$J17)</f>
        <v>744.60271951257766</v>
      </c>
      <c r="CZ17" s="241">
        <f>CY17*(1+'RBH-R12 Growth Rates'!$J17)</f>
        <v>782.15961802523157</v>
      </c>
      <c r="DA17" s="241">
        <f>CZ17*(1+'RBH-R12 Growth Rates'!$J17)</f>
        <v>821.61084298731498</v>
      </c>
      <c r="DB17" s="241">
        <f>DA17*(1+'RBH-R12 Growth Rates'!$J17)</f>
        <v>863.05194203026497</v>
      </c>
      <c r="DC17" s="241">
        <f>DB17*(1+'RBH-R12 Growth Rates'!$J17)</f>
        <v>906.58328209735157</v>
      </c>
      <c r="DD17" s="241">
        <f>DC17*(1+'RBH-R12 Growth Rates'!$J17)</f>
        <v>952.31029252418341</v>
      </c>
      <c r="DE17" s="241">
        <f>DD17*(1+'RBH-R12 Growth Rates'!$J17)</f>
        <v>1000.3437203799118</v>
      </c>
      <c r="DF17" s="241">
        <f>DE17*(1+'RBH-R12 Growth Rates'!$J17)</f>
        <v>1050.7998986875502</v>
      </c>
      <c r="DG17" s="241">
        <f>DF17*(1+'RBH-R12 Growth Rates'!$J17)</f>
        <v>1103.8010281730151</v>
      </c>
      <c r="DH17" s="241">
        <f>DG17*(1+'RBH-R12 Growth Rates'!$J17)</f>
        <v>1159.4754732252625</v>
      </c>
      <c r="DI17" s="241">
        <f>DH17*(1+'RBH-R12 Growth Rates'!$J17)</f>
        <v>1217.9580727843111</v>
      </c>
      <c r="DJ17" s="241">
        <f>DI17*(1+'RBH-R12 Growth Rates'!$J17)</f>
        <v>1279.3904669100959</v>
      </c>
      <c r="DK17" s="241">
        <f>DJ17*(1+'RBH-R12 Growth Rates'!$J17)</f>
        <v>1343.9214398230786</v>
      </c>
      <c r="DL17" s="241">
        <f>DK17*(1+'RBH-R12 Growth Rates'!$J17)</f>
        <v>1411.7072802474265</v>
      </c>
      <c r="DM17" s="241">
        <f>DL17*(1+'RBH-R12 Growth Rates'!$J17)</f>
        <v>1482.9121599294858</v>
      </c>
      <c r="DN17" s="241">
        <f>DM17*(1+'RBH-R12 Growth Rates'!$J17)</f>
        <v>1557.7085312482873</v>
      </c>
      <c r="DO17" s="241">
        <f>DN17*(1+'RBH-R12 Growth Rates'!$J17)</f>
        <v>1636.2775448810651</v>
      </c>
      <c r="DP17" s="241">
        <f>DO17*(1+'RBH-R12 Growth Rates'!$J17)</f>
        <v>1718.809488535341</v>
      </c>
      <c r="DQ17" s="241">
        <f>DP17*(1+'RBH-R12 Growth Rates'!$J17)</f>
        <v>1805.5042478101464</v>
      </c>
      <c r="DR17" s="241">
        <f>DQ17*(1+'RBH-R12 Growth Rates'!$J17)</f>
        <v>1896.5717903025504</v>
      </c>
      <c r="DS17" s="241">
        <f>DR17*(1+'RBH-R12 Growth Rates'!$J17)</f>
        <v>1992.2326741319603</v>
      </c>
      <c r="DT17" s="241">
        <f>DS17*(1+'RBH-R12 Growth Rates'!$J17)</f>
        <v>2092.7185821137982</v>
      </c>
      <c r="DU17" s="241">
        <f>DT17*(1+'RBH-R12 Growth Rates'!$J17)</f>
        <v>2198.2728828762806</v>
      </c>
      <c r="DV17" s="241">
        <f>DU17*(1+'RBH-R12 Growth Rates'!$J17)</f>
        <v>2309.151220279276</v>
      </c>
      <c r="DW17" s="241">
        <f>DV17*(1+'RBH-R12 Growth Rates'!$J17)</f>
        <v>2425.6221325627689</v>
      </c>
      <c r="DX17" s="241">
        <f>DW17*(1+'RBH-R12 Growth Rates'!$J17)</f>
        <v>2547.9677027244534</v>
      </c>
      <c r="DY17" s="241">
        <f>DX17*(1+'RBH-R12 Growth Rates'!$J17)</f>
        <v>2676.4842417016198</v>
      </c>
      <c r="DZ17" s="241">
        <f>DY17*(1+'RBH-R12 Growth Rates'!$J17)</f>
        <v>2811.4830060119443</v>
      </c>
      <c r="EA17" s="241">
        <f>DZ17*(1+'RBH-R12 Growth Rates'!$J17)</f>
        <v>2953.2909515912488</v>
      </c>
      <c r="EB17" s="241">
        <f>EA17*(1+'RBH-R12 Growth Rates'!$J17)</f>
        <v>3102.2515256539632</v>
      </c>
      <c r="EC17" s="241">
        <f>EB17*(1+'RBH-R12 Growth Rates'!$J17)</f>
        <v>3258.7254984941119</v>
      </c>
      <c r="ED17" s="241">
        <f>EC17*(1+'RBH-R12 Growth Rates'!$J17)</f>
        <v>3423.0918372413794</v>
      </c>
      <c r="EE17" s="241">
        <f>ED17*(1+'RBH-R12 Growth Rates'!$J17)</f>
        <v>3595.7486236884197</v>
      </c>
      <c r="EF17" s="241">
        <f>EE17*(1+'RBH-R12 Growth Rates'!$J17)</f>
        <v>3777.1140184123105</v>
      </c>
      <c r="EG17" s="241">
        <f>EF17*(1+'RBH-R12 Growth Rates'!$J17)</f>
        <v>3967.6272735251769</v>
      </c>
      <c r="EH17" s="241">
        <f>EG17*(1+'RBH-R12 Growth Rates'!$J17)</f>
        <v>4167.7497965067842</v>
      </c>
      <c r="EI17" s="241">
        <f>EH17*(1+'RBH-R12 Growth Rates'!$J17)</f>
        <v>4377.9662676956132</v>
      </c>
      <c r="EJ17" s="241">
        <f>EI17*(1+'RBH-R12 Growth Rates'!$J17)</f>
        <v>4598.7858141448914</v>
      </c>
      <c r="EK17" s="241">
        <f>EJ17*(1+'RBH-R12 Growth Rates'!$J17)</f>
        <v>4830.7432426865616</v>
      </c>
      <c r="EL17" s="241">
        <f>EK17*(1+'RBH-R12 Growth Rates'!$J17)</f>
        <v>5074.4003351895708</v>
      </c>
      <c r="EM17" s="241">
        <f>EL17*(1+'RBH-R12 Growth Rates'!$J17)</f>
        <v>5330.3472091494805</v>
      </c>
      <c r="EN17" s="241">
        <f>EM17*(1+'RBH-R12 Growth Rates'!$J17)</f>
        <v>5599.20374690465</v>
      </c>
      <c r="EO17" s="241">
        <f>EN17*(1+'RBH-R12 Growth Rates'!$J17)</f>
        <v>5881.6210969404192</v>
      </c>
      <c r="EP17" s="241">
        <f>EO17*(1+'RBH-R12 Growth Rates'!$J17)</f>
        <v>6178.2832509173422</v>
      </c>
      <c r="EQ17" s="241">
        <f>EP17*(1+'RBH-R12 Growth Rates'!$J17)</f>
        <v>6489.9087002428905</v>
      </c>
      <c r="ER17" s="241">
        <f>EQ17*(1+'RBH-R12 Growth Rates'!$J17)</f>
        <v>6817.2521761987218</v>
      </c>
      <c r="ES17" s="241">
        <f>ER17*(1+'RBH-R12 Growth Rates'!$J17)</f>
        <v>7161.1064778379459</v>
      </c>
      <c r="ET17" s="241">
        <f>ES17*(1+'RBH-R12 Growth Rates'!$J17)</f>
        <v>7522.3043920794144</v>
      </c>
      <c r="EU17" s="241">
        <f>ET17*(1+'RBH-R12 Growth Rates'!$J17)</f>
        <v>7901.7207106493406</v>
      </c>
      <c r="EV17" s="241">
        <f>EU17*(1+'RBH-R12 Growth Rates'!$J17)</f>
        <v>8300.2743487551179</v>
      </c>
      <c r="EW17" s="241">
        <f>EV17*(1+'RBH-R12 Growth Rates'!$J17)</f>
        <v>8718.9305706225896</v>
      </c>
      <c r="EX17" s="241">
        <f>EW17*(1+'RBH-R12 Growth Rates'!$J17)</f>
        <v>9158.7033272868466</v>
      </c>
      <c r="EY17" s="241">
        <f>EX17*(1+'RBH-R12 Growth Rates'!$J17)</f>
        <v>9620.6577122984745</v>
      </c>
      <c r="EZ17" s="241">
        <f>EY17*(1+'RBH-R12 Growth Rates'!$J17)</f>
        <v>10105.912541292786</v>
      </c>
      <c r="FA17" s="241">
        <f>EZ17*(1+'RBH-R12 Growth Rates'!$J17)</f>
        <v>10615.643061669536</v>
      </c>
      <c r="FB17" s="241">
        <f>FA17*(1+'RBH-R12 Growth Rates'!$J17)</f>
        <v>11151.083798945741</v>
      </c>
      <c r="FC17" s="241">
        <f>FB17*(1+'RBH-R12 Growth Rates'!$J17)</f>
        <v>11713.531546675234</v>
      </c>
      <c r="FD17" s="241">
        <f>FC17*(1+'RBH-R12 Growth Rates'!$J17)</f>
        <v>12304.348507176304</v>
      </c>
      <c r="FE17" s="241">
        <f>FD17*(1+'RBH-R12 Growth Rates'!$J17)</f>
        <v>12924.965590673995</v>
      </c>
      <c r="FF17" s="241">
        <f>FE17*(1+'RBH-R12 Growth Rates'!$J17)</f>
        <v>13576.885880847321</v>
      </c>
      <c r="FG17" s="241">
        <f>FF17*(1+'RBH-R12 Growth Rates'!$J17)</f>
        <v>14261.688275174669</v>
      </c>
      <c r="FH17" s="241">
        <f>FG17*(1+'RBH-R12 Growth Rates'!$J17)</f>
        <v>14981.031308894</v>
      </c>
      <c r="FI17" s="241">
        <f>FH17*(1+'RBH-R12 Growth Rates'!$J17)</f>
        <v>15736.657171839186</v>
      </c>
      <c r="FJ17" s="241">
        <f>FI17*(1+'RBH-R12 Growth Rates'!$J17)</f>
        <v>16530.395927880902</v>
      </c>
      <c r="FK17" s="241">
        <f>FJ17*(1+'RBH-R12 Growth Rates'!$J17)</f>
        <v>17364.16994719124</v>
      </c>
      <c r="FL17" s="241">
        <f>FK17*(1+'RBH-R12 Growth Rates'!$J17)</f>
        <v>18239.998562066612</v>
      </c>
      <c r="FM17" s="241">
        <f>FL17*(1+'RBH-R12 Growth Rates'!$J17)</f>
        <v>19160.002957584962</v>
      </c>
      <c r="FN17" s="241">
        <f>FM17*(1+'RBH-R12 Growth Rates'!$J17)</f>
        <v>20126.411308942068</v>
      </c>
      <c r="FO17" s="241">
        <f>FN17*(1+'RBH-R12 Growth Rates'!$J17)</f>
        <v>21141.564177909127</v>
      </c>
      <c r="FP17" s="241">
        <f>FO17*(1+'RBH-R12 Growth Rates'!$J17)</f>
        <v>22207.920181481419</v>
      </c>
      <c r="FQ17" s="241">
        <f>FP17*(1+'RBH-R12 Growth Rates'!$J17)</f>
        <v>23328.061946447036</v>
      </c>
      <c r="FR17" s="241">
        <f>FQ17*(1+'RBH-R12 Growth Rates'!$J17)</f>
        <v>24504.702364297158</v>
      </c>
      <c r="FS17" s="241">
        <f>FR17*(1+'RBH-R12 Growth Rates'!$J17)</f>
        <v>25740.691161626757</v>
      </c>
      <c r="FT17" s="241">
        <f>FS17*(1+'RBH-R12 Growth Rates'!$J17)</f>
        <v>27039.021801938707</v>
      </c>
      <c r="FU17" s="241">
        <f>FT17*(1+'RBH-R12 Growth Rates'!$J17)</f>
        <v>28402.838735566889</v>
      </c>
      <c r="FV17" s="241">
        <f>FU17*(1+'RBH-R12 Growth Rates'!$J17)</f>
        <v>29835.445015277022</v>
      </c>
      <c r="FW17" s="241">
        <f>FV17*(1+'RBH-R12 Growth Rates'!$J17)</f>
        <v>31340.310295989577</v>
      </c>
      <c r="FX17" s="241">
        <f>FW17*(1+'RBH-R12 Growth Rates'!$J17)</f>
        <v>32921.079237999438</v>
      </c>
      <c r="FY17" s="241">
        <f>FX17*(1+'RBH-R12 Growth Rates'!$J17)</f>
        <v>34581.580334044251</v>
      </c>
      <c r="FZ17" s="241">
        <f>FY17*(1+'RBH-R12 Growth Rates'!$J17)</f>
        <v>36325.835181599839</v>
      </c>
      <c r="GA17" s="241">
        <f>FZ17*(1+'RBH-R12 Growth Rates'!$J17)</f>
        <v>38158.068222859496</v>
      </c>
      <c r="GB17" s="241">
        <f>GA17*(1+'RBH-R12 Growth Rates'!$J17)</f>
        <v>40082.716975986499</v>
      </c>
      <c r="GC17" s="241">
        <f>GB17*(1+'RBH-R12 Growth Rates'!$J17)</f>
        <v>42104.44278241921</v>
      </c>
      <c r="GD17" s="241">
        <f>GC17*(1+'RBH-R12 Growth Rates'!$J17)</f>
        <v>44228.142096257739</v>
      </c>
      <c r="GE17" s="241">
        <f>GD17*(1+'RBH-R12 Growth Rates'!$J17)</f>
        <v>46458.958343074213</v>
      </c>
      <c r="GF17" s="241">
        <f>GE17*(1+'RBH-R12 Growth Rates'!$J17)</f>
        <v>48802.294376867707</v>
      </c>
      <c r="GG17" s="241">
        <f>GF17*(1+'RBH-R12 Growth Rates'!$J17)</f>
        <v>51263.825565333536</v>
      </c>
      <c r="GH17" s="241">
        <f>GG17*(1+'RBH-R12 Growth Rates'!$J17)</f>
        <v>53849.513535138358</v>
      </c>
      <c r="GI17" s="241">
        <f>GH17*(1+'RBH-R12 Growth Rates'!$J17)</f>
        <v>56565.62061049106</v>
      </c>
      <c r="GJ17" s="241">
        <f>GI17*(1+'RBH-R12 Growth Rates'!$J17)</f>
        <v>59418.724979978411</v>
      </c>
      <c r="GK17" s="241">
        <f>GJ17*(1+'RBH-R12 Growth Rates'!$J17)</f>
        <v>62415.736628398328</v>
      </c>
      <c r="GL17" s="241">
        <f>GK17*(1+'RBH-R12 Growth Rates'!$J17)</f>
        <v>65563.914072176383</v>
      </c>
      <c r="GM17" s="241">
        <f>GL17*(1+'RBH-R12 Growth Rates'!$J17)</f>
        <v>68870.881938897292</v>
      </c>
      <c r="GN17" s="241">
        <f>GM17*(1+'RBH-R12 Growth Rates'!$J17)</f>
        <v>72344.649433527622</v>
      </c>
      <c r="GO17" s="241">
        <f>GN17*(1+'RBH-R12 Growth Rates'!$J17)</f>
        <v>75993.629736053408</v>
      </c>
      <c r="GP17" s="241">
        <f>GO17*(1+'RBH-R12 Growth Rates'!$J17)</f>
        <v>79826.660377512075</v>
      </c>
      <c r="GQ17" s="241">
        <f>GP17*(1+'RBH-R12 Growth Rates'!$J17)</f>
        <v>83853.024643767843</v>
      </c>
      <c r="GR17" s="241">
        <f>GQ17*(1+'RBH-R12 Growth Rates'!$J17)</f>
        <v>88082.474058868815</v>
      </c>
      <c r="GS17" s="241">
        <f>GR17*(1+'RBH-R12 Growth Rates'!$J17)</f>
        <v>92525.252002438399</v>
      </c>
      <c r="GT17" s="241">
        <f>GS17*(1+'RBH-R12 Growth Rates'!$J17)</f>
        <v>97192.118518300776</v>
      </c>
      <c r="GU17" s="241">
        <f>GT17*(1+'RBH-R12 Growth Rates'!$J17)</f>
        <v>102094.37637442455</v>
      </c>
      <c r="GV17" s="241">
        <f>GU17*(1+'RBH-R12 Growth Rates'!$J17)</f>
        <v>107243.89843729984</v>
      </c>
      <c r="GW17" s="241">
        <f>GV17*(1+'RBH-R12 Growth Rates'!$J17)</f>
        <v>112653.15642704722</v>
      </c>
      <c r="GX17" s="241">
        <f>GW17*(1+'RBH-R12 Growth Rates'!$J17)</f>
        <v>118335.25112290103</v>
      </c>
      <c r="GY17" s="241">
        <f>GX17*(1+'RBH-R12 Growth Rates'!$J17)</f>
        <v>124303.94409222229</v>
      </c>
      <c r="GZ17" s="241">
        <f>GY17*(1+'RBH-R12 Growth Rates'!$J17)</f>
        <v>130573.69101988623</v>
      </c>
      <c r="HA17" s="241">
        <f>GZ17*(1+'RBH-R12 Growth Rates'!$J17)</f>
        <v>137159.67671876558</v>
      </c>
    </row>
    <row r="18" spans="1:209">
      <c r="A18" s="259" t="s">
        <v>725</v>
      </c>
      <c r="B18" s="241">
        <v>4.54</v>
      </c>
      <c r="C18" s="241">
        <v>4.71</v>
      </c>
      <c r="D18" s="241">
        <v>4.9400000000000004</v>
      </c>
      <c r="E18" s="241">
        <v>5.42</v>
      </c>
      <c r="F18" s="241">
        <f>E18*(1+'RBH-R12 Growth Rates'!$B18)</f>
        <v>5.7417133139999992</v>
      </c>
      <c r="G18" s="241">
        <f>F18*(1+'RBH-R12 Growth Rates'!F18)</f>
        <v>6.0722817112311986</v>
      </c>
      <c r="H18" s="241">
        <f>G18*(1+'RBH-R12 Growth Rates'!G18)</f>
        <v>6.4110516153293702</v>
      </c>
      <c r="I18" s="241">
        <f>H18*(1+'RBH-R12 Growth Rates'!H18)</f>
        <v>6.7572867718672249</v>
      </c>
      <c r="J18" s="241">
        <f>I18*(1+'RBH-R12 Growth Rates'!I18)</f>
        <v>7.1101685935076988</v>
      </c>
      <c r="K18" s="241">
        <f>J18*(1+'RBH-R12 Growth Rates'!$J18)</f>
        <v>7.4687972598776415</v>
      </c>
      <c r="L18" s="241">
        <f>K18*(1+'RBH-R12 Growth Rates'!$J18)</f>
        <v>7.8455147406900041</v>
      </c>
      <c r="M18" s="241">
        <f>L18*(1+'RBH-R12 Growth Rates'!$J18)</f>
        <v>8.2412334147884643</v>
      </c>
      <c r="N18" s="241">
        <f>M18*(1+'RBH-R12 Growth Rates'!$J18)</f>
        <v>8.6569116803485393</v>
      </c>
      <c r="O18" s="241">
        <f>N18*(1+'RBH-R12 Growth Rates'!$J18)</f>
        <v>9.0935562760393651</v>
      </c>
      <c r="P18" s="241">
        <f>O18*(1+'RBH-R12 Growth Rates'!$J18)</f>
        <v>9.5522247192621936</v>
      </c>
      <c r="Q18" s="241">
        <f>P18*(1+'RBH-R12 Growth Rates'!$J18)</f>
        <v>10.034027867370806</v>
      </c>
      <c r="R18" s="241">
        <f>Q18*(1+'RBH-R12 Growth Rates'!$J18)</f>
        <v>10.540132608076929</v>
      </c>
      <c r="S18" s="241">
        <f>R18*(1+'RBH-R12 Growth Rates'!$J18)</f>
        <v>11.071764685556566</v>
      </c>
      <c r="T18" s="241">
        <f>S18*(1+'RBH-R12 Growth Rates'!$J18)</f>
        <v>11.630211669101877</v>
      </c>
      <c r="U18" s="241">
        <f>T18*(1+'RBH-R12 Growth Rates'!$J18)</f>
        <v>12.2168260715084</v>
      </c>
      <c r="V18" s="241">
        <f>U18*(1+'RBH-R12 Growth Rates'!$J18)</f>
        <v>12.83302862475013</v>
      </c>
      <c r="W18" s="241">
        <f>V18*(1+'RBH-R12 Growth Rates'!$J18)</f>
        <v>13.480311720875838</v>
      </c>
      <c r="X18" s="241">
        <f>W18*(1+'RBH-R12 Growth Rates'!$J18)</f>
        <v>14.160243026460225</v>
      </c>
      <c r="Y18" s="241">
        <f>X18*(1+'RBH-R12 Growth Rates'!$J18)</f>
        <v>14.874469279363804</v>
      </c>
      <c r="Z18" s="241">
        <f>Y18*(1+'RBH-R12 Growth Rates'!$J18)</f>
        <v>15.624720276996937</v>
      </c>
      <c r="AA18" s="241">
        <f>Z18*(1+'RBH-R12 Growth Rates'!$J18)</f>
        <v>16.412813065747311</v>
      </c>
      <c r="AB18" s="241">
        <f>AA18*(1+'RBH-R12 Growth Rates'!$J18)</f>
        <v>17.240656341717269</v>
      </c>
      <c r="AC18" s="241">
        <f>AB18*(1+'RBH-R12 Growth Rates'!$J18)</f>
        <v>18.110255073429236</v>
      </c>
      <c r="AD18" s="241">
        <f>AC18*(1+'RBH-R12 Growth Rates'!$J18)</f>
        <v>19.02371535769505</v>
      </c>
      <c r="AE18" s="241">
        <f>AD18*(1+'RBH-R12 Growth Rates'!$J18)</f>
        <v>19.983249520409721</v>
      </c>
      <c r="AF18" s="241">
        <f>AE18*(1+'RBH-R12 Growth Rates'!$J18)</f>
        <v>20.991181474623314</v>
      </c>
      <c r="AG18" s="241">
        <f>AF18*(1+'RBH-R12 Growth Rates'!$J18)</f>
        <v>22.049952348867766</v>
      </c>
      <c r="AH18" s="241">
        <f>AG18*(1+'RBH-R12 Growth Rates'!$J18)</f>
        <v>23.162126399369999</v>
      </c>
      <c r="AI18" s="241">
        <f>AH18*(1+'RBH-R12 Growth Rates'!$J18)</f>
        <v>24.3303972204702</v>
      </c>
      <c r="AJ18" s="241">
        <f>AI18*(1+'RBH-R12 Growth Rates'!$J18)</f>
        <v>25.557594268286412</v>
      </c>
      <c r="AK18" s="241">
        <f>AJ18*(1+'RBH-R12 Growth Rates'!$J18)</f>
        <v>26.846689713425199</v>
      </c>
      <c r="AL18" s="241">
        <f>AK18*(1+'RBH-R12 Growth Rates'!$J18)</f>
        <v>28.200805639335123</v>
      </c>
      <c r="AM18" s="241">
        <f>AL18*(1+'RBH-R12 Growth Rates'!$J18)</f>
        <v>29.623221603736791</v>
      </c>
      <c r="AN18" s="241">
        <f>AM18*(1+'RBH-R12 Growth Rates'!$J18)</f>
        <v>31.117382581442712</v>
      </c>
      <c r="AO18" s="241">
        <f>AN18*(1+'RBH-R12 Growth Rates'!$J18)</f>
        <v>32.686907307803757</v>
      </c>
      <c r="AP18" s="241">
        <f>AO18*(1+'RBH-R12 Growth Rates'!$J18)</f>
        <v>34.335597042989413</v>
      </c>
      <c r="AQ18" s="241">
        <f>AP18*(1+'RBH-R12 Growth Rates'!$J18)</f>
        <v>36.067444778328166</v>
      </c>
      <c r="AR18" s="241">
        <f>AQ18*(1+'RBH-R12 Growth Rates'!$J18)</f>
        <v>37.886644907005028</v>
      </c>
      <c r="AS18" s="241">
        <f>AR18*(1+'RBH-R12 Growth Rates'!$J18)</f>
        <v>39.797603382537844</v>
      </c>
      <c r="AT18" s="241">
        <f>AS18*(1+'RBH-R12 Growth Rates'!$J18)</f>
        <v>41.804948389635392</v>
      </c>
      <c r="AU18" s="241">
        <f>AT18*(1+'RBH-R12 Growth Rates'!$J18)</f>
        <v>43.913541553281163</v>
      </c>
      <c r="AV18" s="241">
        <f>AU18*(1+'RBH-R12 Growth Rates'!$J18)</f>
        <v>46.12848971319039</v>
      </c>
      <c r="AW18" s="241">
        <f>AV18*(1+'RBH-R12 Growth Rates'!$J18)</f>
        <v>48.455157292157011</v>
      </c>
      <c r="AX18" s="241">
        <f>AW18*(1+'RBH-R12 Growth Rates'!$J18)</f>
        <v>50.89917928824574</v>
      </c>
      <c r="AY18" s="241">
        <f>AX18*(1+'RBH-R12 Growth Rates'!$J18)</f>
        <v>53.466474922295241</v>
      </c>
      <c r="AZ18" s="241">
        <f>AY18*(1+'RBH-R12 Growth Rates'!$J18)</f>
        <v>56.163261973785566</v>
      </c>
      <c r="BA18" s="241">
        <f>AZ18*(1+'RBH-R12 Growth Rates'!$J18)</f>
        <v>58.996071839790133</v>
      </c>
      <c r="BB18" s="241">
        <f>BA18*(1+'RBH-R12 Growth Rates'!$J18)</f>
        <v>61.971765353483796</v>
      </c>
      <c r="BC18" s="241">
        <f>BB18*(1+'RBH-R12 Growth Rates'!$J18)</f>
        <v>65.097549400518133</v>
      </c>
      <c r="BD18" s="241">
        <f>BC18*(1+'RBH-R12 Growth Rates'!$J18)</f>
        <v>68.380994373507434</v>
      </c>
      <c r="BE18" s="241">
        <f>BD18*(1+'RBH-R12 Growth Rates'!$J18)</f>
        <v>71.830052506898795</v>
      </c>
      <c r="BF18" s="241">
        <f>BE18*(1+'RBH-R12 Growth Rates'!$J18)</f>
        <v>75.453077136631748</v>
      </c>
      <c r="BG18" s="241">
        <f>BF18*(1+'RBH-R12 Growth Rates'!$J18)</f>
        <v>79.258842931232849</v>
      </c>
      <c r="BH18" s="241">
        <f>BG18*(1+'RBH-R12 Growth Rates'!$J18)</f>
        <v>83.256567143343261</v>
      </c>
      <c r="BI18" s="241">
        <f>BH18*(1+'RBH-R12 Growth Rates'!$J18)</f>
        <v>87.455931933148705</v>
      </c>
      <c r="BJ18" s="241">
        <f>BI18*(1+'RBH-R12 Growth Rates'!$J18)</f>
        <v>91.867107817777409</v>
      </c>
      <c r="BK18" s="241">
        <f>BJ18*(1+'RBH-R12 Growth Rates'!$J18)</f>
        <v>96.500778303458503</v>
      </c>
      <c r="BL18" s="241">
        <f>BK18*(1+'RBH-R12 Growth Rates'!$J18)</f>
        <v>101.36816576009791</v>
      </c>
      <c r="BM18" s="241">
        <f>BL18*(1+'RBH-R12 Growth Rates'!$J18)</f>
        <v>106.48105860093794</v>
      </c>
      <c r="BN18" s="241">
        <f>BM18*(1+'RBH-R12 Growth Rates'!$J18)</f>
        <v>111.8518398331274</v>
      </c>
      <c r="BO18" s="241">
        <f>BN18*(1+'RBH-R12 Growth Rates'!$J18)</f>
        <v>117.49351704834932</v>
      </c>
      <c r="BP18" s="241">
        <f>BO18*(1+'RBH-R12 Growth Rates'!$J18)</f>
        <v>123.4197539261413</v>
      </c>
      <c r="BQ18" s="241">
        <f>BP18*(1+'RBH-R12 Growth Rates'!$J18)</f>
        <v>129.64490332620673</v>
      </c>
      <c r="BR18" s="241">
        <f>BQ18*(1+'RBH-R12 Growth Rates'!$J18)</f>
        <v>136.18404204986396</v>
      </c>
      <c r="BS18" s="241">
        <f>BR18*(1+'RBH-R12 Growth Rates'!$J18)</f>
        <v>143.0530073548226</v>
      </c>
      <c r="BT18" s="241">
        <f>BS18*(1+'RBH-R12 Growth Rates'!$J18)</f>
        <v>150.26843531172284</v>
      </c>
      <c r="BU18" s="241">
        <f>BT18*(1+'RBH-R12 Growth Rates'!$J18)</f>
        <v>157.84780109533432</v>
      </c>
      <c r="BV18" s="241">
        <f>BU18*(1+'RBH-R12 Growth Rates'!$J18)</f>
        <v>165.80946130799612</v>
      </c>
      <c r="BW18" s="241">
        <f>BV18*(1+'RBH-R12 Growth Rates'!$J18)</f>
        <v>174.17269843780227</v>
      </c>
      <c r="BX18" s="241">
        <f>BW18*(1+'RBH-R12 Growth Rates'!$J18)</f>
        <v>182.95776755920659</v>
      </c>
      <c r="BY18" s="241">
        <f>BX18*(1+'RBH-R12 Growth Rates'!$J18)</f>
        <v>192.18594538915175</v>
      </c>
      <c r="BZ18" s="241">
        <f>BY18*(1+'RBH-R12 Growth Rates'!$J18)</f>
        <v>201.87958181753294</v>
      </c>
      <c r="CA18" s="241">
        <f>BZ18*(1+'RBH-R12 Growth Rates'!$J18)</f>
        <v>212.06215403679815</v>
      </c>
      <c r="CB18" s="241">
        <f>CA18*(1+'RBH-R12 Growth Rates'!$J18)</f>
        <v>222.75832340178297</v>
      </c>
      <c r="CC18" s="241">
        <f>CB18*(1+'RBH-R12 Growth Rates'!$J18)</f>
        <v>233.99399515748945</v>
      </c>
      <c r="CD18" s="241">
        <f>CC18*(1+'RBH-R12 Growth Rates'!$J18)</f>
        <v>245.79638117946507</v>
      </c>
      <c r="CE18" s="241">
        <f>CD18*(1+'RBH-R12 Growth Rates'!$J18)</f>
        <v>258.19406587873357</v>
      </c>
      <c r="CF18" s="241">
        <f>CE18*(1+'RBH-R12 Growth Rates'!$J18)</f>
        <v>271.21707543089423</v>
      </c>
      <c r="CG18" s="241">
        <f>CF18*(1+'RBH-R12 Growth Rates'!$J18)</f>
        <v>284.89695049705671</v>
      </c>
      <c r="CH18" s="241">
        <f>CG18*(1+'RBH-R12 Growth Rates'!$J18)</f>
        <v>299.26682261273572</v>
      </c>
      <c r="CI18" s="241">
        <f>CH18*(1+'RBH-R12 Growth Rates'!$J18)</f>
        <v>314.36149442971271</v>
      </c>
      <c r="CJ18" s="241">
        <f>CI18*(1+'RBH-R12 Growth Rates'!$J18)</f>
        <v>330.21752400520438</v>
      </c>
      <c r="CK18" s="241">
        <f>CJ18*(1+'RBH-R12 Growth Rates'!$J18)</f>
        <v>346.87331334247909</v>
      </c>
      <c r="CL18" s="241">
        <f>CK18*(1+'RBH-R12 Growth Rates'!$J18)</f>
        <v>364.3692013973594</v>
      </c>
      <c r="CM18" s="241">
        <f>CL18*(1+'RBH-R12 Growth Rates'!$J18)</f>
        <v>382.74756177586488</v>
      </c>
      <c r="CN18" s="241">
        <f>CM18*(1+'RBH-R12 Growth Rates'!$J18)</f>
        <v>402.0529053596108</v>
      </c>
      <c r="CO18" s="241">
        <f>CN18*(1+'RBH-R12 Growth Rates'!$J18)</f>
        <v>422.33198810751298</v>
      </c>
      <c r="CP18" s="241">
        <f>CO18*(1+'RBH-R12 Growth Rates'!$J18)</f>
        <v>443.63392429488584</v>
      </c>
      <c r="CQ18" s="241">
        <f>CP18*(1+'RBH-R12 Growth Rates'!$J18)</f>
        <v>466.01030546418934</v>
      </c>
      <c r="CR18" s="241">
        <f>CQ18*(1+'RBH-R12 Growth Rates'!$J18)</f>
        <v>489.51532537551373</v>
      </c>
      <c r="CS18" s="241">
        <f>CR18*(1+'RBH-R12 Growth Rates'!$J18)</f>
        <v>514.20591125942201</v>
      </c>
      <c r="CT18" s="241">
        <f>CS18*(1+'RBH-R12 Growth Rates'!$J18)</f>
        <v>540.14186169003369</v>
      </c>
      <c r="CU18" s="241">
        <f>CT18*(1+'RBH-R12 Growth Rates'!$J18)</f>
        <v>567.38599141226723</v>
      </c>
      <c r="CV18" s="241">
        <f>CU18*(1+'RBH-R12 Growth Rates'!$J18)</f>
        <v>596.00428347400089</v>
      </c>
      <c r="CW18" s="241">
        <f>CV18*(1+'RBH-R12 Growth Rates'!$J18)</f>
        <v>626.06604903160303</v>
      </c>
      <c r="CX18" s="241">
        <f>CW18*(1+'RBH-R12 Growth Rates'!$J18)</f>
        <v>657.6440952158689</v>
      </c>
      <c r="CY18" s="241">
        <f>CX18*(1+'RBH-R12 Growth Rates'!$J18)</f>
        <v>690.81490146492035</v>
      </c>
      <c r="CZ18" s="241">
        <f>CY18*(1+'RBH-R12 Growth Rates'!$J18)</f>
        <v>725.65880475113283</v>
      </c>
      <c r="DA18" s="241">
        <f>CZ18*(1+'RBH-R12 Growth Rates'!$J18)</f>
        <v>762.26019415069402</v>
      </c>
      <c r="DB18" s="241">
        <f>DA18*(1+'RBH-R12 Growth Rates'!$J18)</f>
        <v>800.70771522702546</v>
      </c>
      <c r="DC18" s="241">
        <f>DB18*(1+'RBH-R12 Growth Rates'!$J18)</f>
        <v>841.09448472306735</v>
      </c>
      <c r="DD18" s="241">
        <f>DC18*(1+'RBH-R12 Growth Rates'!$J18)</f>
        <v>883.51831608239343</v>
      </c>
      <c r="DE18" s="241">
        <f>DD18*(1+'RBH-R12 Growth Rates'!$J18)</f>
        <v>928.08195634534957</v>
      </c>
      <c r="DF18" s="241">
        <f>DE18*(1+'RBH-R12 Growth Rates'!$J18)</f>
        <v>974.893334993959</v>
      </c>
      <c r="DG18" s="241">
        <f>DF18*(1+'RBH-R12 Growth Rates'!$J18)</f>
        <v>1024.0658253482766</v>
      </c>
      <c r="DH18" s="241">
        <f>DG18*(1+'RBH-R12 Growth Rates'!$J18)</f>
        <v>1075.718519147272</v>
      </c>
      <c r="DI18" s="241">
        <f>DH18*(1+'RBH-R12 Growth Rates'!$J18)</f>
        <v>1129.9765149792547</v>
      </c>
      <c r="DJ18" s="241">
        <f>DI18*(1+'RBH-R12 Growth Rates'!$J18)</f>
        <v>1186.9712212603959</v>
      </c>
      <c r="DK18" s="241">
        <f>DJ18*(1+'RBH-R12 Growth Rates'!$J18)</f>
        <v>1246.8406744951346</v>
      </c>
      <c r="DL18" s="241">
        <f>DK18*(1+'RBH-R12 Growth Rates'!$J18)</f>
        <v>1309.7298735892723</v>
      </c>
      <c r="DM18" s="241">
        <f>DL18*(1+'RBH-R12 Growth Rates'!$J18)</f>
        <v>1375.7911310254299</v>
      </c>
      <c r="DN18" s="241">
        <f>DM18*(1+'RBH-R12 Growth Rates'!$J18)</f>
        <v>1445.1844417513903</v>
      </c>
      <c r="DO18" s="241">
        <f>DN18*(1+'RBH-R12 Growth Rates'!$J18)</f>
        <v>1518.0778706747406</v>
      </c>
      <c r="DP18" s="241">
        <f>DO18*(1+'RBH-R12 Growth Rates'!$J18)</f>
        <v>1594.6479597022947</v>
      </c>
      <c r="DQ18" s="241">
        <f>DP18*(1+'RBH-R12 Growth Rates'!$J18)</f>
        <v>1675.0801553101139</v>
      </c>
      <c r="DR18" s="241">
        <f>DQ18*(1+'RBH-R12 Growth Rates'!$J18)</f>
        <v>1759.5692576796628</v>
      </c>
      <c r="DS18" s="241">
        <f>DR18*(1+'RBH-R12 Growth Rates'!$J18)</f>
        <v>1848.3198924878729</v>
      </c>
      <c r="DT18" s="241">
        <f>DS18*(1+'RBH-R12 Growth Rates'!$J18)</f>
        <v>1941.5470064937517</v>
      </c>
      <c r="DU18" s="241">
        <f>DT18*(1+'RBH-R12 Growth Rates'!$J18)</f>
        <v>2039.4763881218041</v>
      </c>
      <c r="DV18" s="241">
        <f>DU18*(1+'RBH-R12 Growth Rates'!$J18)</f>
        <v>2142.34521430308</v>
      </c>
      <c r="DW18" s="241">
        <f>DV18*(1+'RBH-R12 Growth Rates'!$J18)</f>
        <v>2250.4026248982495</v>
      </c>
      <c r="DX18" s="241">
        <f>DW18*(1+'RBH-R12 Growth Rates'!$J18)</f>
        <v>2363.910326093915</v>
      </c>
      <c r="DY18" s="241">
        <f>DX18*(1+'RBH-R12 Growth Rates'!$J18)</f>
        <v>2483.1432242335304</v>
      </c>
      <c r="DZ18" s="241">
        <f>DY18*(1+'RBH-R12 Growth Rates'!$J18)</f>
        <v>2608.3900916180214</v>
      </c>
      <c r="EA18" s="241">
        <f>DZ18*(1+'RBH-R12 Growth Rates'!$J18)</f>
        <v>2739.9542658886144</v>
      </c>
      <c r="EB18" s="241">
        <f>EA18*(1+'RBH-R12 Growth Rates'!$J18)</f>
        <v>2878.1543846857276</v>
      </c>
      <c r="EC18" s="241">
        <f>EB18*(1+'RBH-R12 Growth Rates'!$J18)</f>
        <v>3023.3251573632051</v>
      </c>
      <c r="ED18" s="241">
        <f>EC18*(1+'RBH-R12 Growth Rates'!$J18)</f>
        <v>3175.81817562692</v>
      </c>
      <c r="EE18" s="241">
        <f>ED18*(1+'RBH-R12 Growth Rates'!$J18)</f>
        <v>3336.0027650610541</v>
      </c>
      <c r="EF18" s="241">
        <f>EE18*(1+'RBH-R12 Growth Rates'!$J18)</f>
        <v>3504.2668796043727</v>
      </c>
      <c r="EG18" s="241">
        <f>EF18*(1+'RBH-R12 Growth Rates'!$J18)</f>
        <v>3681.0180411428482</v>
      </c>
      <c r="EH18" s="241">
        <f>EG18*(1+'RBH-R12 Growth Rates'!$J18)</f>
        <v>3866.6843264942477</v>
      </c>
      <c r="EI18" s="241">
        <f>EH18*(1+'RBH-R12 Growth Rates'!$J18)</f>
        <v>4061.7154041750769</v>
      </c>
      <c r="EJ18" s="241">
        <f>EI18*(1+'RBH-R12 Growth Rates'!$J18)</f>
        <v>4266.5836234608514</v>
      </c>
      <c r="EK18" s="241">
        <f>EJ18*(1+'RBH-R12 Growth Rates'!$J18)</f>
        <v>4481.7851583773027</v>
      </c>
      <c r="EL18" s="241">
        <f>EK18*(1+'RBH-R12 Growth Rates'!$J18)</f>
        <v>4707.8412093931784</v>
      </c>
      <c r="EM18" s="241">
        <f>EL18*(1+'RBH-R12 Growth Rates'!$J18)</f>
        <v>4945.2992657250325</v>
      </c>
      <c r="EN18" s="241">
        <f>EM18*(1+'RBH-R12 Growth Rates'!$J18)</f>
        <v>5194.7344313112089</v>
      </c>
      <c r="EO18" s="241">
        <f>EN18*(1+'RBH-R12 Growth Rates'!$J18)</f>
        <v>5456.7508176664142</v>
      </c>
      <c r="EP18" s="241">
        <f>EO18*(1+'RBH-R12 Growth Rates'!$J18)</f>
        <v>5731.9830069902637</v>
      </c>
      <c r="EQ18" s="241">
        <f>EP18*(1+'RBH-R12 Growth Rates'!$J18)</f>
        <v>6021.0975890733253</v>
      </c>
      <c r="ER18" s="241">
        <f>EQ18*(1+'RBH-R12 Growth Rates'!$J18)</f>
        <v>6324.7947757229267</v>
      </c>
      <c r="ES18" s="241">
        <f>ER18*(1+'RBH-R12 Growth Rates'!$J18)</f>
        <v>6643.8100966187258</v>
      </c>
      <c r="ET18" s="241">
        <f>ES18*(1+'RBH-R12 Growth Rates'!$J18)</f>
        <v>6978.9161807052751</v>
      </c>
      <c r="EU18" s="241">
        <f>ET18*(1+'RBH-R12 Growth Rates'!$J18)</f>
        <v>7330.9246274359602</v>
      </c>
      <c r="EV18" s="241">
        <f>EU18*(1+'RBH-R12 Growth Rates'!$J18)</f>
        <v>7700.6879724003174</v>
      </c>
      <c r="EW18" s="241">
        <f>EV18*(1+'RBH-R12 Growth Rates'!$J18)</f>
        <v>8089.1017520953137</v>
      </c>
      <c r="EX18" s="241">
        <f>EW18*(1+'RBH-R12 Growth Rates'!$J18)</f>
        <v>8497.1066728412989</v>
      </c>
      <c r="EY18" s="241">
        <f>EX18*(1+'RBH-R12 Growth Rates'!$J18)</f>
        <v>8925.6908890955674</v>
      </c>
      <c r="EZ18" s="241">
        <f>EY18*(1+'RBH-R12 Growth Rates'!$J18)</f>
        <v>9375.8923966814127</v>
      </c>
      <c r="FA18" s="241">
        <f>EZ18*(1+'RBH-R12 Growth Rates'!$J18)</f>
        <v>9848.8015467288824</v>
      </c>
      <c r="FB18" s="241">
        <f>FA18*(1+'RBH-R12 Growth Rates'!$J18)</f>
        <v>10345.5636864158</v>
      </c>
      <c r="FC18" s="241">
        <f>FB18*(1+'RBH-R12 Growth Rates'!$J18)</f>
        <v>10867.381932904696</v>
      </c>
      <c r="FD18" s="241">
        <f>FC18*(1+'RBH-R12 Growth Rates'!$J18)</f>
        <v>11415.520087193907</v>
      </c>
      <c r="FE18" s="241">
        <f>FD18*(1+'RBH-R12 Growth Rates'!$J18)</f>
        <v>11991.305694939947</v>
      </c>
      <c r="FF18" s="241">
        <f>FE18*(1+'RBH-R12 Growth Rates'!$J18)</f>
        <v>12596.133261664219</v>
      </c>
      <c r="FG18" s="241">
        <f>FF18*(1+'RBH-R12 Growth Rates'!$J18)</f>
        <v>13231.467630131023</v>
      </c>
      <c r="FH18" s="241">
        <f>FG18*(1+'RBH-R12 Growth Rates'!$J18)</f>
        <v>13898.847528076591</v>
      </c>
      <c r="FI18" s="241">
        <f>FH18*(1+'RBH-R12 Growth Rates'!$J18)</f>
        <v>14599.889294881481</v>
      </c>
      <c r="FJ18" s="241">
        <f>FI18*(1+'RBH-R12 Growth Rates'!$J18)</f>
        <v>15336.290796211995</v>
      </c>
      <c r="FK18" s="241">
        <f>FJ18*(1+'RBH-R12 Growth Rates'!$J18)</f>
        <v>16109.835536111583</v>
      </c>
      <c r="FL18" s="241">
        <f>FK18*(1+'RBH-R12 Growth Rates'!$J18)</f>
        <v>16922.396976501364</v>
      </c>
      <c r="FM18" s="241">
        <f>FL18*(1+'RBH-R12 Growth Rates'!$J18)</f>
        <v>17775.943074551262</v>
      </c>
      <c r="FN18" s="241">
        <f>FM18*(1+'RBH-R12 Growth Rates'!$J18)</f>
        <v>18672.541048910873</v>
      </c>
      <c r="FO18" s="241">
        <f>FN18*(1+'RBH-R12 Growth Rates'!$J18)</f>
        <v>19614.362386343506</v>
      </c>
      <c r="FP18" s="241">
        <f>FO18*(1+'RBH-R12 Growth Rates'!$J18)</f>
        <v>20603.688100889027</v>
      </c>
      <c r="FQ18" s="241">
        <f>FP18*(1+'RBH-R12 Growth Rates'!$J18)</f>
        <v>21642.914258292811</v>
      </c>
      <c r="FR18" s="241">
        <f>FQ18*(1+'RBH-R12 Growth Rates'!$J18)</f>
        <v>22734.557779080467</v>
      </c>
      <c r="FS18" s="241">
        <f>FR18*(1+'RBH-R12 Growth Rates'!$J18)</f>
        <v>23881.262534332935</v>
      </c>
      <c r="FT18" s="241">
        <f>FS18*(1+'RBH-R12 Growth Rates'!$J18)</f>
        <v>25085.805748925421</v>
      </c>
      <c r="FU18" s="241">
        <f>FT18*(1+'RBH-R12 Growth Rates'!$J18)</f>
        <v>26351.104727738282</v>
      </c>
      <c r="FV18" s="241">
        <f>FU18*(1+'RBH-R12 Growth Rates'!$J18)</f>
        <v>27680.223921130197</v>
      </c>
      <c r="FW18" s="241">
        <f>FV18*(1+'RBH-R12 Growth Rates'!$J18)</f>
        <v>29076.382346785613</v>
      </c>
      <c r="FX18" s="241">
        <f>FW18*(1+'RBH-R12 Growth Rates'!$J18)</f>
        <v>30542.961385911596</v>
      </c>
      <c r="FY18" s="241">
        <f>FX18*(1+'RBH-R12 Growth Rates'!$J18)</f>
        <v>32083.512972665791</v>
      </c>
      <c r="FZ18" s="241">
        <f>FY18*(1+'RBH-R12 Growth Rates'!$J18)</f>
        <v>33701.76819664966</v>
      </c>
      <c r="GA18" s="241">
        <f>FZ18*(1+'RBH-R12 Growth Rates'!$J18)</f>
        <v>35401.646339301515</v>
      </c>
      <c r="GB18" s="241">
        <f>GA18*(1+'RBH-R12 Growth Rates'!$J18)</f>
        <v>37187.264366074727</v>
      </c>
      <c r="GC18" s="241">
        <f>GB18*(1+'RBH-R12 Growth Rates'!$J18)</f>
        <v>39062.946897390422</v>
      </c>
      <c r="GD18" s="241">
        <f>GC18*(1+'RBH-R12 Growth Rates'!$J18)</f>
        <v>41033.236682513481</v>
      </c>
      <c r="GE18" s="241">
        <f>GD18*(1+'RBH-R12 Growth Rates'!$J18)</f>
        <v>43102.905601718703</v>
      </c>
      <c r="GF18" s="241">
        <f>GE18*(1+'RBH-R12 Growth Rates'!$J18)</f>
        <v>45276.966223393494</v>
      </c>
      <c r="GG18" s="241">
        <f>GF18*(1+'RBH-R12 Growth Rates'!$J18)</f>
        <v>47560.683944067394</v>
      </c>
      <c r="GH18" s="241">
        <f>GG18*(1+'RBH-R12 Growth Rates'!$J18)</f>
        <v>49959.589740770673</v>
      </c>
      <c r="GI18" s="241">
        <f>GH18*(1+'RBH-R12 Growth Rates'!$J18)</f>
        <v>52479.493566607096</v>
      </c>
      <c r="GJ18" s="241">
        <f>GI18*(1+'RBH-R12 Growth Rates'!$J18)</f>
        <v>55126.498421983866</v>
      </c>
      <c r="GK18" s="241">
        <f>GJ18*(1+'RBH-R12 Growth Rates'!$J18)</f>
        <v>57907.015135578076</v>
      </c>
      <c r="GL18" s="241">
        <f>GK18*(1+'RBH-R12 Growth Rates'!$J18)</f>
        <v>60827.777890838042</v>
      </c>
      <c r="GM18" s="241">
        <f>GL18*(1+'RBH-R12 Growth Rates'!$J18)</f>
        <v>63895.860535623324</v>
      </c>
      <c r="GN18" s="241">
        <f>GM18*(1+'RBH-R12 Growth Rates'!$J18)</f>
        <v>67118.693714484092</v>
      </c>
      <c r="GO18" s="241">
        <f>GN18*(1+'RBH-R12 Growth Rates'!$J18)</f>
        <v>70504.08286507288</v>
      </c>
      <c r="GP18" s="241">
        <f>GO18*(1+'RBH-R12 Growth Rates'!$J18)</f>
        <v>74060.227122274402</v>
      </c>
      <c r="GQ18" s="241">
        <f>GP18*(1+'RBH-R12 Growth Rates'!$J18)</f>
        <v>77795.739175837851</v>
      </c>
      <c r="GR18" s="241">
        <f>GQ18*(1+'RBH-R12 Growth Rates'!$J18)</f>
        <v>81719.666129605161</v>
      </c>
      <c r="GS18" s="241">
        <f>GR18*(1+'RBH-R12 Growth Rates'!$J18)</f>
        <v>85841.511412854496</v>
      </c>
      <c r="GT18" s="241">
        <f>GS18*(1+'RBH-R12 Growth Rates'!$J18)</f>
        <v>90171.257796826627</v>
      </c>
      <c r="GU18" s="241">
        <f>GT18*(1+'RBH-R12 Growth Rates'!$J18)</f>
        <v>94719.391572178181</v>
      </c>
      <c r="GV18" s="241">
        <f>GU18*(1+'RBH-R12 Growth Rates'!$J18)</f>
        <v>99496.927945917589</v>
      </c>
      <c r="GW18" s="241">
        <f>GV18*(1+'RBH-R12 Growth Rates'!$J18)</f>
        <v>104515.43771933315</v>
      </c>
      <c r="GX18" s="241">
        <f>GW18*(1+'RBH-R12 Growth Rates'!$J18)</f>
        <v>109787.07531152474</v>
      </c>
      <c r="GY18" s="241">
        <f>GX18*(1+'RBH-R12 Growth Rates'!$J18)</f>
        <v>115324.60819641018</v>
      </c>
      <c r="GZ18" s="241">
        <f>GY18*(1+'RBH-R12 Growth Rates'!$J18)</f>
        <v>121141.44782449992</v>
      </c>
      <c r="HA18" s="241">
        <f>GZ18*(1+'RBH-R12 Growth Rates'!$J18)</f>
        <v>127251.68210433034</v>
      </c>
    </row>
    <row r="19" spans="1:209">
      <c r="A19" s="259" t="s">
        <v>1256</v>
      </c>
      <c r="B19" s="241">
        <v>2.7</v>
      </c>
      <c r="C19" s="241">
        <v>2.8</v>
      </c>
      <c r="D19" s="241">
        <f>C19*(1+'RBH-R12 Growth Rates'!$B19)</f>
        <v>2.9749999999999996</v>
      </c>
      <c r="E19" s="241">
        <f>D19*(1+'RBH-R12 Growth Rates'!$B19)</f>
        <v>3.1609374999999997</v>
      </c>
      <c r="F19" s="241">
        <f>E19*(1+'RBH-R12 Growth Rates'!$B19)</f>
        <v>3.3584960937499999</v>
      </c>
      <c r="G19" s="241">
        <f>F19*(1+'RBH-R12 Growth Rates'!F19)</f>
        <v>3.5603006288340477</v>
      </c>
      <c r="H19" s="241">
        <f>G19*(1+'RBH-R12 Growth Rates'!G19)</f>
        <v>3.76564287798801</v>
      </c>
      <c r="I19" s="241">
        <f>H19*(1+'RBH-R12 Growth Rates'!H19)</f>
        <v>3.9737447483855637</v>
      </c>
      <c r="J19" s="241">
        <f>I19*(1+'RBH-R12 Growth Rates'!I19)</f>
        <v>4.1837614228013145</v>
      </c>
      <c r="K19" s="241">
        <f>J19*(1+'RBH-R12 Growth Rates'!$J19)</f>
        <v>4.3947855018701683</v>
      </c>
      <c r="L19" s="241">
        <f>K19*(1+'RBH-R12 Growth Rates'!$J19)</f>
        <v>4.6164533910052858</v>
      </c>
      <c r="M19" s="241">
        <f>L19*(1+'RBH-R12 Growth Rates'!$J19)</f>
        <v>4.849301951655022</v>
      </c>
      <c r="N19" s="241">
        <f>M19*(1+'RBH-R12 Growth Rates'!$J19)</f>
        <v>5.0938951239372052</v>
      </c>
      <c r="O19" s="241">
        <f>N19*(1+'RBH-R12 Growth Rates'!$J19)</f>
        <v>5.3508252924558564</v>
      </c>
      <c r="P19" s="241">
        <f>O19*(1+'RBH-R12 Growth Rates'!$J19)</f>
        <v>5.6207147210081141</v>
      </c>
      <c r="Q19" s="241">
        <f>P19*(1+'RBH-R12 Growth Rates'!$J19)</f>
        <v>5.904217059656121</v>
      </c>
      <c r="R19" s="241">
        <f>Q19*(1+'RBH-R12 Growth Rates'!$J19)</f>
        <v>6.2020189278138691</v>
      </c>
      <c r="S19" s="241">
        <f>R19*(1+'RBH-R12 Growth Rates'!$J19)</f>
        <v>6.5148415771831072</v>
      </c>
      <c r="T19" s="241">
        <f>S19*(1+'RBH-R12 Growth Rates'!$J19)</f>
        <v>6.8434426385658158</v>
      </c>
      <c r="U19" s="241">
        <f>T19*(1+'RBH-R12 Growth Rates'!$J19)</f>
        <v>7.1886179567838733</v>
      </c>
      <c r="V19" s="241">
        <f>U19*(1+'RBH-R12 Growth Rates'!$J19)</f>
        <v>7.5512035181499479</v>
      </c>
      <c r="W19" s="241">
        <f>V19*(1+'RBH-R12 Growth Rates'!$J19)</f>
        <v>7.9320774751577865</v>
      </c>
      <c r="X19" s="241">
        <f>W19*(1+'RBH-R12 Growth Rates'!$J19)</f>
        <v>8.3321622732955358</v>
      </c>
      <c r="Y19" s="241">
        <f>X19*(1+'RBH-R12 Growth Rates'!$J19)</f>
        <v>8.7524268851330689</v>
      </c>
      <c r="Z19" s="241">
        <f>Y19*(1+'RBH-R12 Growth Rates'!$J19)</f>
        <v>9.1938891570940751</v>
      </c>
      <c r="AA19" s="241">
        <f>Z19*(1+'RBH-R12 Growth Rates'!$J19)</f>
        <v>9.6576182745966328</v>
      </c>
      <c r="AB19" s="241">
        <f>AA19*(1+'RBH-R12 Growth Rates'!$J19)</f>
        <v>10.1447373515326</v>
      </c>
      <c r="AC19" s="241">
        <f>AB19*(1+'RBH-R12 Growth Rates'!$J19)</f>
        <v>10.656426150357358</v>
      </c>
      <c r="AD19" s="241">
        <f>AC19*(1+'RBH-R12 Growth Rates'!$J19)</f>
        <v>11.193923939377726</v>
      </c>
      <c r="AE19" s="241">
        <f>AD19*(1+'RBH-R12 Growth Rates'!$J19)</f>
        <v>11.758532494158159</v>
      </c>
      <c r="AF19" s="241">
        <f>AE19*(1+'RBH-R12 Growth Rates'!$J19)</f>
        <v>12.351619250314416</v>
      </c>
      <c r="AG19" s="241">
        <f>AF19*(1+'RBH-R12 Growth Rates'!$J19)</f>
        <v>12.974620615330469</v>
      </c>
      <c r="AH19" s="241">
        <f>AG19*(1+'RBH-R12 Growth Rates'!$J19)</f>
        <v>13.629045447419633</v>
      </c>
      <c r="AI19" s="241">
        <f>AH19*(1+'RBH-R12 Growth Rates'!$J19)</f>
        <v>14.316478709855417</v>
      </c>
      <c r="AJ19" s="241">
        <f>AI19*(1+'RBH-R12 Growth Rates'!$J19)</f>
        <v>15.038585309622581</v>
      </c>
      <c r="AK19" s="241">
        <f>AJ19*(1+'RBH-R12 Growth Rates'!$J19)</f>
        <v>15.797114129685323</v>
      </c>
      <c r="AL19" s="241">
        <f>AK19*(1+'RBH-R12 Growth Rates'!$J19)</f>
        <v>16.593902264638384</v>
      </c>
      <c r="AM19" s="241">
        <f>AL19*(1+'RBH-R12 Growth Rates'!$J19)</f>
        <v>17.430879469999496</v>
      </c>
      <c r="AN19" s="241">
        <f>AM19*(1+'RBH-R12 Growth Rates'!$J19)</f>
        <v>18.310072835918994</v>
      </c>
      <c r="AO19" s="241">
        <f>AN19*(1+'RBH-R12 Growth Rates'!$J19)</f>
        <v>19.233611696625903</v>
      </c>
      <c r="AP19" s="241">
        <f>AO19*(1+'RBH-R12 Growth Rates'!$J19)</f>
        <v>20.203732787500822</v>
      </c>
      <c r="AQ19" s="241">
        <f>AP19*(1+'RBH-R12 Growth Rates'!$J19)</f>
        <v>21.222785662265579</v>
      </c>
      <c r="AR19" s="241">
        <f>AQ19*(1+'RBH-R12 Growth Rates'!$J19)</f>
        <v>22.293238383409651</v>
      </c>
      <c r="AS19" s="241">
        <f>AR19*(1+'RBH-R12 Growth Rates'!$J19)</f>
        <v>23.417683499635118</v>
      </c>
      <c r="AT19" s="241">
        <f>AS19*(1+'RBH-R12 Growth Rates'!$J19)</f>
        <v>24.598844324796985</v>
      </c>
      <c r="AU19" s="241">
        <f>AT19*(1+'RBH-R12 Growth Rates'!$J19)</f>
        <v>25.839581533546017</v>
      </c>
      <c r="AV19" s="241">
        <f>AU19*(1+'RBH-R12 Growth Rates'!$J19)</f>
        <v>27.142900089648123</v>
      </c>
      <c r="AW19" s="241">
        <f>AV19*(1+'RBH-R12 Growth Rates'!$J19)</f>
        <v>28.511956523760166</v>
      </c>
      <c r="AX19" s="241">
        <f>AW19*(1+'RBH-R12 Growth Rates'!$J19)</f>
        <v>29.950066578288343</v>
      </c>
      <c r="AY19" s="241">
        <f>AX19*(1+'RBH-R12 Growth Rates'!$J19)</f>
        <v>31.460713237844363</v>
      </c>
      <c r="AZ19" s="241">
        <f>AY19*(1+'RBH-R12 Growth Rates'!$J19)</f>
        <v>33.047555164748537</v>
      </c>
      <c r="BA19" s="241">
        <f>AZ19*(1+'RBH-R12 Growth Rates'!$J19)</f>
        <v>34.714435560009875</v>
      </c>
      <c r="BB19" s="241">
        <f>BA19*(1+'RBH-R12 Growth Rates'!$J19)</f>
        <v>36.465391471243734</v>
      </c>
      <c r="BC19" s="241">
        <f>BB19*(1+'RBH-R12 Growth Rates'!$J19)</f>
        <v>38.304663570070069</v>
      </c>
      <c r="BD19" s="241">
        <f>BC19*(1+'RBH-R12 Growth Rates'!$J19)</f>
        <v>40.23670642267232</v>
      </c>
      <c r="BE19" s="241">
        <f>BD19*(1+'RBH-R12 Growth Rates'!$J19)</f>
        <v>42.266199278391376</v>
      </c>
      <c r="BF19" s="241">
        <f>BE19*(1+'RBH-R12 Growth Rates'!$J19)</f>
        <v>44.398057402483737</v>
      </c>
      <c r="BG19" s="241">
        <f>BF19*(1+'RBH-R12 Growth Rates'!$J19)</f>
        <v>46.637443980490858</v>
      </c>
      <c r="BH19" s="241">
        <f>BG19*(1+'RBH-R12 Growth Rates'!$J19)</f>
        <v>48.989782623051099</v>
      </c>
      <c r="BI19" s="241">
        <f>BH19*(1+'RBH-R12 Growth Rates'!$J19)</f>
        <v>51.460770501439889</v>
      </c>
      <c r="BJ19" s="241">
        <f>BI19*(1+'RBH-R12 Growth Rates'!$J19)</f>
        <v>54.056392145651337</v>
      </c>
      <c r="BK19" s="241">
        <f>BJ19*(1+'RBH-R12 Growth Rates'!$J19)</f>
        <v>56.782933938439079</v>
      </c>
      <c r="BL19" s="241">
        <f>BK19*(1+'RBH-R12 Growth Rates'!$J19)</f>
        <v>59.646999340419747</v>
      </c>
      <c r="BM19" s="241">
        <f>BL19*(1+'RBH-R12 Growth Rates'!$J19)</f>
        <v>62.655524883113046</v>
      </c>
      <c r="BN19" s="241">
        <f>BM19*(1+'RBH-R12 Growth Rates'!$J19)</f>
        <v>65.815796968652208</v>
      </c>
      <c r="BO19" s="241">
        <f>BN19*(1+'RBH-R12 Growth Rates'!$J19)</f>
        <v>69.135469516852396</v>
      </c>
      <c r="BP19" s="241">
        <f>BO19*(1+'RBH-R12 Growth Rates'!$J19)</f>
        <v>72.622582502376815</v>
      </c>
      <c r="BQ19" s="241">
        <f>BP19*(1+'RBH-R12 Growth Rates'!$J19)</f>
        <v>76.285581426895959</v>
      </c>
      <c r="BR19" s="241">
        <f>BQ19*(1+'RBH-R12 Growth Rates'!$J19)</f>
        <v>80.133337773400058</v>
      </c>
      <c r="BS19" s="241">
        <f>BR19*(1+'RBH-R12 Growth Rates'!$J19)</f>
        <v>84.175170492203293</v>
      </c>
      <c r="BT19" s="241">
        <f>BS19*(1+'RBH-R12 Growth Rates'!$J19)</f>
        <v>88.420868570677229</v>
      </c>
      <c r="BU19" s="241">
        <f>BT19*(1+'RBH-R12 Growth Rates'!$J19)</f>
        <v>92.880714741375428</v>
      </c>
      <c r="BV19" s="241">
        <f>BU19*(1+'RBH-R12 Growth Rates'!$J19)</f>
        <v>97.565510385968395</v>
      </c>
      <c r="BW19" s="241">
        <f>BV19*(1+'RBH-R12 Growth Rates'!$J19)</f>
        <v>102.48660169530413</v>
      </c>
      <c r="BX19" s="241">
        <f>BW19*(1+'RBH-R12 Growth Rates'!$J19)</f>
        <v>107.6559071489519</v>
      </c>
      <c r="BY19" s="241">
        <f>BX19*(1+'RBH-R12 Growth Rates'!$J19)</f>
        <v>113.08594638078227</v>
      </c>
      <c r="BZ19" s="241">
        <f>BY19*(1+'RBH-R12 Growth Rates'!$J19)</f>
        <v>118.78987050049363</v>
      </c>
      <c r="CA19" s="241">
        <f>BZ19*(1+'RBH-R12 Growth Rates'!$J19)</f>
        <v>124.78149394452134</v>
      </c>
      <c r="CB19" s="241">
        <f>CA19*(1+'RBH-R12 Growth Rates'!$J19)</f>
        <v>131.07532793346982</v>
      </c>
      <c r="CC19" s="241">
        <f>CB19*(1+'RBH-R12 Growth Rates'!$J19)</f>
        <v>137.68661561709882</v>
      </c>
      <c r="CD19" s="241">
        <f>CC19*(1+'RBH-R12 Growth Rates'!$J19)</f>
        <v>144.63136899198201</v>
      </c>
      <c r="CE19" s="241">
        <f>CD19*(1+'RBH-R12 Growth Rates'!$J19)</f>
        <v>151.92640768124954</v>
      </c>
      <c r="CF19" s="241">
        <f>CE19*(1+'RBH-R12 Growth Rates'!$J19)</f>
        <v>159.58939967033587</v>
      </c>
      <c r="CG19" s="241">
        <f>CF19*(1+'RBH-R12 Growth Rates'!$J19)</f>
        <v>167.63890409739153</v>
      </c>
      <c r="CH19" s="241">
        <f>CG19*(1+'RBH-R12 Growth Rates'!$J19)</f>
        <v>176.09441620199365</v>
      </c>
      <c r="CI19" s="241">
        <f>CH19*(1+'RBH-R12 Growth Rates'!$J19)</f>
        <v>184.97641454101745</v>
      </c>
      <c r="CJ19" s="241">
        <f>CI19*(1+'RBH-R12 Growth Rates'!$J19)</f>
        <v>194.30641058602149</v>
      </c>
      <c r="CK19" s="241">
        <f>CJ19*(1+'RBH-R12 Growth Rates'!$J19)</f>
        <v>204.10700082226759</v>
      </c>
      <c r="CL19" s="241">
        <f>CK19*(1+'RBH-R12 Growth Rates'!$J19)</f>
        <v>214.4019214755551</v>
      </c>
      <c r="CM19" s="241">
        <f>CL19*(1+'RBH-R12 Growth Rates'!$J19)</f>
        <v>225.216105999413</v>
      </c>
      <c r="CN19" s="241">
        <f>CM19*(1+'RBH-R12 Growth Rates'!$J19)</f>
        <v>236.57574546187965</v>
      </c>
      <c r="CO19" s="241">
        <f>CN19*(1+'RBH-R12 Growth Rates'!$J19)</f>
        <v>248.5083519781216</v>
      </c>
      <c r="CP19" s="241">
        <f>CO19*(1+'RBH-R12 Growth Rates'!$J19)</f>
        <v>261.04282534252025</v>
      </c>
      <c r="CQ19" s="241">
        <f>CP19*(1+'RBH-R12 Growth Rates'!$J19)</f>
        <v>274.20952302160367</v>
      </c>
      <c r="CR19" s="241">
        <f>CQ19*(1+'RBH-R12 Growth Rates'!$J19)</f>
        <v>288.0403336773411</v>
      </c>
      <c r="CS19" s="241">
        <f>CR19*(1+'RBH-R12 Growth Rates'!$J19)</f>
        <v>302.56875439886676</v>
      </c>
      <c r="CT19" s="241">
        <f>CS19*(1+'RBH-R12 Growth Rates'!$J19)</f>
        <v>317.82997182968279</v>
      </c>
      <c r="CU19" s="241">
        <f>CT19*(1+'RBH-R12 Growth Rates'!$J19)</f>
        <v>333.86094738682408</v>
      </c>
      <c r="CV19" s="241">
        <f>CU19*(1+'RBH-R12 Growth Rates'!$J19)</f>
        <v>350.70050677837912</v>
      </c>
      <c r="CW19" s="241">
        <f>CV19*(1+'RBH-R12 Growth Rates'!$J19)</f>
        <v>368.38943403617088</v>
      </c>
      <c r="CX19" s="241">
        <f>CW19*(1+'RBH-R12 Growth Rates'!$J19)</f>
        <v>386.97057029133708</v>
      </c>
      <c r="CY19" s="241">
        <f>CX19*(1+'RBH-R12 Growth Rates'!$J19)</f>
        <v>406.48891753203645</v>
      </c>
      <c r="CZ19" s="241">
        <f>CY19*(1+'RBH-R12 Growth Rates'!$J19)</f>
        <v>426.99174759457344</v>
      </c>
      <c r="DA19" s="241">
        <f>CZ19*(1+'RBH-R12 Growth Rates'!$J19)</f>
        <v>448.52871665190878</v>
      </c>
      <c r="DB19" s="241">
        <f>DA19*(1+'RBH-R12 Growth Rates'!$J19)</f>
        <v>471.15198547683832</v>
      </c>
      <c r="DC19" s="241">
        <f>DB19*(1+'RBH-R12 Growth Rates'!$J19)</f>
        <v>494.91634577110676</v>
      </c>
      <c r="DD19" s="241">
        <f>DC19*(1+'RBH-R12 Growth Rates'!$J19)</f>
        <v>519.87935286641596</v>
      </c>
      <c r="DE19" s="241">
        <f>DD19*(1+'RBH-R12 Growth Rates'!$J19)</f>
        <v>546.10146511871801</v>
      </c>
      <c r="DF19" s="241">
        <f>DE19*(1+'RBH-R12 Growth Rates'!$J19)</f>
        <v>573.64619033339523</v>
      </c>
      <c r="DG19" s="241">
        <f>DF19*(1+'RBH-R12 Growth Rates'!$J19)</f>
        <v>602.5802395759564</v>
      </c>
      <c r="DH19" s="241">
        <f>DG19*(1+'RBH-R12 Growth Rates'!$J19)</f>
        <v>632.97368874076653</v>
      </c>
      <c r="DI19" s="241">
        <f>DH19*(1+'RBH-R12 Growth Rates'!$J19)</f>
        <v>664.9001482691159</v>
      </c>
      <c r="DJ19" s="241">
        <f>DI19*(1+'RBH-R12 Growth Rates'!$J19)</f>
        <v>698.43694142767208</v>
      </c>
      <c r="DK19" s="241">
        <f>DJ19*(1+'RBH-R12 Growth Rates'!$J19)</f>
        <v>733.66529157909054</v>
      </c>
      <c r="DL19" s="241">
        <f>DK19*(1+'RBH-R12 Growth Rates'!$J19)</f>
        <v>770.67051889833772</v>
      </c>
      <c r="DM19" s="241">
        <f>DL19*(1+'RBH-R12 Growth Rates'!$J19)</f>
        <v>809.54224701115766</v>
      </c>
      <c r="DN19" s="241">
        <f>DM19*(1+'RBH-R12 Growth Rates'!$J19)</f>
        <v>850.3746200551434</v>
      </c>
      <c r="DO19" s="241">
        <f>DN19*(1+'RBH-R12 Growth Rates'!$J19)</f>
        <v>893.26653068911764</v>
      </c>
      <c r="DP19" s="241">
        <f>DO19*(1+'RBH-R12 Growth Rates'!$J19)</f>
        <v>938.32185960304196</v>
      </c>
      <c r="DQ19" s="241">
        <f>DP19*(1+'RBH-R12 Growth Rates'!$J19)</f>
        <v>985.6497271085284</v>
      </c>
      <c r="DR19" s="241">
        <f>DQ19*(1+'RBH-R12 Growth Rates'!$J19)</f>
        <v>1035.3647574192855</v>
      </c>
      <c r="DS19" s="241">
        <f>DR19*(1+'RBH-R12 Growth Rates'!$J19)</f>
        <v>1087.5873562615636</v>
      </c>
      <c r="DT19" s="241">
        <f>DS19*(1+'RBH-R12 Growth Rates'!$J19)</f>
        <v>1142.4440024869489</v>
      </c>
      <c r="DU19" s="241">
        <f>DT19*(1+'RBH-R12 Growth Rates'!$J19)</f>
        <v>1200.0675543937691</v>
      </c>
      <c r="DV19" s="241">
        <f>DU19*(1+'RBH-R12 Growth Rates'!$J19)</f>
        <v>1260.597571498997</v>
      </c>
      <c r="DW19" s="241">
        <f>DV19*(1+'RBH-R12 Growth Rates'!$J19)</f>
        <v>1324.180652539955</v>
      </c>
      <c r="DX19" s="241">
        <f>DW19*(1+'RBH-R12 Growth Rates'!$J19)</f>
        <v>1390.9707905244334</v>
      </c>
      <c r="DY19" s="241">
        <f>DX19*(1+'RBH-R12 Growth Rates'!$J19)</f>
        <v>1461.1297456891275</v>
      </c>
      <c r="DZ19" s="241">
        <f>DY19*(1+'RBH-R12 Growth Rates'!$J19)</f>
        <v>1534.8274372696637</v>
      </c>
      <c r="EA19" s="241">
        <f>DZ19*(1+'RBH-R12 Growth Rates'!$J19)</f>
        <v>1612.2423550310536</v>
      </c>
      <c r="EB19" s="241">
        <f>EA19*(1+'RBH-R12 Growth Rates'!$J19)</f>
        <v>1693.5619915552668</v>
      </c>
      <c r="EC19" s="241">
        <f>EB19*(1+'RBH-R12 Growth Rates'!$J19)</f>
        <v>1778.9832963328877</v>
      </c>
      <c r="ED19" s="241">
        <f>EC19*(1+'RBH-R12 Growth Rates'!$J19)</f>
        <v>1868.71315275863</v>
      </c>
      <c r="EE19" s="241">
        <f>ED19*(1+'RBH-R12 Growth Rates'!$J19)</f>
        <v>1962.9688791859519</v>
      </c>
      <c r="EF19" s="241">
        <f>EE19*(1+'RBH-R12 Growth Rates'!$J19)</f>
        <v>2061.9787552542862</v>
      </c>
      <c r="EG19" s="241">
        <f>EF19*(1+'RBH-R12 Growth Rates'!$J19)</f>
        <v>2165.9825747636046</v>
      </c>
      <c r="EH19" s="241">
        <f>EG19*(1+'RBH-R12 Growth Rates'!$J19)</f>
        <v>2275.2322264353365</v>
      </c>
      <c r="EI19" s="241">
        <f>EH19*(1+'RBH-R12 Growth Rates'!$J19)</f>
        <v>2389.9923039661953</v>
      </c>
      <c r="EJ19" s="241">
        <f>EI19*(1+'RBH-R12 Growth Rates'!$J19)</f>
        <v>2510.5407468524104</v>
      </c>
      <c r="EK19" s="241">
        <f>EJ19*(1+'RBH-R12 Growth Rates'!$J19)</f>
        <v>2637.1695135363948</v>
      </c>
      <c r="EL19" s="241">
        <f>EK19*(1+'RBH-R12 Growth Rates'!$J19)</f>
        <v>2770.185288506148</v>
      </c>
      <c r="EM19" s="241">
        <f>EL19*(1+'RBH-R12 Growth Rates'!$J19)</f>
        <v>2909.9102250599353</v>
      </c>
      <c r="EN19" s="241">
        <f>EM19*(1+'RBH-R12 Growth Rates'!$J19)</f>
        <v>3056.6827255351554</v>
      </c>
      <c r="EO19" s="241">
        <f>EN19*(1+'RBH-R12 Growth Rates'!$J19)</f>
        <v>3210.8582608910497</v>
      </c>
      <c r="EP19" s="241">
        <f>EO19*(1+'RBH-R12 Growth Rates'!$J19)</f>
        <v>3372.810231630212</v>
      </c>
      <c r="EQ19" s="241">
        <f>EP19*(1+'RBH-R12 Growth Rates'!$J19)</f>
        <v>3542.9308721439847</v>
      </c>
      <c r="ER19" s="241">
        <f>EQ19*(1+'RBH-R12 Growth Rates'!$J19)</f>
        <v>3721.6322006719856</v>
      </c>
      <c r="ES19" s="241">
        <f>ER19*(1+'RBH-R12 Growth Rates'!$J19)</f>
        <v>3909.3470171764957</v>
      </c>
      <c r="ET19" s="241">
        <f>ES19*(1+'RBH-R12 Growth Rates'!$J19)</f>
        <v>4106.5299515484721</v>
      </c>
      <c r="EU19" s="241">
        <f>ET19*(1+'RBH-R12 Growth Rates'!$J19)</f>
        <v>4313.6585646838621</v>
      </c>
      <c r="EV19" s="241">
        <f>EU19*(1+'RBH-R12 Growth Rates'!$J19)</f>
        <v>4531.2345050969234</v>
      </c>
      <c r="EW19" s="241">
        <f>EV19*(1+'RBH-R12 Growth Rates'!$J19)</f>
        <v>4759.7847238717904</v>
      </c>
      <c r="EX19" s="241">
        <f>EW19*(1+'RBH-R12 Growth Rates'!$J19)</f>
        <v>4999.862750894782</v>
      </c>
      <c r="EY19" s="241">
        <f>EX19*(1+'RBH-R12 Growth Rates'!$J19)</f>
        <v>5252.0500354583892</v>
      </c>
      <c r="EZ19" s="241">
        <f>EY19*(1+'RBH-R12 Growth Rates'!$J19)</f>
        <v>5516.9573544837795</v>
      </c>
      <c r="FA19" s="241">
        <f>EZ19*(1+'RBH-R12 Growth Rates'!$J19)</f>
        <v>5795.2262917724074</v>
      </c>
      <c r="FB19" s="241">
        <f>FA19*(1+'RBH-R12 Growth Rates'!$J19)</f>
        <v>6087.5307918693661</v>
      </c>
      <c r="FC19" s="241">
        <f>FB19*(1+'RBH-R12 Growth Rates'!$J19)</f>
        <v>6394.5787923018061</v>
      </c>
      <c r="FD19" s="241">
        <f>FC19*(1+'RBH-R12 Growth Rates'!$J19)</f>
        <v>6717.1139381455641</v>
      </c>
      <c r="FE19" s="241">
        <f>FD19*(1+'RBH-R12 Growth Rates'!$J19)</f>
        <v>7055.917383072554</v>
      </c>
      <c r="FF19" s="241">
        <f>FE19*(1+'RBH-R12 Growth Rates'!$J19)</f>
        <v>7411.809681240893</v>
      </c>
      <c r="FG19" s="241">
        <f>FF19*(1+'RBH-R12 Growth Rates'!$J19)</f>
        <v>7785.6527746097836</v>
      </c>
      <c r="FH19" s="241">
        <f>FG19*(1+'RBH-R12 Growth Rates'!$J19)</f>
        <v>8178.3520804922446</v>
      </c>
      <c r="FI19" s="241">
        <f>FH19*(1+'RBH-R12 Growth Rates'!$J19)</f>
        <v>8590.8586844015936</v>
      </c>
      <c r="FJ19" s="241">
        <f>FI19*(1+'RBH-R12 Growth Rates'!$J19)</f>
        <v>9024.171643502561</v>
      </c>
      <c r="FK19" s="241">
        <f>FJ19*(1+'RBH-R12 Growth Rates'!$J19)</f>
        <v>9479.3404062458048</v>
      </c>
      <c r="FL19" s="241">
        <f>FK19*(1+'RBH-R12 Growth Rates'!$J19)</f>
        <v>9957.4673540460008</v>
      </c>
      <c r="FM19" s="241">
        <f>FL19*(1+'RBH-R12 Growth Rates'!$J19)</f>
        <v>10459.710471159211</v>
      </c>
      <c r="FN19" s="241">
        <f>FM19*(1+'RBH-R12 Growth Rates'!$J19)</f>
        <v>10987.286149225794</v>
      </c>
      <c r="FO19" s="241">
        <f>FN19*(1+'RBH-R12 Growth Rates'!$J19)</f>
        <v>11541.472133271198</v>
      </c>
      <c r="FP19" s="241">
        <f>FO19*(1+'RBH-R12 Growth Rates'!$J19)</f>
        <v>12123.61061629962</v>
      </c>
      <c r="FQ19" s="241">
        <f>FP19*(1+'RBH-R12 Growth Rates'!$J19)</f>
        <v>12735.111489975394</v>
      </c>
      <c r="FR19" s="241">
        <f>FQ19*(1+'RBH-R12 Growth Rates'!$J19)</f>
        <v>13377.455759264971</v>
      </c>
      <c r="FS19" s="241">
        <f>FR19*(1+'RBH-R12 Growth Rates'!$J19)</f>
        <v>14052.199129309492</v>
      </c>
      <c r="FT19" s="241">
        <f>FS19*(1+'RBH-R12 Growth Rates'!$J19)</f>
        <v>14760.975773215056</v>
      </c>
      <c r="FU19" s="241">
        <f>FT19*(1+'RBH-R12 Growth Rates'!$J19)</f>
        <v>15505.502289885959</v>
      </c>
      <c r="FV19" s="241">
        <f>FU19*(1+'RBH-R12 Growth Rates'!$J19)</f>
        <v>16287.581861486467</v>
      </c>
      <c r="FW19" s="241">
        <f>FV19*(1+'RBH-R12 Growth Rates'!$J19)</f>
        <v>17109.108620600135</v>
      </c>
      <c r="FX19" s="241">
        <f>FW19*(1+'RBH-R12 Growth Rates'!$J19)</f>
        <v>17972.072237663579</v>
      </c>
      <c r="FY19" s="241">
        <f>FX19*(1+'RBH-R12 Growth Rates'!$J19)</f>
        <v>18878.562739785113</v>
      </c>
      <c r="FZ19" s="241">
        <f>FY19*(1+'RBH-R12 Growth Rates'!$J19)</f>
        <v>19830.77557261899</v>
      </c>
      <c r="GA19" s="241">
        <f>FZ19*(1+'RBH-R12 Growth Rates'!$J19)</f>
        <v>20831.016917554727</v>
      </c>
      <c r="GB19" s="241">
        <f>GA19*(1+'RBH-R12 Growth Rates'!$J19)</f>
        <v>21881.709277099304</v>
      </c>
      <c r="GC19" s="241">
        <f>GB19*(1+'RBH-R12 Growth Rates'!$J19)</f>
        <v>22985.397341979566</v>
      </c>
      <c r="GD19" s="241">
        <f>GC19*(1+'RBH-R12 Growth Rates'!$J19)</f>
        <v>24144.754154174461</v>
      </c>
      <c r="GE19" s="241">
        <f>GD19*(1+'RBH-R12 Growth Rates'!$J19)</f>
        <v>25362.587580803509</v>
      </c>
      <c r="GF19" s="241">
        <f>GE19*(1+'RBH-R12 Growth Rates'!$J19)</f>
        <v>26641.847114550677</v>
      </c>
      <c r="GG19" s="241">
        <f>GF19*(1+'RBH-R12 Growth Rates'!$J19)</f>
        <v>27985.631017093783</v>
      </c>
      <c r="GH19" s="241">
        <f>GG19*(1+'RBH-R12 Growth Rates'!$J19)</f>
        <v>29397.193822840181</v>
      </c>
      <c r="GI19" s="241">
        <f>GH19*(1+'RBH-R12 Growth Rates'!$J19)</f>
        <v>30879.954221142187</v>
      </c>
      <c r="GJ19" s="241">
        <f>GI19*(1+'RBH-R12 Growth Rates'!$J19)</f>
        <v>32437.503336082325</v>
      </c>
      <c r="GK19" s="241">
        <f>GJ19*(1+'RBH-R12 Growth Rates'!$J19)</f>
        <v>34073.613423881354</v>
      </c>
      <c r="GL19" s="241">
        <f>GK19*(1+'RBH-R12 Growth Rates'!$J19)</f>
        <v>35792.247008993443</v>
      </c>
      <c r="GM19" s="241">
        <f>GL19*(1+'RBH-R12 Growth Rates'!$J19)</f>
        <v>37597.566481015463</v>
      </c>
      <c r="GN19" s="241">
        <f>GM19*(1+'RBH-R12 Growth Rates'!$J19)</f>
        <v>39493.944175653211</v>
      </c>
      <c r="GO19" s="241">
        <f>GN19*(1+'RBH-R12 Growth Rates'!$J19)</f>
        <v>41485.972964159904</v>
      </c>
      <c r="GP19" s="241">
        <f>GO19*(1+'RBH-R12 Growth Rates'!$J19)</f>
        <v>43578.477376893708</v>
      </c>
      <c r="GQ19" s="241">
        <f>GP19*(1+'RBH-R12 Growth Rates'!$J19)</f>
        <v>45776.525287934594</v>
      </c>
      <c r="GR19" s="241">
        <f>GQ19*(1+'RBH-R12 Growth Rates'!$J19)</f>
        <v>48085.440189059736</v>
      </c>
      <c r="GS19" s="241">
        <f>GR19*(1+'RBH-R12 Growth Rates'!$J19)</f>
        <v>50510.814082804027</v>
      </c>
      <c r="GT19" s="241">
        <f>GS19*(1+'RBH-R12 Growth Rates'!$J19)</f>
        <v>53058.521025831593</v>
      </c>
      <c r="GU19" s="241">
        <f>GT19*(1+'RBH-R12 Growth Rates'!$J19)</f>
        <v>55734.731355419317</v>
      </c>
      <c r="GV19" s="241">
        <f>GU19*(1+'RBH-R12 Growth Rates'!$J19)</f>
        <v>58545.926633507683</v>
      </c>
      <c r="GW19" s="241">
        <f>GV19*(1+'RBH-R12 Growth Rates'!$J19)</f>
        <v>61498.915344512236</v>
      </c>
      <c r="GX19" s="241">
        <f>GW19*(1+'RBH-R12 Growth Rates'!$J19)</f>
        <v>64600.849384914472</v>
      </c>
      <c r="GY19" s="241">
        <f>GX19*(1+'RBH-R12 Growth Rates'!$J19)</f>
        <v>67859.241384568581</v>
      </c>
      <c r="GZ19" s="241">
        <f>GY19*(1+'RBH-R12 Growth Rates'!$J19)</f>
        <v>71281.982901674841</v>
      </c>
      <c r="HA19" s="241">
        <f>GZ19*(1+'RBH-R12 Growth Rates'!$J19)</f>
        <v>74877.363535486395</v>
      </c>
    </row>
    <row r="20" spans="1:209">
      <c r="A20" s="259" t="s">
        <v>1257</v>
      </c>
      <c r="B20" s="241">
        <v>5.63</v>
      </c>
      <c r="C20" s="241">
        <v>5.97</v>
      </c>
      <c r="D20" s="241">
        <v>6.34</v>
      </c>
      <c r="E20" s="241">
        <v>6.7</v>
      </c>
      <c r="F20" s="241">
        <f>E20*(1+'RBH-R12 Growth Rates'!$B20)</f>
        <v>6.7809587800000006</v>
      </c>
      <c r="G20" s="241">
        <f>F20*(1+'RBH-R12 Growth Rates'!F20)</f>
        <v>6.9149131508143373</v>
      </c>
      <c r="H20" s="241">
        <f>G20*(1+'RBH-R12 Growth Rates'!G20)</f>
        <v>7.1045586309757489</v>
      </c>
      <c r="I20" s="241">
        <f>H20*(1+'RBH-R12 Growth Rates'!H20)</f>
        <v>7.3539049442959143</v>
      </c>
      <c r="J20" s="241">
        <f>I20*(1+'RBH-R12 Growth Rates'!I20)</f>
        <v>7.6684149357150346</v>
      </c>
      <c r="K20" s="241">
        <f>J20*(1+'RBH-R12 Growth Rates'!$J20)</f>
        <v>8.055200900829556</v>
      </c>
      <c r="L20" s="241">
        <f>K20*(1+'RBH-R12 Growth Rates'!$J20)</f>
        <v>8.4614959019135316</v>
      </c>
      <c r="M20" s="241">
        <f>L20*(1+'RBH-R12 Growth Rates'!$J20)</f>
        <v>8.8882839521390657</v>
      </c>
      <c r="N20" s="241">
        <f>M20*(1+'RBH-R12 Growth Rates'!$J20)</f>
        <v>9.3365986971626356</v>
      </c>
      <c r="O20" s="241">
        <f>N20*(1+'RBH-R12 Growth Rates'!$J20)</f>
        <v>9.8075259185300983</v>
      </c>
      <c r="P20" s="241">
        <f>O20*(1+'RBH-R12 Growth Rates'!$J20)</f>
        <v>10.302206163350553</v>
      </c>
      <c r="Q20" s="241">
        <f>P20*(1+'RBH-R12 Growth Rates'!$J20)</f>
        <v>10.821837506607901</v>
      </c>
      <c r="R20" s="241">
        <f>Q20*(1+'RBH-R12 Growth Rates'!$J20)</f>
        <v>11.367678452800201</v>
      </c>
      <c r="S20" s="241">
        <f>R20*(1+'RBH-R12 Growth Rates'!$J20)</f>
        <v>11.941050983934353</v>
      </c>
      <c r="T20" s="241">
        <f>S20*(1+'RBH-R12 Growth Rates'!$J20)</f>
        <v>12.543343761258106</v>
      </c>
      <c r="U20" s="241">
        <f>T20*(1+'RBH-R12 Growth Rates'!$J20)</f>
        <v>13.176015488483706</v>
      </c>
      <c r="V20" s="241">
        <f>U20*(1+'RBH-R12 Growth Rates'!$J20)</f>
        <v>13.840598444648668</v>
      </c>
      <c r="W20" s="241">
        <f>V20*(1+'RBH-R12 Growth Rates'!$J20)</f>
        <v>14.538702195169936</v>
      </c>
      <c r="X20" s="241">
        <f>W20*(1+'RBH-R12 Growth Rates'!$J20)</f>
        <v>15.272017490079321</v>
      </c>
      <c r="Y20" s="241">
        <f>X20*(1+'RBH-R12 Growth Rates'!$J20)</f>
        <v>16.042320358881422</v>
      </c>
      <c r="Z20" s="241">
        <f>Y20*(1+'RBH-R12 Growth Rates'!$J20)</f>
        <v>16.851476411951431</v>
      </c>
      <c r="AA20" s="241">
        <f>Z20*(1+'RBH-R12 Growth Rates'!$J20)</f>
        <v>17.70144535889046</v>
      </c>
      <c r="AB20" s="241">
        <f>AA20*(1+'RBH-R12 Growth Rates'!$J20)</f>
        <v>18.594285754781477</v>
      </c>
      <c r="AC20" s="241">
        <f>AB20*(1+'RBH-R12 Growth Rates'!$J20)</f>
        <v>19.532159985840902</v>
      </c>
      <c r="AD20" s="241">
        <f>AC20*(1+'RBH-R12 Growth Rates'!$J20)</f>
        <v>20.517339506540672</v>
      </c>
      <c r="AE20" s="241">
        <f>AD20*(1+'RBH-R12 Growth Rates'!$J20)</f>
        <v>21.552210340884699</v>
      </c>
      <c r="AF20" s="241">
        <f>AE20*(1+'RBH-R12 Growth Rates'!$J20)</f>
        <v>22.639278861163323</v>
      </c>
      <c r="AG20" s="241">
        <f>AF20*(1+'RBH-R12 Growth Rates'!$J20)</f>
        <v>23.781177858181451</v>
      </c>
      <c r="AH20" s="241">
        <f>AG20*(1+'RBH-R12 Growth Rates'!$J20)</f>
        <v>24.980672917661966</v>
      </c>
      <c r="AI20" s="241">
        <f>AH20*(1+'RBH-R12 Growth Rates'!$J20)</f>
        <v>26.240669118267551</v>
      </c>
      <c r="AJ20" s="241">
        <f>AI20*(1+'RBH-R12 Growth Rates'!$J20)</f>
        <v>27.564218067462949</v>
      </c>
      <c r="AK20" s="241">
        <f>AJ20*(1+'RBH-R12 Growth Rates'!$J20)</f>
        <v>28.954525292257983</v>
      </c>
      <c r="AL20" s="241">
        <f>AK20*(1+'RBH-R12 Growth Rates'!$J20)</f>
        <v>30.414958002731098</v>
      </c>
      <c r="AM20" s="241">
        <f>AL20*(1+'RBH-R12 Growth Rates'!$J20)</f>
        <v>31.949053247136</v>
      </c>
      <c r="AN20" s="241">
        <f>AM20*(1+'RBH-R12 Growth Rates'!$J20)</f>
        <v>33.560526478342474</v>
      </c>
      <c r="AO20" s="241">
        <f>AN20*(1+'RBH-R12 Growth Rates'!$J20)</f>
        <v>35.253280552358518</v>
      </c>
      <c r="AP20" s="241">
        <f>AO20*(1+'RBH-R12 Growth Rates'!$J20)</f>
        <v>37.031415180727521</v>
      </c>
      <c r="AQ20" s="241">
        <f>AP20*(1+'RBH-R12 Growth Rates'!$J20)</f>
        <v>38.899236859693389</v>
      </c>
      <c r="AR20" s="241">
        <f>AQ20*(1+'RBH-R12 Growth Rates'!$J20)</f>
        <v>40.861269300181291</v>
      </c>
      <c r="AS20" s="241">
        <f>AR20*(1+'RBH-R12 Growth Rates'!$J20)</f>
        <v>42.922264383854511</v>
      </c>
      <c r="AT20" s="241">
        <f>AS20*(1+'RBH-R12 Growth Rates'!$J20)</f>
        <v>45.087213671782131</v>
      </c>
      <c r="AU20" s="241">
        <f>AT20*(1+'RBH-R12 Growth Rates'!$J20)</f>
        <v>47.361360493590588</v>
      </c>
      <c r="AV20" s="241">
        <f>AU20*(1+'RBH-R12 Growth Rates'!$J20)</f>
        <v>49.750212646378024</v>
      </c>
      <c r="AW20" s="241">
        <f>AV20*(1+'RBH-R12 Growth Rates'!$J20)</f>
        <v>52.259555734147142</v>
      </c>
      <c r="AX20" s="241">
        <f>AW20*(1+'RBH-R12 Growth Rates'!$J20)</f>
        <v>54.895467180063626</v>
      </c>
      <c r="AY20" s="241">
        <f>AX20*(1+'RBH-R12 Growth Rates'!$J20)</f>
        <v>57.66433094547665</v>
      </c>
      <c r="AZ20" s="241">
        <f>AY20*(1+'RBH-R12 Growth Rates'!$J20)</f>
        <v>60.572852991349698</v>
      </c>
      <c r="BA20" s="241">
        <f>AZ20*(1+'RBH-R12 Growth Rates'!$J20)</f>
        <v>63.628077519548057</v>
      </c>
      <c r="BB20" s="241">
        <f>BA20*(1+'RBH-R12 Growth Rates'!$J20)</f>
        <v>66.837404033318037</v>
      </c>
      <c r="BC20" s="241">
        <f>BB20*(1+'RBH-R12 Growth Rates'!$J20)</f>
        <v>70.20860525827699</v>
      </c>
      <c r="BD20" s="241">
        <f>BC20*(1+'RBH-R12 Growth Rates'!$J20)</f>
        <v>73.749845967317341</v>
      </c>
      <c r="BE20" s="241">
        <f>BD20*(1+'RBH-R12 Growth Rates'!$J20)</f>
        <v>77.469702755016883</v>
      </c>
      <c r="BF20" s="241">
        <f>BE20*(1+'RBH-R12 Growth Rates'!$J20)</f>
        <v>81.377184809447513</v>
      </c>
      <c r="BG20" s="241">
        <f>BF20*(1+'RBH-R12 Growth Rates'!$J20)</f>
        <v>85.481755731689873</v>
      </c>
      <c r="BH20" s="241">
        <f>BG20*(1+'RBH-R12 Growth Rates'!$J20)</f>
        <v>89.793356455899044</v>
      </c>
      <c r="BI20" s="241">
        <f>BH20*(1+'RBH-R12 Growth Rates'!$J20)</f>
        <v>94.322429325431855</v>
      </c>
      <c r="BJ20" s="241">
        <f>BI20*(1+'RBH-R12 Growth Rates'!$J20)</f>
        <v>99.079943383346034</v>
      </c>
      <c r="BK20" s="241">
        <f>BJ20*(1+'RBH-R12 Growth Rates'!$J20)</f>
        <v>104.07742093852299</v>
      </c>
      <c r="BL20" s="241">
        <f>BK20*(1+'RBH-R12 Growth Rates'!$J20)</f>
        <v>109.32696547175492</v>
      </c>
      <c r="BM20" s="241">
        <f>BL20*(1+'RBH-R12 Growth Rates'!$J20)</f>
        <v>114.84129094938267</v>
      </c>
      <c r="BN20" s="241">
        <f>BM20*(1+'RBH-R12 Growth Rates'!$J20)</f>
        <v>120.63375261547959</v>
      </c>
      <c r="BO20" s="241">
        <f>BN20*(1+'RBH-R12 Growth Rates'!$J20)</f>
        <v>126.71837933715737</v>
      </c>
      <c r="BP20" s="241">
        <f>BO20*(1+'RBH-R12 Growth Rates'!$J20)</f>
        <v>133.10990758133164</v>
      </c>
      <c r="BQ20" s="241">
        <f>BP20*(1+'RBH-R12 Growth Rates'!$J20)</f>
        <v>139.82381710523632</v>
      </c>
      <c r="BR20" s="241">
        <f>BQ20*(1+'RBH-R12 Growth Rates'!$J20)</f>
        <v>146.87636844712614</v>
      </c>
      <c r="BS20" s="241">
        <f>BR20*(1+'RBH-R12 Growth Rates'!$J20)</f>
        <v>154.28464230796678</v>
      </c>
      <c r="BT20" s="241">
        <f>BS20*(1+'RBH-R12 Growth Rates'!$J20)</f>
        <v>162.06658091949174</v>
      </c>
      <c r="BU20" s="241">
        <f>BT20*(1+'RBH-R12 Growth Rates'!$J20)</f>
        <v>170.24103149881623</v>
      </c>
      <c r="BV20" s="241">
        <f>BU20*(1+'RBH-R12 Growth Rates'!$J20)</f>
        <v>178.82779189485123</v>
      </c>
      <c r="BW20" s="241">
        <f>BV20*(1+'RBH-R12 Growth Rates'!$J20)</f>
        <v>187.84765853707006</v>
      </c>
      <c r="BX20" s="241">
        <f>BW20*(1+'RBH-R12 Growth Rates'!$J20)</f>
        <v>197.32247680275495</v>
      </c>
      <c r="BY20" s="241">
        <f>BX20*(1+'RBH-R12 Growth Rates'!$J20)</f>
        <v>207.27519392470927</v>
      </c>
      <c r="BZ20" s="241">
        <f>BY20*(1+'RBH-R12 Growth Rates'!$J20)</f>
        <v>217.72991456757347</v>
      </c>
      <c r="CA20" s="241">
        <f>BZ20*(1+'RBH-R12 Growth Rates'!$J20)</f>
        <v>228.71195920734604</v>
      </c>
      <c r="CB20" s="241">
        <f>CA20*(1+'RBH-R12 Growth Rates'!$J20)</f>
        <v>240.24792545549974</v>
      </c>
      <c r="CC20" s="241">
        <f>CB20*(1+'RBH-R12 Growth Rates'!$J20)</f>
        <v>252.36575247621536</v>
      </c>
      <c r="CD20" s="241">
        <f>CC20*(1+'RBH-R12 Growth Rates'!$J20)</f>
        <v>265.0947886527461</v>
      </c>
      <c r="CE20" s="241">
        <f>CD20*(1+'RBH-R12 Growth Rates'!$J20)</f>
        <v>278.46586266679481</v>
      </c>
      <c r="CF20" s="241">
        <f>CE20*(1+'RBH-R12 Growth Rates'!$J20)</f>
        <v>292.51135816305293</v>
      </c>
      <c r="CG20" s="241">
        <f>CF20*(1+'RBH-R12 Growth Rates'!$J20)</f>
        <v>307.265292179732</v>
      </c>
      <c r="CH20" s="241">
        <f>CG20*(1+'RBH-R12 Growth Rates'!$J20)</f>
        <v>322.7633975350405</v>
      </c>
      <c r="CI20" s="241">
        <f>CH20*(1+'RBH-R12 Growth Rates'!$J20)</f>
        <v>339.04320936913916</v>
      </c>
      <c r="CJ20" s="241">
        <f>CI20*(1+'RBH-R12 Growth Rates'!$J20)</f>
        <v>356.14415605117199</v>
      </c>
      <c r="CK20" s="241">
        <f>CJ20*(1+'RBH-R12 Growth Rates'!$J20)</f>
        <v>374.10765467154295</v>
      </c>
      <c r="CL20" s="241">
        <f>CK20*(1+'RBH-R12 Growth Rates'!$J20)</f>
        <v>392.9772113507122</v>
      </c>
      <c r="CM20" s="241">
        <f>CL20*(1+'RBH-R12 Growth Rates'!$J20)</f>
        <v>412.79852660745178</v>
      </c>
      <c r="CN20" s="241">
        <f>CM20*(1+'RBH-R12 Growth Rates'!$J20)</f>
        <v>433.61960604175442</v>
      </c>
      <c r="CO20" s="241">
        <f>CN20*(1+'RBH-R12 Growth Rates'!$J20)</f>
        <v>455.4908766004595</v>
      </c>
      <c r="CP20" s="241">
        <f>CO20*(1+'RBH-R12 Growth Rates'!$J20)</f>
        <v>478.46530870718277</v>
      </c>
      <c r="CQ20" s="241">
        <f>CP20*(1+'RBH-R12 Growth Rates'!$J20)</f>
        <v>502.59854455233841</v>
      </c>
      <c r="CR20" s="241">
        <f>CQ20*(1+'RBH-R12 Growth Rates'!$J20)</f>
        <v>527.94903285396072</v>
      </c>
      <c r="CS20" s="241">
        <f>CR20*(1+'RBH-R12 Growth Rates'!$J20)</f>
        <v>554.57817041570593</v>
      </c>
      <c r="CT20" s="241">
        <f>CS20*(1+'RBH-R12 Growth Rates'!$J20)</f>
        <v>582.55045082487538</v>
      </c>
      <c r="CU20" s="241">
        <f>CT20*(1+'RBH-R12 Growth Rates'!$J20)</f>
        <v>611.93362065059489</v>
      </c>
      <c r="CV20" s="241">
        <f>CU20*(1+'RBH-R12 Growth Rates'!$J20)</f>
        <v>642.79884352044917</v>
      </c>
      <c r="CW20" s="241">
        <f>CV20*(1+'RBH-R12 Growth Rates'!$J20)</f>
        <v>675.22087247295156</v>
      </c>
      <c r="CX20" s="241">
        <f>CW20*(1+'RBH-R12 Growth Rates'!$J20)</f>
        <v>709.27823100327305</v>
      </c>
      <c r="CY20" s="241">
        <f>CX20*(1+'RBH-R12 Growth Rates'!$J20)</f>
        <v>745.05340324070767</v>
      </c>
      <c r="CZ20" s="241">
        <f>CY20*(1+'RBH-R12 Growth Rates'!$J20)</f>
        <v>782.63303371846882</v>
      </c>
      <c r="DA20" s="241">
        <f>CZ20*(1+'RBH-R12 Growth Rates'!$J20)</f>
        <v>822.10813721964337</v>
      </c>
      <c r="DB20" s="241">
        <f>DA20*(1+'RBH-R12 Growth Rates'!$J20)</f>
        <v>863.57431920753174</v>
      </c>
      <c r="DC20" s="241">
        <f>DB20*(1+'RBH-R12 Growth Rates'!$J20)</f>
        <v>907.13200737423961</v>
      </c>
      <c r="DD20" s="241">
        <f>DC20*(1+'RBH-R12 Growth Rates'!$J20)</f>
        <v>952.88669486831191</v>
      </c>
      <c r="DE20" s="241">
        <f>DD20*(1+'RBH-R12 Growth Rates'!$J20)</f>
        <v>1000.9491957904871</v>
      </c>
      <c r="DF20" s="241">
        <f>DE20*(1+'RBH-R12 Growth Rates'!$J20)</f>
        <v>1051.4359135763614</v>
      </c>
      <c r="DG20" s="241">
        <f>DF20*(1+'RBH-R12 Growth Rates'!$J20)</f>
        <v>1104.4691229159628</v>
      </c>
      <c r="DH20" s="241">
        <f>DG20*(1+'RBH-R12 Growth Rates'!$J20)</f>
        <v>1160.1772658930233</v>
      </c>
      <c r="DI20" s="241">
        <f>DH20*(1+'RBH-R12 Growth Rates'!$J20)</f>
        <v>1218.6952630611718</v>
      </c>
      <c r="DJ20" s="241">
        <f>DI20*(1+'RBH-R12 Growth Rates'!$J20)</f>
        <v>1280.1648402104497</v>
      </c>
      <c r="DK20" s="241">
        <f>DJ20*(1+'RBH-R12 Growth Rates'!$J20)</f>
        <v>1344.734871615552</v>
      </c>
      <c r="DL20" s="241">
        <f>DK20*(1+'RBH-R12 Growth Rates'!$J20)</f>
        <v>1412.5617405971109</v>
      </c>
      <c r="DM20" s="241">
        <f>DL20*(1+'RBH-R12 Growth Rates'!$J20)</f>
        <v>1483.8097182692732</v>
      </c>
      <c r="DN20" s="241">
        <f>DM20*(1+'RBH-R12 Growth Rates'!$J20)</f>
        <v>1558.6513613908671</v>
      </c>
      <c r="DO20" s="241">
        <f>DN20*(1+'RBH-R12 Growth Rates'!$J20)</f>
        <v>1637.2679302837207</v>
      </c>
      <c r="DP20" s="241">
        <f>DO20*(1+'RBH-R12 Growth Rates'!$J20)</f>
        <v>1719.8498278302955</v>
      </c>
      <c r="DQ20" s="241">
        <f>DP20*(1+'RBH-R12 Growth Rates'!$J20)</f>
        <v>1806.5970606138533</v>
      </c>
      <c r="DR20" s="241">
        <f>DQ20*(1+'RBH-R12 Growth Rates'!$J20)</f>
        <v>1897.7197233179979</v>
      </c>
      <c r="DS20" s="241">
        <f>DR20*(1+'RBH-R12 Growth Rates'!$J20)</f>
        <v>1993.4385075587691</v>
      </c>
      <c r="DT20" s="241">
        <f>DS20*(1+'RBH-R12 Growth Rates'!$J20)</f>
        <v>2093.9852363816367</v>
      </c>
      <c r="DU20" s="241">
        <f>DT20*(1+'RBH-R12 Growth Rates'!$J20)</f>
        <v>2199.6034257179067</v>
      </c>
      <c r="DV20" s="241">
        <f>DU20*(1+'RBH-R12 Growth Rates'!$J20)</f>
        <v>2310.5488741603335</v>
      </c>
      <c r="DW20" s="241">
        <f>DV20*(1+'RBH-R12 Growth Rates'!$J20)</f>
        <v>2427.0902824863351</v>
      </c>
      <c r="DX20" s="241">
        <f>DW20*(1+'RBH-R12 Growth Rates'!$J20)</f>
        <v>2549.5099044292392</v>
      </c>
      <c r="DY20" s="241">
        <f>DX20*(1+'RBH-R12 Growth Rates'!$J20)</f>
        <v>2678.1042302736769</v>
      </c>
      <c r="DZ20" s="241">
        <f>DY20*(1+'RBH-R12 Growth Rates'!$J20)</f>
        <v>2813.184704930738</v>
      </c>
      <c r="EA20" s="241">
        <f>DZ20*(1+'RBH-R12 Growth Rates'!$J20)</f>
        <v>2955.0784822320029</v>
      </c>
      <c r="EB20" s="241">
        <f>EA20*(1+'RBH-R12 Growth Rates'!$J20)</f>
        <v>3104.1292172692929</v>
      </c>
      <c r="EC20" s="241">
        <f>EB20*(1+'RBH-R12 Growth Rates'!$J20)</f>
        <v>3260.6978986991189</v>
      </c>
      <c r="ED20" s="241">
        <f>EC20*(1+'RBH-R12 Growth Rates'!$J20)</f>
        <v>3425.1637230276024</v>
      </c>
      <c r="EE20" s="241">
        <f>ED20*(1+'RBH-R12 Growth Rates'!$J20)</f>
        <v>3597.9250129933162</v>
      </c>
      <c r="EF20" s="241">
        <f>EE20*(1+'RBH-R12 Growth Rates'!$J20)</f>
        <v>3779.4001822722898</v>
      </c>
      <c r="EG20" s="241">
        <f>EF20*(1+'RBH-R12 Growth Rates'!$J20)</f>
        <v>3970.0287488416179</v>
      </c>
      <c r="EH20" s="241">
        <f>EG20*(1+'RBH-R12 Growth Rates'!$J20)</f>
        <v>4170.2723994559565</v>
      </c>
      <c r="EI20" s="241">
        <f>EH20*(1+'RBH-R12 Growth Rates'!$J20)</f>
        <v>4380.6161078149798</v>
      </c>
      <c r="EJ20" s="241">
        <f>EI20*(1+'RBH-R12 Growth Rates'!$J20)</f>
        <v>4601.5693091299063</v>
      </c>
      <c r="EK20" s="241">
        <f>EJ20*(1+'RBH-R12 Growth Rates'!$J20)</f>
        <v>4833.6671339338027</v>
      </c>
      <c r="EL20" s="241">
        <f>EK20*(1+'RBH-R12 Growth Rates'!$J20)</f>
        <v>5077.4717041238482</v>
      </c>
      <c r="EM20" s="241">
        <f>EL20*(1+'RBH-R12 Growth Rates'!$J20)</f>
        <v>5333.5734943744683</v>
      </c>
      <c r="EN20" s="241">
        <f>EM20*(1+'RBH-R12 Growth Rates'!$J20)</f>
        <v>5602.5927622185727</v>
      </c>
      <c r="EO20" s="241">
        <f>EN20*(1+'RBH-R12 Growth Rates'!$J20)</f>
        <v>5885.1810502604321</v>
      </c>
      <c r="EP20" s="241">
        <f>EO20*(1+'RBH-R12 Growth Rates'!$J20)</f>
        <v>6182.0227641584324</v>
      </c>
      <c r="EQ20" s="241">
        <f>EP20*(1+'RBH-R12 Growth Rates'!$J20)</f>
        <v>6493.8368301994478</v>
      </c>
      <c r="ER20" s="241">
        <f>EQ20*(1+'RBH-R12 Growth Rates'!$J20)</f>
        <v>6821.3784364793528</v>
      </c>
      <c r="ES20" s="241">
        <f>ER20*(1+'RBH-R12 Growth Rates'!$J20)</f>
        <v>7165.4408619066526</v>
      </c>
      <c r="ET20" s="241">
        <f>ES20*(1+'RBH-R12 Growth Rates'!$J20)</f>
        <v>7526.8573974589463</v>
      </c>
      <c r="EU20" s="241">
        <f>ET20*(1+'RBH-R12 Growth Rates'!$J20)</f>
        <v>7906.5033643453316</v>
      </c>
      <c r="EV20" s="241">
        <f>EU20*(1+'RBH-R12 Growth Rates'!$J20)</f>
        <v>8305.2982339625905</v>
      </c>
      <c r="EW20" s="241">
        <f>EV20*(1+'RBH-R12 Growth Rates'!$J20)</f>
        <v>8724.2078547795045</v>
      </c>
      <c r="EX20" s="241">
        <f>EW20*(1+'RBH-R12 Growth Rates'!$J20)</f>
        <v>9164.2467915426387</v>
      </c>
      <c r="EY20" s="241">
        <f>EX20*(1+'RBH-R12 Growth Rates'!$J20)</f>
        <v>9626.4807824689469</v>
      </c>
      <c r="EZ20" s="241">
        <f>EY20*(1+'RBH-R12 Growth Rates'!$J20)</f>
        <v>10112.029320376339</v>
      </c>
      <c r="FA20" s="241">
        <f>EZ20*(1+'RBH-R12 Growth Rates'!$J20)</f>
        <v>10622.068364003469</v>
      </c>
      <c r="FB20" s="241">
        <f>FA20*(1+'RBH-R12 Growth Rates'!$J20)</f>
        <v>11157.833186085363</v>
      </c>
      <c r="FC20" s="241">
        <f>FB20*(1+'RBH-R12 Growth Rates'!$J20)</f>
        <v>11720.621365082676</v>
      </c>
      <c r="FD20" s="241">
        <f>FC20*(1+'RBH-R12 Growth Rates'!$J20)</f>
        <v>12311.795927810308</v>
      </c>
      <c r="FE20" s="241">
        <f>FD20*(1+'RBH-R12 Growth Rates'!$J20)</f>
        <v>12932.788650576569</v>
      </c>
      <c r="FF20" s="241">
        <f>FE20*(1+'RBH-R12 Growth Rates'!$J20)</f>
        <v>13585.103526827974</v>
      </c>
      <c r="FG20" s="241">
        <f>FF20*(1+'RBH-R12 Growth Rates'!$J20)</f>
        <v>14270.32040969803</v>
      </c>
      <c r="FH20" s="241">
        <f>FG20*(1+'RBH-R12 Growth Rates'!$J20)</f>
        <v>14990.09883828196</v>
      </c>
      <c r="FI20" s="241">
        <f>FH20*(1+'RBH-R12 Growth Rates'!$J20)</f>
        <v>15746.182056904287</v>
      </c>
      <c r="FJ20" s="241">
        <f>FI20*(1+'RBH-R12 Growth Rates'!$J20)</f>
        <v>16540.40123711363</v>
      </c>
      <c r="FK20" s="241">
        <f>FJ20*(1+'RBH-R12 Growth Rates'!$J20)</f>
        <v>17374.679912630017</v>
      </c>
      <c r="FL20" s="241">
        <f>FK20*(1+'RBH-R12 Growth Rates'!$J20)</f>
        <v>18251.038637985803</v>
      </c>
      <c r="FM20" s="241">
        <f>FL20*(1+'RBH-R12 Growth Rates'!$J20)</f>
        <v>19171.599882143037</v>
      </c>
      <c r="FN20" s="241">
        <f>FM20*(1+'RBH-R12 Growth Rates'!$J20)</f>
        <v>20138.593168939235</v>
      </c>
      <c r="FO20" s="241">
        <f>FN20*(1+'RBH-R12 Growth Rates'!$J20)</f>
        <v>21154.360476811256</v>
      </c>
      <c r="FP20" s="241">
        <f>FO20*(1+'RBH-R12 Growth Rates'!$J20)</f>
        <v>22221.361910875021</v>
      </c>
      <c r="FQ20" s="241">
        <f>FP20*(1+'RBH-R12 Growth Rates'!$J20)</f>
        <v>23342.181661098333</v>
      </c>
      <c r="FR20" s="241">
        <f>FQ20*(1+'RBH-R12 Growth Rates'!$J20)</f>
        <v>24519.534260997068</v>
      </c>
      <c r="FS20" s="241">
        <f>FR20*(1+'RBH-R12 Growth Rates'!$J20)</f>
        <v>25756.271162012716</v>
      </c>
      <c r="FT20" s="241">
        <f>FS20*(1+'RBH-R12 Growth Rates'!$J20)</f>
        <v>27055.387639493922</v>
      </c>
      <c r="FU20" s="241">
        <f>FT20*(1+'RBH-R12 Growth Rates'!$J20)</f>
        <v>28420.030047007745</v>
      </c>
      <c r="FV20" s="241">
        <f>FU20*(1+'RBH-R12 Growth Rates'!$J20)</f>
        <v>29853.50343654996</v>
      </c>
      <c r="FW20" s="241">
        <f>FV20*(1+'RBH-R12 Growth Rates'!$J20)</f>
        <v>31359.279563109936</v>
      </c>
      <c r="FX20" s="241">
        <f>FW20*(1+'RBH-R12 Growth Rates'!$J20)</f>
        <v>32941.005292976501</v>
      </c>
      <c r="FY20" s="241">
        <f>FX20*(1+'RBH-R12 Growth Rates'!$J20)</f>
        <v>34602.511436149027</v>
      </c>
      <c r="FZ20" s="241">
        <f>FY20*(1+'RBH-R12 Growth Rates'!$J20)</f>
        <v>36347.822024245055</v>
      </c>
      <c r="GA20" s="241">
        <f>FZ20*(1+'RBH-R12 Growth Rates'!$J20)</f>
        <v>38181.164056374873</v>
      </c>
      <c r="GB20" s="241">
        <f>GA20*(1+'RBH-R12 Growth Rates'!$J20)</f>
        <v>40106.977736586712</v>
      </c>
      <c r="GC20" s="241">
        <f>GB20*(1+'RBH-R12 Growth Rates'!$J20)</f>
        <v>42129.927227676795</v>
      </c>
      <c r="GD20" s="241">
        <f>GC20*(1+'RBH-R12 Growth Rates'!$J20)</f>
        <v>44254.911947409106</v>
      </c>
      <c r="GE20" s="241">
        <f>GD20*(1+'RBH-R12 Growth Rates'!$J20)</f>
        <v>46487.078434503441</v>
      </c>
      <c r="GF20" s="241">
        <f>GE20*(1+'RBH-R12 Growth Rates'!$J20)</f>
        <v>48831.832813130095</v>
      </c>
      <c r="GG20" s="241">
        <f>GF20*(1+'RBH-R12 Growth Rates'!$J20)</f>
        <v>51294.853886099241</v>
      </c>
      <c r="GH20" s="241">
        <f>GG20*(1+'RBH-R12 Growth Rates'!$J20)</f>
        <v>53882.106888455623</v>
      </c>
      <c r="GI20" s="241">
        <f>GH20*(1+'RBH-R12 Growth Rates'!$J20)</f>
        <v>56599.857934788619</v>
      </c>
      <c r="GJ20" s="241">
        <f>GI20*(1+'RBH-R12 Growth Rates'!$J20)</f>
        <v>59454.689195247884</v>
      </c>
      <c r="GK20" s="241">
        <f>GJ20*(1+'RBH-R12 Growth Rates'!$J20)</f>
        <v>62453.514837019648</v>
      </c>
      <c r="GL20" s="241">
        <f>GK20*(1+'RBH-R12 Growth Rates'!$J20)</f>
        <v>65603.597769872606</v>
      </c>
      <c r="GM20" s="241">
        <f>GL20*(1+'RBH-R12 Growth Rates'!$J20)</f>
        <v>68912.567236329749</v>
      </c>
      <c r="GN20" s="241">
        <f>GM20*(1+'RBH-R12 Growth Rates'!$J20)</f>
        <v>72388.437289068068</v>
      </c>
      <c r="GO20" s="241">
        <f>GN20*(1+'RBH-R12 Growth Rates'!$J20)</f>
        <v>76039.626200296887</v>
      </c>
      <c r="GP20" s="241">
        <f>GO20*(1+'RBH-R12 Growth Rates'!$J20)</f>
        <v>79874.976850122781</v>
      </c>
      <c r="GQ20" s="241">
        <f>GP20*(1+'RBH-R12 Growth Rates'!$J20)</f>
        <v>83903.778143279982</v>
      </c>
      <c r="GR20" s="241">
        <f>GQ20*(1+'RBH-R12 Growth Rates'!$J20)</f>
        <v>88135.787506095861</v>
      </c>
      <c r="GS20" s="241">
        <f>GR20*(1+'RBH-R12 Growth Rates'!$J20)</f>
        <v>92581.254518177273</v>
      </c>
      <c r="GT20" s="241">
        <f>GS20*(1+'RBH-R12 Growth Rates'!$J20)</f>
        <v>97250.945736051799</v>
      </c>
      <c r="GU20" s="241">
        <f>GT20*(1+'RBH-R12 Growth Rates'!$J20)</f>
        <v>102156.17076888465</v>
      </c>
      <c r="GV20" s="241">
        <f>GU20*(1+'RBH-R12 Growth Rates'!$J20)</f>
        <v>107308.80966942461</v>
      </c>
      <c r="GW20" s="241">
        <f>GV20*(1+'RBH-R12 Growth Rates'!$J20)</f>
        <v>112721.34170651744</v>
      </c>
      <c r="GX20" s="241">
        <f>GW20*(1+'RBH-R12 Growth Rates'!$J20)</f>
        <v>118406.87558887167</v>
      </c>
      <c r="GY20" s="241">
        <f>GX20*(1+'RBH-R12 Growth Rates'!$J20)</f>
        <v>124379.18121327595</v>
      </c>
      <c r="GZ20" s="241">
        <f>GY20*(1+'RBH-R12 Growth Rates'!$J20)</f>
        <v>130652.72301415987</v>
      </c>
      <c r="HA20" s="241">
        <f>GZ20*(1+'RBH-R12 Growth Rates'!$J20)</f>
        <v>137242.69499526784</v>
      </c>
    </row>
    <row r="21" spans="1:209">
      <c r="A21" s="240" t="s">
        <v>1275</v>
      </c>
      <c r="B21" s="241">
        <v>3.13</v>
      </c>
      <c r="C21" s="241">
        <v>3.28</v>
      </c>
      <c r="D21" s="241">
        <v>3.45</v>
      </c>
      <c r="E21" s="241">
        <v>3.62</v>
      </c>
      <c r="F21" s="241">
        <f>E21*(1+'RBH-R12 Growth Rates'!$B21)</f>
        <v>3.8454847320000001</v>
      </c>
      <c r="G21" s="241">
        <f>F21*(1+'RBH-R12 Growth Rates'!F21)</f>
        <v>4.0759009791611902</v>
      </c>
      <c r="H21" s="241">
        <f>G21*(1+'RBH-R12 Growth Rates'!G21)</f>
        <v>4.3104637679008881</v>
      </c>
      <c r="I21" s="241">
        <f>H21*(1+'RBH-R12 Growth Rates'!H21)</f>
        <v>4.5483097484209933</v>
      </c>
      <c r="J21" s="241">
        <f>I21*(1+'RBH-R12 Growth Rates'!I21)</f>
        <v>4.7885004971525795</v>
      </c>
      <c r="K21" s="241">
        <f>J21*(1+'RBH-R12 Growth Rates'!$J21)</f>
        <v>5.0300269145111915</v>
      </c>
      <c r="L21" s="241">
        <f>K21*(1+'RBH-R12 Growth Rates'!$J21)</f>
        <v>5.2837356445409149</v>
      </c>
      <c r="M21" s="241">
        <f>L21*(1+'RBH-R12 Growth Rates'!$J21)</f>
        <v>5.5502411489790617</v>
      </c>
      <c r="N21" s="241">
        <f>M21*(1+'RBH-R12 Growth Rates'!$J21)</f>
        <v>5.8301888823010879</v>
      </c>
      <c r="O21" s="241">
        <f>N21*(1+'RBH-R12 Growth Rates'!$J21)</f>
        <v>6.1242568549584009</v>
      </c>
      <c r="P21" s="241">
        <f>O21*(1+'RBH-R12 Growth Rates'!$J21)</f>
        <v>6.4331572754640671</v>
      </c>
      <c r="Q21" s="241">
        <f>P21*(1+'RBH-R12 Growth Rates'!$J21)</f>
        <v>6.7576382753034236</v>
      </c>
      <c r="R21" s="241">
        <f>Q21*(1+'RBH-R12 Growth Rates'!$J21)</f>
        <v>7.0984857208471803</v>
      </c>
      <c r="S21" s="241">
        <f>R21*(1+'RBH-R12 Growth Rates'!$J21)</f>
        <v>7.4565251166553193</v>
      </c>
      <c r="T21" s="241">
        <f>S21*(1+'RBH-R12 Growth Rates'!$J21)</f>
        <v>7.8326236047814408</v>
      </c>
      <c r="U21" s="241">
        <f>T21*(1+'RBH-R12 Growth Rates'!$J21)</f>
        <v>8.227692064919701</v>
      </c>
      <c r="V21" s="241">
        <f>U21*(1+'RBH-R12 Growth Rates'!$J21)</f>
        <v>8.6426873204807269</v>
      </c>
      <c r="W21" s="241">
        <f>V21*(1+'RBH-R12 Growth Rates'!$J21)</f>
        <v>9.0786144559394533</v>
      </c>
      <c r="X21" s="241">
        <f>W21*(1+'RBH-R12 Growth Rates'!$J21)</f>
        <v>9.5365292510672894</v>
      </c>
      <c r="Y21" s="241">
        <f>X21*(1+'RBH-R12 Growth Rates'!$J21)</f>
        <v>10.017540737944138</v>
      </c>
      <c r="Z21" s="241">
        <f>Y21*(1+'RBH-R12 Growth Rates'!$J21)</f>
        <v>10.522813886943146</v>
      </c>
      <c r="AA21" s="241">
        <f>Z21*(1+'RBH-R12 Growth Rates'!$J21)</f>
        <v>11.053572428193402</v>
      </c>
      <c r="AB21" s="241">
        <f>AA21*(1+'RBH-R12 Growth Rates'!$J21)</f>
        <v>11.611101815353956</v>
      </c>
      <c r="AC21" s="241">
        <f>AB21*(1+'RBH-R12 Growth Rates'!$J21)</f>
        <v>12.196752338877157</v>
      </c>
      <c r="AD21" s="241">
        <f>AC21*(1+'RBH-R12 Growth Rates'!$J21)</f>
        <v>12.811942396301392</v>
      </c>
      <c r="AE21" s="241">
        <f>AD21*(1+'RBH-R12 Growth Rates'!$J21)</f>
        <v>13.458161927493599</v>
      </c>
      <c r="AF21" s="241">
        <f>AE21*(1+'RBH-R12 Growth Rates'!$J21)</f>
        <v>14.136976023161433</v>
      </c>
      <c r="AG21" s="241">
        <f>AF21*(1+'RBH-R12 Growth Rates'!$J21)</f>
        <v>14.850028715374609</v>
      </c>
      <c r="AH21" s="241">
        <f>AG21*(1+'RBH-R12 Growth Rates'!$J21)</f>
        <v>15.599046959275745</v>
      </c>
      <c r="AI21" s="241">
        <f>AH21*(1+'RBH-R12 Growth Rates'!$J21)</f>
        <v>16.385844815624086</v>
      </c>
      <c r="AJ21" s="241">
        <f>AI21*(1+'RBH-R12 Growth Rates'!$J21)</f>
        <v>17.2123278443019</v>
      </c>
      <c r="AK21" s="241">
        <f>AJ21*(1+'RBH-R12 Growth Rates'!$J21)</f>
        <v>18.080497719424219</v>
      </c>
      <c r="AL21" s="241">
        <f>AK21*(1+'RBH-R12 Growth Rates'!$J21)</f>
        <v>18.992457077229407</v>
      </c>
      <c r="AM21" s="241">
        <f>AL21*(1+'RBH-R12 Growth Rates'!$J21)</f>
        <v>19.950414608491677</v>
      </c>
      <c r="AN21" s="241">
        <f>AM21*(1+'RBH-R12 Growth Rates'!$J21)</f>
        <v>20.956690407789015</v>
      </c>
      <c r="AO21" s="241">
        <f>AN21*(1+'RBH-R12 Growth Rates'!$J21)</f>
        <v>22.013721592581977</v>
      </c>
      <c r="AP21" s="241">
        <f>AO21*(1+'RBH-R12 Growth Rates'!$J21)</f>
        <v>23.124068205712302</v>
      </c>
      <c r="AQ21" s="241">
        <f>AP21*(1+'RBH-R12 Growth Rates'!$J21)</f>
        <v>24.290419415616732</v>
      </c>
      <c r="AR21" s="241">
        <f>AQ21*(1+'RBH-R12 Growth Rates'!$J21)</f>
        <v>25.515600029272424</v>
      </c>
      <c r="AS21" s="241">
        <f>AR21*(1+'RBH-R12 Growth Rates'!$J21)</f>
        <v>26.802577333647776</v>
      </c>
      <c r="AT21" s="241">
        <f>AS21*(1+'RBH-R12 Growth Rates'!$J21)</f>
        <v>28.154468282228127</v>
      </c>
      <c r="AU21" s="241">
        <f>AT21*(1+'RBH-R12 Growth Rates'!$J21)</f>
        <v>29.574547044021468</v>
      </c>
      <c r="AV21" s="241">
        <f>AU21*(1+'RBH-R12 Growth Rates'!$J21)</f>
        <v>31.066252933327263</v>
      </c>
      <c r="AW21" s="241">
        <f>AV21*(1+'RBH-R12 Growth Rates'!$J21)</f>
        <v>32.633198739473627</v>
      </c>
      <c r="AX21" s="241">
        <f>AW21*(1+'RBH-R12 Growth Rates'!$J21)</f>
        <v>34.279179476696783</v>
      </c>
      <c r="AY21" s="241">
        <f>AX21*(1+'RBH-R12 Growth Rates'!$J21)</f>
        <v>36.008181575354314</v>
      </c>
      <c r="AZ21" s="241">
        <f>AY21*(1+'RBH-R12 Growth Rates'!$J21)</f>
        <v>37.82439253673256</v>
      </c>
      <c r="BA21" s="241">
        <f>AZ21*(1+'RBH-R12 Growth Rates'!$J21)</f>
        <v>39.732211074831326</v>
      </c>
      <c r="BB21" s="241">
        <f>BA21*(1+'RBH-R12 Growth Rates'!$J21)</f>
        <v>41.736257769688422</v>
      </c>
      <c r="BC21" s="241">
        <f>BB21*(1+'RBH-R12 Growth Rates'!$J21)</f>
        <v>43.841386258045596</v>
      </c>
      <c r="BD21" s="241">
        <f>BC21*(1+'RBH-R12 Growth Rates'!$J21)</f>
        <v>46.052694988458668</v>
      </c>
      <c r="BE21" s="241">
        <f>BD21*(1+'RBH-R12 Growth Rates'!$J21)</f>
        <v>48.375539569321809</v>
      </c>
      <c r="BF21" s="241">
        <f>BE21*(1+'RBH-R12 Growth Rates'!$J21)</f>
        <v>50.815545739711851</v>
      </c>
      <c r="BG21" s="241">
        <f>BF21*(1+'RBH-R12 Growth Rates'!$J21)</f>
        <v>53.378622994466959</v>
      </c>
      <c r="BH21" s="241">
        <f>BG21*(1+'RBH-R12 Growth Rates'!$J21)</f>
        <v>56.070978896498481</v>
      </c>
      <c r="BI21" s="241">
        <f>BH21*(1+'RBH-R12 Growth Rates'!$J21)</f>
        <v>58.899134110999256</v>
      </c>
      <c r="BJ21" s="241">
        <f>BI21*(1+'RBH-R12 Growth Rates'!$J21)</f>
        <v>61.869938197959925</v>
      </c>
      <c r="BK21" s="241">
        <f>BJ21*(1+'RBH-R12 Growth Rates'!$J21)</f>
        <v>64.990586201241499</v>
      </c>
      <c r="BL21" s="241">
        <f>BK21*(1+'RBH-R12 Growth Rates'!$J21)</f>
        <v>68.268636074381519</v>
      </c>
      <c r="BM21" s="241">
        <f>BL21*(1+'RBH-R12 Growth Rates'!$J21)</f>
        <v>71.712026985337687</v>
      </c>
      <c r="BN21" s="241">
        <f>BM21*(1+'RBH-R12 Growth Rates'!$J21)</f>
        <v>75.329098544501576</v>
      </c>
      <c r="BO21" s="241">
        <f>BN21*(1+'RBH-R12 Growth Rates'!$J21)</f>
        <v>79.12861100255104</v>
      </c>
      <c r="BP21" s="241">
        <f>BO21*(1+'RBH-R12 Growth Rates'!$J21)</f>
        <v>83.119766467058966</v>
      </c>
      <c r="BQ21" s="241">
        <f>BP21*(1+'RBH-R12 Growth Rates'!$J21)</f>
        <v>87.312231189243079</v>
      </c>
      <c r="BR21" s="241">
        <f>BQ21*(1+'RBH-R12 Growth Rates'!$J21)</f>
        <v>91.716158974833704</v>
      </c>
      <c r="BS21" s="241">
        <f>BR21*(1+'RBH-R12 Growth Rates'!$J21)</f>
        <v>96.342215775758504</v>
      </c>
      <c r="BT21" s="241">
        <f>BS21*(1+'RBH-R12 Growth Rates'!$J21)</f>
        <v>101.20160552220335</v>
      </c>
      <c r="BU21" s="241">
        <f>BT21*(1+'RBH-R12 Growth Rates'!$J21)</f>
        <v>106.30609725761236</v>
      </c>
      <c r="BV21" s="241">
        <f>BU21*(1+'RBH-R12 Growth Rates'!$J21)</f>
        <v>111.66805364234597</v>
      </c>
      <c r="BW21" s="241">
        <f>BV21*(1+'RBH-R12 Growth Rates'!$J21)</f>
        <v>117.30046089503038</v>
      </c>
      <c r="BX21" s="241">
        <f>BW21*(1+'RBH-R12 Growth Rates'!$J21)</f>
        <v>123.21696024411418</v>
      </c>
      <c r="BY21" s="241">
        <f>BX21*(1+'RBH-R12 Growth Rates'!$J21)</f>
        <v>129.43188096580479</v>
      </c>
      <c r="BZ21" s="241">
        <f>BY21*(1+'RBH-R12 Growth Rates'!$J21)</f>
        <v>135.96027508840044</v>
      </c>
      <c r="CA21" s="241">
        <f>BZ21*(1+'RBH-R12 Growth Rates'!$J21)</f>
        <v>142.81795384706808</v>
      </c>
      <c r="CB21" s="241">
        <f>CA21*(1+'RBH-R12 Growth Rates'!$J21)</f>
        <v>150.02152597735846</v>
      </c>
      <c r="CC21" s="241">
        <f>CB21*(1+'RBH-R12 Growth Rates'!$J21)</f>
        <v>157.58843794020143</v>
      </c>
      <c r="CD21" s="241">
        <f>CC21*(1+'RBH-R12 Growth Rates'!$J21)</f>
        <v>165.53701617580353</v>
      </c>
      <c r="CE21" s="241">
        <f>CD21*(1+'RBH-R12 Growth Rates'!$J21)</f>
        <v>173.88651148878324</v>
      </c>
      <c r="CF21" s="241">
        <f>CE21*(1+'RBH-R12 Growth Rates'!$J21)</f>
        <v>182.65714567204094</v>
      </c>
      <c r="CG21" s="241">
        <f>CF21*(1+'RBH-R12 Growth Rates'!$J21)</f>
        <v>191.87016048228298</v>
      </c>
      <c r="CH21" s="241">
        <f>CG21*(1+'RBH-R12 Growth Rates'!$J21)</f>
        <v>201.54786908581434</v>
      </c>
      <c r="CI21" s="241">
        <f>CH21*(1+'RBH-R12 Growth Rates'!$J21)</f>
        <v>211.7137100991975</v>
      </c>
      <c r="CJ21" s="241">
        <f>CI21*(1+'RBH-R12 Growth Rates'!$J21)</f>
        <v>222.39230435565949</v>
      </c>
      <c r="CK21" s="241">
        <f>CJ21*(1+'RBH-R12 Growth Rates'!$J21)</f>
        <v>233.60951453473092</v>
      </c>
      <c r="CL21" s="241">
        <f>CK21*(1+'RBH-R12 Growth Rates'!$J21)</f>
        <v>245.39250779953466</v>
      </c>
      <c r="CM21" s="241">
        <f>CL21*(1+'RBH-R12 Growth Rates'!$J21)</f>
        <v>257.76982159342697</v>
      </c>
      <c r="CN21" s="241">
        <f>CM21*(1+'RBH-R12 Growth Rates'!$J21)</f>
        <v>270.77143275534502</v>
      </c>
      <c r="CO21" s="241">
        <f>CN21*(1+'RBH-R12 Growth Rates'!$J21)</f>
        <v>284.42883012125219</v>
      </c>
      <c r="CP21" s="241">
        <f>CO21*(1+'RBH-R12 Growth Rates'!$J21)</f>
        <v>298.77509078751655</v>
      </c>
      <c r="CQ21" s="241">
        <f>CP21*(1+'RBH-R12 Growth Rates'!$J21)</f>
        <v>313.84496022092543</v>
      </c>
      <c r="CR21" s="241">
        <f>CQ21*(1+'RBH-R12 Growth Rates'!$J21)</f>
        <v>329.67493640935663</v>
      </c>
      <c r="CS21" s="241">
        <f>CR21*(1+'RBH-R12 Growth Rates'!$J21)</f>
        <v>346.30335825691168</v>
      </c>
      <c r="CT21" s="241">
        <f>CS21*(1+'RBH-R12 Growth Rates'!$J21)</f>
        <v>363.7704984375975</v>
      </c>
      <c r="CU21" s="241">
        <f>CT21*(1+'RBH-R12 Growth Rates'!$J21)</f>
        <v>382.11866093243998</v>
      </c>
      <c r="CV21" s="241">
        <f>CU21*(1+'RBH-R12 Growth Rates'!$J21)</f>
        <v>401.3922834862567</v>
      </c>
      <c r="CW21" s="241">
        <f>CV21*(1+'RBH-R12 Growth Rates'!$J21)</f>
        <v>421.63804523223047</v>
      </c>
      <c r="CX21" s="241">
        <f>CW21*(1+'RBH-R12 Growth Rates'!$J21)</f>
        <v>442.90497974494167</v>
      </c>
      <c r="CY21" s="241">
        <f>CX21*(1+'RBH-R12 Growth Rates'!$J21)</f>
        <v>465.2445937956648</v>
      </c>
      <c r="CZ21" s="241">
        <f>CY21*(1+'RBH-R12 Growth Rates'!$J21)</f>
        <v>488.71099209754414</v>
      </c>
      <c r="DA21" s="241">
        <f>CZ21*(1+'RBH-R12 Growth Rates'!$J21)</f>
        <v>513.36100834277204</v>
      </c>
      <c r="DB21" s="241">
        <f>DA21*(1+'RBH-R12 Growth Rates'!$J21)</f>
        <v>539.25434284913024</v>
      </c>
      <c r="DC21" s="241">
        <f>DB21*(1+'RBH-R12 Growth Rates'!$J21)</f>
        <v>566.45370714926366</v>
      </c>
      <c r="DD21" s="241">
        <f>DC21*(1+'RBH-R12 Growth Rates'!$J21)</f>
        <v>595.02497587286939</v>
      </c>
      <c r="DE21" s="241">
        <f>DD21*(1+'RBH-R12 Growth Rates'!$J21)</f>
        <v>625.03734628964742</v>
      </c>
      <c r="DF21" s="241">
        <f>DE21*(1+'RBH-R12 Growth Rates'!$J21)</f>
        <v>656.56350589941269</v>
      </c>
      <c r="DG21" s="241">
        <f>DF21*(1+'RBH-R12 Growth Rates'!$J21)</f>
        <v>689.67980847525894</v>
      </c>
      <c r="DH21" s="241">
        <f>DG21*(1+'RBH-R12 Growth Rates'!$J21)</f>
        <v>724.46645898613497</v>
      </c>
      <c r="DI21" s="241">
        <f>DH21*(1+'RBH-R12 Growth Rates'!$J21)</f>
        <v>761.00770784670192</v>
      </c>
      <c r="DJ21" s="241">
        <f>DI21*(1+'RBH-R12 Growth Rates'!$J21)</f>
        <v>799.39205496492809</v>
      </c>
      <c r="DK21" s="241">
        <f>DJ21*(1+'RBH-R12 Growth Rates'!$J21)</f>
        <v>839.71246408160812</v>
      </c>
      <c r="DL21" s="241">
        <f>DK21*(1+'RBH-R12 Growth Rates'!$J21)</f>
        <v>882.06658792091923</v>
      </c>
      <c r="DM21" s="241">
        <f>DL21*(1+'RBH-R12 Growth Rates'!$J21)</f>
        <v>926.5570046973105</v>
      </c>
      <c r="DN21" s="241">
        <f>DM21*(1+'RBH-R12 Growth Rates'!$J21)</f>
        <v>973.29146655152579</v>
      </c>
      <c r="DO21" s="241">
        <f>DN21*(1+'RBH-R12 Growth Rates'!$J21)</f>
        <v>1022.3831605174519</v>
      </c>
      <c r="DP21" s="241">
        <f>DO21*(1+'RBH-R12 Growth Rates'!$J21)</f>
        <v>1073.950982651832</v>
      </c>
      <c r="DQ21" s="241">
        <f>DP21*(1+'RBH-R12 Growth Rates'!$J21)</f>
        <v>1128.1198259907644</v>
      </c>
      <c r="DR21" s="241">
        <f>DQ21*(1+'RBH-R12 Growth Rates'!$J21)</f>
        <v>1185.0208830303934</v>
      </c>
      <c r="DS21" s="241">
        <f>DR21*(1+'RBH-R12 Growth Rates'!$J21)</f>
        <v>1244.7919634643754</v>
      </c>
      <c r="DT21" s="241">
        <f>DS21*(1+'RBH-R12 Growth Rates'!$J21)</f>
        <v>1307.5778279476558</v>
      </c>
      <c r="DU21" s="241">
        <f>DT21*(1+'RBH-R12 Growth Rates'!$J21)</f>
        <v>1373.5305386949028</v>
      </c>
      <c r="DV21" s="241">
        <f>DU21*(1+'RBH-R12 Growth Rates'!$J21)</f>
        <v>1442.8098277627209</v>
      </c>
      <c r="DW21" s="241">
        <f>DV21*(1+'RBH-R12 Growth Rates'!$J21)</f>
        <v>1515.5834839075922</v>
      </c>
      <c r="DX21" s="241">
        <f>DW21*(1+'RBH-R12 Growth Rates'!$J21)</f>
        <v>1592.0277589564835</v>
      </c>
      <c r="DY21" s="241">
        <f>DX21*(1+'RBH-R12 Growth Rates'!$J21)</f>
        <v>1672.3277946743178</v>
      </c>
      <c r="DZ21" s="241">
        <f>DY21*(1+'RBH-R12 Growth Rates'!$J21)</f>
        <v>1756.6780711621448</v>
      </c>
      <c r="EA21" s="241">
        <f>DZ21*(1+'RBH-R12 Growth Rates'!$J21)</f>
        <v>1845.2828778719959</v>
      </c>
      <c r="EB21" s="241">
        <f>EA21*(1+'RBH-R12 Growth Rates'!$J21)</f>
        <v>1938.3568083791836</v>
      </c>
      <c r="EC21" s="241">
        <f>EB21*(1+'RBH-R12 Growth Rates'!$J21)</f>
        <v>2036.1252801103415</v>
      </c>
      <c r="ED21" s="241">
        <f>EC21*(1+'RBH-R12 Growth Rates'!$J21)</f>
        <v>2138.8250802859457</v>
      </c>
      <c r="EE21" s="241">
        <f>ED21*(1+'RBH-R12 Growth Rates'!$J21)</f>
        <v>2246.704939399543</v>
      </c>
      <c r="EF21" s="241">
        <f>EE21*(1+'RBH-R12 Growth Rates'!$J21)</f>
        <v>2360.0261336226076</v>
      </c>
      <c r="EG21" s="241">
        <f>EF21*(1+'RBH-R12 Growth Rates'!$J21)</f>
        <v>2479.0631175940021</v>
      </c>
      <c r="EH21" s="241">
        <f>EG21*(1+'RBH-R12 Growth Rates'!$J21)</f>
        <v>2604.1041891266032</v>
      </c>
      <c r="EI21" s="241">
        <f>EH21*(1+'RBH-R12 Growth Rates'!$J21)</f>
        <v>2735.4521874409616</v>
      </c>
      <c r="EJ21" s="241">
        <f>EI21*(1+'RBH-R12 Growth Rates'!$J21)</f>
        <v>2873.4252266170588</v>
      </c>
      <c r="EK21" s="241">
        <f>EJ21*(1+'RBH-R12 Growth Rates'!$J21)</f>
        <v>3018.3574660405193</v>
      </c>
      <c r="EL21" s="241">
        <f>EK21*(1+'RBH-R12 Growth Rates'!$J21)</f>
        <v>3170.5999197092374</v>
      </c>
      <c r="EM21" s="241">
        <f>EL21*(1+'RBH-R12 Growth Rates'!$J21)</f>
        <v>3330.5213063604947</v>
      </c>
      <c r="EN21" s="241">
        <f>EM21*(1+'RBH-R12 Growth Rates'!$J21)</f>
        <v>3498.5089424775019</v>
      </c>
      <c r="EO21" s="241">
        <f>EN21*(1+'RBH-R12 Growth Rates'!$J21)</f>
        <v>3674.9696803381571</v>
      </c>
      <c r="EP21" s="241">
        <f>EO21*(1+'RBH-R12 Growth Rates'!$J21)</f>
        <v>3860.3308933778967</v>
      </c>
      <c r="EQ21" s="241">
        <f>EP21*(1+'RBH-R12 Growth Rates'!$J21)</f>
        <v>4055.0415112531077</v>
      </c>
      <c r="ER21" s="241">
        <f>EQ21*(1+'RBH-R12 Growth Rates'!$J21)</f>
        <v>4259.5731071119371</v>
      </c>
      <c r="ES21" s="241">
        <f>ER21*(1+'RBH-R12 Growth Rates'!$J21)</f>
        <v>4474.4210397057832</v>
      </c>
      <c r="ET21" s="241">
        <f>ES21*(1+'RBH-R12 Growth Rates'!$J21)</f>
        <v>4700.1056531075683</v>
      </c>
      <c r="EU21" s="241">
        <f>ET21*(1+'RBH-R12 Growth Rates'!$J21)</f>
        <v>4937.1735369424059</v>
      </c>
      <c r="EV21" s="241">
        <f>EU21*(1+'RBH-R12 Growth Rates'!$J21)</f>
        <v>5186.1988501828509</v>
      </c>
      <c r="EW21" s="241">
        <f>EV21*(1+'RBH-R12 Growth Rates'!$J21)</f>
        <v>5447.7847117148403</v>
      </c>
      <c r="EX21" s="241">
        <f>EW21*(1+'RBH-R12 Growth Rates'!$J21)</f>
        <v>5722.5646610421754</v>
      </c>
      <c r="EY21" s="241">
        <f>EX21*(1+'RBH-R12 Growth Rates'!$J21)</f>
        <v>6011.2041926672418</v>
      </c>
      <c r="EZ21" s="241">
        <f>EY21*(1+'RBH-R12 Growth Rates'!$J21)</f>
        <v>6314.4023678641161</v>
      </c>
      <c r="FA21" s="241">
        <f>EZ21*(1+'RBH-R12 Growth Rates'!$J21)</f>
        <v>6632.8935077476426</v>
      </c>
      <c r="FB21" s="241">
        <f>FA21*(1+'RBH-R12 Growth Rates'!$J21)</f>
        <v>6967.4489717389497</v>
      </c>
      <c r="FC21" s="241">
        <f>FB21*(1+'RBH-R12 Growth Rates'!$J21)</f>
        <v>7318.87902573471</v>
      </c>
      <c r="FD21" s="241">
        <f>FC21*(1+'RBH-R12 Growth Rates'!$J21)</f>
        <v>7688.0348045046894</v>
      </c>
      <c r="FE21" s="241">
        <f>FD21*(1+'RBH-R12 Growth Rates'!$J21)</f>
        <v>8075.8103730703597</v>
      </c>
      <c r="FF21" s="241">
        <f>FE21*(1+'RBH-R12 Growth Rates'!$J21)</f>
        <v>8483.1448920570565</v>
      </c>
      <c r="FG21" s="241">
        <f>FF21*(1+'RBH-R12 Growth Rates'!$J21)</f>
        <v>8911.0248922639912</v>
      </c>
      <c r="FH21" s="241">
        <f>FG21*(1+'RBH-R12 Growth Rates'!$J21)</f>
        <v>9360.4866639609427</v>
      </c>
      <c r="FI21" s="241">
        <f>FH21*(1+'RBH-R12 Growth Rates'!$J21)</f>
        <v>9832.618766698306</v>
      </c>
      <c r="FJ21" s="241">
        <f>FI21*(1+'RBH-R12 Growth Rates'!$J21)</f>
        <v>10328.564665709044</v>
      </c>
      <c r="FK21" s="241">
        <f>FJ21*(1+'RBH-R12 Growth Rates'!$J21)</f>
        <v>10849.525501287708</v>
      </c>
      <c r="FL21" s="241">
        <f>FK21*(1+'RBH-R12 Growth Rates'!$J21)</f>
        <v>11396.762997853728</v>
      </c>
      <c r="FM21" s="241">
        <f>FL21*(1+'RBH-R12 Growth Rates'!$J21)</f>
        <v>11971.602519744478</v>
      </c>
      <c r="FN21" s="241">
        <f>FM21*(1+'RBH-R12 Growth Rates'!$J21)</f>
        <v>12575.436281139007</v>
      </c>
      <c r="FO21" s="241">
        <f>FN21*(1+'RBH-R12 Growth Rates'!$J21)</f>
        <v>13209.726717886608</v>
      </c>
      <c r="FP21" s="241">
        <f>FO21*(1+'RBH-R12 Growth Rates'!$J21)</f>
        <v>13876.010029406503</v>
      </c>
      <c r="FQ21" s="241">
        <f>FP21*(1+'RBH-R12 Growth Rates'!$J21)</f>
        <v>14575.899899236862</v>
      </c>
      <c r="FR21" s="241">
        <f>FQ21*(1+'RBH-R12 Growth Rates'!$J21)</f>
        <v>15311.09140324398</v>
      </c>
      <c r="FS21" s="241">
        <f>FR21*(1+'RBH-R12 Growth Rates'!$J21)</f>
        <v>16083.36511495702</v>
      </c>
      <c r="FT21" s="241">
        <f>FS21*(1+'RBH-R12 Growth Rates'!$J21)</f>
        <v>16894.591417971074</v>
      </c>
      <c r="FU21" s="241">
        <f>FT21*(1+'RBH-R12 Growth Rates'!$J21)</f>
        <v>17746.735035862839</v>
      </c>
      <c r="FV21" s="241">
        <f>FU21*(1+'RBH-R12 Growth Rates'!$J21)</f>
        <v>18641.859790589984</v>
      </c>
      <c r="FW21" s="241">
        <f>FV21*(1+'RBH-R12 Growth Rates'!$J21)</f>
        <v>19582.133600898684</v>
      </c>
      <c r="FX21" s="241">
        <f>FW21*(1+'RBH-R12 Growth Rates'!$J21)</f>
        <v>20569.833732845033</v>
      </c>
      <c r="FY21" s="241">
        <f>FX21*(1+'RBH-R12 Growth Rates'!$J21)</f>
        <v>21607.352315146662</v>
      </c>
      <c r="FZ21" s="241">
        <f>FY21*(1+'RBH-R12 Growth Rates'!$J21)</f>
        <v>22697.202132722319</v>
      </c>
      <c r="GA21" s="241">
        <f>FZ21*(1+'RBH-R12 Growth Rates'!$J21)</f>
        <v>23842.022712450871</v>
      </c>
      <c r="GB21" s="241">
        <f>GA21*(1+'RBH-R12 Growth Rates'!$J21)</f>
        <v>25044.586715888923</v>
      </c>
      <c r="GC21" s="241">
        <f>GB21*(1+'RBH-R12 Growth Rates'!$J21)</f>
        <v>26307.806654429736</v>
      </c>
      <c r="GD21" s="241">
        <f>GC21*(1+'RBH-R12 Growth Rates'!$J21)</f>
        <v>27634.741943166955</v>
      </c>
      <c r="GE21" s="241">
        <f>GD21*(1+'RBH-R12 Growth Rates'!$J21)</f>
        <v>29028.606310547057</v>
      </c>
      <c r="GF21" s="241">
        <f>GE21*(1+'RBH-R12 Growth Rates'!$J21)</f>
        <v>30492.775581756097</v>
      </c>
      <c r="GG21" s="241">
        <f>GF21*(1+'RBH-R12 Growth Rates'!$J21)</f>
        <v>32030.795854691456</v>
      </c>
      <c r="GH21" s="241">
        <f>GG21*(1+'RBH-R12 Growth Rates'!$J21)</f>
        <v>33646.392088320121</v>
      </c>
      <c r="GI21" s="241">
        <f>GH21*(1+'RBH-R12 Growth Rates'!$J21)</f>
        <v>35343.477124223828</v>
      </c>
      <c r="GJ21" s="241">
        <f>GI21*(1+'RBH-R12 Growth Rates'!$J21)</f>
        <v>37126.16116318047</v>
      </c>
      <c r="GK21" s="241">
        <f>GJ21*(1+'RBH-R12 Growth Rates'!$J21)</f>
        <v>38998.761719733302</v>
      </c>
      <c r="GL21" s="241">
        <f>GK21*(1+'RBH-R12 Growth Rates'!$J21)</f>
        <v>40965.814078857082</v>
      </c>
      <c r="GM21" s="241">
        <f>GL21*(1+'RBH-R12 Growth Rates'!$J21)</f>
        <v>43032.082280046343</v>
      </c>
      <c r="GN21" s="241">
        <f>GM21*(1+'RBH-R12 Growth Rates'!$J21)</f>
        <v>45202.570655428346</v>
      </c>
      <c r="GO21" s="241">
        <f>GN21*(1+'RBH-R12 Growth Rates'!$J21)</f>
        <v>47482.535949845078</v>
      </c>
      <c r="GP21" s="241">
        <f>GO21*(1+'RBH-R12 Growth Rates'!$J21)</f>
        <v>49877.500052258154</v>
      </c>
      <c r="GQ21" s="241">
        <f>GP21*(1+'RBH-R12 Growth Rates'!$J21)</f>
        <v>52393.263369311026</v>
      </c>
      <c r="GR21" s="241">
        <f>GQ21*(1+'RBH-R12 Growth Rates'!$J21)</f>
        <v>55035.918873438182</v>
      </c>
      <c r="GS21" s="241">
        <f>GR21*(1+'RBH-R12 Growth Rates'!$J21)</f>
        <v>57811.866859544694</v>
      </c>
      <c r="GT21" s="241">
        <f>GS21*(1+'RBH-R12 Growth Rates'!$J21)</f>
        <v>60727.830445995583</v>
      </c>
      <c r="GU21" s="241">
        <f>GT21*(1+'RBH-R12 Growth Rates'!$J21)</f>
        <v>63790.871857457132</v>
      </c>
      <c r="GV21" s="241">
        <f>GU21*(1+'RBH-R12 Growth Rates'!$J21)</f>
        <v>67008.409529025841</v>
      </c>
      <c r="GW21" s="241">
        <f>GV21*(1+'RBH-R12 Growth Rates'!$J21)</f>
        <v>70388.236073069871</v>
      </c>
      <c r="GX21" s="241">
        <f>GW21*(1+'RBH-R12 Growth Rates'!$J21)</f>
        <v>73938.537152297067</v>
      </c>
      <c r="GY21" s="241">
        <f>GX21*(1+'RBH-R12 Growth Rates'!$J21)</f>
        <v>77667.911304758789</v>
      </c>
      <c r="GZ21" s="241">
        <f>GY21*(1+'RBH-R12 Growth Rates'!$J21)</f>
        <v>81585.39076880386</v>
      </c>
      <c r="HA21" s="241">
        <f>GZ21*(1+'RBH-R12 Growth Rates'!$J21)</f>
        <v>85700.463358419103</v>
      </c>
    </row>
    <row r="22" spans="1:209">
      <c r="A22" s="259" t="s">
        <v>732</v>
      </c>
      <c r="B22" s="241">
        <v>3.66</v>
      </c>
      <c r="C22" s="241">
        <v>3.87</v>
      </c>
      <c r="D22" s="241">
        <v>4.12</v>
      </c>
      <c r="E22" s="241">
        <v>4.4000000000000004</v>
      </c>
      <c r="F22" s="241">
        <v>4.8499999999999996</v>
      </c>
      <c r="G22" s="241">
        <f>F22*(1+'RBH-R12 Growth Rates'!F22)</f>
        <v>5.1357022882063958</v>
      </c>
      <c r="H22" s="241">
        <f>G22*(1+'RBH-R12 Growth Rates'!G22)</f>
        <v>5.4273612687264139</v>
      </c>
      <c r="I22" s="241">
        <f>H22*(1+'RBH-R12 Growth Rates'!H22)</f>
        <v>5.7240928289163238</v>
      </c>
      <c r="J22" s="241">
        <f>I22*(1+'RBH-R12 Growth Rates'!I22)</f>
        <v>6.0249285559251344</v>
      </c>
      <c r="K22" s="241">
        <f>J22*(1+'RBH-R12 Growth Rates'!$J22)</f>
        <v>6.3288189721043739</v>
      </c>
      <c r="L22" s="241">
        <f>K22*(1+'RBH-R12 Growth Rates'!$J22)</f>
        <v>6.6480372688034199</v>
      </c>
      <c r="M22" s="241">
        <f>L22*(1+'RBH-R12 Growth Rates'!$J22)</f>
        <v>6.9833565665575748</v>
      </c>
      <c r="N22" s="241">
        <f>M22*(1+'RBH-R12 Growth Rates'!$J22)</f>
        <v>7.3355889812062403</v>
      </c>
      <c r="O22" s="241">
        <f>N22*(1+'RBH-R12 Growth Rates'!$J22)</f>
        <v>7.7055875907708833</v>
      </c>
      <c r="P22" s="241">
        <f>O22*(1+'RBH-R12 Growth Rates'!$J22)</f>
        <v>8.0942485015400383</v>
      </c>
      <c r="Q22" s="241">
        <f>P22*(1+'RBH-R12 Growth Rates'!$J22)</f>
        <v>8.5025130183652493</v>
      </c>
      <c r="R22" s="241">
        <f>Q22*(1+'RBH-R12 Growth Rates'!$J22)</f>
        <v>8.9313699244242244</v>
      </c>
      <c r="S22" s="241">
        <f>R22*(1+'RBH-R12 Growth Rates'!$J22)</f>
        <v>9.3818578759725995</v>
      </c>
      <c r="T22" s="241">
        <f>S22*(1+'RBH-R12 Growth Rates'!$J22)</f>
        <v>9.8550679178842095</v>
      </c>
      <c r="U22" s="241">
        <f>T22*(1+'RBH-R12 Growth Rates'!$J22)</f>
        <v>10.352146126072297</v>
      </c>
      <c r="V22" s="241">
        <f>U22*(1+'RBH-R12 Growth Rates'!$J22)</f>
        <v>10.87429638319138</v>
      </c>
      <c r="W22" s="241">
        <f>V22*(1+'RBH-R12 Growth Rates'!$J22)</f>
        <v>11.422783294342313</v>
      </c>
      <c r="X22" s="241">
        <f>W22*(1+'RBH-R12 Growth Rates'!$J22)</f>
        <v>11.99893524984213</v>
      </c>
      <c r="Y22" s="241">
        <f>X22*(1+'RBH-R12 Growth Rates'!$J22)</f>
        <v>12.604147642476448</v>
      </c>
      <c r="Z22" s="241">
        <f>Y22*(1+'RBH-R12 Growth Rates'!$J22)</f>
        <v>13.239886247026359</v>
      </c>
      <c r="AA22" s="241">
        <f>Z22*(1+'RBH-R12 Growth Rates'!$J22)</f>
        <v>13.907690770254739</v>
      </c>
      <c r="AB22" s="241">
        <f>AA22*(1+'RBH-R12 Growth Rates'!$J22)</f>
        <v>14.609178579949756</v>
      </c>
      <c r="AC22" s="241">
        <f>AB22*(1+'RBH-R12 Growth Rates'!$J22)</f>
        <v>15.346048622057012</v>
      </c>
      <c r="AD22" s="241">
        <f>AC22*(1+'RBH-R12 Growth Rates'!$J22)</f>
        <v>16.120085535387293</v>
      </c>
      <c r="AE22" s="241">
        <f>AD22*(1+'RBH-R12 Growth Rates'!$J22)</f>
        <v>16.933163973865405</v>
      </c>
      <c r="AF22" s="241">
        <f>AE22*(1+'RBH-R12 Growth Rates'!$J22)</f>
        <v>17.787253146788238</v>
      </c>
      <c r="AG22" s="241">
        <f>AF22*(1+'RBH-R12 Growth Rates'!$J22)</f>
        <v>18.684421588088199</v>
      </c>
      <c r="AH22" s="241">
        <f>AG22*(1+'RBH-R12 Growth Rates'!$J22)</f>
        <v>19.626842166152734</v>
      </c>
      <c r="AI22" s="241">
        <f>AH22*(1+'RBH-R12 Growth Rates'!$J22)</f>
        <v>20.616797346333385</v>
      </c>
      <c r="AJ22" s="241">
        <f>AI22*(1+'RBH-R12 Growth Rates'!$J22)</f>
        <v>21.656684718889668</v>
      </c>
      <c r="AK22" s="241">
        <f>AJ22*(1+'RBH-R12 Growth Rates'!$J22)</f>
        <v>22.749022805756063</v>
      </c>
      <c r="AL22" s="241">
        <f>AK22*(1+'RBH-R12 Growth Rates'!$J22)</f>
        <v>23.896457160195588</v>
      </c>
      <c r="AM22" s="241">
        <f>AL22*(1+'RBH-R12 Growth Rates'!$J22)</f>
        <v>25.10176677411285</v>
      </c>
      <c r="AN22" s="241">
        <f>AM22*(1+'RBH-R12 Growth Rates'!$J22)</f>
        <v>26.367870808544517</v>
      </c>
      <c r="AO22" s="241">
        <f>AN22*(1+'RBH-R12 Growth Rates'!$J22)</f>
        <v>27.697835663627952</v>
      </c>
      <c r="AP22" s="241">
        <f>AO22*(1+'RBH-R12 Growth Rates'!$J22)</f>
        <v>29.094882405170871</v>
      </c>
      <c r="AQ22" s="241">
        <f>AP22*(1+'RBH-R12 Growth Rates'!$J22)</f>
        <v>30.562394565808564</v>
      </c>
      <c r="AR22" s="241">
        <f>AQ22*(1+'RBH-R12 Growth Rates'!$J22)</f>
        <v>32.103926339642449</v>
      </c>
      <c r="AS22" s="241">
        <f>AR22*(1+'RBH-R12 Growth Rates'!$J22)</f>
        <v>33.723211190206712</v>
      </c>
      <c r="AT22" s="241">
        <f>AS22*(1+'RBH-R12 Growth Rates'!$J22)</f>
        <v>35.424170892610803</v>
      </c>
      <c r="AU22" s="241">
        <f>AT22*(1+'RBH-R12 Growth Rates'!$J22)</f>
        <v>37.210925031757107</v>
      </c>
      <c r="AV22" s="241">
        <f>AU22*(1+'RBH-R12 Growth Rates'!$J22)</f>
        <v>39.087800979637755</v>
      </c>
      <c r="AW22" s="241">
        <f>AV22*(1+'RBH-R12 Growth Rates'!$J22)</f>
        <v>41.059344375874673</v>
      </c>
      <c r="AX22" s="241">
        <f>AW22*(1+'RBH-R12 Growth Rates'!$J22)</f>
        <v>43.130330136885966</v>
      </c>
      <c r="AY22" s="241">
        <f>AX22*(1+'RBH-R12 Growth Rates'!$J22)</f>
        <v>45.305774020341893</v>
      </c>
      <c r="AZ22" s="241">
        <f>AY22*(1+'RBH-R12 Growth Rates'!$J22)</f>
        <v>47.59094477291859</v>
      </c>
      <c r="BA22" s="241">
        <f>AZ22*(1+'RBH-R12 Growth Rates'!$J22)</f>
        <v>49.991376890770439</v>
      </c>
      <c r="BB22" s="241">
        <f>BA22*(1+'RBH-R12 Growth Rates'!$J22)</f>
        <v>52.512884023625844</v>
      </c>
      <c r="BC22" s="241">
        <f>BB22*(1+'RBH-R12 Growth Rates'!$J22)</f>
        <v>55.16157305497012</v>
      </c>
      <c r="BD22" s="241">
        <f>BC22*(1+'RBH-R12 Growth Rates'!$J22)</f>
        <v>57.943858892416436</v>
      </c>
      <c r="BE22" s="241">
        <f>BD22*(1+'RBH-R12 Growth Rates'!$J22)</f>
        <v>60.866480004085993</v>
      </c>
      <c r="BF22" s="241">
        <f>BE22*(1+'RBH-R12 Growth Rates'!$J22)</f>
        <v>63.936514738625164</v>
      </c>
      <c r="BG22" s="241">
        <f>BF22*(1+'RBH-R12 Growth Rates'!$J22)</f>
        <v>67.161398468385414</v>
      </c>
      <c r="BH22" s="241">
        <f>BG22*(1+'RBH-R12 Growth Rates'!$J22)</f>
        <v>70.548941597285378</v>
      </c>
      <c r="BI22" s="241">
        <f>BH22*(1+'RBH-R12 Growth Rates'!$J22)</f>
        <v>74.10734847696861</v>
      </c>
      <c r="BJ22" s="241">
        <f>BI22*(1+'RBH-R12 Growth Rates'!$J22)</f>
        <v>77.845237277070396</v>
      </c>
      <c r="BK22" s="241">
        <f>BJ22*(1+'RBH-R12 Growth Rates'!$J22)</f>
        <v>81.771660857717833</v>
      </c>
      <c r="BL22" s="241">
        <f>BK22*(1+'RBH-R12 Growth Rates'!$J22)</f>
        <v>85.896128694814678</v>
      </c>
      <c r="BM22" s="241">
        <f>BL22*(1+'RBH-R12 Growth Rates'!$J22)</f>
        <v>90.228629911212025</v>
      </c>
      <c r="BN22" s="241">
        <f>BM22*(1+'RBH-R12 Growth Rates'!$J22)</f>
        <v>94.779657469544702</v>
      </c>
      <c r="BO22" s="241">
        <f>BN22*(1+'RBH-R12 Growth Rates'!$J22)</f>
        <v>99.560233585326216</v>
      </c>
      <c r="BP22" s="241">
        <f>BO22*(1+'RBH-R12 Growth Rates'!$J22)</f>
        <v>104.58193642185078</v>
      </c>
      <c r="BQ22" s="241">
        <f>BP22*(1+'RBH-R12 Growth Rates'!$J22)</f>
        <v>109.85692813155529</v>
      </c>
      <c r="BR22" s="241">
        <f>BQ22*(1+'RBH-R12 Growth Rates'!$J22)</f>
        <v>115.39798431175508</v>
      </c>
      <c r="BS22" s="241">
        <f>BR22*(1+'RBH-R12 Growth Rates'!$J22)</f>
        <v>121.21852494609291</v>
      </c>
      <c r="BT22" s="241">
        <f>BS22*(1+'RBH-R12 Growth Rates'!$J22)</f>
        <v>127.33264690663877</v>
      </c>
      <c r="BU22" s="241">
        <f>BT22*(1+'RBH-R12 Growth Rates'!$J22)</f>
        <v>133.75515809535793</v>
      </c>
      <c r="BV22" s="241">
        <f>BU22*(1+'RBH-R12 Growth Rates'!$J22)</f>
        <v>140.50161330763504</v>
      </c>
      <c r="BW22" s="241">
        <f>BV22*(1+'RBH-R12 Growth Rates'!$J22)</f>
        <v>147.58835190471299</v>
      </c>
      <c r="BX22" s="241">
        <f>BW22*(1+'RBH-R12 Growth Rates'!$J22)</f>
        <v>155.03253738628581</v>
      </c>
      <c r="BY22" s="241">
        <f>BX22*(1+'RBH-R12 Growth Rates'!$J22)</f>
        <v>162.85219895908727</v>
      </c>
      <c r="BZ22" s="241">
        <f>BY22*(1+'RBH-R12 Growth Rates'!$J22)</f>
        <v>171.06627520215108</v>
      </c>
      <c r="CA22" s="241">
        <f>BZ22*(1+'RBH-R12 Growth Rates'!$J22)</f>
        <v>179.69465993449612</v>
      </c>
      <c r="CB22" s="241">
        <f>CA22*(1+'RBH-R12 Growth Rates'!$J22)</f>
        <v>188.75825039632457</v>
      </c>
      <c r="CC22" s="241">
        <f>CB22*(1+'RBH-R12 Growth Rates'!$J22)</f>
        <v>198.27899786042397</v>
      </c>
      <c r="CD22" s="241">
        <f>CC22*(1+'RBH-R12 Growth Rates'!$J22)</f>
        <v>208.27996079634954</v>
      </c>
      <c r="CE22" s="241">
        <f>CD22*(1+'RBH-R12 Growth Rates'!$J22)</f>
        <v>218.78536071614653</v>
      </c>
      <c r="CF22" s="241">
        <f>CE22*(1+'RBH-R12 Growth Rates'!$J22)</f>
        <v>229.82064083686586</v>
      </c>
      <c r="CG22" s="241">
        <f>CF22*(1+'RBH-R12 Growth Rates'!$J22)</f>
        <v>241.4125277019493</v>
      </c>
      <c r="CH22" s="241">
        <f>CG22*(1+'RBH-R12 Growth Rates'!$J22)</f>
        <v>253.5890959107258</v>
      </c>
      <c r="CI22" s="241">
        <f>CH22*(1+'RBH-R12 Growth Rates'!$J22)</f>
        <v>266.37983611278855</v>
      </c>
      <c r="CJ22" s="241">
        <f>CI22*(1+'RBH-R12 Growth Rates'!$J22)</f>
        <v>279.81572643192993</v>
      </c>
      <c r="CK22" s="241">
        <f>CJ22*(1+'RBH-R12 Growth Rates'!$J22)</f>
        <v>293.92930749261666</v>
      </c>
      <c r="CL22" s="241">
        <f>CK22*(1+'RBH-R12 Growth Rates'!$J22)</f>
        <v>308.75476123071354</v>
      </c>
      <c r="CM22" s="241">
        <f>CL22*(1+'RBH-R12 Growth Rates'!$J22)</f>
        <v>324.32799367932904</v>
      </c>
      <c r="CN22" s="241">
        <f>CM22*(1+'RBH-R12 Growth Rates'!$J22)</f>
        <v>340.68672193028254</v>
      </c>
      <c r="CO22" s="241">
        <f>CN22*(1+'RBH-R12 Growth Rates'!$J22)</f>
        <v>357.87056548180783</v>
      </c>
      <c r="CP22" s="241">
        <f>CO22*(1+'RBH-R12 Growth Rates'!$J22)</f>
        <v>375.92114219372826</v>
      </c>
      <c r="CQ22" s="241">
        <f>CP22*(1+'RBH-R12 Growth Rates'!$J22)</f>
        <v>394.88216908250035</v>
      </c>
      <c r="CR22" s="241">
        <f>CQ22*(1+'RBH-R12 Growth Rates'!$J22)</f>
        <v>414.79956820024239</v>
      </c>
      <c r="CS22" s="241">
        <f>CR22*(1+'RBH-R12 Growth Rates'!$J22)</f>
        <v>435.72157785417846</v>
      </c>
      <c r="CT22" s="241">
        <f>CS22*(1+'RBH-R12 Growth Rates'!$J22)</f>
        <v>457.69886943586249</v>
      </c>
      <c r="CU22" s="241">
        <f>CT22*(1+'RBH-R12 Growth Rates'!$J22)</f>
        <v>480.78467014313316</v>
      </c>
      <c r="CV22" s="241">
        <f>CU22*(1+'RBH-R12 Growth Rates'!$J22)</f>
        <v>505.03489189202168</v>
      </c>
      <c r="CW22" s="241">
        <f>CV22*(1+'RBH-R12 Growth Rates'!$J22)</f>
        <v>530.50826673082713</v>
      </c>
      <c r="CX22" s="241">
        <f>CW22*(1+'RBH-R12 Growth Rates'!$J22)</f>
        <v>557.26648908432082</v>
      </c>
      <c r="CY22" s="241">
        <f>CX22*(1+'RBH-R12 Growth Rates'!$J22)</f>
        <v>585.37436517258334</v>
      </c>
      <c r="CZ22" s="241">
        <f>CY22*(1+'RBH-R12 Growth Rates'!$J22)</f>
        <v>614.899969966355</v>
      </c>
      <c r="DA22" s="241">
        <f>CZ22*(1+'RBH-R12 Growth Rates'!$J22)</f>
        <v>645.91481205903187</v>
      </c>
      <c r="DB22" s="241">
        <f>DA22*(1+'RBH-R12 Growth Rates'!$J22)</f>
        <v>678.49400685461478</v>
      </c>
      <c r="DC22" s="241">
        <f>DB22*(1+'RBH-R12 Growth Rates'!$J22)</f>
        <v>712.71645849105721</v>
      </c>
      <c r="DD22" s="241">
        <f>DC22*(1+'RBH-R12 Growth Rates'!$J22)</f>
        <v>748.66505093961678</v>
      </c>
      <c r="DE22" s="241">
        <f>DD22*(1+'RBH-R12 Growth Rates'!$J22)</f>
        <v>786.42684874303609</v>
      </c>
      <c r="DF22" s="241">
        <f>DE22*(1+'RBH-R12 Growth Rates'!$J22)</f>
        <v>826.093307878725</v>
      </c>
      <c r="DG22" s="241">
        <f>DF22*(1+'RBH-R12 Growth Rates'!$J22)</f>
        <v>867.76049725763755</v>
      </c>
      <c r="DH22" s="241">
        <f>DG22*(1+'RBH-R12 Growth Rates'!$J22)</f>
        <v>911.52933139529569</v>
      </c>
      <c r="DI22" s="241">
        <f>DH22*(1+'RBH-R12 Growth Rates'!$J22)</f>
        <v>957.50581481846984</v>
      </c>
      <c r="DJ22" s="241">
        <f>DI22*(1+'RBH-R12 Growth Rates'!$J22)</f>
        <v>1005.8012987994491</v>
      </c>
      <c r="DK22" s="241">
        <f>DJ22*(1+'RBH-R12 Growth Rates'!$J22)</f>
        <v>1056.5327510396908</v>
      </c>
      <c r="DL22" s="241">
        <f>DK22*(1+'RBH-R12 Growth Rates'!$J22)</f>
        <v>1109.8230389560008</v>
      </c>
      <c r="DM22" s="241">
        <f>DL22*(1+'RBH-R12 Growth Rates'!$J22)</f>
        <v>1165.8012272553408</v>
      </c>
      <c r="DN22" s="241">
        <f>DM22*(1+'RBH-R12 Growth Rates'!$J22)</f>
        <v>1224.6028905189635</v>
      </c>
      <c r="DO22" s="241">
        <f>DN22*(1+'RBH-R12 Growth Rates'!$J22)</f>
        <v>1286.3704415529301</v>
      </c>
      <c r="DP22" s="241">
        <f>DO22*(1+'RBH-R12 Growth Rates'!$J22)</f>
        <v>1351.253476300247</v>
      </c>
      <c r="DQ22" s="241">
        <f>DP22*(1+'RBH-R12 Growth Rates'!$J22)</f>
        <v>1419.4091361499718</v>
      </c>
      <c r="DR22" s="241">
        <f>DQ22*(1+'RBH-R12 Growth Rates'!$J22)</f>
        <v>1491.0024885207697</v>
      </c>
      <c r="DS22" s="241">
        <f>DR22*(1+'RBH-R12 Growth Rates'!$J22)</f>
        <v>1566.2069266406645</v>
      </c>
      <c r="DT22" s="241">
        <f>DS22*(1+'RBH-R12 Growth Rates'!$J22)</f>
        <v>1645.2045894912169</v>
      </c>
      <c r="DU22" s="241">
        <f>DT22*(1+'RBH-R12 Growth Rates'!$J22)</f>
        <v>1728.1868029332004</v>
      </c>
      <c r="DV22" s="241">
        <f>DU22*(1+'RBH-R12 Growth Rates'!$J22)</f>
        <v>1815.3545430821453</v>
      </c>
      <c r="DW22" s="241">
        <f>DV22*(1+'RBH-R12 Growth Rates'!$J22)</f>
        <v>1906.9189230560082</v>
      </c>
      <c r="DX22" s="241">
        <f>DW22*(1+'RBH-R12 Growth Rates'!$J22)</f>
        <v>2003.1017042738306</v>
      </c>
      <c r="DY22" s="241">
        <f>DX22*(1+'RBH-R12 Growth Rates'!$J22)</f>
        <v>2104.1358335437085</v>
      </c>
      <c r="DZ22" s="241">
        <f>DY22*(1+'RBH-R12 Growth Rates'!$J22)</f>
        <v>2210.2660072408576</v>
      </c>
      <c r="EA22" s="241">
        <f>DZ22*(1+'RBH-R12 Growth Rates'!$J22)</f>
        <v>2321.7492639421671</v>
      </c>
      <c r="EB22" s="241">
        <f>EA22*(1+'RBH-R12 Growth Rates'!$J22)</f>
        <v>2438.8556069525516</v>
      </c>
      <c r="EC22" s="241">
        <f>EB22*(1+'RBH-R12 Growth Rates'!$J22)</f>
        <v>2561.8686582308137</v>
      </c>
      <c r="ED22" s="241">
        <f>EC22*(1+'RBH-R12 Growth Rates'!$J22)</f>
        <v>2691.0863452987674</v>
      </c>
      <c r="EE22" s="241">
        <f>ED22*(1+'RBH-R12 Growth Rates'!$J22)</f>
        <v>2826.8216227972634</v>
      </c>
      <c r="EF22" s="241">
        <f>EE22*(1+'RBH-R12 Growth Rates'!$J22)</f>
        <v>2969.4032304366633</v>
      </c>
      <c r="EG22" s="241">
        <f>EF22*(1+'RBH-R12 Growth Rates'!$J22)</f>
        <v>3119.1764891774578</v>
      </c>
      <c r="EH22" s="241">
        <f>EG22*(1+'RBH-R12 Growth Rates'!$J22)</f>
        <v>3276.5041375693131</v>
      </c>
      <c r="EI22" s="241">
        <f>EH22*(1+'RBH-R12 Growth Rates'!$J22)</f>
        <v>3441.7672102740898</v>
      </c>
      <c r="EJ22" s="241">
        <f>EI22*(1+'RBH-R12 Growth Rates'!$J22)</f>
        <v>3615.3659609005449</v>
      </c>
      <c r="EK22" s="241">
        <f>EJ22*(1+'RBH-R12 Growth Rates'!$J22)</f>
        <v>3797.7208313857468</v>
      </c>
      <c r="EL22" s="241">
        <f>EK22*(1+'RBH-R12 Growth Rates'!$J22)</f>
        <v>3989.2734702709677</v>
      </c>
      <c r="EM22" s="241">
        <f>EL22*(1+'RBH-R12 Growth Rates'!$J22)</f>
        <v>4190.4878023382289</v>
      </c>
      <c r="EN22" s="241">
        <f>EM22*(1+'RBH-R12 Growth Rates'!$J22)</f>
        <v>4401.8511521980772</v>
      </c>
      <c r="EO22" s="241">
        <f>EN22*(1+'RBH-R12 Growth Rates'!$J22)</f>
        <v>4623.8754245498239</v>
      </c>
      <c r="EP22" s="241">
        <f>EO22*(1+'RBH-R12 Growth Rates'!$J22)</f>
        <v>4857.0983439727488</v>
      </c>
      <c r="EQ22" s="241">
        <f>EP22*(1+'RBH-R12 Growth Rates'!$J22)</f>
        <v>5102.0847572509274</v>
      </c>
      <c r="ER22" s="241">
        <f>EQ22*(1+'RBH-R12 Growth Rates'!$J22)</f>
        <v>5359.4280013858224</v>
      </c>
      <c r="ES22" s="241">
        <f>ER22*(1+'RBH-R12 Growth Rates'!$J22)</f>
        <v>5629.7513406098378</v>
      </c>
      <c r="ET22" s="241">
        <f>ES22*(1+'RBH-R12 Growth Rates'!$J22)</f>
        <v>5913.7094758811791</v>
      </c>
      <c r="EU22" s="241">
        <f>ET22*(1+'RBH-R12 Growth Rates'!$J22)</f>
        <v>6211.9901305158792</v>
      </c>
      <c r="EV22" s="241">
        <f>EU22*(1+'RBH-R12 Growth Rates'!$J22)</f>
        <v>6525.3157157972691</v>
      </c>
      <c r="EW22" s="241">
        <f>EV22*(1+'RBH-R12 Growth Rates'!$J22)</f>
        <v>6854.4450805968618</v>
      </c>
      <c r="EX22" s="241">
        <f>EW22*(1+'RBH-R12 Growth Rates'!$J22)</f>
        <v>7200.1753492440848</v>
      </c>
      <c r="EY22" s="241">
        <f>EX22*(1+'RBH-R12 Growth Rates'!$J22)</f>
        <v>7563.3438520960344</v>
      </c>
      <c r="EZ22" s="241">
        <f>EY22*(1+'RBH-R12 Growth Rates'!$J22)</f>
        <v>7944.8301534829279</v>
      </c>
      <c r="FA22" s="241">
        <f>EZ22*(1+'RBH-R12 Growth Rates'!$J22)</f>
        <v>8345.5581819407817</v>
      </c>
      <c r="FB22" s="241">
        <f>FA22*(1+'RBH-R12 Growth Rates'!$J22)</f>
        <v>8766.4984678905494</v>
      </c>
      <c r="FC22" s="241">
        <f>FB22*(1+'RBH-R12 Growth Rates'!$J22)</f>
        <v>9208.6704941832086</v>
      </c>
      <c r="FD22" s="241">
        <f>FC22*(1+'RBH-R12 Growth Rates'!$J22)</f>
        <v>9673.1451652036212</v>
      </c>
      <c r="FE22" s="241">
        <f>FD22*(1+'RBH-R12 Growth Rates'!$J22)</f>
        <v>10161.047400513124</v>
      </c>
      <c r="FF22" s="241">
        <f>FE22*(1+'RBH-R12 Growth Rates'!$J22)</f>
        <v>10673.55885931245</v>
      </c>
      <c r="FG22" s="241">
        <f>FF22*(1+'RBH-R12 Growth Rates'!$J22)</f>
        <v>11211.92080232341</v>
      </c>
      <c r="FH22" s="241">
        <f>FG22*(1+'RBH-R12 Growth Rates'!$J22)</f>
        <v>11777.437098020555</v>
      </c>
      <c r="FI22" s="241">
        <f>FH22*(1+'RBH-R12 Growth Rates'!$J22)</f>
        <v>12371.477380493699</v>
      </c>
      <c r="FJ22" s="241">
        <f>FI22*(1+'RBH-R12 Growth Rates'!$J22)</f>
        <v>12995.480366589358</v>
      </c>
      <c r="FK22" s="241">
        <f>FJ22*(1+'RBH-R12 Growth Rates'!$J22)</f>
        <v>13650.957340364954</v>
      </c>
      <c r="FL22" s="241">
        <f>FK22*(1+'RBH-R12 Growth Rates'!$J22)</f>
        <v>14339.495813294872</v>
      </c>
      <c r="FM22" s="241">
        <f>FL22*(1+'RBH-R12 Growth Rates'!$J22)</f>
        <v>15062.763369093054</v>
      </c>
      <c r="FN22" s="241">
        <f>FM22*(1+'RBH-R12 Growth Rates'!$J22)</f>
        <v>15822.511702463993</v>
      </c>
      <c r="FO22" s="241">
        <f>FN22*(1+'RBH-R12 Growth Rates'!$J22)</f>
        <v>16620.580861563649</v>
      </c>
      <c r="FP22" s="241">
        <f>FO22*(1+'RBH-R12 Growth Rates'!$J22)</f>
        <v>17458.90370444518</v>
      </c>
      <c r="FQ22" s="241">
        <f>FP22*(1+'RBH-R12 Growth Rates'!$J22)</f>
        <v>18339.510580282637</v>
      </c>
      <c r="FR22" s="241">
        <f>FQ22*(1+'RBH-R12 Growth Rates'!$J22)</f>
        <v>19264.534246710144</v>
      </c>
      <c r="FS22" s="241">
        <f>FR22*(1+'RBH-R12 Growth Rates'!$J22)</f>
        <v>20236.215035185989</v>
      </c>
      <c r="FT22" s="241">
        <f>FS22*(1+'RBH-R12 Growth Rates'!$J22)</f>
        <v>21256.906276891674</v>
      </c>
      <c r="FU22" s="241">
        <f>FT22*(1+'RBH-R12 Growth Rates'!$J22)</f>
        <v>22329.080002307044</v>
      </c>
      <c r="FV22" s="241">
        <f>FU22*(1+'RBH-R12 Growth Rates'!$J22)</f>
        <v>23455.332928265383</v>
      </c>
      <c r="FW22" s="241">
        <f>FV22*(1+'RBH-R12 Growth Rates'!$J22)</f>
        <v>24638.392746988611</v>
      </c>
      <c r="FX22" s="241">
        <f>FW22*(1+'RBH-R12 Growth Rates'!$J22)</f>
        <v>25881.124732334159</v>
      </c>
      <c r="FY22" s="241">
        <f>FX22*(1+'RBH-R12 Growth Rates'!$J22)</f>
        <v>27186.538679253263</v>
      </c>
      <c r="FZ22" s="241">
        <f>FY22*(1+'RBH-R12 Growth Rates'!$J22)</f>
        <v>28557.796193267499</v>
      </c>
      <c r="GA22" s="241">
        <f>FZ22*(1+'RBH-R12 Growth Rates'!$J22)</f>
        <v>29998.218347618073</v>
      </c>
      <c r="GB22" s="241">
        <f>GA22*(1+'RBH-R12 Growth Rates'!$J22)</f>
        <v>31511.293726632848</v>
      </c>
      <c r="GC22" s="241">
        <f>GB22*(1+'RBH-R12 Growth Rates'!$J22)</f>
        <v>33100.686874791485</v>
      </c>
      <c r="GD22" s="241">
        <f>GC22*(1+'RBH-R12 Growth Rates'!$J22)</f>
        <v>34770.24717195164</v>
      </c>
      <c r="GE22" s="241">
        <f>GD22*(1+'RBH-R12 Growth Rates'!$J22)</f>
        <v>36524.018156231294</v>
      </c>
      <c r="GF22" s="241">
        <f>GE22*(1+'RBH-R12 Growth Rates'!$J22)</f>
        <v>38366.24731712645</v>
      </c>
      <c r="GG22" s="241">
        <f>GF22*(1+'RBH-R12 Growth Rates'!$J22)</f>
        <v>40301.396382582367</v>
      </c>
      <c r="GH22" s="241">
        <f>GG22*(1+'RBH-R12 Growth Rates'!$J22)</f>
        <v>42334.152124932727</v>
      </c>
      <c r="GI22" s="241">
        <f>GH22*(1+'RBH-R12 Growth Rates'!$J22)</f>
        <v>44469.43771187785</v>
      </c>
      <c r="GJ22" s="241">
        <f>GI22*(1+'RBH-R12 Growth Rates'!$J22)</f>
        <v>46712.42462999314</v>
      </c>
      <c r="GK22" s="241">
        <f>GJ22*(1+'RBH-R12 Growth Rates'!$J22)</f>
        <v>49068.545209645432</v>
      </c>
      <c r="GL22" s="241">
        <f>GK22*(1+'RBH-R12 Growth Rates'!$J22)</f>
        <v>51543.505781651635</v>
      </c>
      <c r="GM22" s="241">
        <f>GL22*(1+'RBH-R12 Growth Rates'!$J22)</f>
        <v>54143.300497543998</v>
      </c>
      <c r="GN22" s="241">
        <f>GM22*(1+'RBH-R12 Growth Rates'!$J22)</f>
        <v>56874.225846913527</v>
      </c>
      <c r="GO22" s="241">
        <f>GN22*(1+'RBH-R12 Growth Rates'!$J22)</f>
        <v>59742.895906991398</v>
      </c>
      <c r="GP22" s="241">
        <f>GO22*(1+'RBH-R12 Growth Rates'!$J22)</f>
        <v>62756.258361401589</v>
      </c>
      <c r="GQ22" s="241">
        <f>GP22*(1+'RBH-R12 Growth Rates'!$J22)</f>
        <v>65921.61132688084</v>
      </c>
      <c r="GR22" s="241">
        <f>GQ22*(1+'RBH-R12 Growth Rates'!$J22)</f>
        <v>69246.621028718844</v>
      </c>
      <c r="GS22" s="241">
        <f>GR22*(1+'RBH-R12 Growth Rates'!$J22)</f>
        <v>72739.340367727214</v>
      </c>
      <c r="GT22" s="241">
        <f>GS22*(1+'RBH-R12 Growth Rates'!$J22)</f>
        <v>76408.228423704801</v>
      </c>
      <c r="GU22" s="241">
        <f>GT22*(1+'RBH-R12 Growth Rates'!$J22)</f>
        <v>80262.170942635246</v>
      </c>
      <c r="GV22" s="241">
        <f>GU22*(1+'RBH-R12 Growth Rates'!$J22)</f>
        <v>84310.501857235024</v>
      </c>
      <c r="GW22" s="241">
        <f>GV22*(1+'RBH-R12 Growth Rates'!$J22)</f>
        <v>88563.025892973004</v>
      </c>
      <c r="GX22" s="241">
        <f>GW22*(1+'RBH-R12 Growth Rates'!$J22)</f>
        <v>93030.042314311431</v>
      </c>
      <c r="GY22" s="241">
        <f>GX22*(1+'RBH-R12 Growth Rates'!$J22)</f>
        <v>97722.369868679816</v>
      </c>
      <c r="GZ22" s="241">
        <f>GY22*(1+'RBH-R12 Growth Rates'!$J22)</f>
        <v>102651.37298859394</v>
      </c>
      <c r="HA22" s="241">
        <f>GZ22*(1+'RBH-R12 Growth Rates'!$J22)</f>
        <v>107828.98931537944</v>
      </c>
    </row>
    <row r="23" spans="1:209">
      <c r="A23" s="259" t="s">
        <v>1258</v>
      </c>
      <c r="B23" s="241">
        <v>3.08</v>
      </c>
      <c r="C23" s="241">
        <v>3.05</v>
      </c>
      <c r="D23" s="241">
        <v>3.11</v>
      </c>
      <c r="E23" s="241">
        <v>3.28</v>
      </c>
      <c r="F23" s="241">
        <v>3.59</v>
      </c>
      <c r="G23" s="241">
        <v>3.9</v>
      </c>
      <c r="H23" s="241">
        <f>G23*(1+'RBH-R12 Growth Rates'!G23)</f>
        <v>4.0800845146618325</v>
      </c>
      <c r="I23" s="241">
        <f>H23*(1+'RBH-R12 Growth Rates'!H23)</f>
        <v>4.2742827667438261</v>
      </c>
      <c r="J23" s="241">
        <f>I23*(1+'RBH-R12 Growth Rates'!I23)</f>
        <v>4.4837984188540947</v>
      </c>
      <c r="K23" s="241">
        <f>J23*(1+'RBH-R12 Growth Rates'!$J23)</f>
        <v>4.7099560163959566</v>
      </c>
      <c r="L23" s="241">
        <f>K23*(1+'RBH-R12 Growth Rates'!$J23)</f>
        <v>4.9475207411429212</v>
      </c>
      <c r="M23" s="241">
        <f>L23*(1+'RBH-R12 Growth Rates'!$J23)</f>
        <v>5.197067955375485</v>
      </c>
      <c r="N23" s="241">
        <f>M23*(1+'RBH-R12 Growth Rates'!$J23)</f>
        <v>5.4592020419809879</v>
      </c>
      <c r="O23" s="241">
        <f>N23*(1+'RBH-R12 Growth Rates'!$J23)</f>
        <v>5.7345578682193983</v>
      </c>
      <c r="P23" s="241">
        <f>O23*(1+'RBH-R12 Growth Rates'!$J23)</f>
        <v>6.0238023233197522</v>
      </c>
      <c r="Q23" s="241">
        <f>P23*(1+'RBH-R12 Growth Rates'!$J23)</f>
        <v>6.3276359336311732</v>
      </c>
      <c r="R23" s="241">
        <f>Q23*(1+'RBH-R12 Growth Rates'!$J23)</f>
        <v>6.6467945592402407</v>
      </c>
      <c r="S23" s="241">
        <f>R23*(1+'RBH-R12 Growth Rates'!$J23)</f>
        <v>6.98205117616377</v>
      </c>
      <c r="T23" s="241">
        <f>S23*(1+'RBH-R12 Growth Rates'!$J23)</f>
        <v>7.334217748433332</v>
      </c>
      <c r="U23" s="241">
        <f>T23*(1+'RBH-R12 Growth Rates'!$J23)</f>
        <v>7.7041471946055511</v>
      </c>
      <c r="V23" s="241">
        <f>U23*(1+'RBH-R12 Growth Rates'!$J23)</f>
        <v>8.0927354534608966</v>
      </c>
      <c r="W23" s="241">
        <f>V23*(1+'RBH-R12 Growth Rates'!$J23)</f>
        <v>8.5009236538939383</v>
      </c>
      <c r="X23" s="241">
        <f>W23*(1+'RBH-R12 Growth Rates'!$J23)</f>
        <v>8.9297003942503377</v>
      </c>
      <c r="Y23" s="241">
        <f>X23*(1+'RBH-R12 Growth Rates'!$J23)</f>
        <v>9.3801041366309761</v>
      </c>
      <c r="Z23" s="241">
        <f>Y23*(1+'RBH-R12 Growth Rates'!$J23)</f>
        <v>9.8532257219619908</v>
      </c>
      <c r="AA23" s="241">
        <f>Z23*(1+'RBH-R12 Growth Rates'!$J23)</f>
        <v>10.350211011922038</v>
      </c>
      <c r="AB23" s="241">
        <f>AA23*(1+'RBH-R12 Growth Rates'!$J23)</f>
        <v>10.87226366412531</v>
      </c>
      <c r="AC23" s="241">
        <f>AB23*(1+'RBH-R12 Growth Rates'!$J23)</f>
        <v>11.420648047281558</v>
      </c>
      <c r="AD23" s="241">
        <f>AC23*(1+'RBH-R12 Growth Rates'!$J23)</f>
        <v>11.996692303393422</v>
      </c>
      <c r="AE23" s="241">
        <f>AD23*(1+'RBH-R12 Growth Rates'!$J23)</f>
        <v>12.601791564407433</v>
      </c>
      <c r="AF23" s="241">
        <f>AE23*(1+'RBH-R12 Growth Rates'!$J23)</f>
        <v>13.237411331109177</v>
      </c>
      <c r="AG23" s="241">
        <f>AF23*(1+'RBH-R12 Growth Rates'!$J23)</f>
        <v>13.905091022446008</v>
      </c>
      <c r="AH23" s="241">
        <f>AG23*(1+'RBH-R12 Growth Rates'!$J23)</f>
        <v>14.60644770387349</v>
      </c>
      <c r="AI23" s="241">
        <f>AH23*(1+'RBH-R12 Growth Rates'!$J23)</f>
        <v>15.343180003755316</v>
      </c>
      <c r="AJ23" s="241">
        <f>AI23*(1+'RBH-R12 Growth Rates'!$J23)</f>
        <v>16.117072227301897</v>
      </c>
      <c r="AK23" s="241">
        <f>AJ23*(1+'RBH-R12 Growth Rates'!$J23)</f>
        <v>16.929998678011248</v>
      </c>
      <c r="AL23" s="241">
        <f>AK23*(1+'RBH-R12 Growth Rates'!$J23)</f>
        <v>17.783928197078353</v>
      </c>
      <c r="AM23" s="241">
        <f>AL23*(1+'RBH-R12 Growth Rates'!$J23)</f>
        <v>18.680928931767067</v>
      </c>
      <c r="AN23" s="241">
        <f>AM23*(1+'RBH-R12 Growth Rates'!$J23)</f>
        <v>19.623173344293182</v>
      </c>
      <c r="AO23" s="241">
        <f>AN23*(1+'RBH-R12 Growth Rates'!$J23)</f>
        <v>20.612943473349748</v>
      </c>
      <c r="AP23" s="241">
        <f>AO23*(1+'RBH-R12 Growth Rates'!$J23)</f>
        <v>21.652636461017639</v>
      </c>
      <c r="AQ23" s="241">
        <f>AP23*(1+'RBH-R12 Growth Rates'!$J23)</f>
        <v>22.744770358447077</v>
      </c>
      <c r="AR23" s="241">
        <f>AQ23*(1+'RBH-R12 Growth Rates'!$J23)</f>
        <v>23.89199022437101</v>
      </c>
      <c r="AS23" s="241">
        <f>AR23*(1+'RBH-R12 Growth Rates'!$J23)</f>
        <v>25.09707453122045</v>
      </c>
      <c r="AT23" s="241">
        <f>AS23*(1+'RBH-R12 Growth Rates'!$J23)</f>
        <v>26.362941894356823</v>
      </c>
      <c r="AU23" s="241">
        <f>AT23*(1+'RBH-R12 Growth Rates'!$J23)</f>
        <v>27.692658140719026</v>
      </c>
      <c r="AV23" s="241">
        <f>AU23*(1+'RBH-R12 Growth Rates'!$J23)</f>
        <v>29.089443734004838</v>
      </c>
      <c r="AW23" s="241">
        <f>AV23*(1+'RBH-R12 Growth Rates'!$J23)</f>
        <v>30.556681574369886</v>
      </c>
      <c r="AX23" s="241">
        <f>AW23*(1+'RBH-R12 Growth Rates'!$J23)</f>
        <v>32.097925191534394</v>
      </c>
      <c r="AY23" s="241">
        <f>AX23*(1+'RBH-R12 Growth Rates'!$J23)</f>
        <v>33.716907351140719</v>
      </c>
      <c r="AZ23" s="241">
        <f>AY23*(1+'RBH-R12 Growth Rates'!$J23)</f>
        <v>35.417549095205629</v>
      </c>
      <c r="BA23" s="241">
        <f>AZ23*(1+'RBH-R12 Growth Rates'!$J23)</f>
        <v>37.2039692385625</v>
      </c>
      <c r="BB23" s="241">
        <f>BA23*(1+'RBH-R12 Growth Rates'!$J23)</f>
        <v>39.080494344293044</v>
      </c>
      <c r="BC23" s="241">
        <f>BB23*(1+'RBH-R12 Growth Rates'!$J23)</f>
        <v>41.051669202308275</v>
      </c>
      <c r="BD23" s="241">
        <f>BC23*(1+'RBH-R12 Growth Rates'!$J23)</f>
        <v>43.122267836456949</v>
      </c>
      <c r="BE23" s="241">
        <f>BD23*(1+'RBH-R12 Growth Rates'!$J23)</f>
        <v>45.297305066819817</v>
      </c>
      <c r="BF23" s="241">
        <f>BE23*(1+'RBH-R12 Growth Rates'!$J23)</f>
        <v>47.582048655192573</v>
      </c>
      <c r="BG23" s="241">
        <f>BF23*(1+'RBH-R12 Growth Rates'!$J23)</f>
        <v>49.982032063172916</v>
      </c>
      <c r="BH23" s="241">
        <f>BG23*(1+'RBH-R12 Growth Rates'!$J23)</f>
        <v>52.503067853750757</v>
      </c>
      <c r="BI23" s="241">
        <f>BH23*(1+'RBH-R12 Growth Rates'!$J23)</f>
        <v>55.151261768859058</v>
      </c>
      <c r="BJ23" s="241">
        <f>BI23*(1+'RBH-R12 Growth Rates'!$J23)</f>
        <v>57.933027516980076</v>
      </c>
      <c r="BK23" s="241">
        <f>BJ23*(1+'RBH-R12 Growth Rates'!$J23)</f>
        <v>60.855102306621312</v>
      </c>
      <c r="BL23" s="241">
        <f>BK23*(1+'RBH-R12 Growth Rates'!$J23)</f>
        <v>63.924563163281995</v>
      </c>
      <c r="BM23" s="241">
        <f>BL23*(1+'RBH-R12 Growth Rates'!$J23)</f>
        <v>67.148844069428435</v>
      </c>
      <c r="BN23" s="241">
        <f>BM23*(1+'RBH-R12 Growth Rates'!$J23)</f>
        <v>70.535753968989908</v>
      </c>
      <c r="BO23" s="241">
        <f>BN23*(1+'RBH-R12 Growth Rates'!$J23)</f>
        <v>74.093495679980435</v>
      </c>
      <c r="BP23" s="241">
        <f>BO23*(1+'RBH-R12 Growth Rates'!$J23)</f>
        <v>77.830685761051285</v>
      </c>
      <c r="BQ23" s="241">
        <f>BP23*(1+'RBH-R12 Growth Rates'!$J23)</f>
        <v>81.756375380089381</v>
      </c>
      <c r="BR23" s="241">
        <f>BQ23*(1+'RBH-R12 Growth Rates'!$J23)</f>
        <v>85.880072235403631</v>
      </c>
      <c r="BS23" s="241">
        <f>BR23*(1+'RBH-R12 Growth Rates'!$J23)</f>
        <v>90.211763582590507</v>
      </c>
      <c r="BT23" s="241">
        <f>BS23*(1+'RBH-R12 Growth Rates'!$J23)</f>
        <v>94.761940422848014</v>
      </c>
      <c r="BU23" s="241">
        <f>BT23*(1+'RBH-R12 Growth Rates'!$J23)</f>
        <v>99.541622911320232</v>
      </c>
      <c r="BV23" s="241">
        <f>BU23*(1+'RBH-R12 Growth Rates'!$J23)</f>
        <v>104.56238704700934</v>
      </c>
      <c r="BW23" s="241">
        <f>BV23*(1+'RBH-R12 Growth Rates'!$J23)</f>
        <v>109.83639270889577</v>
      </c>
      <c r="BX23" s="241">
        <f>BW23*(1+'RBH-R12 Growth Rates'!$J23)</f>
        <v>115.37641310616793</v>
      </c>
      <c r="BY23" s="241">
        <f>BX23*(1+'RBH-R12 Growth Rates'!$J23)</f>
        <v>121.19586571388727</v>
      </c>
      <c r="BZ23" s="241">
        <f>BY23*(1+'RBH-R12 Growth Rates'!$J23)</f>
        <v>127.30884476901254</v>
      </c>
      <c r="CA23" s="241">
        <f>BZ23*(1+'RBH-R12 Growth Rates'!$J23)</f>
        <v>133.73015540548579</v>
      </c>
      <c r="CB23" s="241">
        <f>CA23*(1+'RBH-R12 Growth Rates'!$J23)</f>
        <v>140.47534951105263</v>
      </c>
      <c r="CC23" s="241">
        <f>CB23*(1+'RBH-R12 Growth Rates'!$J23)</f>
        <v>147.56076339265888</v>
      </c>
      <c r="CD23" s="241">
        <f>CC23*(1+'RBH-R12 Growth Rates'!$J23)</f>
        <v>155.00355734164637</v>
      </c>
      <c r="CE23" s="241">
        <f>CD23*(1+'RBH-R12 Growth Rates'!$J23)</f>
        <v>162.82175719457103</v>
      </c>
      <c r="CF23" s="241">
        <f>CE23*(1+'RBH-R12 Growth Rates'!$J23)</f>
        <v>171.03429799030096</v>
      </c>
      <c r="CG23" s="241">
        <f>CF23*(1+'RBH-R12 Growth Rates'!$J23)</f>
        <v>179.66106982912748</v>
      </c>
      <c r="CH23" s="241">
        <f>CG23*(1+'RBH-R12 Growth Rates'!$J23)</f>
        <v>188.72296604495696</v>
      </c>
      <c r="CI23" s="241">
        <f>CH23*(1+'RBH-R12 Growth Rates'!$J23)</f>
        <v>198.24193380725205</v>
      </c>
      <c r="CJ23" s="241">
        <f>CI23*(1+'RBH-R12 Growth Rates'!$J23)</f>
        <v>208.2410272752762</v>
      </c>
      <c r="CK23" s="241">
        <f>CJ23*(1+'RBH-R12 Growth Rates'!$J23)</f>
        <v>218.74446343337667</v>
      </c>
      <c r="CL23" s="241">
        <f>CK23*(1+'RBH-R12 Growth Rates'!$J23)</f>
        <v>229.77768074253464</v>
      </c>
      <c r="CM23" s="241">
        <f>CL23*(1+'RBH-R12 Growth Rates'!$J23)</f>
        <v>241.36740075023144</v>
      </c>
      <c r="CN23" s="241">
        <f>CM23*(1+'RBH-R12 Growth Rates'!$J23)</f>
        <v>253.54169280784512</v>
      </c>
      <c r="CO23" s="241">
        <f>CN23*(1+'RBH-R12 Growth Rates'!$J23)</f>
        <v>266.33004205231748</v>
      </c>
      <c r="CP23" s="241">
        <f>CO23*(1+'RBH-R12 Growth Rates'!$J23)</f>
        <v>279.76342081673761</v>
      </c>
      <c r="CQ23" s="241">
        <f>CP23*(1+'RBH-R12 Growth Rates'!$J23)</f>
        <v>293.87436364279267</v>
      </c>
      <c r="CR23" s="241">
        <f>CQ23*(1+'RBH-R12 Growth Rates'!$J23)</f>
        <v>308.69704607675965</v>
      </c>
      <c r="CS23" s="241">
        <f>CR23*(1+'RBH-R12 Growth Rates'!$J23)</f>
        <v>324.26736743987561</v>
      </c>
      <c r="CT23" s="241">
        <f>CS23*(1+'RBH-R12 Growth Rates'!$J23)</f>
        <v>340.62303777354964</v>
      </c>
      <c r="CU23" s="241">
        <f>CT23*(1+'RBH-R12 Growth Rates'!$J23)</f>
        <v>357.8036691699906</v>
      </c>
      <c r="CV23" s="241">
        <f>CU23*(1+'RBH-R12 Growth Rates'!$J23)</f>
        <v>375.8508717094457</v>
      </c>
      <c r="CW23" s="241">
        <f>CV23*(1+'RBH-R12 Growth Rates'!$J23)</f>
        <v>394.80835423640247</v>
      </c>
      <c r="CX23" s="241">
        <f>CW23*(1+'RBH-R12 Growth Rates'!$J23)</f>
        <v>414.72203021882552</v>
      </c>
      <c r="CY23" s="241">
        <f>CX23*(1+'RBH-R12 Growth Rates'!$J23)</f>
        <v>435.64012894681053</v>
      </c>
      <c r="CZ23" s="241">
        <f>CY23*(1+'RBH-R12 Growth Rates'!$J23)</f>
        <v>457.61331233996958</v>
      </c>
      <c r="DA23" s="241">
        <f>CZ23*(1+'RBH-R12 Growth Rates'!$J23)</f>
        <v>480.69479764644558</v>
      </c>
      <c r="DB23" s="241">
        <f>DA23*(1+'RBH-R12 Growth Rates'!$J23)</f>
        <v>504.94048633072299</v>
      </c>
      <c r="DC23" s="241">
        <f>DB23*(1+'RBH-R12 Growth Rates'!$J23)</f>
        <v>530.40909946239015</v>
      </c>
      <c r="DD23" s="241">
        <f>DC23*(1+'RBH-R12 Growth Rates'!$J23)</f>
        <v>557.16231993375413</v>
      </c>
      <c r="DE23" s="241">
        <f>DD23*(1+'RBH-R12 Growth Rates'!$J23)</f>
        <v>585.26494185074728</v>
      </c>
      <c r="DF23" s="241">
        <f>DE23*(1+'RBH-R12 Growth Rates'!$J23)</f>
        <v>614.78502745893786</v>
      </c>
      <c r="DG23" s="241">
        <f>DF23*(1+'RBH-R12 Growth Rates'!$J23)</f>
        <v>645.79407198470722</v>
      </c>
      <c r="DH23" s="241">
        <f>DG23*(1+'RBH-R12 Growth Rates'!$J23)</f>
        <v>678.3671767908246</v>
      </c>
      <c r="DI23" s="241">
        <f>DH23*(1+'RBH-R12 Growth Rates'!$J23)</f>
        <v>712.58323126578841</v>
      </c>
      <c r="DJ23" s="241">
        <f>DI23*(1+'RBH-R12 Growth Rates'!$J23)</f>
        <v>748.52510388745588</v>
      </c>
      <c r="DK23" s="241">
        <f>DJ23*(1+'RBH-R12 Growth Rates'!$J23)</f>
        <v>786.2798429236999</v>
      </c>
      <c r="DL23" s="241">
        <f>DK23*(1+'RBH-R12 Growth Rates'!$J23)</f>
        <v>825.93888725617501</v>
      </c>
      <c r="DM23" s="241">
        <f>DL23*(1+'RBH-R12 Growth Rates'!$J23)</f>
        <v>867.59828783779017</v>
      </c>
      <c r="DN23" s="241">
        <f>DM23*(1+'RBH-R12 Growth Rates'!$J23)</f>
        <v>911.35894032023896</v>
      </c>
      <c r="DO23" s="241">
        <f>DN23*(1+'RBH-R12 Growth Rates'!$J23)</f>
        <v>957.32682941499388</v>
      </c>
      <c r="DP23" s="241">
        <f>DO23*(1+'RBH-R12 Growth Rates'!$J23)</f>
        <v>1005.6132855795854</v>
      </c>
      <c r="DQ23" s="241">
        <f>DP23*(1+'RBH-R12 Growth Rates'!$J23)</f>
        <v>1056.3352546508399</v>
      </c>
      <c r="DR23" s="241">
        <f>DQ23*(1+'RBH-R12 Growth Rates'!$J23)</f>
        <v>1109.6155810781058</v>
      </c>
      <c r="DS23" s="241">
        <f>DR23*(1+'RBH-R12 Growth Rates'!$J23)</f>
        <v>1165.5833054424352</v>
      </c>
      <c r="DT23" s="241">
        <f>DS23*(1+'RBH-R12 Growth Rates'!$J23)</f>
        <v>1224.3739769822882</v>
      </c>
      <c r="DU23" s="241">
        <f>DT23*(1+'RBH-R12 Growth Rates'!$J23)</f>
        <v>1286.1299818826726</v>
      </c>
      <c r="DV23" s="241">
        <f>DU23*(1+'RBH-R12 Growth Rates'!$J23)</f>
        <v>1351.0008881228064</v>
      </c>
      <c r="DW23" s="241">
        <f>DV23*(1+'RBH-R12 Growth Rates'!$J23)</f>
        <v>1419.1438077174971</v>
      </c>
      <c r="DX23" s="241">
        <f>DW23*(1+'RBH-R12 Growth Rates'!$J23)</f>
        <v>1490.7237772295571</v>
      </c>
      <c r="DY23" s="241">
        <f>DX23*(1+'RBH-R12 Growth Rates'!$J23)</f>
        <v>1565.9141574748242</v>
      </c>
      <c r="DZ23" s="241">
        <f>DY23*(1+'RBH-R12 Growth Rates'!$J23)</f>
        <v>1644.8970533878394</v>
      </c>
      <c r="EA23" s="241">
        <f>DZ23*(1+'RBH-R12 Growth Rates'!$J23)</f>
        <v>1727.8637550650647</v>
      </c>
      <c r="EB23" s="241">
        <f>EA23*(1+'RBH-R12 Growth Rates'!$J23)</f>
        <v>1815.0152010538079</v>
      </c>
      <c r="EC23" s="241">
        <f>EB23*(1+'RBH-R12 Growth Rates'!$J23)</f>
        <v>1906.5624650089064</v>
      </c>
      <c r="ED23" s="241">
        <f>EC23*(1+'RBH-R12 Growth Rates'!$J23)</f>
        <v>2002.7272668958076</v>
      </c>
      <c r="EE23" s="241">
        <f>ED23*(1+'RBH-R12 Growth Rates'!$J23)</f>
        <v>2103.7425099781426</v>
      </c>
      <c r="EF23" s="241">
        <f>EE23*(1+'RBH-R12 Growth Rates'!$J23)</f>
        <v>2209.8528448903298</v>
      </c>
      <c r="EG23" s="241">
        <f>EF23*(1+'RBH-R12 Growth Rates'!$J23)</f>
        <v>2321.3152621613481</v>
      </c>
      <c r="EH23" s="241">
        <f>EG23*(1+'RBH-R12 Growth Rates'!$J23)</f>
        <v>2438.3997146247207</v>
      </c>
      <c r="EI23" s="241">
        <f>EH23*(1+'RBH-R12 Growth Rates'!$J23)</f>
        <v>2561.389771222141</v>
      </c>
      <c r="EJ23" s="241">
        <f>EI23*(1+'RBH-R12 Growth Rates'!$J23)</f>
        <v>2690.5833037841921</v>
      </c>
      <c r="EK23" s="241">
        <f>EJ23*(1+'RBH-R12 Growth Rates'!$J23)</f>
        <v>2826.2932084514919</v>
      </c>
      <c r="EL23" s="241">
        <f>EK23*(1+'RBH-R12 Growth Rates'!$J23)</f>
        <v>2968.8481634834857</v>
      </c>
      <c r="EM23" s="241">
        <f>EL23*(1+'RBH-R12 Growth Rates'!$J23)</f>
        <v>3118.5934252902348</v>
      </c>
      <c r="EN23" s="241">
        <f>EM23*(1+'RBH-R12 Growth Rates'!$J23)</f>
        <v>3275.8916646151274</v>
      </c>
      <c r="EO23" s="241">
        <f>EN23*(1+'RBH-R12 Growth Rates'!$J23)</f>
        <v>3441.1238448936756</v>
      </c>
      <c r="EP23" s="241">
        <f>EO23*(1+'RBH-R12 Growth Rates'!$J23)</f>
        <v>3614.6901449157135</v>
      </c>
      <c r="EQ23" s="241">
        <f>EP23*(1+'RBH-R12 Growth Rates'!$J23)</f>
        <v>3797.0109280256074</v>
      </c>
      <c r="ER23" s="241">
        <f>EQ23*(1+'RBH-R12 Growth Rates'!$J23)</f>
        <v>3988.5277602078017</v>
      </c>
      <c r="ES23" s="241">
        <f>ER23*(1+'RBH-R12 Growth Rates'!$J23)</f>
        <v>4189.7044795234196</v>
      </c>
      <c r="ET23" s="241">
        <f>ES23*(1+'RBH-R12 Growth Rates'!$J23)</f>
        <v>4401.0283194880076</v>
      </c>
      <c r="EU23" s="241">
        <f>ET23*(1+'RBH-R12 Growth Rates'!$J23)</f>
        <v>4623.0110891111517</v>
      </c>
      <c r="EV23" s="241">
        <f>EU23*(1+'RBH-R12 Growth Rates'!$J23)</f>
        <v>4856.190412455926</v>
      </c>
      <c r="EW23" s="241">
        <f>EV23*(1+'RBH-R12 Growth Rates'!$J23)</f>
        <v>5101.1310307202803</v>
      </c>
      <c r="EX23" s="241">
        <f>EW23*(1+'RBH-R12 Growth Rates'!$J23)</f>
        <v>5358.4261699939088</v>
      </c>
      <c r="EY23" s="241">
        <f>EX23*(1+'RBH-R12 Growth Rates'!$J23)</f>
        <v>5628.6989780031881</v>
      </c>
      <c r="EZ23" s="241">
        <f>EY23*(1+'RBH-R12 Growth Rates'!$J23)</f>
        <v>5912.6040333238652</v>
      </c>
      <c r="FA23" s="241">
        <f>EZ23*(1+'RBH-R12 Growth Rates'!$J23)</f>
        <v>6210.8289307166851</v>
      </c>
      <c r="FB23" s="241">
        <f>FA23*(1+'RBH-R12 Growth Rates'!$J23)</f>
        <v>6524.095946425512</v>
      </c>
      <c r="FC23" s="241">
        <f>FB23*(1+'RBH-R12 Growth Rates'!$J23)</f>
        <v>6853.1637874711569</v>
      </c>
      <c r="FD23" s="241">
        <f>FC23*(1+'RBH-R12 Growth Rates'!$J23)</f>
        <v>7198.8294291775619</v>
      </c>
      <c r="FE23" s="241">
        <f>FD23*(1+'RBH-R12 Growth Rates'!$J23)</f>
        <v>7561.9300453806718</v>
      </c>
      <c r="FF23" s="241">
        <f>FE23*(1+'RBH-R12 Growth Rates'!$J23)</f>
        <v>7943.3450359948083</v>
      </c>
      <c r="FG23" s="241">
        <f>FF23*(1+'RBH-R12 Growth Rates'!$J23)</f>
        <v>8343.998156847143</v>
      </c>
      <c r="FH23" s="241">
        <f>FG23*(1+'RBH-R12 Growth Rates'!$J23)</f>
        <v>8764.8597569385547</v>
      </c>
      <c r="FI23" s="241">
        <f>FH23*(1+'RBH-R12 Growth Rates'!$J23)</f>
        <v>9206.9491285493241</v>
      </c>
      <c r="FJ23" s="241">
        <f>FI23*(1+'RBH-R12 Growth Rates'!$J23)</f>
        <v>9671.3369758814533</v>
      </c>
      <c r="FK23" s="241">
        <f>FJ23*(1+'RBH-R12 Growth Rates'!$J23)</f>
        <v>10159.148008216423</v>
      </c>
      <c r="FL23" s="241">
        <f>FK23*(1+'RBH-R12 Growth Rates'!$J23)</f>
        <v>10671.563663868847</v>
      </c>
      <c r="FM23" s="241">
        <f>FL23*(1+'RBH-R12 Growth Rates'!$J23)</f>
        <v>11209.824971533166</v>
      </c>
      <c r="FN23" s="241">
        <f>FM23*(1+'RBH-R12 Growth Rates'!$J23)</f>
        <v>11775.235555953377</v>
      </c>
      <c r="FO23" s="241">
        <f>FN23*(1+'RBH-R12 Growth Rates'!$J23)</f>
        <v>12369.164795195251</v>
      </c>
      <c r="FP23" s="241">
        <f>FO23*(1+'RBH-R12 Growth Rates'!$J23)</f>
        <v>12993.0511371677</v>
      </c>
      <c r="FQ23" s="241">
        <f>FP23*(1+'RBH-R12 Growth Rates'!$J23)</f>
        <v>13648.405583425652</v>
      </c>
      <c r="FR23" s="241">
        <f>FQ23*(1+'RBH-R12 Growth Rates'!$J23)</f>
        <v>14336.815348691891</v>
      </c>
      <c r="FS23" s="241">
        <f>FR23*(1+'RBH-R12 Growth Rates'!$J23)</f>
        <v>15059.947704960952</v>
      </c>
      <c r="FT23" s="241">
        <f>FS23*(1+'RBH-R12 Growth Rates'!$J23)</f>
        <v>15819.554019495155</v>
      </c>
      <c r="FU23" s="241">
        <f>FT23*(1+'RBH-R12 Growth Rates'!$J23)</f>
        <v>16617.473996492488</v>
      </c>
      <c r="FV23" s="241">
        <f>FU23*(1+'RBH-R12 Growth Rates'!$J23)</f>
        <v>17455.640132699289</v>
      </c>
      <c r="FW23" s="241">
        <f>FV23*(1+'RBH-R12 Growth Rates'!$J23)</f>
        <v>18336.082397758895</v>
      </c>
      <c r="FX23" s="241">
        <f>FW23*(1+'RBH-R12 Growth Rates'!$J23)</f>
        <v>19260.933150631627</v>
      </c>
      <c r="FY23" s="241">
        <f>FX23*(1+'RBH-R12 Growth Rates'!$J23)</f>
        <v>20232.432303993319</v>
      </c>
      <c r="FZ23" s="241">
        <f>FY23*(1+'RBH-R12 Growth Rates'!$J23)</f>
        <v>21252.932749120129</v>
      </c>
      <c r="GA23" s="241">
        <f>FZ23*(1+'RBH-R12 Growth Rates'!$J23)</f>
        <v>22324.906054398234</v>
      </c>
      <c r="GB23" s="241">
        <f>GA23*(1+'RBH-R12 Growth Rates'!$J23)</f>
        <v>23450.948451259781</v>
      </c>
      <c r="GC23" s="241">
        <f>GB23*(1+'RBH-R12 Growth Rates'!$J23)</f>
        <v>24633.787122042482</v>
      </c>
      <c r="GD23" s="241">
        <f>GC23*(1+'RBH-R12 Growth Rates'!$J23)</f>
        <v>25876.286805001597</v>
      </c>
      <c r="GE23" s="241">
        <f>GD23*(1+'RBH-R12 Growth Rates'!$J23)</f>
        <v>27181.456732471026</v>
      </c>
      <c r="GF23" s="241">
        <f>GE23*(1+'RBH-R12 Growth Rates'!$J23)</f>
        <v>28552.457918977256</v>
      </c>
      <c r="GG23" s="241">
        <f>GF23*(1+'RBH-R12 Growth Rates'!$J23)</f>
        <v>29992.610816957287</v>
      </c>
      <c r="GH23" s="241">
        <f>GG23*(1+'RBH-R12 Growth Rates'!$J23)</f>
        <v>31505.403358622138</v>
      </c>
      <c r="GI23" s="241">
        <f>GH23*(1+'RBH-R12 Growth Rates'!$J23)</f>
        <v>33094.499403442598</v>
      </c>
      <c r="GJ23" s="241">
        <f>GI23*(1+'RBH-R12 Growth Rates'!$J23)</f>
        <v>34763.747611716411</v>
      </c>
      <c r="GK23" s="241">
        <f>GJ23*(1+'RBH-R12 Growth Rates'!$J23)</f>
        <v>36517.19076570787</v>
      </c>
      <c r="GL23" s="241">
        <f>GK23*(1+'RBH-R12 Growth Rates'!$J23)</f>
        <v>38359.0755609349</v>
      </c>
      <c r="GM23" s="241">
        <f>GL23*(1+'RBH-R12 Growth Rates'!$J23)</f>
        <v>40293.862891317352</v>
      </c>
      <c r="GN23" s="241">
        <f>GM23*(1+'RBH-R12 Growth Rates'!$J23)</f>
        <v>42326.238653096232</v>
      </c>
      <c r="GO23" s="241">
        <f>GN23*(1+'RBH-R12 Growth Rates'!$J23)</f>
        <v>44461.125093690076</v>
      </c>
      <c r="GP23" s="241">
        <f>GO23*(1+'RBH-R12 Growth Rates'!$J23)</f>
        <v>46703.692732974559</v>
      </c>
      <c r="GQ23" s="241">
        <f>GP23*(1+'RBH-R12 Growth Rates'!$J23)</f>
        <v>49059.372885857578</v>
      </c>
      <c r="GR23" s="241">
        <f>GQ23*(1+'RBH-R12 Growth Rates'!$J23)</f>
        <v>51533.87081647852</v>
      </c>
      <c r="GS23" s="241">
        <f>GR23*(1+'RBH-R12 Growth Rates'!$J23)</f>
        <v>54133.179555890143</v>
      </c>
      <c r="GT23" s="241">
        <f>GS23*(1+'RBH-R12 Growth Rates'!$J23)</f>
        <v>56863.594416688269</v>
      </c>
      <c r="GU23" s="241">
        <f>GT23*(1+'RBH-R12 Growth Rates'!$J23)</f>
        <v>59731.728239742624</v>
      </c>
      <c r="GV23" s="241">
        <f>GU23*(1+'RBH-R12 Growth Rates'!$J23)</f>
        <v>62744.527409955088</v>
      </c>
      <c r="GW23" s="241">
        <f>GV23*(1+'RBH-R12 Growth Rates'!$J23)</f>
        <v>65909.288679834266</v>
      </c>
      <c r="GX23" s="241">
        <f>GW23*(1+'RBH-R12 Growth Rates'!$J23)</f>
        <v>69233.676841631648</v>
      </c>
      <c r="GY23" s="241">
        <f>GX23*(1+'RBH-R12 Growth Rates'!$J23)</f>
        <v>72725.743290839819</v>
      </c>
      <c r="GZ23" s="241">
        <f>GY23*(1+'RBH-R12 Growth Rates'!$J23)</f>
        <v>76393.945526012103</v>
      </c>
      <c r="HA23" s="241">
        <f>GZ23*(1+'RBH-R12 Growth Rates'!$J23)</f>
        <v>80247.167632130382</v>
      </c>
    </row>
    <row r="24" spans="1:209">
      <c r="A24" s="259" t="s">
        <v>1259</v>
      </c>
      <c r="B24" s="241">
        <v>2.4900000000000002</v>
      </c>
      <c r="C24" s="241">
        <v>2.64</v>
      </c>
      <c r="D24" s="241">
        <v>2.79</v>
      </c>
      <c r="E24" s="241">
        <v>2.95</v>
      </c>
      <c r="F24" s="241">
        <f>E24*(1+'RBH-R12 Growth Rates'!$B24)</f>
        <v>3.1329000000000002</v>
      </c>
      <c r="G24" s="241">
        <f>F24*(1+'RBH-R12 Growth Rates'!F24)</f>
        <v>3.3198958092756743</v>
      </c>
      <c r="H24" s="241">
        <f>G24*(1+'RBH-R12 Growth Rates'!G24)</f>
        <v>3.5103766127224172</v>
      </c>
      <c r="I24" s="241">
        <f>H24*(1+'RBH-R12 Growth Rates'!H24)</f>
        <v>3.7036695503570436</v>
      </c>
      <c r="J24" s="241">
        <f>I24*(1+'RBH-R12 Growth Rates'!I24)</f>
        <v>3.8990420937680752</v>
      </c>
      <c r="K24" s="241">
        <f>J24*(1+'RBH-R12 Growth Rates'!$J24)</f>
        <v>4.0957052597421013</v>
      </c>
      <c r="L24" s="241">
        <f>K24*(1+'RBH-R12 Growth Rates'!$J24)</f>
        <v>4.3022878879637254</v>
      </c>
      <c r="M24" s="241">
        <f>L24*(1+'RBH-R12 Growth Rates'!$J24)</f>
        <v>4.519290304616522</v>
      </c>
      <c r="N24" s="241">
        <f>M24*(1+'RBH-R12 Growth Rates'!$J24)</f>
        <v>4.7472380717571125</v>
      </c>
      <c r="O24" s="241">
        <f>N24*(1+'RBH-R12 Growth Rates'!$J24)</f>
        <v>4.9866832601833648</v>
      </c>
      <c r="P24" s="241">
        <f>O24*(1+'RBH-R12 Growth Rates'!$J24)</f>
        <v>5.2382057865045883</v>
      </c>
      <c r="Q24" s="241">
        <f>P24*(1+'RBH-R12 Growth Rates'!$J24)</f>
        <v>5.5024148176520047</v>
      </c>
      <c r="R24" s="241">
        <f>Q24*(1+'RBH-R12 Growth Rates'!$J24)</f>
        <v>5.7799502462310954</v>
      </c>
      <c r="S24" s="241">
        <f>R24*(1+'RBH-R12 Growth Rates'!$J24)</f>
        <v>6.0714842402890152</v>
      </c>
      <c r="T24" s="241">
        <f>S24*(1+'RBH-R12 Growth Rates'!$J24)</f>
        <v>6.3777228712504757</v>
      </c>
      <c r="U24" s="241">
        <f>T24*(1+'RBH-R12 Growth Rates'!$J24)</f>
        <v>6.699407823964834</v>
      </c>
      <c r="V24" s="241">
        <f>U24*(1+'RBH-R12 Growth Rates'!$J24)</f>
        <v>7.0373181930059676</v>
      </c>
      <c r="W24" s="241">
        <f>V24*(1+'RBH-R12 Growth Rates'!$J24)</f>
        <v>7.3922723695754424</v>
      </c>
      <c r="X24" s="241">
        <f>W24*(1+'RBH-R12 Growth Rates'!$J24)</f>
        <v>7.765130023578882</v>
      </c>
      <c r="Y24" s="241">
        <f>X24*(1+'RBH-R12 Growth Rates'!$J24)</f>
        <v>8.1567941856759809</v>
      </c>
      <c r="Z24" s="241">
        <f>Y24*(1+'RBH-R12 Growth Rates'!$J24)</f>
        <v>8.5682134343466991</v>
      </c>
      <c r="AA24" s="241">
        <f>Z24*(1+'RBH-R12 Growth Rates'!$J24)</f>
        <v>9.0003841932705537</v>
      </c>
      <c r="AB24" s="241">
        <f>AA24*(1+'RBH-R12 Growth Rates'!$J24)</f>
        <v>9.4543531445830489</v>
      </c>
      <c r="AC24" s="241">
        <f>AB24*(1+'RBH-R12 Growth Rates'!$J24)</f>
        <v>9.931219763853969</v>
      </c>
      <c r="AD24" s="241">
        <f>AC24*(1+'RBH-R12 Growth Rates'!$J24)</f>
        <v>10.432138982927041</v>
      </c>
      <c r="AE24" s="241">
        <f>AD24*(1+'RBH-R12 Growth Rates'!$J24)</f>
        <v>10.958323987070145</v>
      </c>
      <c r="AF24" s="241">
        <f>AE24*(1+'RBH-R12 Growth Rates'!$J24)</f>
        <v>11.511049153210534</v>
      </c>
      <c r="AG24" s="241">
        <f>AF24*(1+'RBH-R12 Growth Rates'!$J24)</f>
        <v>12.091653136371244</v>
      </c>
      <c r="AH24" s="241">
        <f>AG24*(1+'RBH-R12 Growth Rates'!$J24)</f>
        <v>12.701542111783773</v>
      </c>
      <c r="AI24" s="241">
        <f>AH24*(1+'RBH-R12 Growth Rates'!$J24)</f>
        <v>13.342193180529172</v>
      </c>
      <c r="AJ24" s="241">
        <f>AI24*(1+'RBH-R12 Growth Rates'!$J24)</f>
        <v>14.015157946955725</v>
      </c>
      <c r="AK24" s="241">
        <f>AJ24*(1+'RBH-R12 Growth Rates'!$J24)</f>
        <v>14.722066276537431</v>
      </c>
      <c r="AL24" s="241">
        <f>AK24*(1+'RBH-R12 Growth Rates'!$J24)</f>
        <v>15.464630243274517</v>
      </c>
      <c r="AM24" s="241">
        <f>AL24*(1+'RBH-R12 Growth Rates'!$J24)</f>
        <v>16.244648276196259</v>
      </c>
      <c r="AN24" s="241">
        <f>AM24*(1+'RBH-R12 Growth Rates'!$J24)</f>
        <v>17.064009515008596</v>
      </c>
      <c r="AO24" s="241">
        <f>AN24*(1+'RBH-R12 Growth Rates'!$J24)</f>
        <v>17.924698385435576</v>
      </c>
      <c r="AP24" s="241">
        <f>AO24*(1+'RBH-R12 Growth Rates'!$J24)</f>
        <v>18.828799405335712</v>
      </c>
      <c r="AQ24" s="241">
        <f>AP24*(1+'RBH-R12 Growth Rates'!$J24)</f>
        <v>19.778502233233276</v>
      </c>
      <c r="AR24" s="241">
        <f>AQ24*(1+'RBH-R12 Growth Rates'!$J24)</f>
        <v>20.776106971491682</v>
      </c>
      <c r="AS24" s="241">
        <f>AR24*(1+'RBH-R12 Growth Rates'!$J24)</f>
        <v>21.824029736972765</v>
      </c>
      <c r="AT24" s="241">
        <f>AS24*(1+'RBH-R12 Growth Rates'!$J24)</f>
        <v>22.924808512673682</v>
      </c>
      <c r="AU24" s="241">
        <f>AT24*(1+'RBH-R12 Growth Rates'!$J24)</f>
        <v>24.081109294513585</v>
      </c>
      <c r="AV24" s="241">
        <f>AU24*(1+'RBH-R12 Growth Rates'!$J24)</f>
        <v>25.295732548157098</v>
      </c>
      <c r="AW24" s="241">
        <f>AV24*(1+'RBH-R12 Growth Rates'!$J24)</f>
        <v>26.571619991512488</v>
      </c>
      <c r="AX24" s="241">
        <f>AW24*(1+'RBH-R12 Growth Rates'!$J24)</f>
        <v>27.911861719331188</v>
      </c>
      <c r="AY24" s="241">
        <f>AX24*(1+'RBH-R12 Growth Rates'!$J24)</f>
        <v>29.319703687163869</v>
      </c>
      <c r="AZ24" s="241">
        <f>AY24*(1+'RBH-R12 Growth Rates'!$J24)</f>
        <v>30.798555572798566</v>
      </c>
      <c r="BA24" s="241">
        <f>AZ24*(1+'RBH-R12 Growth Rates'!$J24)</f>
        <v>32.351999034220668</v>
      </c>
      <c r="BB24" s="241">
        <f>BA24*(1+'RBH-R12 Growth Rates'!$J24)</f>
        <v>33.983796384094809</v>
      </c>
      <c r="BC24" s="241">
        <f>BB24*(1+'RBH-R12 Growth Rates'!$J24)</f>
        <v>35.697899701777608</v>
      </c>
      <c r="BD24" s="241">
        <f>BC24*(1+'RBH-R12 Growth Rates'!$J24)</f>
        <v>37.498460404929745</v>
      </c>
      <c r="BE24" s="241">
        <f>BD24*(1+'RBH-R12 Growth Rates'!$J24)</f>
        <v>39.389839303909078</v>
      </c>
      <c r="BF24" s="241">
        <f>BE24*(1+'RBH-R12 Growth Rates'!$J24)</f>
        <v>41.376617163295705</v>
      </c>
      <c r="BG24" s="241">
        <f>BF24*(1+'RBH-R12 Growth Rates'!$J24)</f>
        <v>43.463605796128093</v>
      </c>
      <c r="BH24" s="241">
        <f>BG24*(1+'RBH-R12 Growth Rates'!$J24)</f>
        <v>45.655859717719643</v>
      </c>
      <c r="BI24" s="241">
        <f>BH24*(1+'RBH-R12 Growth Rates'!$J24)</f>
        <v>47.958688387280255</v>
      </c>
      <c r="BJ24" s="241">
        <f>BI24*(1+'RBH-R12 Growth Rates'!$J24)</f>
        <v>50.377669066991103</v>
      </c>
      <c r="BK24" s="241">
        <f>BJ24*(1+'RBH-R12 Growth Rates'!$J24)</f>
        <v>52.918660329676243</v>
      </c>
      <c r="BL24" s="241">
        <f>BK24*(1+'RBH-R12 Growth Rates'!$J24)</f>
        <v>55.587816247785518</v>
      </c>
      <c r="BM24" s="241">
        <f>BL24*(1+'RBH-R12 Growth Rates'!$J24)</f>
        <v>58.391601298053352</v>
      </c>
      <c r="BN24" s="241">
        <f>BM24*(1+'RBH-R12 Growth Rates'!$J24)</f>
        <v>61.336806017931224</v>
      </c>
      <c r="BO24" s="241">
        <f>BN24*(1+'RBH-R12 Growth Rates'!$J24)</f>
        <v>64.430563451712487</v>
      </c>
      <c r="BP24" s="241">
        <f>BO24*(1+'RBH-R12 Growth Rates'!$J24)</f>
        <v>67.680366426180669</v>
      </c>
      <c r="BQ24" s="241">
        <f>BP24*(1+'RBH-R12 Growth Rates'!$J24)</f>
        <v>71.094085697621452</v>
      </c>
      <c r="BR24" s="241">
        <f>BQ24*(1+'RBH-R12 Growth Rates'!$J24)</f>
        <v>74.679989014148873</v>
      </c>
      <c r="BS24" s="241">
        <f>BR24*(1+'RBH-R12 Growth Rates'!$J24)</f>
        <v>78.446761139513271</v>
      </c>
      <c r="BT24" s="241">
        <f>BS24*(1+'RBH-R12 Growth Rates'!$J24)</f>
        <v>82.4035248868868</v>
      </c>
      <c r="BU24" s="241">
        <f>BT24*(1+'RBH-R12 Growth Rates'!$J24)</f>
        <v>86.559863213568789</v>
      </c>
      <c r="BV24" s="241">
        <f>BU24*(1+'RBH-R12 Growth Rates'!$J24)</f>
        <v>90.925842430122401</v>
      </c>
      <c r="BW24" s="241">
        <f>BV24*(1+'RBH-R12 Growth Rates'!$J24)</f>
        <v>95.512036580153278</v>
      </c>
      <c r="BX24" s="241">
        <f>BW24*(1+'RBH-R12 Growth Rates'!$J24)</f>
        <v>100.329553049776</v>
      </c>
      <c r="BY24" s="241">
        <f>BX24*(1+'RBH-R12 Growth Rates'!$J24)</f>
        <v>105.39005946879226</v>
      </c>
      <c r="BZ24" s="241">
        <f>BY24*(1+'RBH-R12 Growth Rates'!$J24)</f>
        <v>110.70581196873346</v>
      </c>
      <c r="CA24" s="241">
        <f>BZ24*(1+'RBH-R12 Growth Rates'!$J24)</f>
        <v>116.28968486620606</v>
      </c>
      <c r="CB24" s="241">
        <f>CA24*(1+'RBH-R12 Growth Rates'!$J24)</f>
        <v>122.15520184343063</v>
      </c>
      <c r="CC24" s="241">
        <f>CB24*(1+'RBH-R12 Growth Rates'!$J24)</f>
        <v>128.31656870149109</v>
      </c>
      <c r="CD24" s="241">
        <f>CC24*(1+'RBH-R12 Growth Rates'!$J24)</f>
        <v>134.78870776561988</v>
      </c>
      <c r="CE24" s="241">
        <f>CD24*(1+'RBH-R12 Growth Rates'!$J24)</f>
        <v>141.58729402584592</v>
      </c>
      <c r="CF24" s="241">
        <f>CE24*(1+'RBH-R12 Growth Rates'!$J24)</f>
        <v>148.72879310053492</v>
      </c>
      <c r="CG24" s="241">
        <f>CF24*(1+'RBH-R12 Growth Rates'!$J24)</f>
        <v>156.23050111476672</v>
      </c>
      <c r="CH24" s="241">
        <f>CG24*(1+'RBH-R12 Growth Rates'!$J24)</f>
        <v>164.11058659013176</v>
      </c>
      <c r="CI24" s="241">
        <f>CH24*(1+'RBH-R12 Growth Rates'!$J24)</f>
        <v>172.38813444740032</v>
      </c>
      <c r="CJ24" s="241">
        <f>CI24*(1+'RBH-R12 Growth Rates'!$J24)</f>
        <v>181.08319222863557</v>
      </c>
      <c r="CK24" s="241">
        <f>CJ24*(1+'RBH-R12 Growth Rates'!$J24)</f>
        <v>190.21681865069618</v>
      </c>
      <c r="CL24" s="241">
        <f>CK24*(1+'RBH-R12 Growth Rates'!$J24)</f>
        <v>199.81113460772167</v>
      </c>
      <c r="CM24" s="241">
        <f>CL24*(1+'RBH-R12 Growth Rates'!$J24)</f>
        <v>209.88937674612373</v>
      </c>
      <c r="CN24" s="241">
        <f>CM24*(1+'RBH-R12 Growth Rates'!$J24)</f>
        <v>220.47595374183828</v>
      </c>
      <c r="CO24" s="241">
        <f>CN24*(1+'RBH-R12 Growth Rates'!$J24)</f>
        <v>231.59650541613678</v>
      </c>
      <c r="CP24" s="241">
        <f>CO24*(1+'RBH-R12 Growth Rates'!$J24)</f>
        <v>243.27796483317056</v>
      </c>
      <c r="CQ24" s="241">
        <f>CP24*(1+'RBH-R12 Growth Rates'!$J24)</f>
        <v>255.54862352964346</v>
      </c>
      <c r="CR24" s="241">
        <f>CQ24*(1+'RBH-R12 Growth Rates'!$J24)</f>
        <v>268.43820003459354</v>
      </c>
      <c r="CS24" s="241">
        <f>CR24*(1+'RBH-R12 Growth Rates'!$J24)</f>
        <v>281.977911845233</v>
      </c>
      <c r="CT24" s="241">
        <f>CS24*(1+'RBH-R12 Growth Rates'!$J24)</f>
        <v>296.20055103316656</v>
      </c>
      <c r="CU24" s="241">
        <f>CT24*(1+'RBH-R12 Growth Rates'!$J24)</f>
        <v>311.14056366409937</v>
      </c>
      <c r="CV24" s="241">
        <f>CU24*(1+'RBH-R12 Growth Rates'!$J24)</f>
        <v>326.83413322338316</v>
      </c>
      <c r="CW24" s="241">
        <f>CV24*(1+'RBH-R12 Growth Rates'!$J24)</f>
        <v>343.31926824945054</v>
      </c>
      <c r="CX24" s="241">
        <f>CW24*(1+'RBH-R12 Growth Rates'!$J24)</f>
        <v>360.63589438737779</v>
      </c>
      <c r="CY24" s="241">
        <f>CX24*(1+'RBH-R12 Growth Rates'!$J24)</f>
        <v>378.82595108552306</v>
      </c>
      <c r="CZ24" s="241">
        <f>CY24*(1+'RBH-R12 Growth Rates'!$J24)</f>
        <v>397.93349316943062</v>
      </c>
      <c r="DA24" s="241">
        <f>CZ24*(1+'RBH-R12 Growth Rates'!$J24)</f>
        <v>418.00479753900555</v>
      </c>
      <c r="DB24" s="241">
        <f>DA24*(1+'RBH-R12 Growth Rates'!$J24)</f>
        <v>439.08847524737001</v>
      </c>
      <c r="DC24" s="241">
        <f>DB24*(1+'RBH-R12 Growth Rates'!$J24)</f>
        <v>461.2355892328473</v>
      </c>
      <c r="DD24" s="241">
        <f>DC24*(1+'RBH-R12 Growth Rates'!$J24)</f>
        <v>484.49977798921077</v>
      </c>
      <c r="DE24" s="241">
        <f>DD24*(1+'RBH-R12 Growth Rates'!$J24)</f>
        <v>508.93738547371686</v>
      </c>
      <c r="DF24" s="241">
        <f>DE24*(1+'RBH-R12 Growth Rates'!$J24)</f>
        <v>534.60759756754862</v>
      </c>
      <c r="DG24" s="241">
        <f>DF24*(1+'RBH-R12 Growth Rates'!$J24)</f>
        <v>561.57258541916633</v>
      </c>
      <c r="DH24" s="241">
        <f>DG24*(1+'RBH-R12 Growth Rates'!$J24)</f>
        <v>589.89765601773013</v>
      </c>
      <c r="DI24" s="241">
        <f>DH24*(1+'RBH-R12 Growth Rates'!$J24)</f>
        <v>619.65141036127181</v>
      </c>
      <c r="DJ24" s="241">
        <f>DI24*(1+'RBH-R12 Growth Rates'!$J24)</f>
        <v>650.90590960268651</v>
      </c>
      <c r="DK24" s="241">
        <f>DJ24*(1+'RBH-R12 Growth Rates'!$J24)</f>
        <v>683.73684957593468</v>
      </c>
      <c r="DL24" s="241">
        <f>DK24*(1+'RBH-R12 Growth Rates'!$J24)</f>
        <v>718.22374412514455</v>
      </c>
      <c r="DM24" s="241">
        <f>DL24*(1+'RBH-R12 Growth Rates'!$J24)</f>
        <v>754.45011768062113</v>
      </c>
      <c r="DN24" s="241">
        <f>DM24*(1+'RBH-R12 Growth Rates'!$J24)</f>
        <v>792.50370754816697</v>
      </c>
      <c r="DO24" s="241">
        <f>DN24*(1+'RBH-R12 Growth Rates'!$J24)</f>
        <v>832.47667640164127</v>
      </c>
      <c r="DP24" s="241">
        <f>DO24*(1+'RBH-R12 Growth Rates'!$J24)</f>
        <v>874.46583549339744</v>
      </c>
      <c r="DQ24" s="241">
        <f>DP24*(1+'RBH-R12 Growth Rates'!$J24)</f>
        <v>918.57287912319703</v>
      </c>
      <c r="DR24" s="241">
        <f>DQ24*(1+'RBH-R12 Growth Rates'!$J24)</f>
        <v>964.90463093346352</v>
      </c>
      <c r="DS24" s="241">
        <f>DR24*(1+'RBH-R12 Growth Rates'!$J24)</f>
        <v>1013.5733026273839</v>
      </c>
      <c r="DT24" s="241">
        <f>DS24*(1+'RBH-R12 Growth Rates'!$J24)</f>
        <v>1064.6967657364507</v>
      </c>
      <c r="DU24" s="241">
        <f>DT24*(1+'RBH-R12 Growth Rates'!$J24)</f>
        <v>1118.3988370956454</v>
      </c>
      <c r="DV24" s="241">
        <f>DU24*(1+'RBH-R12 Growth Rates'!$J24)</f>
        <v>1174.8095787176571</v>
      </c>
      <c r="DW24" s="241">
        <f>DV24*(1+'RBH-R12 Growth Rates'!$J24)</f>
        <v>1234.0656127924124</v>
      </c>
      <c r="DX24" s="241">
        <f>DW24*(1+'RBH-R12 Growth Rates'!$J24)</f>
        <v>1296.3104525748138</v>
      </c>
      <c r="DY24" s="241">
        <f>DX24*(1+'RBH-R12 Growth Rates'!$J24)</f>
        <v>1361.6948499620737</v>
      </c>
      <c r="DZ24" s="241">
        <f>DY24*(1+'RBH-R12 Growth Rates'!$J24)</f>
        <v>1430.3771606024463</v>
      </c>
      <c r="EA24" s="241">
        <f>DZ24*(1+'RBH-R12 Growth Rates'!$J24)</f>
        <v>1502.5237274196211</v>
      </c>
      <c r="EB24" s="241">
        <f>EA24*(1+'RBH-R12 Growth Rates'!$J24)</f>
        <v>1578.3092834816414</v>
      </c>
      <c r="EC24" s="241">
        <f>EB24*(1+'RBH-R12 Growth Rates'!$J24)</f>
        <v>1657.917375190066</v>
      </c>
      <c r="ED24" s="241">
        <f>EC24*(1+'RBH-R12 Growth Rates'!$J24)</f>
        <v>1741.5408068143001</v>
      </c>
      <c r="EE24" s="241">
        <f>ED24*(1+'RBH-R12 Growth Rates'!$J24)</f>
        <v>1829.382107447725</v>
      </c>
      <c r="EF24" s="241">
        <f>EE24*(1+'RBH-R12 Growth Rates'!$J24)</f>
        <v>1921.6540215165517</v>
      </c>
      <c r="EG24" s="241">
        <f>EF24*(1+'RBH-R12 Growth Rates'!$J24)</f>
        <v>2018.580024029374</v>
      </c>
      <c r="EH24" s="241">
        <f>EG24*(1+'RBH-R12 Growth Rates'!$J24)</f>
        <v>2120.3948618153127</v>
      </c>
      <c r="EI24" s="241">
        <f>EH24*(1+'RBH-R12 Growth Rates'!$J24)</f>
        <v>2227.3451220615825</v>
      </c>
      <c r="EJ24" s="241">
        <f>EI24*(1+'RBH-R12 Growth Rates'!$J24)</f>
        <v>2339.6898295274391</v>
      </c>
      <c r="EK24" s="241">
        <f>EJ24*(1+'RBH-R12 Growth Rates'!$J24)</f>
        <v>2457.7010738809004</v>
      </c>
      <c r="EL24" s="241">
        <f>EK24*(1+'RBH-R12 Growth Rates'!$J24)</f>
        <v>2581.6646686776107</v>
      </c>
      <c r="EM24" s="241">
        <f>EL24*(1+'RBH-R12 Growth Rates'!$J24)</f>
        <v>2711.880843577831</v>
      </c>
      <c r="EN24" s="241">
        <f>EM24*(1+'RBH-R12 Growth Rates'!$J24)</f>
        <v>2848.6649714780551</v>
      </c>
      <c r="EO24" s="241">
        <f>EN24*(1+'RBH-R12 Growth Rates'!$J24)</f>
        <v>2992.3483323183004</v>
      </c>
      <c r="EP24" s="241">
        <f>EO24*(1+'RBH-R12 Growth Rates'!$J24)</f>
        <v>3143.2789154149546</v>
      </c>
      <c r="EQ24" s="241">
        <f>EP24*(1+'RBH-R12 Growth Rates'!$J24)</f>
        <v>3301.8222622623607</v>
      </c>
      <c r="ER24" s="241">
        <f>EQ24*(1+'RBH-R12 Growth Rates'!$J24)</f>
        <v>3468.3623518443383</v>
      </c>
      <c r="ES24" s="241">
        <f>ER24*(1+'RBH-R12 Growth Rates'!$J24)</f>
        <v>3643.3025305997921</v>
      </c>
      <c r="ET24" s="241">
        <f>ES24*(1+'RBH-R12 Growth Rates'!$J24)</f>
        <v>3827.0664892947084</v>
      </c>
      <c r="EU24" s="241">
        <f>ET24*(1+'RBH-R12 Growth Rates'!$J24)</f>
        <v>4020.0992891664423</v>
      </c>
      <c r="EV24" s="241">
        <f>EU24*(1+'RBH-R12 Growth Rates'!$J24)</f>
        <v>4222.8684398255355</v>
      </c>
      <c r="EW24" s="241">
        <f>EV24*(1+'RBH-R12 Growth Rates'!$J24)</f>
        <v>4435.8650315256518</v>
      </c>
      <c r="EX24" s="241">
        <f>EW24*(1+'RBH-R12 Growth Rates'!$J24)</f>
        <v>4659.6049245438981</v>
      </c>
      <c r="EY24" s="241">
        <f>EX24*(1+'RBH-R12 Growth Rates'!$J24)</f>
        <v>4894.6299985521073</v>
      </c>
      <c r="EZ24" s="241">
        <f>EY24*(1+'RBH-R12 Growth Rates'!$J24)</f>
        <v>5141.5094650049659</v>
      </c>
      <c r="FA24" s="241">
        <f>EZ24*(1+'RBH-R12 Growth Rates'!$J24)</f>
        <v>5400.8412457234745</v>
      </c>
      <c r="FB24" s="241">
        <f>FA24*(1+'RBH-R12 Growth Rates'!$J24)</f>
        <v>5673.2534210125623</v>
      </c>
      <c r="FC24" s="241">
        <f>FB24*(1+'RBH-R12 Growth Rates'!$J24)</f>
        <v>5959.4057508200767</v>
      </c>
      <c r="FD24" s="241">
        <f>FC24*(1+'RBH-R12 Growth Rates'!$J24)</f>
        <v>6259.9912726212706</v>
      </c>
      <c r="FE24" s="241">
        <f>FD24*(1+'RBH-R12 Growth Rates'!$J24)</f>
        <v>6575.7379798987276</v>
      </c>
      <c r="FF24" s="241">
        <f>FE24*(1+'RBH-R12 Growth Rates'!$J24)</f>
        <v>6907.4105852828779</v>
      </c>
      <c r="FG24" s="241">
        <f>FF24*(1+'RBH-R12 Growth Rates'!$J24)</f>
        <v>7255.8123726232725</v>
      </c>
      <c r="FH24" s="241">
        <f>FG24*(1+'RBH-R12 Growth Rates'!$J24)</f>
        <v>7621.7871424761888</v>
      </c>
      <c r="FI24" s="241">
        <f>FH24*(1+'RBH-R12 Growth Rates'!$J24)</f>
        <v>8006.2212557203775</v>
      </c>
      <c r="FJ24" s="241">
        <f>FI24*(1+'RBH-R12 Growth Rates'!$J24)</f>
        <v>8410.0457802504188</v>
      </c>
      <c r="FK24" s="241">
        <f>FJ24*(1+'RBH-R12 Growth Rates'!$J24)</f>
        <v>8834.23874594681</v>
      </c>
      <c r="FL24" s="241">
        <f>FK24*(1+'RBH-R12 Growth Rates'!$J24)</f>
        <v>9279.8275133841216</v>
      </c>
      <c r="FM24" s="241">
        <f>FL24*(1+'RBH-R12 Growth Rates'!$J24)</f>
        <v>9747.8912620140563</v>
      </c>
      <c r="FN24" s="241">
        <f>FM24*(1+'RBH-R12 Growth Rates'!$J24)</f>
        <v>10239.56360384958</v>
      </c>
      <c r="FO24" s="241">
        <f>FN24*(1+'RBH-R12 Growth Rates'!$J24)</f>
        <v>10756.035328980242</v>
      </c>
      <c r="FP24" s="241">
        <f>FO24*(1+'RBH-R12 Growth Rates'!$J24)</f>
        <v>11298.557289568123</v>
      </c>
      <c r="FQ24" s="241">
        <f>FP24*(1+'RBH-R12 Growth Rates'!$J24)</f>
        <v>11868.443429309182</v>
      </c>
      <c r="FR24" s="241">
        <f>FQ24*(1+'RBH-R12 Growth Rates'!$J24)</f>
        <v>12467.073965697131</v>
      </c>
      <c r="FS24" s="241">
        <f>FR24*(1+'RBH-R12 Growth Rates'!$J24)</f>
        <v>13095.898732797015</v>
      </c>
      <c r="FT24" s="241">
        <f>FS24*(1+'RBH-R12 Growth Rates'!$J24)</f>
        <v>13756.440692624417</v>
      </c>
      <c r="FU24" s="241">
        <f>FT24*(1+'RBH-R12 Growth Rates'!$J24)</f>
        <v>14450.299623634555</v>
      </c>
      <c r="FV24" s="241">
        <f>FU24*(1+'RBH-R12 Growth Rates'!$J24)</f>
        <v>15179.155995254505</v>
      </c>
      <c r="FW24" s="241">
        <f>FV24*(1+'RBH-R12 Growth Rates'!$J24)</f>
        <v>15944.775037842337</v>
      </c>
      <c r="FX24" s="241">
        <f>FW24*(1+'RBH-R12 Growth Rates'!$J24)</f>
        <v>16749.011017930276</v>
      </c>
      <c r="FY24" s="241">
        <f>FX24*(1+'RBH-R12 Growth Rates'!$J24)</f>
        <v>17593.811729106168</v>
      </c>
      <c r="FZ24" s="241">
        <f>FY24*(1+'RBH-R12 Growth Rates'!$J24)</f>
        <v>18481.223209409818</v>
      </c>
      <c r="GA24" s="241">
        <f>FZ24*(1+'RBH-R12 Growth Rates'!$J24)</f>
        <v>19413.394696669318</v>
      </c>
      <c r="GB24" s="241">
        <f>GA24*(1+'RBH-R12 Growth Rates'!$J24)</f>
        <v>20392.583833778812</v>
      </c>
      <c r="GC24" s="241">
        <f>GB24*(1+'RBH-R12 Growth Rates'!$J24)</f>
        <v>21421.162136524428</v>
      </c>
      <c r="GD24" s="241">
        <f>GC24*(1+'RBH-R12 Growth Rates'!$J24)</f>
        <v>22501.620737201032</v>
      </c>
      <c r="GE24" s="241">
        <f>GD24*(1+'RBH-R12 Growth Rates'!$J24)</f>
        <v>23636.576417930337</v>
      </c>
      <c r="GF24" s="241">
        <f>GE24*(1+'RBH-R12 Growth Rates'!$J24)</f>
        <v>24828.777948292602</v>
      </c>
      <c r="GG24" s="241">
        <f>GF24*(1+'RBH-R12 Growth Rates'!$J24)</f>
        <v>26081.112742621128</v>
      </c>
      <c r="GH24" s="241">
        <f>GG24*(1+'RBH-R12 Growth Rates'!$J24)</f>
        <v>27396.613853082974</v>
      </c>
      <c r="GI24" s="241">
        <f>GH24*(1+'RBH-R12 Growth Rates'!$J24)</f>
        <v>28778.467315482565</v>
      </c>
      <c r="GJ24" s="241">
        <f>GI24*(1+'RBH-R12 Growth Rates'!$J24)</f>
        <v>30230.019865579114</v>
      </c>
      <c r="GK24" s="241">
        <f>GJ24*(1+'RBH-R12 Growth Rates'!$J24)</f>
        <v>31754.787044606172</v>
      </c>
      <c r="GL24" s="241">
        <f>GK24*(1+'RBH-R12 Growth Rates'!$J24)</f>
        <v>33356.461713624172</v>
      </c>
      <c r="GM24" s="241">
        <f>GL24*(1+'RBH-R12 Growth Rates'!$J24)</f>
        <v>35038.922997327085</v>
      </c>
      <c r="GN24" s="241">
        <f>GM24*(1+'RBH-R12 Growth Rates'!$J24)</f>
        <v>36806.245678964267</v>
      </c>
      <c r="GO24" s="241">
        <f>GN24*(1+'RBH-R12 Growth Rates'!$J24)</f>
        <v>38662.710069131354</v>
      </c>
      <c r="GP24" s="241">
        <f>GO24*(1+'RBH-R12 Growth Rates'!$J24)</f>
        <v>40612.812372331449</v>
      </c>
      <c r="GQ24" s="241">
        <f>GP24*(1+'RBH-R12 Growth Rates'!$J24)</f>
        <v>42661.275576413726</v>
      </c>
      <c r="GR24" s="241">
        <f>GQ24*(1+'RBH-R12 Growth Rates'!$J24)</f>
        <v>44813.060891262641</v>
      </c>
      <c r="GS24" s="241">
        <f>GR24*(1+'RBH-R12 Growth Rates'!$J24)</f>
        <v>47073.37976444143</v>
      </c>
      <c r="GT24" s="241">
        <f>GS24*(1+'RBH-R12 Growth Rates'!$J24)</f>
        <v>49447.706502890687</v>
      </c>
      <c r="GU24" s="241">
        <f>GT24*(1+'RBH-R12 Growth Rates'!$J24)</f>
        <v>51941.791531250827</v>
      </c>
      <c r="GV24" s="241">
        <f>GU24*(1+'RBH-R12 Growth Rates'!$J24)</f>
        <v>54561.675318918977</v>
      </c>
      <c r="GW24" s="241">
        <f>GV24*(1+'RBH-R12 Growth Rates'!$J24)</f>
        <v>57313.703009570461</v>
      </c>
      <c r="GX24" s="241">
        <f>GW24*(1+'RBH-R12 Growth Rates'!$J24)</f>
        <v>60204.539788576432</v>
      </c>
      <c r="GY24" s="241">
        <f>GX24*(1+'RBH-R12 Growth Rates'!$J24)</f>
        <v>63241.187025536208</v>
      </c>
      <c r="GZ24" s="241">
        <f>GY24*(1+'RBH-R12 Growth Rates'!$J24)</f>
        <v>66430.999231020251</v>
      </c>
      <c r="HA24" s="241">
        <f>GZ24*(1+'RBH-R12 Growth Rates'!$J24)</f>
        <v>69781.701868591641</v>
      </c>
    </row>
    <row r="25" spans="1:209">
      <c r="A25" s="259" t="s">
        <v>541</v>
      </c>
      <c r="B25" s="241">
        <v>2.0099999999999998</v>
      </c>
      <c r="C25" s="241">
        <v>2.16</v>
      </c>
      <c r="D25" s="241">
        <v>2.25</v>
      </c>
      <c r="E25" s="241">
        <v>2.35</v>
      </c>
      <c r="F25" s="241">
        <f>E25*(1+'RBH-R12 Growth Rates'!$B25)</f>
        <v>2.4490745900000004</v>
      </c>
      <c r="G25" s="241">
        <f>F25*(1+'RBH-R12 Growth Rates'!F25)</f>
        <v>2.5563814992045111</v>
      </c>
      <c r="H25" s="241">
        <f>G25*(1+'RBH-R12 Growth Rates'!G25)</f>
        <v>2.672623173760575</v>
      </c>
      <c r="I25" s="241">
        <f>H25*(1+'RBH-R12 Growth Rates'!H25)</f>
        <v>2.7985760594432834</v>
      </c>
      <c r="J25" s="241">
        <f>I25*(1+'RBH-R12 Growth Rates'!I25)</f>
        <v>2.9350988642655622</v>
      </c>
      <c r="K25" s="241">
        <f>J25*(1+'RBH-R12 Growth Rates'!$J25)</f>
        <v>3.0831418505200134</v>
      </c>
      <c r="L25" s="241">
        <f>K25*(1+'RBH-R12 Growth Rates'!$J25)</f>
        <v>3.2386519534859217</v>
      </c>
      <c r="M25" s="241">
        <f>L25*(1+'RBH-R12 Growth Rates'!$J25)</f>
        <v>3.4020058058791838</v>
      </c>
      <c r="N25" s="241">
        <f>M25*(1+'RBH-R12 Growth Rates'!$J25)</f>
        <v>3.5735990373335391</v>
      </c>
      <c r="O25" s="241">
        <f>N25*(1+'RBH-R12 Growth Rates'!$J25)</f>
        <v>3.7538472325830954</v>
      </c>
      <c r="P25" s="241">
        <f>O25*(1+'RBH-R12 Growth Rates'!$J25)</f>
        <v>3.9431869379744731</v>
      </c>
      <c r="Q25" s="241">
        <f>P25*(1+'RBH-R12 Growth Rates'!$J25)</f>
        <v>4.1420767187462557</v>
      </c>
      <c r="R25" s="241">
        <f>Q25*(1+'RBH-R12 Growth Rates'!$J25)</f>
        <v>4.3509982696363902</v>
      </c>
      <c r="S25" s="241">
        <f>R25*(1+'RBH-R12 Growth Rates'!$J25)</f>
        <v>4.5704575815073385</v>
      </c>
      <c r="T25" s="241">
        <f>S25*(1+'RBH-R12 Growth Rates'!$J25)</f>
        <v>4.8009861668144476</v>
      </c>
      <c r="U25" s="241">
        <f>T25*(1+'RBH-R12 Growth Rates'!$J25)</f>
        <v>5.0431423468855305</v>
      </c>
      <c r="V25" s="241">
        <f>U25*(1+'RBH-R12 Growth Rates'!$J25)</f>
        <v>5.2975126041293308</v>
      </c>
      <c r="W25" s="241">
        <f>V25*(1+'RBH-R12 Growth Rates'!$J25)</f>
        <v>5.5647130024478191</v>
      </c>
      <c r="X25" s="241">
        <f>W25*(1+'RBH-R12 Growth Rates'!$J25)</f>
        <v>5.8453906792924419</v>
      </c>
      <c r="Y25" s="241">
        <f>X25*(1+'RBH-R12 Growth Rates'!$J25)</f>
        <v>6.140225412977955</v>
      </c>
      <c r="Z25" s="241">
        <f>Y25*(1+'RBH-R12 Growth Rates'!$J25)</f>
        <v>6.4499312690497526</v>
      </c>
      <c r="AA25" s="241">
        <f>Z25*(1+'RBH-R12 Growth Rates'!$J25)</f>
        <v>6.7752583296920594</v>
      </c>
      <c r="AB25" s="241">
        <f>AA25*(1+'RBH-R12 Growth Rates'!$J25)</f>
        <v>7.1169945103654628</v>
      </c>
      <c r="AC25" s="241">
        <f>AB25*(1+'RBH-R12 Growth Rates'!$J25)</f>
        <v>7.4759674680735442</v>
      </c>
      <c r="AD25" s="241">
        <f>AC25*(1+'RBH-R12 Growth Rates'!$J25)</f>
        <v>7.8530466058802624</v>
      </c>
      <c r="AE25" s="241">
        <f>AD25*(1+'RBH-R12 Growth Rates'!$J25)</f>
        <v>8.249145178532876</v>
      </c>
      <c r="AF25" s="241">
        <f>AE25*(1+'RBH-R12 Growth Rates'!$J25)</f>
        <v>8.6652225042900444</v>
      </c>
      <c r="AG25" s="241">
        <f>AF25*(1+'RBH-R12 Growth Rates'!$J25)</f>
        <v>9.1022862883119728</v>
      </c>
      <c r="AH25" s="241">
        <f>AG25*(1+'RBH-R12 Growth Rates'!$J25)</f>
        <v>9.561395063239674</v>
      </c>
      <c r="AI25" s="241">
        <f>AH25*(1+'RBH-R12 Growth Rates'!$J25)</f>
        <v>10.043660752874208</v>
      </c>
      <c r="AJ25" s="241">
        <f>AI25*(1+'RBH-R12 Growth Rates'!$J25)</f>
        <v>10.550251365164941</v>
      </c>
      <c r="AK25" s="241">
        <f>AJ25*(1+'RBH-R12 Growth Rates'!$J25)</f>
        <v>11.082393821029012</v>
      </c>
      <c r="AL25" s="241">
        <f>AK25*(1+'RBH-R12 Growth Rates'!$J25)</f>
        <v>11.641376925853166</v>
      </c>
      <c r="AM25" s="241">
        <f>AL25*(1+'RBH-R12 Growth Rates'!$J25)</f>
        <v>12.228554490874714</v>
      </c>
      <c r="AN25" s="241">
        <f>AM25*(1+'RBH-R12 Growth Rates'!$J25)</f>
        <v>12.845348612001319</v>
      </c>
      <c r="AO25" s="241">
        <f>AN25*(1+'RBH-R12 Growth Rates'!$J25)</f>
        <v>13.493253114010654</v>
      </c>
      <c r="AP25" s="241">
        <f>AO25*(1+'RBH-R12 Growth Rates'!$J25)</f>
        <v>14.173837168471511</v>
      </c>
      <c r="AQ25" s="241">
        <f>AP25*(1+'RBH-R12 Growth Rates'!$J25)</f>
        <v>14.888749094148643</v>
      </c>
      <c r="AR25" s="241">
        <f>AQ25*(1+'RBH-R12 Growth Rates'!$J25)</f>
        <v>15.639720349095642</v>
      </c>
      <c r="AS25" s="241">
        <f>AR25*(1+'RBH-R12 Growth Rates'!$J25)</f>
        <v>16.428569724104339</v>
      </c>
      <c r="AT25" s="241">
        <f>AS25*(1+'RBH-R12 Growth Rates'!$J25)</f>
        <v>17.257207747666946</v>
      </c>
      <c r="AU25" s="241">
        <f>AT25*(1+'RBH-R12 Growth Rates'!$J25)</f>
        <v>18.127641313119383</v>
      </c>
      <c r="AV25" s="241">
        <f>AU25*(1+'RBH-R12 Growth Rates'!$J25)</f>
        <v>19.041978539172341</v>
      </c>
      <c r="AW25" s="241">
        <f>AV25*(1+'RBH-R12 Growth Rates'!$J25)</f>
        <v>20.002433875601916</v>
      </c>
      <c r="AX25" s="241">
        <f>AW25*(1+'RBH-R12 Growth Rates'!$J25)</f>
        <v>21.011333466465366</v>
      </c>
      <c r="AY25" s="241">
        <f>AX25*(1+'RBH-R12 Growth Rates'!$J25)</f>
        <v>22.07112078383124</v>
      </c>
      <c r="AZ25" s="241">
        <f>AY25*(1+'RBH-R12 Growth Rates'!$J25)</f>
        <v>23.184362545668339</v>
      </c>
      <c r="BA25" s="241">
        <f>AZ25*(1+'RBH-R12 Growth Rates'!$J25)</f>
        <v>24.353754932226138</v>
      </c>
      <c r="BB25" s="241">
        <f>BA25*(1+'RBH-R12 Growth Rates'!$J25)</f>
        <v>25.58213011596224</v>
      </c>
      <c r="BC25" s="241">
        <f>BB25*(1+'RBH-R12 Growth Rates'!$J25)</f>
        <v>26.872463120831789</v>
      </c>
      <c r="BD25" s="241">
        <f>BC25*(1+'RBH-R12 Growth Rates'!$J25)</f>
        <v>28.227879027551516</v>
      </c>
      <c r="BE25" s="241">
        <f>BD25*(1+'RBH-R12 Growth Rates'!$J25)</f>
        <v>29.651660542288944</v>
      </c>
      <c r="BF25" s="241">
        <f>BE25*(1+'RBH-R12 Growth Rates'!$J25)</f>
        <v>31.147255947107499</v>
      </c>
      <c r="BG25" s="241">
        <f>BF25*(1+'RBH-R12 Growth Rates'!$J25)</f>
        <v>32.718287451422889</v>
      </c>
      <c r="BH25" s="241">
        <f>BG25*(1+'RBH-R12 Growth Rates'!$J25)</f>
        <v>34.368559964697226</v>
      </c>
      <c r="BI25" s="241">
        <f>BH25*(1+'RBH-R12 Growth Rates'!$J25)</f>
        <v>36.102070311617723</v>
      </c>
      <c r="BJ25" s="241">
        <f>BI25*(1+'RBH-R12 Growth Rates'!$J25)</f>
        <v>37.923016912078296</v>
      </c>
      <c r="BK25" s="241">
        <f>BJ25*(1+'RBH-R12 Growth Rates'!$J25)</f>
        <v>39.835809949408215</v>
      </c>
      <c r="BL25" s="241">
        <f>BK25*(1+'RBH-R12 Growth Rates'!$J25)</f>
        <v>41.845082051474478</v>
      </c>
      <c r="BM25" s="241">
        <f>BL25*(1+'RBH-R12 Growth Rates'!$J25)</f>
        <v>43.955699510526557</v>
      </c>
      <c r="BN25" s="241">
        <f>BM25*(1+'RBH-R12 Growth Rates'!$J25)</f>
        <v>46.172774068957139</v>
      </c>
      <c r="BO25" s="241">
        <f>BN25*(1+'RBH-R12 Growth Rates'!$J25)</f>
        <v>48.501675299522994</v>
      </c>
      <c r="BP25" s="241">
        <f>BO25*(1+'RBH-R12 Growth Rates'!$J25)</f>
        <v>50.948043610009819</v>
      </c>
      <c r="BQ25" s="241">
        <f>BP25*(1+'RBH-R12 Growth Rates'!$J25)</f>
        <v>53.517803903837333</v>
      </c>
      <c r="BR25" s="241">
        <f>BQ25*(1+'RBH-R12 Growth Rates'!$J25)</f>
        <v>56.217179929689443</v>
      </c>
      <c r="BS25" s="241">
        <f>BR25*(1+'RBH-R12 Growth Rates'!$J25)</f>
        <v>59.052709354923145</v>
      </c>
      <c r="BT25" s="241">
        <f>BS25*(1+'RBH-R12 Growth Rates'!$J25)</f>
        <v>62.031259599262718</v>
      </c>
      <c r="BU25" s="241">
        <f>BT25*(1+'RBH-R12 Growth Rates'!$J25)</f>
        <v>65.160044467127079</v>
      </c>
      <c r="BV25" s="241">
        <f>BU25*(1+'RBH-R12 Growth Rates'!$J25)</f>
        <v>68.446641618872476</v>
      </c>
      <c r="BW25" s="241">
        <f>BV25*(1+'RBH-R12 Growth Rates'!$J25)</f>
        <v>71.899010923264427</v>
      </c>
      <c r="BX25" s="241">
        <f>BW25*(1+'RBH-R12 Growth Rates'!$J25)</f>
        <v>75.525513735627072</v>
      </c>
      <c r="BY25" s="241">
        <f>BX25*(1+'RBH-R12 Growth Rates'!$J25)</f>
        <v>79.334933148360065</v>
      </c>
      <c r="BZ25" s="241">
        <f>BY25*(1+'RBH-R12 Growth Rates'!$J25)</f>
        <v>83.336495262868041</v>
      </c>
      <c r="CA25" s="241">
        <f>BZ25*(1+'RBH-R12 Growth Rates'!$J25)</f>
        <v>87.539891534421585</v>
      </c>
      <c r="CB25" s="241">
        <f>CA25*(1+'RBH-R12 Growth Rates'!$J25)</f>
        <v>91.955302244067099</v>
      </c>
      <c r="CC25" s="241">
        <f>CB25*(1+'RBH-R12 Growth Rates'!$J25)</f>
        <v>96.593421154432576</v>
      </c>
      <c r="CD25" s="241">
        <f>CC25*(1+'RBH-R12 Growth Rates'!$J25)</f>
        <v>101.46548140914373</v>
      </c>
      <c r="CE25" s="241">
        <f>CD25*(1+'RBH-R12 Growth Rates'!$J25)</f>
        <v>106.58328273857659</v>
      </c>
      <c r="CF25" s="241">
        <f>CE25*(1+'RBH-R12 Growth Rates'!$J25)</f>
        <v>111.95922003783676</v>
      </c>
      <c r="CG25" s="241">
        <f>CF25*(1+'RBH-R12 Growth Rates'!$J25)</f>
        <v>117.60631338617887</v>
      </c>
      <c r="CH25" s="241">
        <f>CG25*(1+'RBH-R12 Growth Rates'!$J25)</f>
        <v>123.53823958057076</v>
      </c>
      <c r="CI25" s="241">
        <f>CH25*(1+'RBH-R12 Growth Rates'!$J25)</f>
        <v>129.76936525977405</v>
      </c>
      <c r="CJ25" s="241">
        <f>CI25*(1+'RBH-R12 Growth Rates'!$J25)</f>
        <v>136.31478169916502</v>
      </c>
      <c r="CK25" s="241">
        <f>CJ25*(1+'RBH-R12 Growth Rates'!$J25)</f>
        <v>143.19034136056595</v>
      </c>
      <c r="CL25" s="241">
        <f>CK25*(1+'RBH-R12 Growth Rates'!$J25)</f>
        <v>150.41269628560758</v>
      </c>
      <c r="CM25" s="241">
        <f>CL25*(1+'RBH-R12 Growth Rates'!$J25)</f>
        <v>157.99933842560824</v>
      </c>
      <c r="CN25" s="241">
        <f>CM25*(1+'RBH-R12 Growth Rates'!$J25)</f>
        <v>165.96864200564545</v>
      </c>
      <c r="CO25" s="241">
        <f>CN25*(1+'RBH-R12 Growth Rates'!$J25)</f>
        <v>174.33990802542223</v>
      </c>
      <c r="CP25" s="241">
        <f>CO25*(1+'RBH-R12 Growth Rates'!$J25)</f>
        <v>183.13341100470541</v>
      </c>
      <c r="CQ25" s="241">
        <f>CP25*(1+'RBH-R12 Growth Rates'!$J25)</f>
        <v>192.3704480865498</v>
      </c>
      <c r="CR25" s="241">
        <f>CQ25*(1+'RBH-R12 Growth Rates'!$J25)</f>
        <v>202.07339061723212</v>
      </c>
      <c r="CS25" s="241">
        <f>CR25*(1+'RBH-R12 Growth Rates'!$J25)</f>
        <v>212.26573832781696</v>
      </c>
      <c r="CT25" s="241">
        <f>CS25*(1+'RBH-R12 Growth Rates'!$J25)</f>
        <v>222.97217624857817</v>
      </c>
      <c r="CU25" s="241">
        <f>CT25*(1+'RBH-R12 Growth Rates'!$J25)</f>
        <v>234.21863449411777</v>
      </c>
      <c r="CV25" s="241">
        <f>CU25*(1+'RBH-R12 Growth Rates'!$J25)</f>
        <v>246.03235106397699</v>
      </c>
      <c r="CW25" s="241">
        <f>CV25*(1+'RBH-R12 Growth Rates'!$J25)</f>
        <v>258.44193781083732</v>
      </c>
      <c r="CX25" s="241">
        <f>CW25*(1+'RBH-R12 Growth Rates'!$J25)</f>
        <v>271.47744973608121</v>
      </c>
      <c r="CY25" s="241">
        <f>CX25*(1+'RBH-R12 Growth Rates'!$J25)</f>
        <v>285.17045778054069</v>
      </c>
      <c r="CZ25" s="241">
        <f>CY25*(1+'RBH-R12 Growth Rates'!$J25)</f>
        <v>299.55412528672673</v>
      </c>
      <c r="DA25" s="241">
        <f>CZ25*(1+'RBH-R12 Growth Rates'!$J25)</f>
        <v>314.66328831772529</v>
      </c>
      <c r="DB25" s="241">
        <f>DA25*(1+'RBH-R12 Growth Rates'!$J25)</f>
        <v>330.53454002728495</v>
      </c>
      <c r="DC25" s="241">
        <f>DB25*(1+'RBH-R12 Growth Rates'!$J25)</f>
        <v>347.20631928543446</v>
      </c>
      <c r="DD25" s="241">
        <f>DC25*(1+'RBH-R12 Growth Rates'!$J25)</f>
        <v>364.71900377427335</v>
      </c>
      <c r="DE25" s="241">
        <f>DD25*(1+'RBH-R12 Growth Rates'!$J25)</f>
        <v>383.11500777940677</v>
      </c>
      <c r="DF25" s="241">
        <f>DE25*(1+'RBH-R12 Growth Rates'!$J25)</f>
        <v>402.43888491386673</v>
      </c>
      <c r="DG25" s="241">
        <f>DF25*(1+'RBH-R12 Growth Rates'!$J25)</f>
        <v>422.73743602330893</v>
      </c>
      <c r="DH25" s="241">
        <f>DG25*(1+'RBH-R12 Growth Rates'!$J25)</f>
        <v>444.05982253382285</v>
      </c>
      <c r="DI25" s="241">
        <f>DH25*(1+'RBH-R12 Growth Rates'!$J25)</f>
        <v>466.45768551687388</v>
      </c>
      <c r="DJ25" s="241">
        <f>DI25*(1+'RBH-R12 Growth Rates'!$J25)</f>
        <v>489.98527075974346</v>
      </c>
      <c r="DK25" s="241">
        <f>DJ25*(1+'RBH-R12 Growth Rates'!$J25)</f>
        <v>514.69956014437696</v>
      </c>
      <c r="DL25" s="241">
        <f>DK25*(1+'RBH-R12 Growth Rates'!$J25)</f>
        <v>540.66040965282878</v>
      </c>
      <c r="DM25" s="241">
        <f>DL25*(1+'RBH-R12 Growth Rates'!$J25)</f>
        <v>567.93069433354196</v>
      </c>
      <c r="DN25" s="241">
        <f>DM25*(1+'RBH-R12 Growth Rates'!$J25)</f>
        <v>596.57646057955901</v>
      </c>
      <c r="DO25" s="241">
        <f>DN25*(1+'RBH-R12 Growth Rates'!$J25)</f>
        <v>626.66708608746967</v>
      </c>
      <c r="DP25" s="241">
        <f>DO25*(1+'RBH-R12 Growth Rates'!$J25)</f>
        <v>658.27544788450189</v>
      </c>
      <c r="DQ25" s="241">
        <f>DP25*(1+'RBH-R12 Growth Rates'!$J25)</f>
        <v>691.47809883070545</v>
      </c>
      <c r="DR25" s="241">
        <f>DQ25*(1+'RBH-R12 Growth Rates'!$J25)</f>
        <v>726.35545302370076</v>
      </c>
      <c r="DS25" s="241">
        <f>DR25*(1+'RBH-R12 Growth Rates'!$J25)</f>
        <v>762.99198055502825</v>
      </c>
      <c r="DT25" s="241">
        <f>DS25*(1+'RBH-R12 Growth Rates'!$J25)</f>
        <v>801.47641208978303</v>
      </c>
      <c r="DU25" s="241">
        <f>DT25*(1+'RBH-R12 Growth Rates'!$J25)</f>
        <v>841.90195376500856</v>
      </c>
      <c r="DV25" s="241">
        <f>DU25*(1+'RBH-R12 Growth Rates'!$J25)</f>
        <v>884.36651292731688</v>
      </c>
      <c r="DW25" s="241">
        <f>DV25*(1+'RBH-R12 Growth Rates'!$J25)</f>
        <v>928.97293525645239</v>
      </c>
      <c r="DX25" s="241">
        <f>DW25*(1+'RBH-R12 Growth Rates'!$J25)</f>
        <v>975.82925384909413</v>
      </c>
      <c r="DY25" s="241">
        <f>DX25*(1+'RBH-R12 Growth Rates'!$J25)</f>
        <v>1025.0489508661558</v>
      </c>
      <c r="DZ25" s="241">
        <f>DY25*(1+'RBH-R12 Growth Rates'!$J25)</f>
        <v>1076.7512323772728</v>
      </c>
      <c r="EA25" s="241">
        <f>DZ25*(1+'RBH-R12 Growth Rates'!$J25)</f>
        <v>1131.0613170681268</v>
      </c>
      <c r="EB25" s="241">
        <f>EA25*(1+'RBH-R12 Growth Rates'!$J25)</f>
        <v>1188.1107395098329</v>
      </c>
      <c r="EC25" s="241">
        <f>EB25*(1+'RBH-R12 Growth Rates'!$J25)</f>
        <v>1248.0376687248843</v>
      </c>
      <c r="ED25" s="241">
        <f>EC25*(1+'RBH-R12 Growth Rates'!$J25)</f>
        <v>1310.9872428211927</v>
      </c>
      <c r="EE25" s="241">
        <f>ED25*(1+'RBH-R12 Growth Rates'!$J25)</f>
        <v>1377.111920504683</v>
      </c>
      <c r="EF25" s="241">
        <f>EE25*(1+'RBH-R12 Growth Rates'!$J25)</f>
        <v>1446.5718503217761</v>
      </c>
      <c r="EG25" s="241">
        <f>EF25*(1+'RBH-R12 Growth Rates'!$J25)</f>
        <v>1519.5352585260343</v>
      </c>
      <c r="EH25" s="241">
        <f>EG25*(1+'RBH-R12 Growth Rates'!$J25)</f>
        <v>1596.1788565083509</v>
      </c>
      <c r="EI25" s="241">
        <f>EH25*(1+'RBH-R12 Growth Rates'!$J25)</f>
        <v>1676.6882687774469</v>
      </c>
      <c r="EJ25" s="241">
        <f>EI25*(1+'RBH-R12 Growth Rates'!$J25)</f>
        <v>1761.2584825272079</v>
      </c>
      <c r="EK25" s="241">
        <f>EJ25*(1+'RBH-R12 Growth Rates'!$J25)</f>
        <v>1850.0943198796765</v>
      </c>
      <c r="EL25" s="241">
        <f>EK25*(1+'RBH-R12 Growth Rates'!$J25)</f>
        <v>1943.4109339474348</v>
      </c>
      <c r="EM25" s="241">
        <f>EL25*(1+'RBH-R12 Growth Rates'!$J25)</f>
        <v>2041.4343299167977</v>
      </c>
      <c r="EN25" s="241">
        <f>EM25*(1+'RBH-R12 Growth Rates'!$J25)</f>
        <v>2144.4019124138395</v>
      </c>
      <c r="EO25" s="241">
        <f>EN25*(1+'RBH-R12 Growth Rates'!$J25)</f>
        <v>2252.563060478928</v>
      </c>
      <c r="EP25" s="241">
        <f>EO25*(1+'RBH-R12 Growth Rates'!$J25)</f>
        <v>2366.17973154231</v>
      </c>
      <c r="EQ25" s="241">
        <f>EP25*(1+'RBH-R12 Growth Rates'!$J25)</f>
        <v>2485.5270958635228</v>
      </c>
      <c r="ER25" s="241">
        <f>EQ25*(1+'RBH-R12 Growth Rates'!$J25)</f>
        <v>2610.8942029711957</v>
      </c>
      <c r="ES25" s="241">
        <f>ER25*(1+'RBH-R12 Growth Rates'!$J25)</f>
        <v>2742.5846817173042</v>
      </c>
      <c r="ET25" s="241">
        <f>ES25*(1+'RBH-R12 Growth Rates'!$J25)</f>
        <v>2880.9174756413481</v>
      </c>
      <c r="EU25" s="241">
        <f>ET25*(1+'RBH-R12 Growth Rates'!$J25)</f>
        <v>3026.2276154254478</v>
      </c>
      <c r="EV25" s="241">
        <f>EU25*(1+'RBH-R12 Growth Rates'!$J25)</f>
        <v>3178.8670303111794</v>
      </c>
      <c r="EW25" s="241">
        <f>EV25*(1+'RBH-R12 Growth Rates'!$J25)</f>
        <v>3339.2054004433367</v>
      </c>
      <c r="EX25" s="241">
        <f>EW25*(1+'RBH-R12 Growth Rates'!$J25)</f>
        <v>3507.6310522049239</v>
      </c>
      <c r="EY25" s="241">
        <f>EX25*(1+'RBH-R12 Growth Rates'!$J25)</f>
        <v>3684.5518987118089</v>
      </c>
      <c r="EZ25" s="241">
        <f>EY25*(1+'RBH-R12 Growth Rates'!$J25)</f>
        <v>3870.3964277448354</v>
      </c>
      <c r="FA25" s="241">
        <f>EZ25*(1+'RBH-R12 Growth Rates'!$J25)</f>
        <v>4065.6147395120888</v>
      </c>
      <c r="FB25" s="241">
        <f>FA25*(1+'RBH-R12 Growth Rates'!$J25)</f>
        <v>4270.6796367546867</v>
      </c>
      <c r="FC25" s="241">
        <f>FB25*(1+'RBH-R12 Growth Rates'!$J25)</f>
        <v>4486.0877698362428</v>
      </c>
      <c r="FD25" s="241">
        <f>FC25*(1+'RBH-R12 Growth Rates'!$J25)</f>
        <v>4712.3608395893161</v>
      </c>
      <c r="FE25" s="241">
        <f>FD25*(1+'RBH-R12 Growth Rates'!$J25)</f>
        <v>4950.0468608320452</v>
      </c>
      <c r="FF25" s="241">
        <f>FE25*(1+'RBH-R12 Growth Rates'!$J25)</f>
        <v>5199.7214896150927</v>
      </c>
      <c r="FG25" s="241">
        <f>FF25*(1+'RBH-R12 Growth Rates'!$J25)</f>
        <v>5461.9894174133888</v>
      </c>
      <c r="FH25" s="241">
        <f>FG25*(1+'RBH-R12 Growth Rates'!$J25)</f>
        <v>5737.4858356392951</v>
      </c>
      <c r="FI25" s="241">
        <f>FH25*(1+'RBH-R12 Growth Rates'!$J25)</f>
        <v>6026.8779740241116</v>
      </c>
      <c r="FJ25" s="241">
        <f>FI25*(1+'RBH-R12 Growth Rates'!$J25)</f>
        <v>6330.866716593765</v>
      </c>
      <c r="FK25" s="241">
        <f>FJ25*(1+'RBH-R12 Growth Rates'!$J25)</f>
        <v>6650.1882991524417</v>
      </c>
      <c r="FL25" s="241">
        <f>FK25*(1+'RBH-R12 Growth Rates'!$J25)</f>
        <v>6985.616092385324</v>
      </c>
      <c r="FM25" s="241">
        <f>FL25*(1+'RBH-R12 Growth Rates'!$J25)</f>
        <v>7337.9624748989672</v>
      </c>
      <c r="FN25" s="241">
        <f>FM25*(1+'RBH-R12 Growth Rates'!$J25)</f>
        <v>7708.08080073566</v>
      </c>
      <c r="FO25" s="241">
        <f>FN25*(1+'RBH-R12 Growth Rates'!$J25)</f>
        <v>8096.8674661269288</v>
      </c>
      <c r="FP25" s="241">
        <f>FO25*(1+'RBH-R12 Growth Rates'!$J25)</f>
        <v>8505.264080491701</v>
      </c>
      <c r="FQ25" s="241">
        <f>FP25*(1+'RBH-R12 Growth Rates'!$J25)</f>
        <v>8934.2597469370903</v>
      </c>
      <c r="FR25" s="241">
        <f>FQ25*(1+'RBH-R12 Growth Rates'!$J25)</f>
        <v>9384.8934577850105</v>
      </c>
      <c r="FS25" s="241">
        <f>FR25*(1+'RBH-R12 Growth Rates'!$J25)</f>
        <v>9858.2566109263662</v>
      </c>
      <c r="FT25" s="241">
        <f>FS25*(1+'RBH-R12 Growth Rates'!$J25)</f>
        <v>10355.495653097239</v>
      </c>
      <c r="FU25" s="241">
        <f>FT25*(1+'RBH-R12 Growth Rates'!$J25)</f>
        <v>10877.814856478866</v>
      </c>
      <c r="FV25" s="241">
        <f>FU25*(1+'RBH-R12 Growth Rates'!$J25)</f>
        <v>11426.479235346093</v>
      </c>
      <c r="FW25" s="241">
        <f>FV25*(1+'RBH-R12 Growth Rates'!$J25)</f>
        <v>12002.817609828207</v>
      </c>
      <c r="FX25" s="241">
        <f>FW25*(1+'RBH-R12 Growth Rates'!$J25)</f>
        <v>12608.225824202314</v>
      </c>
      <c r="FY25" s="241">
        <f>FX25*(1+'RBH-R12 Growth Rates'!$J25)</f>
        <v>13244.1701275137</v>
      </c>
      <c r="FZ25" s="241">
        <f>FY25*(1+'RBH-R12 Growth Rates'!$J25)</f>
        <v>13912.19072471077</v>
      </c>
      <c r="GA25" s="241">
        <f>FZ25*(1+'RBH-R12 Growth Rates'!$J25)</f>
        <v>14613.905506895127</v>
      </c>
      <c r="GB25" s="241">
        <f>GA25*(1+'RBH-R12 Growth Rates'!$J25)</f>
        <v>15351.013969721127</v>
      </c>
      <c r="GC25" s="241">
        <f>GB25*(1+'RBH-R12 Growth Rates'!$J25)</f>
        <v>16125.301329434982</v>
      </c>
      <c r="GD25" s="241">
        <f>GC25*(1+'RBH-R12 Growth Rates'!$J25)</f>
        <v>16938.6428465221</v>
      </c>
      <c r="GE25" s="241">
        <f>GD25*(1+'RBH-R12 Growth Rates'!$J25)</f>
        <v>17793.008367434191</v>
      </c>
      <c r="GF25" s="241">
        <f>GE25*(1+'RBH-R12 Growth Rates'!$J25)</f>
        <v>18690.467095395823</v>
      </c>
      <c r="GG25" s="241">
        <f>GF25*(1+'RBH-R12 Growth Rates'!$J25)</f>
        <v>19633.192601844934</v>
      </c>
      <c r="GH25" s="241">
        <f>GG25*(1+'RBH-R12 Growth Rates'!$J25)</f>
        <v>20623.468090644601</v>
      </c>
      <c r="GI25" s="241">
        <f>GH25*(1+'RBH-R12 Growth Rates'!$J25)</f>
        <v>21663.691927815547</v>
      </c>
      <c r="GJ25" s="241">
        <f>GI25*(1+'RBH-R12 Growth Rates'!$J25)</f>
        <v>22756.383450181958</v>
      </c>
      <c r="GK25" s="241">
        <f>GJ25*(1+'RBH-R12 Growth Rates'!$J25)</f>
        <v>23904.189066998653</v>
      </c>
      <c r="GL25" s="241">
        <f>GK25*(1+'RBH-R12 Growth Rates'!$J25)</f>
        <v>25109.888669337262</v>
      </c>
      <c r="GM25" s="241">
        <f>GL25*(1+'RBH-R12 Growth Rates'!$J25)</f>
        <v>26376.402362754427</v>
      </c>
      <c r="GN25" s="241">
        <f>GM25*(1+'RBH-R12 Growth Rates'!$J25)</f>
        <v>27706.797539547977</v>
      </c>
      <c r="GO25" s="241">
        <f>GN25*(1+'RBH-R12 Growth Rates'!$J25)</f>
        <v>29104.296307729521</v>
      </c>
      <c r="GP25" s="241">
        <f>GO25*(1+'RBH-R12 Growth Rates'!$J25)</f>
        <v>30572.28329470579</v>
      </c>
      <c r="GQ25" s="241">
        <f>GP25*(1+'RBH-R12 Growth Rates'!$J25)</f>
        <v>32114.313844568664</v>
      </c>
      <c r="GR25" s="241">
        <f>GQ25*(1+'RBH-R12 Growth Rates'!$J25)</f>
        <v>33734.122628846962</v>
      </c>
      <c r="GS25" s="241">
        <f>GR25*(1+'RBH-R12 Growth Rates'!$J25)</f>
        <v>35435.632691574618</v>
      </c>
      <c r="GT25" s="241">
        <f>GS25*(1+'RBH-R12 Growth Rates'!$J25)</f>
        <v>37222.964950581591</v>
      </c>
      <c r="GU25" s="241">
        <f>GT25*(1+'RBH-R12 Growth Rates'!$J25)</f>
        <v>39100.448178018894</v>
      </c>
      <c r="GV25" s="241">
        <f>GU25*(1+'RBH-R12 Growth Rates'!$J25)</f>
        <v>41072.629484289741</v>
      </c>
      <c r="GW25" s="241">
        <f>GV25*(1+'RBH-R12 Growth Rates'!$J25)</f>
        <v>43144.285330778024</v>
      </c>
      <c r="GX25" s="241">
        <f>GW25*(1+'RBH-R12 Growth Rates'!$J25)</f>
        <v>45320.433098046073</v>
      </c>
      <c r="GY25" s="241">
        <f>GX25*(1+'RBH-R12 Growth Rates'!$J25)</f>
        <v>47606.343237518893</v>
      </c>
      <c r="GZ25" s="241">
        <f>GY25*(1+'RBH-R12 Growth Rates'!$J25)</f>
        <v>50007.55203608529</v>
      </c>
      <c r="HA25" s="241">
        <f>GZ25*(1+'RBH-R12 Growth Rates'!$J25)</f>
        <v>52529.875024530666</v>
      </c>
    </row>
    <row r="26" spans="1:209">
      <c r="A26" s="240" t="s">
        <v>1276</v>
      </c>
      <c r="B26" s="241">
        <v>4.6399999999999997</v>
      </c>
      <c r="C26" s="241">
        <v>4.8600000000000003</v>
      </c>
      <c r="D26" s="241">
        <f>C26*(1+'RBH-R12 Growth Rates'!$B26)</f>
        <v>5.0219983800000003</v>
      </c>
      <c r="E26" s="241">
        <f>D26*(1+'RBH-R12 Growth Rates'!$B26)</f>
        <v>5.189396652000541</v>
      </c>
      <c r="F26" s="241">
        <f>E26*(1+'RBH-R12 Growth Rates'!$B26)</f>
        <v>5.3623748106016755</v>
      </c>
      <c r="G26" s="241">
        <f>F26*(1+'RBH-R12 Growth Rates'!F26)</f>
        <v>5.5594644368244719</v>
      </c>
      <c r="H26" s="241">
        <f>G26*(1+'RBH-R12 Growth Rates'!G26)</f>
        <v>5.7828177917781964</v>
      </c>
      <c r="I26" s="241">
        <f>H26*(1+'RBH-R12 Growth Rates'!H26)</f>
        <v>6.0349284357994044</v>
      </c>
      <c r="J26" s="241">
        <f>I26*(1+'RBH-R12 Growth Rates'!I26)</f>
        <v>6.3186767285372936</v>
      </c>
      <c r="K26" s="241">
        <f>J26*(1+'RBH-R12 Growth Rates'!$J26)</f>
        <v>6.6373834622211136</v>
      </c>
      <c r="L26" s="241">
        <f>K26*(1+'RBH-R12 Growth Rates'!$J26)</f>
        <v>6.9721653943142252</v>
      </c>
      <c r="M26" s="241">
        <f>L26*(1+'RBH-R12 Growth Rates'!$J26)</f>
        <v>7.32383333920047</v>
      </c>
      <c r="N26" s="241">
        <f>M26*(1+'RBH-R12 Growth Rates'!$J26)</f>
        <v>7.693239007801842</v>
      </c>
      <c r="O26" s="241">
        <f>N26*(1+'RBH-R12 Growth Rates'!$J26)</f>
        <v>8.0812770703524901</v>
      </c>
      <c r="P26" s="241">
        <f>O26*(1+'RBH-R12 Growth Rates'!$J26)</f>
        <v>8.4888873232166535</v>
      </c>
      <c r="Q26" s="241">
        <f>P26*(1+'RBH-R12 Growth Rates'!$J26)</f>
        <v>8.917056964998384</v>
      </c>
      <c r="R26" s="241">
        <f>Q26*(1+'RBH-R12 Growth Rates'!$J26)</f>
        <v>9.3668229874556008</v>
      </c>
      <c r="S26" s="241">
        <f>R26*(1+'RBH-R12 Growth Rates'!$J26)</f>
        <v>9.8392746870090857</v>
      </c>
      <c r="T26" s="241">
        <f>S26*(1+'RBH-R12 Growth Rates'!$J26)</f>
        <v>10.335556302929081</v>
      </c>
      <c r="U26" s="241">
        <f>T26*(1+'RBH-R12 Growth Rates'!$J26)</f>
        <v>10.856869788588963</v>
      </c>
      <c r="V26" s="241">
        <f>U26*(1+'RBH-R12 Growth Rates'!$J26)</f>
        <v>11.404477722497733</v>
      </c>
      <c r="W26" s="241">
        <f>V26*(1+'RBH-R12 Growth Rates'!$J26)</f>
        <v>11.979706366161631</v>
      </c>
      <c r="X26" s="241">
        <f>W26*(1+'RBH-R12 Growth Rates'!$J26)</f>
        <v>12.583948876180729</v>
      </c>
      <c r="Y26" s="241">
        <f>X26*(1+'RBH-R12 Growth Rates'!$J26)</f>
        <v>13.218668678359967</v>
      </c>
      <c r="Z26" s="241">
        <f>Y26*(1+'RBH-R12 Growth Rates'!$J26)</f>
        <v>13.88540301200643</v>
      </c>
      <c r="AA26" s="241">
        <f>Z26*(1+'RBH-R12 Growth Rates'!$J26)</f>
        <v>14.585766652996886</v>
      </c>
      <c r="AB26" s="241">
        <f>AA26*(1+'RBH-R12 Growth Rates'!$J26)</f>
        <v>15.321455824632531</v>
      </c>
      <c r="AC26" s="241">
        <f>AB26*(1+'RBH-R12 Growth Rates'!$J26)</f>
        <v>16.094252305752708</v>
      </c>
      <c r="AD26" s="241">
        <f>AC26*(1+'RBH-R12 Growth Rates'!$J26)</f>
        <v>16.906027746057141</v>
      </c>
      <c r="AE26" s="241">
        <f>AD26*(1+'RBH-R12 Growth Rates'!$J26)</f>
        <v>17.758748199088007</v>
      </c>
      <c r="AF26" s="241">
        <f>AE26*(1+'RBH-R12 Growth Rates'!$J26)</f>
        <v>18.654478883850377</v>
      </c>
      <c r="AG26" s="241">
        <f>AF26*(1+'RBH-R12 Growth Rates'!$J26)</f>
        <v>19.595389186603281</v>
      </c>
      <c r="AH26" s="241">
        <f>AG26*(1+'RBH-R12 Growth Rates'!$J26)</f>
        <v>20.583757914935308</v>
      </c>
      <c r="AI26" s="241">
        <f>AH26*(1+'RBH-R12 Growth Rates'!$J26)</f>
        <v>21.621978816849708</v>
      </c>
      <c r="AJ26" s="241">
        <f>AI26*(1+'RBH-R12 Growth Rates'!$J26)</f>
        <v>22.712566378225734</v>
      </c>
      <c r="AK26" s="241">
        <f>AJ26*(1+'RBH-R12 Growth Rates'!$J26)</f>
        <v>23.858161912697231</v>
      </c>
      <c r="AL26" s="241">
        <f>AK26*(1+'RBH-R12 Growth Rates'!$J26)</f>
        <v>25.06153995869764</v>
      </c>
      <c r="AM26" s="241">
        <f>AL26*(1+'RBH-R12 Growth Rates'!$J26)</f>
        <v>26.325614999164547</v>
      </c>
      <c r="AN26" s="241">
        <f>AM26*(1+'RBH-R12 Growth Rates'!$J26)</f>
        <v>27.65344852017833</v>
      </c>
      <c r="AO26" s="241">
        <f>AN26*(1+'RBH-R12 Growth Rates'!$J26)</f>
        <v>29.048256425630377</v>
      </c>
      <c r="AP26" s="241">
        <f>AO26*(1+'RBH-R12 Growth Rates'!$J26)</f>
        <v>30.513416825878579</v>
      </c>
      <c r="AQ26" s="241">
        <f>AP26*(1+'RBH-R12 Growth Rates'!$J26)</f>
        <v>32.052478219253565</v>
      </c>
      <c r="AR26" s="241">
        <f>AQ26*(1+'RBH-R12 Growth Rates'!$J26)</f>
        <v>33.669168086230641</v>
      </c>
      <c r="AS26" s="241">
        <f>AR26*(1+'RBH-R12 Growth Rates'!$J26)</f>
        <v>35.367401917081821</v>
      </c>
      <c r="AT26" s="241">
        <f>AS26*(1+'RBH-R12 Growth Rates'!$J26)</f>
        <v>37.151292694872147</v>
      </c>
      <c r="AU26" s="241">
        <f>AT26*(1+'RBH-R12 Growth Rates'!$J26)</f>
        <v>39.025160856767364</v>
      </c>
      <c r="AV26" s="241">
        <f>AU26*(1+'RBH-R12 Growth Rates'!$J26)</f>
        <v>40.993544757778416</v>
      </c>
      <c r="AW26" s="241">
        <f>AV26*(1+'RBH-R12 Growth Rates'!$J26)</f>
        <v>43.061211662285089</v>
      </c>
      <c r="AX26" s="241">
        <f>AW26*(1+'RBH-R12 Growth Rates'!$J26)</f>
        <v>45.233169289959363</v>
      </c>
      <c r="AY26" s="241">
        <f>AX26*(1+'RBH-R12 Growth Rates'!$J26)</f>
        <v>47.514677944051783</v>
      </c>
      <c r="AZ26" s="241">
        <f>AY26*(1+'RBH-R12 Growth Rates'!$J26)</f>
        <v>49.911263251414532</v>
      </c>
      <c r="BA26" s="241">
        <f>AZ26*(1+'RBH-R12 Growth Rates'!$J26)</f>
        <v>52.428729545116497</v>
      </c>
      <c r="BB26" s="241">
        <f>BA26*(1+'RBH-R12 Growth Rates'!$J26)</f>
        <v>55.07317392206194</v>
      </c>
      <c r="BC26" s="241">
        <f>BB26*(1+'RBH-R12 Growth Rates'!$J26)</f>
        <v>57.8510010096592</v>
      </c>
      <c r="BD26" s="241">
        <f>BC26*(1+'RBH-R12 Growth Rates'!$J26)</f>
        <v>60.768938477302989</v>
      </c>
      <c r="BE26" s="241">
        <f>BD26*(1+'RBH-R12 Growth Rates'!$J26)</f>
        <v>63.834053330237964</v>
      </c>
      <c r="BF26" s="241">
        <f>BE26*(1+'RBH-R12 Growth Rates'!$J26)</f>
        <v>67.053769025265836</v>
      </c>
      <c r="BG26" s="241">
        <f>BF26*(1+'RBH-R12 Growth Rates'!$J26)</f>
        <v>70.435883449748957</v>
      </c>
      <c r="BH26" s="241">
        <f>BG26*(1+'RBH-R12 Growth Rates'!$J26)</f>
        <v>73.988587807453982</v>
      </c>
      <c r="BI26" s="241">
        <f>BH26*(1+'RBH-R12 Growth Rates'!$J26)</f>
        <v>77.720486456975635</v>
      </c>
      <c r="BJ26" s="241">
        <f>BI26*(1+'RBH-R12 Growth Rates'!$J26)</f>
        <v>81.64061775078757</v>
      </c>
      <c r="BK26" s="241">
        <f>BJ26*(1+'RBH-R12 Growth Rates'!$J26)</f>
        <v>85.758475925390854</v>
      </c>
      <c r="BL26" s="241">
        <f>BK26*(1+'RBH-R12 Growth Rates'!$J26)</f>
        <v>90.084034095576101</v>
      </c>
      <c r="BM26" s="241">
        <f>BL26*(1+'RBH-R12 Growth Rates'!$J26)</f>
        <v>94.627768408489601</v>
      </c>
      <c r="BN26" s="241">
        <f>BM26*(1+'RBH-R12 Growth Rates'!$J26)</f>
        <v>99.400683416002593</v>
      </c>
      <c r="BO26" s="241">
        <f>BN26*(1+'RBH-R12 Growth Rates'!$J26)</f>
        <v>104.41433872683334</v>
      </c>
      <c r="BP26" s="241">
        <f>BO26*(1+'RBH-R12 Growth Rates'!$J26)</f>
        <v>109.68087700297149</v>
      </c>
      <c r="BQ26" s="241">
        <f>BP26*(1+'RBH-R12 Growth Rates'!$J26)</f>
        <v>115.21305336820956</v>
      </c>
      <c r="BR26" s="241">
        <f>BQ26*(1+'RBH-R12 Growth Rates'!$J26)</f>
        <v>121.02426630000673</v>
      </c>
      <c r="BS26" s="241">
        <f>BR26*(1+'RBH-R12 Growth Rates'!$J26)</f>
        <v>127.12859007950237</v>
      </c>
      <c r="BT26" s="241">
        <f>BS26*(1+'RBH-R12 Growth Rates'!$J26)</f>
        <v>133.54080887827081</v>
      </c>
      <c r="BU26" s="241">
        <f>BT26*(1+'RBH-R12 Growth Rates'!$J26)</f>
        <v>140.27645256437236</v>
      </c>
      <c r="BV26" s="241">
        <f>BU26*(1+'RBH-R12 Growth Rates'!$J26)</f>
        <v>147.35183431442016</v>
      </c>
      <c r="BW26" s="241">
        <f>BV26*(1+'RBH-R12 Growth Rates'!$J26)</f>
        <v>154.78409012275608</v>
      </c>
      <c r="BX26" s="241">
        <f>BW26*(1+'RBH-R12 Growth Rates'!$J26)</f>
        <v>162.59122030342371</v>
      </c>
      <c r="BY26" s="241">
        <f>BX26*(1+'RBH-R12 Growth Rates'!$J26)</f>
        <v>170.79213308545269</v>
      </c>
      <c r="BZ26" s="241">
        <f>BY26*(1+'RBH-R12 Growth Rates'!$J26)</f>
        <v>179.40669040703884</v>
      </c>
      <c r="CA26" s="241">
        <f>BZ26*(1+'RBH-R12 Growth Rates'!$J26)</f>
        <v>188.45575601952947</v>
      </c>
      <c r="CB26" s="241">
        <f>CA26*(1+'RBH-R12 Growth Rates'!$J26)</f>
        <v>197.96124601771822</v>
      </c>
      <c r="CC26" s="241">
        <f>CB26*(1+'RBH-R12 Growth Rates'!$J26)</f>
        <v>207.94618191882915</v>
      </c>
      <c r="CD26" s="241">
        <f>CC26*(1+'RBH-R12 Growth Rates'!$J26)</f>
        <v>218.43474641874354</v>
      </c>
      <c r="CE26" s="241">
        <f>CD26*(1+'RBH-R12 Growth Rates'!$J26)</f>
        <v>229.45234196050609</v>
      </c>
      <c r="CF26" s="241">
        <f>CE26*(1+'RBH-R12 Growth Rates'!$J26)</f>
        <v>241.02565225695867</v>
      </c>
      <c r="CG26" s="241">
        <f>CF26*(1+'RBH-R12 Growth Rates'!$J26)</f>
        <v>253.1827069165044</v>
      </c>
      <c r="CH26" s="241">
        <f>CG26*(1+'RBH-R12 Growth Rates'!$J26)</f>
        <v>265.95294932852067</v>
      </c>
      <c r="CI26" s="241">
        <f>CH26*(1+'RBH-R12 Growth Rates'!$J26)</f>
        <v>279.36730797283332</v>
      </c>
      <c r="CJ26" s="241">
        <f>CI26*(1+'RBH-R12 Growth Rates'!$J26)</f>
        <v>293.45827132595844</v>
      </c>
      <c r="CK26" s="241">
        <f>CJ26*(1+'RBH-R12 Growth Rates'!$J26)</f>
        <v>308.25996654552807</v>
      </c>
      <c r="CL26" s="241">
        <f>CK26*(1+'RBH-R12 Growth Rates'!$J26)</f>
        <v>323.80824212346727</v>
      </c>
      <c r="CM26" s="241">
        <f>CL26*(1+'RBH-R12 Growth Rates'!$J26)</f>
        <v>340.14075470810133</v>
      </c>
      <c r="CN26" s="241">
        <f>CM26*(1+'RBH-R12 Growth Rates'!$J26)</f>
        <v>357.29706030547015</v>
      </c>
      <c r="CO26" s="241">
        <f>CN26*(1+'RBH-R12 Growth Rates'!$J26)</f>
        <v>375.31871008073057</v>
      </c>
      <c r="CP26" s="241">
        <f>CO26*(1+'RBH-R12 Growth Rates'!$J26)</f>
        <v>394.24935099167084</v>
      </c>
      <c r="CQ26" s="241">
        <f>CP26*(1+'RBH-R12 Growth Rates'!$J26)</f>
        <v>414.13483149806291</v>
      </c>
      <c r="CR26" s="241">
        <f>CQ26*(1+'RBH-R12 Growth Rates'!$J26)</f>
        <v>435.02331260287178</v>
      </c>
      <c r="CS26" s="241">
        <f>CR26*(1+'RBH-R12 Growth Rates'!$J26)</f>
        <v>456.9653844942552</v>
      </c>
      <c r="CT26" s="241">
        <f>CS26*(1+'RBH-R12 Growth Rates'!$J26)</f>
        <v>480.01418907085025</v>
      </c>
      <c r="CU26" s="241">
        <f>CT26*(1+'RBH-R12 Growth Rates'!$J26)</f>
        <v>504.22554864709377</v>
      </c>
      <c r="CV26" s="241">
        <f>CU26*(1+'RBH-R12 Growth Rates'!$J26)</f>
        <v>529.65810115028978</v>
      </c>
      <c r="CW26" s="241">
        <f>CV26*(1+'RBH-R12 Growth Rates'!$J26)</f>
        <v>556.3734421368606</v>
      </c>
      <c r="CX26" s="241">
        <f>CW26*(1+'RBH-R12 Growth Rates'!$J26)</f>
        <v>584.43627397173282</v>
      </c>
      <c r="CY26" s="241">
        <f>CX26*(1+'RBH-R12 Growth Rates'!$J26)</f>
        <v>613.91456253215915</v>
      </c>
      <c r="CZ26" s="241">
        <f>CY26*(1+'RBH-R12 Growth Rates'!$J26)</f>
        <v>644.87970181549906</v>
      </c>
      <c r="DA26" s="241">
        <f>CZ26*(1+'RBH-R12 Growth Rates'!$J26)</f>
        <v>677.4066868496252</v>
      </c>
      <c r="DB26" s="241">
        <f>DA26*(1+'RBH-R12 Growth Rates'!$J26)</f>
        <v>711.57429532473066</v>
      </c>
      <c r="DC26" s="241">
        <f>DB26*(1+'RBH-R12 Growth Rates'!$J26)</f>
        <v>747.46527838643397</v>
      </c>
      <c r="DD26" s="241">
        <f>DC26*(1+'RBH-R12 Growth Rates'!$J26)</f>
        <v>785.1665610522673</v>
      </c>
      <c r="DE26" s="241">
        <f>DD26*(1+'RBH-R12 Growth Rates'!$J26)</f>
        <v>824.76945273694025</v>
      </c>
      <c r="DF26" s="241">
        <f>DE26*(1+'RBH-R12 Growth Rates'!$J26)</f>
        <v>866.36986839625365</v>
      </c>
      <c r="DG26" s="241">
        <f>DF26*(1+'RBH-R12 Growth Rates'!$J26)</f>
        <v>910.06856082525678</v>
      </c>
      <c r="DH26" s="241">
        <f>DG26*(1+'RBH-R12 Growth Rates'!$J26)</f>
        <v>955.97136467325413</v>
      </c>
      <c r="DI26" s="241">
        <f>DH26*(1+'RBH-R12 Growth Rates'!$J26)</f>
        <v>1004.1894527666461</v>
      </c>
      <c r="DJ26" s="241">
        <f>DI26*(1+'RBH-R12 Growth Rates'!$J26)</f>
        <v>1054.8396053603976</v>
      </c>
      <c r="DK26" s="241">
        <f>DJ26*(1+'RBH-R12 Growth Rates'!$J26)</f>
        <v>1108.0444929702383</v>
      </c>
      <c r="DL26" s="241">
        <f>DK26*(1+'RBH-R12 Growth Rates'!$J26)</f>
        <v>1163.9329734705909</v>
      </c>
      <c r="DM26" s="241">
        <f>DL26*(1+'RBH-R12 Growth Rates'!$J26)</f>
        <v>1222.6404041777764</v>
      </c>
      <c r="DN26" s="241">
        <f>DM26*(1+'RBH-R12 Growth Rates'!$J26)</f>
        <v>1284.3089696743323</v>
      </c>
      <c r="DO26" s="241">
        <f>DN26*(1+'RBH-R12 Growth Rates'!$J26)</f>
        <v>1349.0880261684113</v>
      </c>
      <c r="DP26" s="241">
        <f>DO26*(1+'RBH-R12 Growth Rates'!$J26)</f>
        <v>1417.1344632222686</v>
      </c>
      <c r="DQ26" s="241">
        <f>DP26*(1+'RBH-R12 Growth Rates'!$J26)</f>
        <v>1488.6130837259157</v>
      </c>
      <c r="DR26" s="241">
        <f>DQ26*(1+'RBH-R12 Growth Rates'!$J26)</f>
        <v>1563.6970030362031</v>
      </c>
      <c r="DS26" s="241">
        <f>DR26*(1+'RBH-R12 Growth Rates'!$J26)</f>
        <v>1642.5680682480188</v>
      </c>
      <c r="DT26" s="241">
        <f>DS26*(1+'RBH-R12 Growth Rates'!$J26)</f>
        <v>1725.4172986130375</v>
      </c>
      <c r="DU26" s="241">
        <f>DT26*(1+'RBH-R12 Growth Rates'!$J26)</f>
        <v>1812.445348172683</v>
      </c>
      <c r="DV26" s="241">
        <f>DU26*(1+'RBH-R12 Growth Rates'!$J26)</f>
        <v>1903.8629917257608</v>
      </c>
      <c r="DW26" s="241">
        <f>DV26*(1+'RBH-R12 Growth Rates'!$J26)</f>
        <v>1999.8916353077352</v>
      </c>
      <c r="DX26" s="241">
        <f>DW26*(1+'RBH-R12 Growth Rates'!$J26)</f>
        <v>2100.7638524179888</v>
      </c>
      <c r="DY26" s="241">
        <f>DX26*(1+'RBH-R12 Growth Rates'!$J26)</f>
        <v>2206.7239472937658</v>
      </c>
      <c r="DZ26" s="241">
        <f>DY26*(1+'RBH-R12 Growth Rates'!$J26)</f>
        <v>2318.0285465949978</v>
      </c>
      <c r="EA26" s="241">
        <f>DZ26*(1+'RBH-R12 Growth Rates'!$J26)</f>
        <v>2434.9472209330283</v>
      </c>
      <c r="EB26" s="241">
        <f>EA26*(1+'RBH-R12 Growth Rates'!$J26)</f>
        <v>2557.7631377485268</v>
      </c>
      <c r="EC26" s="241">
        <f>EB26*(1+'RBH-R12 Growth Rates'!$J26)</f>
        <v>2686.7737471198052</v>
      </c>
      <c r="ED26" s="241">
        <f>EC26*(1+'RBH-R12 Growth Rates'!$J26)</f>
        <v>2822.2915021625154</v>
      </c>
      <c r="EE26" s="241">
        <f>ED26*(1+'RBH-R12 Growth Rates'!$J26)</f>
        <v>2964.6446157654705</v>
      </c>
      <c r="EF26" s="241">
        <f>EE26*(1+'RBH-R12 Growth Rates'!$J26)</f>
        <v>3114.1778554953435</v>
      </c>
      <c r="EG26" s="241">
        <f>EF26*(1+'RBH-R12 Growth Rates'!$J26)</f>
        <v>3271.2533785954406</v>
      </c>
      <c r="EH26" s="241">
        <f>EG26*(1+'RBH-R12 Growth Rates'!$J26)</f>
        <v>3436.2516091008424</v>
      </c>
      <c r="EI26" s="241">
        <f>EH26*(1+'RBH-R12 Growth Rates'!$J26)</f>
        <v>3609.5721591942192</v>
      </c>
      <c r="EJ26" s="241">
        <f>EI26*(1+'RBH-R12 Growth Rates'!$J26)</f>
        <v>3791.6347970337638</v>
      </c>
      <c r="EK26" s="241">
        <f>EJ26*(1+'RBH-R12 Growth Rates'!$J26)</f>
        <v>3982.8804633972463</v>
      </c>
      <c r="EL26" s="241">
        <f>EK26*(1+'RBH-R12 Growth Rates'!$J26)</f>
        <v>4183.7723396044157</v>
      </c>
      <c r="EM26" s="241">
        <f>EL26*(1+'RBH-R12 Growth Rates'!$J26)</f>
        <v>4394.7969693041705</v>
      </c>
      <c r="EN26" s="241">
        <f>EM26*(1+'RBH-R12 Growth Rates'!$J26)</f>
        <v>4616.465436843373</v>
      </c>
      <c r="EO26" s="241">
        <f>EN26*(1+'RBH-R12 Growth Rates'!$J26)</f>
        <v>4849.3146050712267</v>
      </c>
      <c r="EP26" s="241">
        <f>EO26*(1+'RBH-R12 Growth Rates'!$J26)</f>
        <v>5093.9084155770643</v>
      </c>
      <c r="EQ26" s="241">
        <f>EP26*(1+'RBH-R12 Growth Rates'!$J26)</f>
        <v>5350.8392545106308</v>
      </c>
      <c r="ER26" s="241">
        <f>EQ26*(1+'RBH-R12 Growth Rates'!$J26)</f>
        <v>5620.7293872927557</v>
      </c>
      <c r="ES26" s="241">
        <f>ER26*(1+'RBH-R12 Growth Rates'!$J26)</f>
        <v>5904.2324656911687</v>
      </c>
      <c r="ET26" s="241">
        <f>ES26*(1+'RBH-R12 Growth Rates'!$J26)</f>
        <v>6202.0351109114754</v>
      </c>
      <c r="EU26" s="241">
        <f>ET26*(1+'RBH-R12 Growth Rates'!$J26)</f>
        <v>6514.8585765374082</v>
      </c>
      <c r="EV26" s="241">
        <f>EU26*(1+'RBH-R12 Growth Rates'!$J26)</f>
        <v>6843.4604953478529</v>
      </c>
      <c r="EW26" s="241">
        <f>EV26*(1+'RBH-R12 Growth Rates'!$J26)</f>
        <v>7188.6367142413083</v>
      </c>
      <c r="EX26" s="241">
        <f>EW26*(1+'RBH-R12 Growth Rates'!$J26)</f>
        <v>7551.2232217118044</v>
      </c>
      <c r="EY26" s="241">
        <f>EX26*(1+'RBH-R12 Growth Rates'!$J26)</f>
        <v>7932.0981725444753</v>
      </c>
      <c r="EZ26" s="241">
        <f>EY26*(1+'RBH-R12 Growth Rates'!$J26)</f>
        <v>8332.1840146344312</v>
      </c>
      <c r="FA26" s="241">
        <f>EZ26*(1+'RBH-R12 Growth Rates'!$J26)</f>
        <v>8752.4497230799097</v>
      </c>
      <c r="FB26" s="241">
        <f>FA26*(1+'RBH-R12 Growth Rates'!$J26)</f>
        <v>9193.9131469604963</v>
      </c>
      <c r="FC26" s="241">
        <f>FB26*(1+'RBH-R12 Growth Rates'!$J26)</f>
        <v>9657.6434744841226</v>
      </c>
      <c r="FD26" s="241">
        <f>FC26*(1+'RBH-R12 Growth Rates'!$J26)</f>
        <v>10144.76382247322</v>
      </c>
      <c r="FE26" s="241">
        <f>FD26*(1+'RBH-R12 Growth Rates'!$J26)</f>
        <v>10656.453956461555</v>
      </c>
      <c r="FF26" s="241">
        <f>FE26*(1+'RBH-R12 Growth Rates'!$J26)</f>
        <v>11193.953147989603</v>
      </c>
      <c r="FG26" s="241">
        <f>FF26*(1+'RBH-R12 Growth Rates'!$J26)</f>
        <v>11758.563176018581</v>
      </c>
      <c r="FH26" s="241">
        <f>FG26*(1+'RBH-R12 Growth Rates'!$J26)</f>
        <v>12351.651479732331</v>
      </c>
      <c r="FI26" s="241">
        <f>FH26*(1+'RBH-R12 Growth Rates'!$J26)</f>
        <v>12974.654470362884</v>
      </c>
      <c r="FJ26" s="241">
        <f>FI26*(1+'RBH-R12 Growth Rates'!$J26)</f>
        <v>13629.081010060661</v>
      </c>
      <c r="FK26" s="241">
        <f>FJ26*(1+'RBH-R12 Growth Rates'!$J26)</f>
        <v>14316.516066234857</v>
      </c>
      <c r="FL26" s="241">
        <f>FK26*(1+'RBH-R12 Growth Rates'!$J26)</f>
        <v>15038.624550214521</v>
      </c>
      <c r="FM26" s="241">
        <f>FL26*(1+'RBH-R12 Growth Rates'!$J26)</f>
        <v>15797.155349527258</v>
      </c>
      <c r="FN26" s="241">
        <f>FM26*(1+'RBH-R12 Growth Rates'!$J26)</f>
        <v>16593.945563561392</v>
      </c>
      <c r="FO26" s="241">
        <f>FN26*(1+'RBH-R12 Growth Rates'!$J26)</f>
        <v>17430.924952870017</v>
      </c>
      <c r="FP26" s="241">
        <f>FO26*(1+'RBH-R12 Growth Rates'!$J26)</f>
        <v>18310.12061289281</v>
      </c>
      <c r="FQ26" s="241">
        <f>FP26*(1+'RBH-R12 Growth Rates'!$J26)</f>
        <v>19233.661883414927</v>
      </c>
      <c r="FR26" s="241">
        <f>FQ26*(1+'RBH-R12 Growth Rates'!$J26)</f>
        <v>20203.785505653341</v>
      </c>
      <c r="FS26" s="241">
        <f>FR26*(1+'RBH-R12 Growth Rates'!$J26)</f>
        <v>21222.841039460633</v>
      </c>
      <c r="FT26" s="241">
        <f>FS26*(1+'RBH-R12 Growth Rates'!$J26)</f>
        <v>22293.296553766268</v>
      </c>
      <c r="FU26" s="241">
        <f>FT26*(1+'RBH-R12 Growth Rates'!$J26)</f>
        <v>23417.744604037129</v>
      </c>
      <c r="FV26" s="241">
        <f>FU26*(1+'RBH-R12 Growth Rates'!$J26)</f>
        <v>24598.90851123424</v>
      </c>
      <c r="FW26" s="241">
        <f>FV26*(1+'RBH-R12 Growth Rates'!$J26)</f>
        <v>25839.648957472804</v>
      </c>
      <c r="FX26" s="241">
        <f>FW26*(1+'RBH-R12 Growth Rates'!$J26)</f>
        <v>27142.970914359663</v>
      </c>
      <c r="FY26" s="241">
        <f>FX26*(1+'RBH-R12 Growth Rates'!$J26)</f>
        <v>28512.030920788104</v>
      </c>
      <c r="FZ26" s="241">
        <f>FY26*(1+'RBH-R12 Growth Rates'!$J26)</f>
        <v>29950.144727816176</v>
      </c>
      <c r="GA26" s="241">
        <f>FZ26*(1+'RBH-R12 Growth Rates'!$J26)</f>
        <v>31460.795329143839</v>
      </c>
      <c r="GB26" s="241">
        <f>GA26*(1+'RBH-R12 Growth Rates'!$J26)</f>
        <v>33047.641396638057</v>
      </c>
      <c r="GC26" s="241">
        <f>GB26*(1+'RBH-R12 Growth Rates'!$J26)</f>
        <v>34714.526141335999</v>
      </c>
      <c r="GD26" s="241">
        <f>GC26*(1+'RBH-R12 Growth Rates'!$J26)</f>
        <v>36465.486621387005</v>
      </c>
      <c r="GE26" s="241">
        <f>GD26*(1+'RBH-R12 Growth Rates'!$J26)</f>
        <v>38304.763519476335</v>
      </c>
      <c r="GF26" s="241">
        <f>GE26*(1+'RBH-R12 Growth Rates'!$J26)</f>
        <v>40236.81141341084</v>
      </c>
      <c r="GG26" s="241">
        <f>GF26*(1+'RBH-R12 Growth Rates'!$J26)</f>
        <v>42266.30956474111</v>
      </c>
      <c r="GH26" s="241">
        <f>GG26*(1+'RBH-R12 Growth Rates'!$J26)</f>
        <v>44398.173251549175</v>
      </c>
      <c r="GI26" s="241">
        <f>GH26*(1+'RBH-R12 Growth Rates'!$J26)</f>
        <v>46637.565672848941</v>
      </c>
      <c r="GJ26" s="241">
        <f>GI26*(1+'RBH-R12 Growth Rates'!$J26)</f>
        <v>48989.910453430733</v>
      </c>
      <c r="GK26" s="241">
        <f>GJ26*(1+'RBH-R12 Growth Rates'!$J26)</f>
        <v>51460.904779435776</v>
      </c>
      <c r="GL26" s="241">
        <f>GK26*(1+'RBH-R12 Growth Rates'!$J26)</f>
        <v>54056.533196473771</v>
      </c>
      <c r="GM26" s="241">
        <f>GL26*(1+'RBH-R12 Growth Rates'!$J26)</f>
        <v>56783.082103701578</v>
      </c>
      <c r="GN26" s="241">
        <f>GM26*(1+'RBH-R12 Growth Rates'!$J26)</f>
        <v>59647.154978966428</v>
      </c>
      <c r="GO26" s="241">
        <f>GN26*(1+'RBH-R12 Growth Rates'!$J26)</f>
        <v>62655.6883718877</v>
      </c>
      <c r="GP26" s="241">
        <f>GO26*(1+'RBH-R12 Growth Rates'!$J26)</f>
        <v>65815.968703611245</v>
      </c>
      <c r="GQ26" s="241">
        <f>GP26*(1+'RBH-R12 Growth Rates'!$J26)</f>
        <v>69135.6499139238</v>
      </c>
      <c r="GR26" s="241">
        <f>GQ26*(1+'RBH-R12 Growth Rates'!$J26)</f>
        <v>72622.771998467506</v>
      </c>
      <c r="GS26" s="241">
        <f>GR26*(1+'RBH-R12 Growth Rates'!$J26)</f>
        <v>76285.780480949921</v>
      </c>
      <c r="GT26" s="241">
        <f>GS26*(1+'RBH-R12 Growth Rates'!$J26)</f>
        <v>80133.546867509882</v>
      </c>
      <c r="GU26" s="241">
        <f>GT26*(1+'RBH-R12 Growth Rates'!$J26)</f>
        <v>84175.390132777771</v>
      </c>
      <c r="GV26" s="241">
        <f>GU26*(1+'RBH-R12 Growth Rates'!$J26)</f>
        <v>88421.099289667822</v>
      </c>
      <c r="GW26" s="241">
        <f>GV26*(1+'RBH-R12 Growth Rates'!$J26)</f>
        <v>92880.957097564606</v>
      </c>
      <c r="GX26" s="241">
        <f>GW26*(1+'RBH-R12 Growth Rates'!$J26)</f>
        <v>97565.764966322968</v>
      </c>
      <c r="GY26" s="241">
        <f>GX26*(1+'RBH-R12 Growth Rates'!$J26)</f>
        <v>102486.86911639685</v>
      </c>
      <c r="GZ26" s="241">
        <f>GY26*(1+'RBH-R12 Growth Rates'!$J26)</f>
        <v>107656.1880584547</v>
      </c>
      <c r="HA26" s="241">
        <f>GZ26*(1+'RBH-R12 Growth Rates'!$J26)</f>
        <v>113086.24145903495</v>
      </c>
    </row>
    <row r="27" spans="1:209">
      <c r="A27" s="259" t="s">
        <v>1260</v>
      </c>
      <c r="B27" s="241">
        <v>1.64</v>
      </c>
      <c r="C27" s="241">
        <v>1.82</v>
      </c>
      <c r="D27" s="241">
        <f>C27*(1+'RBH-R12 Growth Rates'!$B27)</f>
        <v>1.9564999999999999</v>
      </c>
      <c r="E27" s="241">
        <f>D27*(1+'RBH-R12 Growth Rates'!$B27)</f>
        <v>2.1032374999999996</v>
      </c>
      <c r="F27" s="241">
        <f>E27*(1+'RBH-R12 Growth Rates'!$B27)</f>
        <v>2.2609803124999996</v>
      </c>
      <c r="G27" s="241">
        <f>F27*(1+'RBH-R12 Growth Rates'!F27)</f>
        <v>2.419447376750703</v>
      </c>
      <c r="H27" s="241">
        <f>G27*(1+'RBH-R12 Growth Rates'!G27)</f>
        <v>2.5771361577573999</v>
      </c>
      <c r="I27" s="241">
        <f>H27*(1+'RBH-R12 Growth Rates'!H27)</f>
        <v>2.7324428997236687</v>
      </c>
      <c r="J27" s="241">
        <f>I27*(1+'RBH-R12 Growth Rates'!I27)</f>
        <v>2.8836865465715618</v>
      </c>
      <c r="K27" s="241">
        <f>J27*(1+'RBH-R12 Growth Rates'!$J27)</f>
        <v>3.0291363550852739</v>
      </c>
      <c r="L27" s="241">
        <f>K27*(1+'RBH-R12 Growth Rates'!$J27)</f>
        <v>3.1819224834295263</v>
      </c>
      <c r="M27" s="241">
        <f>L27*(1+'RBH-R12 Growth Rates'!$J27)</f>
        <v>3.3424149670770777</v>
      </c>
      <c r="N27" s="241">
        <f>M27*(1+'RBH-R12 Growth Rates'!$J27)</f>
        <v>3.5110025056612275</v>
      </c>
      <c r="O27" s="241">
        <f>N27*(1+'RBH-R12 Growth Rates'!$J27)</f>
        <v>3.6880934043744507</v>
      </c>
      <c r="P27" s="241">
        <f>O27*(1+'RBH-R12 Growth Rates'!$J27)</f>
        <v>3.8741165628500891</v>
      </c>
      <c r="Q27" s="241">
        <f>P27*(1+'RBH-R12 Growth Rates'!$J27)</f>
        <v>4.069522513922089</v>
      </c>
      <c r="R27" s="241">
        <f>Q27*(1+'RBH-R12 Growth Rates'!$J27)</f>
        <v>4.2747845147785748</v>
      </c>
      <c r="S27" s="241">
        <f>R27*(1+'RBH-R12 Growth Rates'!$J27)</f>
        <v>4.4903996931519483</v>
      </c>
      <c r="T27" s="241">
        <f>S27*(1+'RBH-R12 Growth Rates'!$J27)</f>
        <v>4.7168902513214865</v>
      </c>
      <c r="U27" s="241">
        <f>T27*(1+'RBH-R12 Growth Rates'!$J27)</f>
        <v>4.9548047308444358</v>
      </c>
      <c r="V27" s="241">
        <f>U27*(1+'RBH-R12 Growth Rates'!$J27)</f>
        <v>5.2047193410786772</v>
      </c>
      <c r="W27" s="241">
        <f>V27*(1+'RBH-R12 Growth Rates'!$J27)</f>
        <v>5.4672393547145353</v>
      </c>
      <c r="X27" s="241">
        <f>W27*(1+'RBH-R12 Growth Rates'!$J27)</f>
        <v>5.7430005736955962</v>
      </c>
      <c r="Y27" s="241">
        <f>X27*(1+'RBH-R12 Growth Rates'!$J27)</f>
        <v>6.0326708690788724</v>
      </c>
      <c r="Z27" s="241">
        <f>Y27*(1+'RBH-R12 Growth Rates'!$J27)</f>
        <v>6.3369517985637289</v>
      </c>
      <c r="AA27" s="241">
        <f>Z27*(1+'RBH-R12 Growth Rates'!$J27)</f>
        <v>6.6565803056070978</v>
      </c>
      <c r="AB27" s="241">
        <f>AA27*(1+'RBH-R12 Growth Rates'!$J27)</f>
        <v>6.9923305042400932</v>
      </c>
      <c r="AC27" s="241">
        <f>AB27*(1+'RBH-R12 Growth Rates'!$J27)</f>
        <v>7.3450155539087083</v>
      </c>
      <c r="AD27" s="241">
        <f>AC27*(1+'RBH-R12 Growth Rates'!$J27)</f>
        <v>7.7154896288793067</v>
      </c>
      <c r="AE27" s="241">
        <f>AD27*(1+'RBH-R12 Growth Rates'!$J27)</f>
        <v>8.104649986978643</v>
      </c>
      <c r="AF27" s="241">
        <f>AE27*(1+'RBH-R12 Growth Rates'!$J27)</f>
        <v>8.5134391426787346</v>
      </c>
      <c r="AG27" s="241">
        <f>AF27*(1+'RBH-R12 Growth Rates'!$J27)</f>
        <v>8.9428471497896194</v>
      </c>
      <c r="AH27" s="241">
        <f>AG27*(1+'RBH-R12 Growth Rates'!$J27)</f>
        <v>9.3939139992884844</v>
      </c>
      <c r="AI27" s="241">
        <f>AH27*(1+'RBH-R12 Growth Rates'!$J27)</f>
        <v>9.867732138092526</v>
      </c>
      <c r="AJ27" s="241">
        <f>AI27*(1+'RBH-R12 Growth Rates'!$J27)</f>
        <v>10.365449114875787</v>
      </c>
      <c r="AK27" s="241">
        <f>AJ27*(1+'RBH-R12 Growth Rates'!$J27)</f>
        <v>10.888270359337939</v>
      </c>
      <c r="AL27" s="241">
        <f>AK27*(1+'RBH-R12 Growth Rates'!$J27)</f>
        <v>11.437462101656154</v>
      </c>
      <c r="AM27" s="241">
        <f>AL27*(1+'RBH-R12 Growth Rates'!$J27)</f>
        <v>12.014354439190747</v>
      </c>
      <c r="AN27" s="241">
        <f>AM27*(1+'RBH-R12 Growth Rates'!$J27)</f>
        <v>12.620344557871906</v>
      </c>
      <c r="AO27" s="241">
        <f>AN27*(1+'RBH-R12 Growth Rates'!$J27)</f>
        <v>13.256900116069426</v>
      </c>
      <c r="AP27" s="241">
        <f>AO27*(1+'RBH-R12 Growth Rates'!$J27)</f>
        <v>13.925562799140918</v>
      </c>
      <c r="AQ27" s="241">
        <f>AP27*(1+'RBH-R12 Growth Rates'!$J27)</f>
        <v>14.627952053267313</v>
      </c>
      <c r="AR27" s="241">
        <f>AQ27*(1+'RBH-R12 Growth Rates'!$J27)</f>
        <v>15.365769007618697</v>
      </c>
      <c r="AS27" s="241">
        <f>AR27*(1+'RBH-R12 Growth Rates'!$J27)</f>
        <v>16.140800594349653</v>
      </c>
      <c r="AT27" s="241">
        <f>AS27*(1+'RBH-R12 Growth Rates'!$J27)</f>
        <v>16.95492387640239</v>
      </c>
      <c r="AU27" s="241">
        <f>AT27*(1+'RBH-R12 Growth Rates'!$J27)</f>
        <v>17.810110593599251</v>
      </c>
      <c r="AV27" s="241">
        <f>AU27*(1+'RBH-R12 Growth Rates'!$J27)</f>
        <v>18.70843193803486</v>
      </c>
      <c r="AW27" s="241">
        <f>AV27*(1+'RBH-R12 Growth Rates'!$J27)</f>
        <v>19.65206357033351</v>
      </c>
      <c r="AX27" s="241">
        <f>AW27*(1+'RBH-R12 Growth Rates'!$J27)</f>
        <v>20.643290888920777</v>
      </c>
      <c r="AY27" s="241">
        <f>AX27*(1+'RBH-R12 Growth Rates'!$J27)</f>
        <v>21.684514565071069</v>
      </c>
      <c r="AZ27" s="241">
        <f>AY27*(1+'RBH-R12 Growth Rates'!$J27)</f>
        <v>22.778256357136581</v>
      </c>
      <c r="BA27" s="241">
        <f>AZ27*(1+'RBH-R12 Growth Rates'!$J27)</f>
        <v>23.927165218039207</v>
      </c>
      <c r="BB27" s="241">
        <f>BA27*(1+'RBH-R12 Growth Rates'!$J27)</f>
        <v>25.134023710817278</v>
      </c>
      <c r="BC27" s="241">
        <f>BB27*(1+'RBH-R12 Growth Rates'!$J27)</f>
        <v>26.40175474776504</v>
      </c>
      <c r="BD27" s="241">
        <f>BC27*(1+'RBH-R12 Growth Rates'!$J27)</f>
        <v>27.733428669486518</v>
      </c>
      <c r="BE27" s="241">
        <f>BD27*(1+'RBH-R12 Growth Rates'!$J27)</f>
        <v>29.132270681008663</v>
      </c>
      <c r="BF27" s="241">
        <f>BE27*(1+'RBH-R12 Growth Rates'!$J27)</f>
        <v>30.601668662963419</v>
      </c>
      <c r="BG27" s="241">
        <f>BF27*(1+'RBH-R12 Growth Rates'!$J27)</f>
        <v>32.145181376756788</v>
      </c>
      <c r="BH27" s="241">
        <f>BG27*(1+'RBH-R12 Growth Rates'!$J27)</f>
        <v>33.766547083597075</v>
      </c>
      <c r="BI27" s="241">
        <f>BH27*(1+'RBH-R12 Growth Rates'!$J27)</f>
        <v>35.46969259825697</v>
      </c>
      <c r="BJ27" s="241">
        <f>BI27*(1+'RBH-R12 Growth Rates'!$J27)</f>
        <v>37.258742799496893</v>
      </c>
      <c r="BK27" s="241">
        <f>BJ27*(1+'RBH-R12 Growth Rates'!$J27)</f>
        <v>39.138030620183052</v>
      </c>
      <c r="BL27" s="241">
        <f>BK27*(1+'RBH-R12 Growth Rates'!$J27)</f>
        <v>41.112107541295515</v>
      </c>
      <c r="BM27" s="241">
        <f>BL27*(1+'RBH-R12 Growth Rates'!$J27)</f>
        <v>43.185754615241862</v>
      </c>
      <c r="BN27" s="241">
        <f>BM27*(1+'RBH-R12 Growth Rates'!$J27)</f>
        <v>45.363994045174024</v>
      </c>
      <c r="BO27" s="241">
        <f>BN27*(1+'RBH-R12 Growth Rates'!$J27)</f>
        <v>47.652101348352438</v>
      </c>
      <c r="BP27" s="241">
        <f>BO27*(1+'RBH-R12 Growth Rates'!$J27)</f>
        <v>50.05561813301621</v>
      </c>
      <c r="BQ27" s="241">
        <f>BP27*(1+'RBH-R12 Growth Rates'!$J27)</f>
        <v>52.580365519703797</v>
      </c>
      <c r="BR27" s="241">
        <f>BQ27*(1+'RBH-R12 Growth Rates'!$J27)</f>
        <v>55.232458239529549</v>
      </c>
      <c r="BS27" s="241">
        <f>BR27*(1+'RBH-R12 Growth Rates'!$J27)</f>
        <v>58.018319443561012</v>
      </c>
      <c r="BT27" s="241">
        <f>BS27*(1+'RBH-R12 Growth Rates'!$J27)</f>
        <v>60.944696259164019</v>
      </c>
      <c r="BU27" s="241">
        <f>BT27*(1+'RBH-R12 Growth Rates'!$J27)</f>
        <v>64.018676130991878</v>
      </c>
      <c r="BV27" s="241">
        <f>BU27*(1+'RBH-R12 Growth Rates'!$J27)</f>
        <v>67.24770398619502</v>
      </c>
      <c r="BW27" s="241">
        <f>BV27*(1+'RBH-R12 Growth Rates'!$J27)</f>
        <v>70.639600265424036</v>
      </c>
      <c r="BX27" s="241">
        <f>BW27*(1+'RBH-R12 Growth Rates'!$J27)</f>
        <v>74.202579863295568</v>
      </c>
      <c r="BY27" s="241">
        <f>BX27*(1+'RBH-R12 Growth Rates'!$J27)</f>
        <v>77.945272024193343</v>
      </c>
      <c r="BZ27" s="241">
        <f>BY27*(1+'RBH-R12 Growth Rates'!$J27)</f>
        <v>81.876741241590395</v>
      </c>
      <c r="CA27" s="241">
        <f>BZ27*(1+'RBH-R12 Growth Rates'!$J27)</f>
        <v>86.00650921150887</v>
      </c>
      <c r="CB27" s="241">
        <f>CA27*(1+'RBH-R12 Growth Rates'!$J27)</f>
        <v>90.34457789328691</v>
      </c>
      <c r="CC27" s="241">
        <f>CB27*(1+'RBH-R12 Growth Rates'!$J27)</f>
        <v>94.901453733503899</v>
      </c>
      <c r="CD27" s="241">
        <f>CC27*(1+'RBH-R12 Growth Rates'!$J27)</f>
        <v>99.688173111732439</v>
      </c>
      <c r="CE27" s="241">
        <f>CD27*(1+'RBH-R12 Growth Rates'!$J27)</f>
        <v>104.71632906974459</v>
      </c>
      <c r="CF27" s="241">
        <f>CE27*(1+'RBH-R12 Growth Rates'!$J27)</f>
        <v>109.99809938890824</v>
      </c>
      <c r="CG27" s="241">
        <f>CF27*(1+'RBH-R12 Growth Rates'!$J27)</f>
        <v>115.54627608377494</v>
      </c>
      <c r="CH27" s="241">
        <f>CG27*(1+'RBH-R12 Growth Rates'!$J27)</f>
        <v>121.37429638329002</v>
      </c>
      <c r="CI27" s="241">
        <f>CH27*(1+'RBH-R12 Growth Rates'!$J27)</f>
        <v>127.49627527465908</v>
      </c>
      <c r="CJ27" s="241">
        <f>CI27*(1+'RBH-R12 Growth Rates'!$J27)</f>
        <v>133.92703968868952</v>
      </c>
      <c r="CK27" s="241">
        <f>CJ27*(1+'RBH-R12 Growth Rates'!$J27)</f>
        <v>140.68216440940083</v>
      </c>
      <c r="CL27" s="241">
        <f>CK27*(1+'RBH-R12 Growth Rates'!$J27)</f>
        <v>147.77800979487435</v>
      </c>
      <c r="CM27" s="241">
        <f>CL27*(1+'RBH-R12 Growth Rates'!$J27)</f>
        <v>155.23176140069873</v>
      </c>
      <c r="CN27" s="241">
        <f>CM27*(1+'RBH-R12 Growth Rates'!$J27)</f>
        <v>163.06147160197617</v>
      </c>
      <c r="CO27" s="241">
        <f>CN27*(1+'RBH-R12 Growth Rates'!$J27)</f>
        <v>171.28610331469446</v>
      </c>
      <c r="CP27" s="241">
        <f>CO27*(1+'RBH-R12 Growth Rates'!$J27)</f>
        <v>179.92557592235431</v>
      </c>
      <c r="CQ27" s="241">
        <f>CP27*(1+'RBH-R12 Growth Rates'!$J27)</f>
        <v>189.00081351908261</v>
      </c>
      <c r="CR27" s="241">
        <f>CQ27*(1+'RBH-R12 Growth Rates'!$J27)</f>
        <v>198.53379558607239</v>
      </c>
      <c r="CS27" s="241">
        <f>CR27*(1+'RBH-R12 Growth Rates'!$J27)</f>
        <v>208.54761022408374</v>
      </c>
      <c r="CT27" s="241">
        <f>CS27*(1+'RBH-R12 Growth Rates'!$J27)</f>
        <v>219.06651007093035</v>
      </c>
      <c r="CU27" s="241">
        <f>CT27*(1+'RBH-R12 Growth Rates'!$J27)</f>
        <v>230.11597103937936</v>
      </c>
      <c r="CV27" s="241">
        <f>CU27*(1+'RBH-R12 Growth Rates'!$J27)</f>
        <v>241.72275401772276</v>
      </c>
      <c r="CW27" s="241">
        <f>CV27*(1+'RBH-R12 Growth Rates'!$J27)</f>
        <v>253.91496968245414</v>
      </c>
      <c r="CX27" s="241">
        <f>CW27*(1+'RBH-R12 Growth Rates'!$J27)</f>
        <v>266.72214658002179</v>
      </c>
      <c r="CY27" s="241">
        <f>CX27*(1+'RBH-R12 Growth Rates'!$J27)</f>
        <v>280.17530264254657</v>
      </c>
      <c r="CZ27" s="241">
        <f>CY27*(1+'RBH-R12 Growth Rates'!$J27)</f>
        <v>294.30702031070973</v>
      </c>
      <c r="DA27" s="241">
        <f>CZ27*(1+'RBH-R12 Growth Rates'!$J27)</f>
        <v>309.15152544575204</v>
      </c>
      <c r="DB27" s="241">
        <f>DA27*(1+'RBH-R12 Growth Rates'!$J27)</f>
        <v>324.74477022170282</v>
      </c>
      <c r="DC27" s="241">
        <f>DB27*(1+'RBH-R12 Growth Rates'!$J27)</f>
        <v>341.12452019859717</v>
      </c>
      <c r="DD27" s="241">
        <f>DC27*(1+'RBH-R12 Growth Rates'!$J27)</f>
        <v>358.330445787565</v>
      </c>
      <c r="DE27" s="241">
        <f>DD27*(1+'RBH-R12 Growth Rates'!$J27)</f>
        <v>376.40421832931344</v>
      </c>
      <c r="DF27" s="241">
        <f>DE27*(1+'RBH-R12 Growth Rates'!$J27)</f>
        <v>395.38961101869654</v>
      </c>
      <c r="DG27" s="241">
        <f>DF27*(1+'RBH-R12 Growth Rates'!$J27)</f>
        <v>415.33260491980337</v>
      </c>
      <c r="DH27" s="241">
        <f>DG27*(1+'RBH-R12 Growth Rates'!$J27)</f>
        <v>436.28150032832434</v>
      </c>
      <c r="DI27" s="241">
        <f>DH27*(1+'RBH-R12 Growth Rates'!$J27)</f>
        <v>458.28703375090606</v>
      </c>
      <c r="DJ27" s="241">
        <f>DI27*(1+'RBH-R12 Growth Rates'!$J27)</f>
        <v>481.40250078480972</v>
      </c>
      <c r="DK27" s="241">
        <f>DJ27*(1+'RBH-R12 Growth Rates'!$J27)</f>
        <v>505.68388519547665</v>
      </c>
      <c r="DL27" s="241">
        <f>DK27*(1+'RBH-R12 Growth Rates'!$J27)</f>
        <v>531.18999450461706</v>
      </c>
      <c r="DM27" s="241">
        <f>DL27*(1+'RBH-R12 Growth Rates'!$J27)</f>
        <v>557.98260241720493</v>
      </c>
      <c r="DN27" s="241">
        <f>DM27*(1+'RBH-R12 Growth Rates'!$J27)</f>
        <v>586.12659843232495</v>
      </c>
      <c r="DO27" s="241">
        <f>DN27*(1+'RBH-R12 Growth Rates'!$J27)</f>
        <v>615.69014500021797</v>
      </c>
      <c r="DP27" s="241">
        <f>DO27*(1+'RBH-R12 Growth Rates'!$J27)</f>
        <v>646.74484260614554</v>
      </c>
      <c r="DQ27" s="241">
        <f>DP27*(1+'RBH-R12 Growth Rates'!$J27)</f>
        <v>679.36590318089281</v>
      </c>
      <c r="DR27" s="241">
        <f>DQ27*(1+'RBH-R12 Growth Rates'!$J27)</f>
        <v>713.63233225789713</v>
      </c>
      <c r="DS27" s="241">
        <f>DR27*(1+'RBH-R12 Growth Rates'!$J27)</f>
        <v>749.62712031817045</v>
      </c>
      <c r="DT27" s="241">
        <f>DS27*(1+'RBH-R12 Growth Rates'!$J27)</f>
        <v>787.43744378643839</v>
      </c>
      <c r="DU27" s="241">
        <f>DT27*(1+'RBH-R12 Growth Rates'!$J27)</f>
        <v>827.15487616529151</v>
      </c>
      <c r="DV27" s="241">
        <f>DU27*(1+'RBH-R12 Growth Rates'!$J27)</f>
        <v>868.87560981869842</v>
      </c>
      <c r="DW27" s="241">
        <f>DV27*(1+'RBH-R12 Growth Rates'!$J27)</f>
        <v>912.70068894202268</v>
      </c>
      <c r="DX27" s="241">
        <f>DW27*(1+'RBH-R12 Growth Rates'!$J27)</f>
        <v>958.7362542827774</v>
      </c>
      <c r="DY27" s="241">
        <f>DX27*(1+'RBH-R12 Growth Rates'!$J27)</f>
        <v>1007.0938002048106</v>
      </c>
      <c r="DZ27" s="241">
        <f>DY27*(1+'RBH-R12 Growth Rates'!$J27)</f>
        <v>1057.8904447185112</v>
      </c>
      <c r="EA27" s="241">
        <f>DZ27*(1+'RBH-R12 Growth Rates'!$J27)</f>
        <v>1111.2492131310248</v>
      </c>
      <c r="EB27" s="241">
        <f>EA27*(1+'RBH-R12 Growth Rates'!$J27)</f>
        <v>1167.2993360034588</v>
      </c>
      <c r="EC27" s="241">
        <f>EB27*(1+'RBH-R12 Growth Rates'!$J27)</f>
        <v>1226.1765621367026</v>
      </c>
      <c r="ED27" s="241">
        <f>EC27*(1+'RBH-R12 Growth Rates'!$J27)</f>
        <v>1288.0234873438906</v>
      </c>
      <c r="EE27" s="241">
        <f>ED27*(1+'RBH-R12 Growth Rates'!$J27)</f>
        <v>1352.9898998057672</v>
      </c>
      <c r="EF27" s="241">
        <f>EE27*(1+'RBH-R12 Growth Rates'!$J27)</f>
        <v>1421.2331428453767</v>
      </c>
      <c r="EG27" s="241">
        <f>EF27*(1+'RBH-R12 Growth Rates'!$J27)</f>
        <v>1492.9184960006876</v>
      </c>
      <c r="EH27" s="241">
        <f>EG27*(1+'RBH-R12 Growth Rates'!$J27)</f>
        <v>1568.2195753180788</v>
      </c>
      <c r="EI27" s="241">
        <f>EH27*(1+'RBH-R12 Growth Rates'!$J27)</f>
        <v>1647.3187538361656</v>
      </c>
      <c r="EJ27" s="241">
        <f>EI27*(1+'RBH-R12 Growth Rates'!$J27)</f>
        <v>1730.407603278343</v>
      </c>
      <c r="EK27" s="241">
        <f>EJ27*(1+'RBH-R12 Growth Rates'!$J27)</f>
        <v>1817.6873580237884</v>
      </c>
      <c r="EL27" s="241">
        <f>EK27*(1+'RBH-R12 Growth Rates'!$J27)</f>
        <v>1909.369402480625</v>
      </c>
      <c r="EM27" s="241">
        <f>EL27*(1+'RBH-R12 Growth Rates'!$J27)</f>
        <v>2005.675783041622</v>
      </c>
      <c r="EN27" s="241">
        <f>EM27*(1+'RBH-R12 Growth Rates'!$J27)</f>
        <v>2106.8397458623481</v>
      </c>
      <c r="EO27" s="241">
        <f>EN27*(1+'RBH-R12 Growth Rates'!$J27)</f>
        <v>2213.1063017642318</v>
      </c>
      <c r="EP27" s="241">
        <f>EO27*(1+'RBH-R12 Growth Rates'!$J27)</f>
        <v>2324.7328196306767</v>
      </c>
      <c r="EQ27" s="241">
        <f>EP27*(1+'RBH-R12 Growth Rates'!$J27)</f>
        <v>2441.9896497333907</v>
      </c>
      <c r="ER27" s="241">
        <f>EQ27*(1+'RBH-R12 Growth Rates'!$J27)</f>
        <v>2565.1607784985727</v>
      </c>
      <c r="ES27" s="241">
        <f>ER27*(1+'RBH-R12 Growth Rates'!$J27)</f>
        <v>2694.5445162987457</v>
      </c>
      <c r="ET27" s="241">
        <f>ES27*(1+'RBH-R12 Growth Rates'!$J27)</f>
        <v>2830.4542199360162</v>
      </c>
      <c r="EU27" s="241">
        <f>ET27*(1+'RBH-R12 Growth Rates'!$J27)</f>
        <v>2973.2190515665493</v>
      </c>
      <c r="EV27" s="241">
        <f>EU27*(1+'RBH-R12 Growth Rates'!$J27)</f>
        <v>3123.1847759043153</v>
      </c>
      <c r="EW27" s="241">
        <f>EV27*(1+'RBH-R12 Growth Rates'!$J27)</f>
        <v>3280.714597634872</v>
      </c>
      <c r="EX27" s="241">
        <f>EW27*(1+'RBH-R12 Growth Rates'!$J27)</f>
        <v>3446.1900410673265</v>
      </c>
      <c r="EY27" s="241">
        <f>EX27*(1+'RBH-R12 Growth Rates'!$J27)</f>
        <v>3620.0118741549213</v>
      </c>
      <c r="EZ27" s="241">
        <f>EY27*(1+'RBH-R12 Growth Rates'!$J27)</f>
        <v>3802.6010791221511</v>
      </c>
      <c r="FA27" s="241">
        <f>EZ27*(1+'RBH-R12 Growth Rates'!$J27)</f>
        <v>3994.3998720491845</v>
      </c>
      <c r="FB27" s="241">
        <f>FA27*(1+'RBH-R12 Growth Rates'!$J27)</f>
        <v>4195.8727738829457</v>
      </c>
      <c r="FC27" s="241">
        <f>FB27*(1+'RBH-R12 Growth Rates'!$J27)</f>
        <v>4407.5077354687501</v>
      </c>
      <c r="FD27" s="241">
        <f>FC27*(1+'RBH-R12 Growth Rates'!$J27)</f>
        <v>4629.8173193272351</v>
      </c>
      <c r="FE27" s="241">
        <f>FD27*(1+'RBH-R12 Growth Rates'!$J27)</f>
        <v>4863.3399410387492</v>
      </c>
      <c r="FF27" s="241">
        <f>FE27*(1+'RBH-R12 Growth Rates'!$J27)</f>
        <v>5108.6411732417337</v>
      </c>
      <c r="FG27" s="241">
        <f>FF27*(1+'RBH-R12 Growth Rates'!$J27)</f>
        <v>5366.3151154032685</v>
      </c>
      <c r="FH27" s="241">
        <f>FG27*(1+'RBH-R12 Growth Rates'!$J27)</f>
        <v>5636.9858326792573</v>
      </c>
      <c r="FI27" s="241">
        <f>FH27*(1+'RBH-R12 Growth Rates'!$J27)</f>
        <v>5921.3088673490583</v>
      </c>
      <c r="FJ27" s="241">
        <f>FI27*(1+'RBH-R12 Growth Rates'!$J27)</f>
        <v>6219.9728264851219</v>
      </c>
      <c r="FK27" s="241">
        <f>FJ27*(1+'RBH-R12 Growth Rates'!$J27)</f>
        <v>6533.7010497028468</v>
      </c>
      <c r="FL27" s="241">
        <f>FK27*(1+'RBH-R12 Growth Rates'!$J27)</f>
        <v>6863.2533610298069</v>
      </c>
      <c r="FM27" s="241">
        <f>FL27*(1+'RBH-R12 Growth Rates'!$J27)</f>
        <v>7209.4279091372337</v>
      </c>
      <c r="FN27" s="241">
        <f>FM27*(1+'RBH-R12 Growth Rates'!$J27)</f>
        <v>7573.0631003906392</v>
      </c>
      <c r="FO27" s="241">
        <f>FN27*(1+'RBH-R12 Growth Rates'!$J27)</f>
        <v>7955.0396294012771</v>
      </c>
      <c r="FP27" s="241">
        <f>FO27*(1+'RBH-R12 Growth Rates'!$J27)</f>
        <v>8356.2826119962629</v>
      </c>
      <c r="FQ27" s="241">
        <f>FP27*(1+'RBH-R12 Growth Rates'!$J27)</f>
        <v>8777.7638257732397</v>
      </c>
      <c r="FR27" s="241">
        <f>FQ27*(1+'RBH-R12 Growth Rates'!$J27)</f>
        <v>9220.5040636660215</v>
      </c>
      <c r="FS27" s="241">
        <f>FR27*(1+'RBH-R12 Growth Rates'!$J27)</f>
        <v>9685.5756062213641</v>
      </c>
      <c r="FT27" s="241">
        <f>FS27*(1+'RBH-R12 Growth Rates'!$J27)</f>
        <v>10174.104818574513</v>
      </c>
      <c r="FU27" s="241">
        <f>FT27*(1+'RBH-R12 Growth Rates'!$J27)</f>
        <v>10687.274878413184</v>
      </c>
      <c r="FV27" s="241">
        <f>FU27*(1+'RBH-R12 Growth Rates'!$J27)</f>
        <v>11226.328641536889</v>
      </c>
      <c r="FW27" s="241">
        <f>FV27*(1+'RBH-R12 Growth Rates'!$J27)</f>
        <v>11792.571651951759</v>
      </c>
      <c r="FX27" s="241">
        <f>FW27*(1+'RBH-R12 Growth Rates'!$J27)</f>
        <v>12387.375303791056</v>
      </c>
      <c r="FY27" s="241">
        <f>FX27*(1+'RBH-R12 Growth Rates'!$J27)</f>
        <v>13012.180162719291</v>
      </c>
      <c r="FZ27" s="241">
        <f>FY27*(1+'RBH-R12 Growth Rates'!$J27)</f>
        <v>13668.49945486413</v>
      </c>
      <c r="GA27" s="241">
        <f>FZ27*(1+'RBH-R12 Growth Rates'!$J27)</f>
        <v>14357.922731725968</v>
      </c>
      <c r="GB27" s="241">
        <f>GA27*(1+'RBH-R12 Growth Rates'!$J27)</f>
        <v>15082.119719941307</v>
      </c>
      <c r="GC27" s="241">
        <f>GB27*(1+'RBH-R12 Growth Rates'!$J27)</f>
        <v>15842.844365223729</v>
      </c>
      <c r="GD27" s="241">
        <f>GC27*(1+'RBH-R12 Growth Rates'!$J27)</f>
        <v>16641.939080276577</v>
      </c>
      <c r="GE27" s="241">
        <f>GD27*(1+'RBH-R12 Growth Rates'!$J27)</f>
        <v>17481.339206965422</v>
      </c>
      <c r="GF27" s="241">
        <f>GE27*(1+'RBH-R12 Growth Rates'!$J27)</f>
        <v>18363.077703557348</v>
      </c>
      <c r="GG27" s="241">
        <f>GF27*(1+'RBH-R12 Growth Rates'!$J27)</f>
        <v>19289.290068379141</v>
      </c>
      <c r="GH27" s="241">
        <f>GG27*(1+'RBH-R12 Growth Rates'!$J27)</f>
        <v>20262.219511819108</v>
      </c>
      <c r="GI27" s="241">
        <f>GH27*(1+'RBH-R12 Growth Rates'!$J27)</f>
        <v>21284.22238919868</v>
      </c>
      <c r="GJ27" s="241">
        <f>GI27*(1+'RBH-R12 Growth Rates'!$J27)</f>
        <v>22357.77390767173</v>
      </c>
      <c r="GK27" s="241">
        <f>GJ27*(1+'RBH-R12 Growth Rates'!$J27)</f>
        <v>23485.474120973337</v>
      </c>
      <c r="GL27" s="241">
        <f>GK27*(1+'RBH-R12 Growth Rates'!$J27)</f>
        <v>24670.054226536671</v>
      </c>
      <c r="GM27" s="241">
        <f>GL27*(1+'RBH-R12 Growth Rates'!$J27)</f>
        <v>25914.383180229215</v>
      </c>
      <c r="GN27" s="241">
        <f>GM27*(1+'RBH-R12 Growth Rates'!$J27)</f>
        <v>27221.474644728565</v>
      </c>
      <c r="GO27" s="241">
        <f>GN27*(1+'RBH-R12 Growth Rates'!$J27)</f>
        <v>28594.494288366306</v>
      </c>
      <c r="GP27" s="241">
        <f>GO27*(1+'RBH-R12 Growth Rates'!$J27)</f>
        <v>30036.767452117081</v>
      </c>
      <c r="GQ27" s="241">
        <f>GP27*(1+'RBH-R12 Growth Rates'!$J27)</f>
        <v>31551.787203301716</v>
      </c>
      <c r="GR27" s="241">
        <f>GQ27*(1+'RBH-R12 Growth Rates'!$J27)</f>
        <v>33143.222795509806</v>
      </c>
      <c r="GS27" s="241">
        <f>GR27*(1+'RBH-R12 Growth Rates'!$J27)</f>
        <v>34814.928555231003</v>
      </c>
      <c r="GT27" s="241">
        <f>GS27*(1+'RBH-R12 Growth Rates'!$J27)</f>
        <v>36570.953216717644</v>
      </c>
      <c r="GU27" s="241">
        <f>GT27*(1+'RBH-R12 Growth Rates'!$J27)</f>
        <v>38415.549727687117</v>
      </c>
      <c r="GV27" s="241">
        <f>GU27*(1+'RBH-R12 Growth Rates'!$J27)</f>
        <v>40353.185549612404</v>
      </c>
      <c r="GW27" s="241">
        <f>GV27*(1+'RBH-R12 Growth Rates'!$J27)</f>
        <v>42388.553477547415</v>
      </c>
      <c r="GX27" s="241">
        <f>GW27*(1+'RBH-R12 Growth Rates'!$J27)</f>
        <v>44526.583005691733</v>
      </c>
      <c r="GY27" s="241">
        <f>GX27*(1+'RBH-R12 Growth Rates'!$J27)</f>
        <v>46772.452266221313</v>
      </c>
      <c r="GZ27" s="241">
        <f>GY27*(1+'RBH-R12 Growth Rates'!$J27)</f>
        <v>49131.600570299932</v>
      </c>
      <c r="HA27" s="241">
        <f>GZ27*(1+'RBH-R12 Growth Rates'!$J27)</f>
        <v>51609.741581644754</v>
      </c>
    </row>
    <row r="28" spans="1:209">
      <c r="A28" s="259" t="s">
        <v>553</v>
      </c>
      <c r="B28" s="241">
        <v>9.06</v>
      </c>
      <c r="C28" s="241">
        <v>9.84</v>
      </c>
      <c r="D28" s="241">
        <v>10.6</v>
      </c>
      <c r="E28" s="241">
        <v>11.15</v>
      </c>
      <c r="F28" s="241">
        <f>E28*(1+'RBH-R12 Growth Rates'!$B29)</f>
        <v>12.020914234999999</v>
      </c>
      <c r="G28" s="241">
        <f>F28*(1+'RBH-R12 Growth Rates'!F29)</f>
        <v>12.893330742748537</v>
      </c>
      <c r="H28" s="241">
        <f>G28*(1+'RBH-R12 Growth Rates'!G29)</f>
        <v>13.757710937777707</v>
      </c>
      <c r="I28" s="241">
        <f>H28*(1+'RBH-R12 Growth Rates'!H29)</f>
        <v>14.603904605347237</v>
      </c>
      <c r="J28" s="241">
        <f>I28*(1+'RBH-R12 Growth Rates'!I29)</f>
        <v>15.421326813383736</v>
      </c>
      <c r="K28" s="241">
        <f>J28*(1+'RBH-R12 Growth Rates'!$J29)</f>
        <v>16.199160671470981</v>
      </c>
      <c r="L28" s="241">
        <f>K28*(1+'RBH-R12 Growth Rates'!$J29)</f>
        <v>17.016227568200645</v>
      </c>
      <c r="M28" s="241">
        <f>L28*(1+'RBH-R12 Growth Rates'!$J29)</f>
        <v>17.874506372588414</v>
      </c>
      <c r="N28" s="241">
        <f>M28*(1+'RBH-R12 Growth Rates'!$J29)</f>
        <v>18.776075765510502</v>
      </c>
      <c r="O28" s="241">
        <f>N28*(1+'RBH-R12 Growth Rates'!$J29)</f>
        <v>19.723119274098263</v>
      </c>
      <c r="P28" s="241">
        <f>O28*(1+'RBH-R12 Growth Rates'!$J29)</f>
        <v>20.717930560061831</v>
      </c>
      <c r="Q28" s="241">
        <f>P28*(1+'RBH-R12 Growth Rates'!$J29)</f>
        <v>21.762918974750679</v>
      </c>
      <c r="R28" s="241">
        <f>Q28*(1+'RBH-R12 Growth Rates'!$J29)</f>
        <v>22.860615394404995</v>
      </c>
      <c r="S28" s="241">
        <f>R28*(1+'RBH-R12 Growth Rates'!$J29)</f>
        <v>24.01367834973037</v>
      </c>
      <c r="T28" s="241">
        <f>S28*(1+'RBH-R12 Growth Rates'!$J29)</f>
        <v>25.224900464641145</v>
      </c>
      <c r="U28" s="241">
        <f>T28*(1+'RBH-R12 Growth Rates'!$J29)</f>
        <v>26.49721521976651</v>
      </c>
      <c r="V28" s="241">
        <f>U28*(1+'RBH-R12 Growth Rates'!$J29)</f>
        <v>27.8337040571</v>
      </c>
      <c r="W28" s="241">
        <f>V28*(1+'RBH-R12 Growth Rates'!$J29)</f>
        <v>29.237603842999306</v>
      </c>
      <c r="X28" s="241">
        <f>W28*(1+'RBH-R12 Growth Rates'!$J29)</f>
        <v>30.712314707611124</v>
      </c>
      <c r="Y28" s="241">
        <f>X28*(1+'RBH-R12 Growth Rates'!$J29)</f>
        <v>32.261408279707531</v>
      </c>
      <c r="Z28" s="241">
        <f>Y28*(1+'RBH-R12 Growth Rates'!$J29)</f>
        <v>33.888636336877958</v>
      </c>
      <c r="AA28" s="241">
        <f>Z28*(1+'RBH-R12 Growth Rates'!$J29)</f>
        <v>35.597939892026822</v>
      </c>
      <c r="AB28" s="241">
        <f>AA28*(1+'RBH-R12 Growth Rates'!$J29)</f>
        <v>37.393458738183583</v>
      </c>
      <c r="AC28" s="241">
        <f>AB28*(1+'RBH-R12 Growth Rates'!$J29)</f>
        <v>39.279541474741933</v>
      </c>
      <c r="AD28" s="241">
        <f>AC28*(1+'RBH-R12 Growth Rates'!$J29)</f>
        <v>41.260756039410929</v>
      </c>
      <c r="AE28" s="241">
        <f>AD28*(1+'RBH-R12 Growth Rates'!$J29)</f>
        <v>43.341900771385482</v>
      </c>
      <c r="AF28" s="241">
        <f>AE28*(1+'RBH-R12 Growth Rates'!$J29)</f>
        <v>45.528016032530381</v>
      </c>
      <c r="AG28" s="241">
        <f>AF28*(1+'RBH-R12 Growth Rates'!$J29)</f>
        <v>47.82439641472336</v>
      </c>
      <c r="AH28" s="241">
        <f>AG28*(1+'RBH-R12 Growth Rates'!$J29)</f>
        <v>50.236603562922419</v>
      </c>
      <c r="AI28" s="241">
        <f>AH28*(1+'RBH-R12 Growth Rates'!$J29)</f>
        <v>52.770479645013786</v>
      </c>
      <c r="AJ28" s="241">
        <f>AI28*(1+'RBH-R12 Growth Rates'!$J29)</f>
        <v>55.432161501063433</v>
      </c>
      <c r="AK28" s="241">
        <f>AJ28*(1+'RBH-R12 Growth Rates'!$J29)</f>
        <v>58.228095506240429</v>
      </c>
      <c r="AL28" s="241">
        <f>AK28*(1+'RBH-R12 Growth Rates'!$J29)</f>
        <v>61.165053183408908</v>
      </c>
      <c r="AM28" s="241">
        <f>AL28*(1+'RBH-R12 Growth Rates'!$J29)</f>
        <v>64.250147603201128</v>
      </c>
      <c r="AN28" s="241">
        <f>AM28*(1+'RBH-R12 Growth Rates'!$J29)</f>
        <v>67.490850611291208</v>
      </c>
      <c r="AO28" s="241">
        <f>AN28*(1+'RBH-R12 Growth Rates'!$J29)</f>
        <v>70.895010924592526</v>
      </c>
      <c r="AP28" s="241">
        <f>AO28*(1+'RBH-R12 Growth Rates'!$J29)</f>
        <v>74.470873140206464</v>
      </c>
      <c r="AQ28" s="241">
        <f>AP28*(1+'RBH-R12 Growth Rates'!$J29)</f>
        <v>78.227097703160425</v>
      </c>
      <c r="AR28" s="241">
        <f>AQ28*(1+'RBH-R12 Growth Rates'!$J29)</f>
        <v>82.172781881295407</v>
      </c>
      <c r="AS28" s="241">
        <f>AR28*(1+'RBH-R12 Growth Rates'!$J29)</f>
        <v>86.317481798102691</v>
      </c>
      <c r="AT28" s="241">
        <f>AS28*(1+'RBH-R12 Growth Rates'!$J29)</f>
        <v>90.671235576871211</v>
      </c>
      <c r="AU28" s="241">
        <f>AT28*(1+'RBH-R12 Growth Rates'!$J29)</f>
        <v>95.244587652198902</v>
      </c>
      <c r="AV28" s="241">
        <f>AU28*(1+'RBH-R12 Growth Rates'!$J29)</f>
        <v>100.04861430774858</v>
      </c>
      <c r="AW28" s="241">
        <f>AV28*(1+'RBH-R12 Growth Rates'!$J29)</f>
        <v>105.0949505020986</v>
      </c>
      <c r="AX28" s="241">
        <f>AW28*(1+'RBH-R12 Growth Rates'!$J29)</f>
        <v>110.39581804765828</v>
      </c>
      <c r="AY28" s="241">
        <f>AX28*(1+'RBH-R12 Growth Rates'!$J29)</f>
        <v>115.96405521089534</v>
      </c>
      <c r="AZ28" s="241">
        <f>AY28*(1+'RBH-R12 Growth Rates'!$J29)</f>
        <v>121.81314780556431</v>
      </c>
      <c r="BA28" s="241">
        <f>AZ28*(1+'RBH-R12 Growth Rates'!$J29)</f>
        <v>127.95726185424154</v>
      </c>
      <c r="BB28" s="241">
        <f>BA28*(1+'RBH-R12 Growth Rates'!$J29)</f>
        <v>134.41127789727005</v>
      </c>
      <c r="BC28" s="241">
        <f>BB28*(1+'RBH-R12 Growth Rates'!$J29)</f>
        <v>141.19082703220795</v>
      </c>
      <c r="BD28" s="241">
        <f>BC28*(1+'RBH-R12 Growth Rates'!$J29)</f>
        <v>148.31232877106473</v>
      </c>
      <c r="BE28" s="241">
        <f>BD28*(1+'RBH-R12 Growth Rates'!$J29)</f>
        <v>155.79303080701285</v>
      </c>
      <c r="BF28" s="241">
        <f>BE28*(1+'RBH-R12 Growth Rates'!$J29)</f>
        <v>163.65105078688606</v>
      </c>
      <c r="BG28" s="241">
        <f>BF28*(1+'RBH-R12 Growth Rates'!$J29)</f>
        <v>171.90542019063417</v>
      </c>
      <c r="BH28" s="241">
        <f>BG28*(1+'RBH-R12 Growth Rates'!$J29)</f>
        <v>180.57613042400678</v>
      </c>
      <c r="BI28" s="241">
        <f>BH28*(1+'RBH-R12 Growth Rates'!$J29)</f>
        <v>189.68418123609842</v>
      </c>
      <c r="BJ28" s="241">
        <f>BI28*(1+'RBH-R12 Growth Rates'!$J29)</f>
        <v>199.25163157901875</v>
      </c>
      <c r="BK28" s="241">
        <f>BJ28*(1+'RBH-R12 Growth Rates'!$J29)</f>
        <v>209.30165303286535</v>
      </c>
      <c r="BL28" s="241">
        <f>BK28*(1+'RBH-R12 Growth Rates'!$J29)</f>
        <v>219.85858592539051</v>
      </c>
      <c r="BM28" s="241">
        <f>BL28*(1+'RBH-R12 Growth Rates'!$J29)</f>
        <v>230.94799828227895</v>
      </c>
      <c r="BN28" s="241">
        <f>BM28*(1+'RBH-R12 Growth Rates'!$J29)</f>
        <v>242.59674775080893</v>
      </c>
      <c r="BO28" s="241">
        <f>BN28*(1+'RBH-R12 Growth Rates'!$J29)</f>
        <v>254.83304664687162</v>
      </c>
      <c r="BP28" s="241">
        <f>BO28*(1+'RBH-R12 Growth Rates'!$J29)</f>
        <v>267.68653028288634</v>
      </c>
      <c r="BQ28" s="241">
        <f>BP28*(1+'RBH-R12 Growth Rates'!$J29)</f>
        <v>281.18832874209676</v>
      </c>
      <c r="BR28" s="241">
        <f>BQ28*(1+'RBH-R12 Growth Rates'!$J29)</f>
        <v>295.37114227307973</v>
      </c>
      <c r="BS28" s="241">
        <f>BR28*(1+'RBH-R12 Growth Rates'!$J29)</f>
        <v>310.26932048706533</v>
      </c>
      <c r="BT28" s="241">
        <f>BS28*(1+'RBH-R12 Growth Rates'!$J29)</f>
        <v>325.9189455498784</v>
      </c>
      <c r="BU28" s="241">
        <f>BT28*(1+'RBH-R12 Growth Rates'!$J29)</f>
        <v>342.35791956998497</v>
      </c>
      <c r="BV28" s="241">
        <f>BU28*(1+'RBH-R12 Growth Rates'!$J29)</f>
        <v>359.62605639429063</v>
      </c>
      <c r="BW28" s="241">
        <f>BV28*(1+'RBH-R12 Growth Rates'!$J29)</f>
        <v>377.76517803401248</v>
      </c>
      <c r="BX28" s="241">
        <f>BW28*(1+'RBH-R12 Growth Rates'!$J29)</f>
        <v>396.8192159541606</v>
      </c>
      <c r="BY28" s="241">
        <f>BX28*(1+'RBH-R12 Growth Rates'!$J29)</f>
        <v>416.83431747194328</v>
      </c>
      <c r="BZ28" s="241">
        <f>BY28*(1+'RBH-R12 Growth Rates'!$J29)</f>
        <v>437.85895752178493</v>
      </c>
      <c r="CA28" s="241">
        <f>BZ28*(1+'RBH-R12 Growth Rates'!$J29)</f>
        <v>459.9440560576416</v>
      </c>
      <c r="CB28" s="241">
        <f>CA28*(1+'RBH-R12 Growth Rates'!$J29)</f>
        <v>483.14310137695361</v>
      </c>
      <c r="CC28" s="241">
        <f>CB28*(1+'RBH-R12 Growth Rates'!$J29)</f>
        <v>507.5122796649153</v>
      </c>
      <c r="CD28" s="241">
        <f>CC28*(1+'RBH-R12 Growth Rates'!$J29)</f>
        <v>533.11061107280761</v>
      </c>
      <c r="CE28" s="241">
        <f>CD28*(1+'RBH-R12 Growth Rates'!$J29)</f>
        <v>560.00009265996448</v>
      </c>
      <c r="CF28" s="241">
        <f>CE28*(1+'RBH-R12 Growth Rates'!$J29)</f>
        <v>588.24584854556576</v>
      </c>
      <c r="CG28" s="241">
        <f>CF28*(1+'RBH-R12 Growth Rates'!$J29)</f>
        <v>617.91628763391327</v>
      </c>
      <c r="CH28" s="241">
        <f>CG28*(1+'RBH-R12 Growth Rates'!$J29)</f>
        <v>649.0832692951866</v>
      </c>
      <c r="CI28" s="241">
        <f>CH28*(1+'RBH-R12 Growth Rates'!$J29)</f>
        <v>681.82227740294468</v>
      </c>
      <c r="CJ28" s="241">
        <f>CI28*(1+'RBH-R12 Growth Rates'!$J29)</f>
        <v>716.21260314987671</v>
      </c>
      <c r="CK28" s="241">
        <f>CJ28*(1+'RBH-R12 Growth Rates'!$J29)</f>
        <v>752.33753708456834</v>
      </c>
      <c r="CL28" s="241">
        <f>CK28*(1+'RBH-R12 Growth Rates'!$J29)</f>
        <v>790.28457083437979</v>
      </c>
      <c r="CM28" s="241">
        <f>CL28*(1+'RBH-R12 Growth Rates'!$J29)</f>
        <v>830.1456090029917</v>
      </c>
      <c r="CN28" s="241">
        <f>CM28*(1+'RBH-R12 Growth Rates'!$J29)</f>
        <v>872.01719175581832</v>
      </c>
      <c r="CO28" s="241">
        <f>CN28*(1+'RBH-R12 Growth Rates'!$J29)</f>
        <v>916.00072863237085</v>
      </c>
      <c r="CP28" s="241">
        <f>CO28*(1+'RBH-R12 Growth Rates'!$J29)</f>
        <v>962.20274415184531</v>
      </c>
      <c r="CQ28" s="241">
        <f>CP28*(1+'RBH-R12 Growth Rates'!$J29)</f>
        <v>1010.7351358067721</v>
      </c>
      <c r="CR28" s="241">
        <f>CQ28*(1+'RBH-R12 Growth Rates'!$J29)</f>
        <v>1061.7154450695657</v>
      </c>
      <c r="CS28" s="241">
        <f>CR28*(1+'RBH-R12 Growth Rates'!$J29)</f>
        <v>1115.2671420683319</v>
      </c>
      <c r="CT28" s="241">
        <f>CS28*(1+'RBH-R12 Growth Rates'!$J29)</f>
        <v>1171.5199246213915</v>
      </c>
      <c r="CU28" s="241">
        <f>CT28*(1+'RBH-R12 Growth Rates'!$J29)</f>
        <v>1230.6100323547603</v>
      </c>
      <c r="CV28" s="241">
        <f>CU28*(1+'RBH-R12 Growth Rates'!$J29)</f>
        <v>1292.6805766633495</v>
      </c>
      <c r="CW28" s="241">
        <f>CV28*(1+'RBH-R12 Growth Rates'!$J29)</f>
        <v>1357.8818873150283</v>
      </c>
      <c r="CX28" s="241">
        <f>CW28*(1+'RBH-R12 Growth Rates'!$J29)</f>
        <v>1426.3718765369922</v>
      </c>
      <c r="CY28" s="241">
        <f>CX28*(1+'RBH-R12 Growth Rates'!$J29)</f>
        <v>1498.3164214662277</v>
      </c>
      <c r="CZ28" s="241">
        <f>CY28*(1+'RBH-R12 Growth Rates'!$J29)</f>
        <v>1573.8897658903336</v>
      </c>
      <c r="DA28" s="241">
        <f>CZ28*(1+'RBH-R12 Growth Rates'!$J29)</f>
        <v>1653.2749422516852</v>
      </c>
      <c r="DB28" s="241">
        <f>DA28*(1+'RBH-R12 Growth Rates'!$J29)</f>
        <v>1736.6642149369986</v>
      </c>
      <c r="DC28" s="241">
        <f>DB28*(1+'RBH-R12 Growth Rates'!$J29)</f>
        <v>1824.2595459259085</v>
      </c>
      <c r="DD28" s="241">
        <f>DC28*(1+'RBH-R12 Growth Rates'!$J29)</f>
        <v>1916.2730839263188</v>
      </c>
      <c r="DE28" s="241">
        <f>DD28*(1+'RBH-R12 Growth Rates'!$J29)</f>
        <v>2012.9276781811757</v>
      </c>
      <c r="DF28" s="241">
        <f>DE28*(1+'RBH-R12 Growth Rates'!$J29)</f>
        <v>2114.4574181910571</v>
      </c>
      <c r="DG28" s="241">
        <f>DF28*(1+'RBH-R12 Growth Rates'!$J29)</f>
        <v>2221.1082006597458</v>
      </c>
      <c r="DH28" s="241">
        <f>DG28*(1+'RBH-R12 Growth Rates'!$J29)</f>
        <v>2333.1383250358795</v>
      </c>
      <c r="DI28" s="241">
        <f>DH28*(1+'RBH-R12 Growth Rates'!$J29)</f>
        <v>2450.8191190930329</v>
      </c>
      <c r="DJ28" s="241">
        <f>DI28*(1+'RBH-R12 Growth Rates'!$J29)</f>
        <v>2574.4355960633325</v>
      </c>
      <c r="DK28" s="241">
        <f>DJ28*(1+'RBH-R12 Growth Rates'!$J29)</f>
        <v>2704.2871449161312</v>
      </c>
      <c r="DL28" s="241">
        <f>DK28*(1+'RBH-R12 Growth Rates'!$J29)</f>
        <v>2840.6882554535396</v>
      </c>
      <c r="DM28" s="241">
        <f>DL28*(1+'RBH-R12 Growth Rates'!$J29)</f>
        <v>2983.9692799789332</v>
      </c>
      <c r="DN28" s="241">
        <f>DM28*(1+'RBH-R12 Growth Rates'!$J29)</f>
        <v>3134.4772333831415</v>
      </c>
      <c r="DO28" s="241">
        <f>DN28*(1+'RBH-R12 Growth Rates'!$J29)</f>
        <v>3292.5766335860526</v>
      </c>
      <c r="DP28" s="241">
        <f>DO28*(1+'RBH-R12 Growth Rates'!$J29)</f>
        <v>3458.6503843691216</v>
      </c>
      <c r="DQ28" s="241">
        <f>DP28*(1+'RBH-R12 Growth Rates'!$J29)</f>
        <v>3633.1007027369269</v>
      </c>
      <c r="DR28" s="241">
        <f>DQ28*(1+'RBH-R12 Growth Rates'!$J29)</f>
        <v>3816.3500930537689</v>
      </c>
      <c r="DS28" s="241">
        <f>DR28*(1+'RBH-R12 Growth Rates'!$J29)</f>
        <v>4008.8423703145918</v>
      </c>
      <c r="DT28" s="241">
        <f>DS28*(1+'RBH-R12 Growth Rates'!$J29)</f>
        <v>4211.0437350285019</v>
      </c>
      <c r="DU28" s="241">
        <f>DT28*(1+'RBH-R12 Growth Rates'!$J29)</f>
        <v>4423.4439023181694</v>
      </c>
      <c r="DV28" s="241">
        <f>DU28*(1+'RBH-R12 Growth Rates'!$J29)</f>
        <v>4646.5572879696911</v>
      </c>
      <c r="DW28" s="241">
        <f>DV28*(1+'RBH-R12 Growth Rates'!$J29)</f>
        <v>4880.9242543054388</v>
      </c>
      <c r="DX28" s="241">
        <f>DW28*(1+'RBH-R12 Growth Rates'!$J29)</f>
        <v>5127.1124188972872</v>
      </c>
      <c r="DY28" s="241">
        <f>DX28*(1+'RBH-R12 Growth Rates'!$J29)</f>
        <v>5385.7180292898238</v>
      </c>
      <c r="DZ28" s="241">
        <f>DY28*(1+'RBH-R12 Growth Rates'!$J29)</f>
        <v>5657.3674070630022</v>
      </c>
      <c r="EA28" s="241">
        <f>DZ28*(1+'RBH-R12 Growth Rates'!$J29)</f>
        <v>5942.7184647316444</v>
      </c>
      <c r="EB28" s="241">
        <f>EA28*(1+'RBH-R12 Growth Rates'!$J29)</f>
        <v>6242.4622991555943</v>
      </c>
      <c r="EC28" s="241">
        <f>EB28*(1+'RBH-R12 Growth Rates'!$J29)</f>
        <v>6557.324865319637</v>
      </c>
      <c r="ED28" s="241">
        <f>EC28*(1+'RBH-R12 Growth Rates'!$J29)</f>
        <v>6888.0687345369342</v>
      </c>
      <c r="EE28" s="241">
        <f>ED28*(1+'RBH-R12 Growth Rates'!$J29)</f>
        <v>7235.4949413342065</v>
      </c>
      <c r="EF28" s="241">
        <f>EE28*(1+'RBH-R12 Growth Rates'!$J29)</f>
        <v>7600.4449234916647</v>
      </c>
      <c r="EG28" s="241">
        <f>EF28*(1+'RBH-R12 Growth Rates'!$J29)</f>
        <v>7983.8025599363036</v>
      </c>
      <c r="EH28" s="241">
        <f>EG28*(1+'RBH-R12 Growth Rates'!$J29)</f>
        <v>8386.49631142418</v>
      </c>
      <c r="EI28" s="241">
        <f>EH28*(1+'RBH-R12 Growth Rates'!$J29)</f>
        <v>8809.5014691962151</v>
      </c>
      <c r="EJ28" s="241">
        <f>EI28*(1+'RBH-R12 Growth Rates'!$J29)</f>
        <v>9253.8425170536011</v>
      </c>
      <c r="EK28" s="241">
        <f>EJ28*(1+'RBH-R12 Growth Rates'!$J29)</f>
        <v>9720.5956125735447</v>
      </c>
      <c r="EL28" s="241">
        <f>EK28*(1+'RBH-R12 Growth Rates'!$J29)</f>
        <v>10210.891193474667</v>
      </c>
      <c r="EM28" s="241">
        <f>EL28*(1+'RBH-R12 Growth Rates'!$J29)</f>
        <v>10725.916715444442</v>
      </c>
      <c r="EN28" s="241">
        <f>EM28*(1+'RBH-R12 Growth Rates'!$J29)</f>
        <v>11266.919528059499</v>
      </c>
      <c r="EO28" s="241">
        <f>EN28*(1+'RBH-R12 Growth Rates'!$J29)</f>
        <v>11835.209895763994</v>
      </c>
      <c r="EP28" s="241">
        <f>EO28*(1+'RBH-R12 Growth Rates'!$J29)</f>
        <v>12432.164171222637</v>
      </c>
      <c r="EQ28" s="241">
        <f>EP28*(1+'RBH-R12 Growth Rates'!$J29)</f>
        <v>13059.228128733974</v>
      </c>
      <c r="ER28" s="241">
        <f>EQ28*(1+'RBH-R12 Growth Rates'!$J29)</f>
        <v>13717.920465777168</v>
      </c>
      <c r="ES28" s="241">
        <f>ER28*(1+'RBH-R12 Growth Rates'!$J29)</f>
        <v>14409.836481172742</v>
      </c>
      <c r="ET28" s="241">
        <f>ES28*(1+'RBH-R12 Growth Rates'!$J29)</f>
        <v>15136.651938765497</v>
      </c>
      <c r="EU28" s="241">
        <f>ET28*(1+'RBH-R12 Growth Rates'!$J29)</f>
        <v>15900.127125987103</v>
      </c>
      <c r="EV28" s="241">
        <f>EU28*(1+'RBH-R12 Growth Rates'!$J29)</f>
        <v>16702.111117127908</v>
      </c>
      <c r="EW28" s="241">
        <f>EV28*(1+'RBH-R12 Growth Rates'!$J29)</f>
        <v>17544.546251643216</v>
      </c>
      <c r="EX28" s="241">
        <f>EW28*(1+'RBH-R12 Growth Rates'!$J29)</f>
        <v>18429.47283834016</v>
      </c>
      <c r="EY28" s="241">
        <f>EX28*(1+'RBH-R12 Growth Rates'!$J29)</f>
        <v>19359.034096838306</v>
      </c>
      <c r="EZ28" s="241">
        <f>EY28*(1+'RBH-R12 Growth Rates'!$J29)</f>
        <v>20335.481348271802</v>
      </c>
      <c r="FA28" s="241">
        <f>EZ28*(1+'RBH-R12 Growth Rates'!$J29)</f>
        <v>21361.179467804537</v>
      </c>
      <c r="FB28" s="241">
        <f>FA28*(1+'RBH-R12 Growth Rates'!$J29)</f>
        <v>22438.612612163837</v>
      </c>
      <c r="FC28" s="241">
        <f>FB28*(1+'RBH-R12 Growth Rates'!$J29)</f>
        <v>23570.390236064337</v>
      </c>
      <c r="FD28" s="241">
        <f>FC28*(1+'RBH-R12 Growth Rates'!$J29)</f>
        <v>24759.253412093287</v>
      </c>
      <c r="FE28" s="241">
        <f>FD28*(1+'RBH-R12 Growth Rates'!$J29)</f>
        <v>26008.08146936358</v>
      </c>
      <c r="FF28" s="241">
        <f>FE28*(1+'RBH-R12 Growth Rates'!$J29)</f>
        <v>27319.898967012705</v>
      </c>
      <c r="FG28" s="241">
        <f>FF28*(1+'RBH-R12 Growth Rates'!$J29)</f>
        <v>28697.883019436951</v>
      </c>
      <c r="FH28" s="241">
        <f>FG28*(1+'RBH-R12 Growth Rates'!$J29)</f>
        <v>30145.370991001902</v>
      </c>
      <c r="FI28" s="241">
        <f>FH28*(1+'RBH-R12 Growth Rates'!$J29)</f>
        <v>31665.868578865247</v>
      </c>
      <c r="FJ28" s="241">
        <f>FI28*(1+'RBH-R12 Growth Rates'!$J29)</f>
        <v>33263.058303487778</v>
      </c>
      <c r="FK28" s="241">
        <f>FJ28*(1+'RBH-R12 Growth Rates'!$J29)</f>
        <v>34940.808427395939</v>
      </c>
      <c r="FL28" s="241">
        <f>FK28*(1+'RBH-R12 Growth Rates'!$J29)</f>
        <v>36703.182323796442</v>
      </c>
      <c r="FM28" s="241">
        <f>FL28*(1+'RBH-R12 Growth Rates'!$J29)</f>
        <v>38554.448317732924</v>
      </c>
      <c r="FN28" s="241">
        <f>FM28*(1+'RBH-R12 Growth Rates'!$J29)</f>
        <v>40499.090023619145</v>
      </c>
      <c r="FO28" s="241">
        <f>FN28*(1+'RBH-R12 Growth Rates'!$J29)</f>
        <v>42541.817204185405</v>
      </c>
      <c r="FP28" s="241">
        <f>FO28*(1+'RBH-R12 Growth Rates'!$J29)</f>
        <v>44687.577177137639</v>
      </c>
      <c r="FQ28" s="241">
        <f>FP28*(1+'RBH-R12 Growth Rates'!$J29)</f>
        <v>46941.566797155137</v>
      </c>
      <c r="FR28" s="241">
        <f>FQ28*(1+'RBH-R12 Growth Rates'!$J29)</f>
        <v>49309.245042246403</v>
      </c>
      <c r="FS28" s="241">
        <f>FR28*(1+'RBH-R12 Growth Rates'!$J29)</f>
        <v>51796.346234946184</v>
      </c>
      <c r="FT28" s="241">
        <f>FS28*(1+'RBH-R12 Growth Rates'!$J29)</f>
        <v>54408.89393037439</v>
      </c>
      <c r="FU28" s="241">
        <f>FT28*(1+'RBH-R12 Growth Rates'!$J29)</f>
        <v>57153.215504792584</v>
      </c>
      <c r="FV28" s="241">
        <f>FU28*(1+'RBH-R12 Growth Rates'!$J29)</f>
        <v>60035.957479990378</v>
      </c>
      <c r="FW28" s="241">
        <f>FV28*(1+'RBH-R12 Growth Rates'!$J29)</f>
        <v>63064.101620616122</v>
      </c>
      <c r="FX28" s="241">
        <f>FW28*(1+'RBH-R12 Growth Rates'!$J29)</f>
        <v>66244.981843438305</v>
      </c>
      <c r="FY28" s="241">
        <f>FX28*(1+'RBH-R12 Growth Rates'!$J29)</f>
        <v>69586.301979490527</v>
      </c>
      <c r="FZ28" s="241">
        <f>FY28*(1+'RBH-R12 Growth Rates'!$J29)</f>
        <v>73096.154432118419</v>
      </c>
      <c r="GA28" s="241">
        <f>FZ28*(1+'RBH-R12 Growth Rates'!$J29)</f>
        <v>76783.03977611693</v>
      </c>
      <c r="GB28" s="241">
        <f>GA28*(1+'RBH-R12 Growth Rates'!$J29)</f>
        <v>80655.887345425304</v>
      </c>
      <c r="GC28" s="241">
        <f>GB28*(1+'RBH-R12 Growth Rates'!$J29)</f>
        <v>84724.076859241628</v>
      </c>
      <c r="GD28" s="241">
        <f>GC28*(1+'RBH-R12 Growth Rates'!$J29)</f>
        <v>88997.461138933446</v>
      </c>
      <c r="GE28" s="241">
        <f>GD28*(1+'RBH-R12 Growth Rates'!$J29)</f>
        <v>93486.389970763106</v>
      </c>
      <c r="GF28" s="241">
        <f>GE28*(1+'RBH-R12 Growth Rates'!$J29)</f>
        <v>98201.735172221277</v>
      </c>
      <c r="GG28" s="241">
        <f>GF28*(1+'RBH-R12 Growth Rates'!$J29)</f>
        <v>103154.91692267731</v>
      </c>
      <c r="GH28" s="241">
        <f>GG28*(1+'RBH-R12 Growth Rates'!$J29)</f>
        <v>108357.93142211709</v>
      </c>
      <c r="GI28" s="241">
        <f>GH28*(1+'RBH-R12 Growth Rates'!$J29)</f>
        <v>113823.37994495562</v>
      </c>
      <c r="GJ28" s="241">
        <f>GI28*(1+'RBH-R12 Growth Rates'!$J29)</f>
        <v>119564.49935929016</v>
      </c>
      <c r="GK28" s="241">
        <f>GJ28*(1+'RBH-R12 Growth Rates'!$J29)</f>
        <v>125595.19418550922</v>
      </c>
      <c r="GL28" s="241">
        <f>GK28*(1+'RBH-R12 Growth Rates'!$J29)</f>
        <v>131930.07027190062</v>
      </c>
      <c r="GM28" s="241">
        <f>GL28*(1+'RBH-R12 Growth Rates'!$J29)</f>
        <v>138584.47016881825</v>
      </c>
      <c r="GN28" s="241">
        <f>GM28*(1+'RBH-R12 Growth Rates'!$J29)</f>
        <v>145574.51028708069</v>
      </c>
      <c r="GO28" s="241">
        <f>GN28*(1+'RBH-R12 Growth Rates'!$J29)</f>
        <v>152917.11993059656</v>
      </c>
      <c r="GP28" s="241">
        <f>GO28*(1+'RBH-R12 Growth Rates'!$J29)</f>
        <v>160630.08229775017</v>
      </c>
      <c r="GQ28" s="241">
        <f>GP28*(1+'RBH-R12 Growth Rates'!$J29)</f>
        <v>168732.07755084962</v>
      </c>
      <c r="GR28" s="241">
        <f>GQ28*(1+'RBH-R12 Growth Rates'!$J29)</f>
        <v>177242.72805794794</v>
      </c>
      <c r="GS28" s="241">
        <f>GR28*(1+'RBH-R12 Growth Rates'!$J29)</f>
        <v>186182.64591660924</v>
      </c>
      <c r="GT28" s="241">
        <f>GS28*(1+'RBH-R12 Growth Rates'!$J29)</f>
        <v>195573.48287471864</v>
      </c>
      <c r="GU28" s="241">
        <f>GT28*(1+'RBH-R12 Growth Rates'!$J29)</f>
        <v>205437.9827692399</v>
      </c>
      <c r="GV28" s="241">
        <f>GU28*(1+'RBH-R12 Growth Rates'!$J29)</f>
        <v>215800.03660992341</v>
      </c>
      <c r="GW28" s="241">
        <f>GV28*(1+'RBH-R12 Growth Rates'!$J29)</f>
        <v>226684.74044137241</v>
      </c>
      <c r="GX28" s="241">
        <f>GW28*(1+'RBH-R12 Growth Rates'!$J29)</f>
        <v>238118.4561236049</v>
      </c>
      <c r="GY28" s="241">
        <f>GX28*(1+'RBH-R12 Growth Rates'!$J29)</f>
        <v>250128.8751783167</v>
      </c>
      <c r="GZ28" s="241">
        <f>GY28*(1+'RBH-R12 Growth Rates'!$J29)</f>
        <v>262745.08585547586</v>
      </c>
      <c r="HA28" s="241">
        <f>GZ28*(1+'RBH-R12 Growth Rates'!$J29)</f>
        <v>275997.64358267869</v>
      </c>
    </row>
    <row r="29" spans="1:209">
      <c r="A29" s="259" t="s">
        <v>1261</v>
      </c>
      <c r="B29" s="241">
        <v>1.38</v>
      </c>
      <c r="C29" s="241">
        <v>1.46</v>
      </c>
      <c r="D29" s="241">
        <v>1.57</v>
      </c>
      <c r="E29" s="241">
        <v>1.67</v>
      </c>
      <c r="F29" s="241">
        <f>E29*(1+'RBH-R12 Growth Rates'!$B30)</f>
        <v>1.744910188</v>
      </c>
      <c r="G29" s="241">
        <f>F29*(1+'RBH-R12 Growth Rates'!F30)</f>
        <v>1.8251287491489696</v>
      </c>
      <c r="H29" s="241">
        <f>G29*(1+'RBH-R12 Growth Rates'!G30)</f>
        <v>1.9110729241245517</v>
      </c>
      <c r="I29" s="241">
        <f>H29*(1+'RBH-R12 Growth Rates'!H30)</f>
        <v>2.0031978472614926</v>
      </c>
      <c r="J29" s="241">
        <f>I29*(1+'RBH-R12 Growth Rates'!I30)</f>
        <v>2.1020002789333039</v>
      </c>
      <c r="K29" s="241">
        <f>J29*(1+'RBH-R12 Growth Rates'!$J30)</f>
        <v>2.2080227377300514</v>
      </c>
      <c r="L29" s="241">
        <f>K29*(1+'RBH-R12 Growth Rates'!$J30)</f>
        <v>2.3193928465161759</v>
      </c>
      <c r="M29" s="241">
        <f>L29*(1+'RBH-R12 Growth Rates'!$J30)</f>
        <v>2.4363803345616208</v>
      </c>
      <c r="N29" s="241">
        <f>M29*(1+'RBH-R12 Growth Rates'!$J30)</f>
        <v>2.5592685359682115</v>
      </c>
      <c r="O29" s="241">
        <f>N29*(1+'RBH-R12 Growth Rates'!$J30)</f>
        <v>2.6883550758816117</v>
      </c>
      <c r="P29" s="241">
        <f>O29*(1+'RBH-R12 Growth Rates'!$J30)</f>
        <v>2.823952591315019</v>
      </c>
      <c r="Q29" s="241">
        <f>P29*(1+'RBH-R12 Growth Rates'!$J30)</f>
        <v>2.9663894883303712</v>
      </c>
      <c r="R29" s="241">
        <f>Q29*(1+'RBH-R12 Growth Rates'!$J30)</f>
        <v>3.1160107374108956</v>
      </c>
      <c r="S29" s="241">
        <f>R29*(1+'RBH-R12 Growth Rates'!$J30)</f>
        <v>3.2731787089513276</v>
      </c>
      <c r="T29" s="241">
        <f>S29*(1+'RBH-R12 Growth Rates'!$J30)</f>
        <v>3.4382740508892886</v>
      </c>
      <c r="U29" s="241">
        <f>T29*(1+'RBH-R12 Growth Rates'!$J30)</f>
        <v>3.6116966106033743</v>
      </c>
      <c r="V29" s="241">
        <f>U29*(1+'RBH-R12 Growth Rates'!$J30)</f>
        <v>3.7938664033107132</v>
      </c>
      <c r="W29" s="241">
        <f>V29*(1+'RBH-R12 Growth Rates'!$J30)</f>
        <v>3.9852246293093776</v>
      </c>
      <c r="X29" s="241">
        <f>W29*(1+'RBH-R12 Growth Rates'!$J30)</f>
        <v>4.1862347425293214</v>
      </c>
      <c r="Y29" s="241">
        <f>X29*(1+'RBH-R12 Growth Rates'!$J30)</f>
        <v>4.3973835729797912</v>
      </c>
      <c r="Z29" s="241">
        <f>Y29*(1+'RBH-R12 Growth Rates'!$J30)</f>
        <v>4.6191825058116827</v>
      </c>
      <c r="AA29" s="241">
        <f>Z29*(1+'RBH-R12 Growth Rates'!$J30)</f>
        <v>4.8521687198504369</v>
      </c>
      <c r="AB29" s="241">
        <f>AA29*(1+'RBH-R12 Growth Rates'!$J30)</f>
        <v>5.0969064885991022</v>
      </c>
      <c r="AC29" s="241">
        <f>AB29*(1+'RBH-R12 Growth Rates'!$J30)</f>
        <v>5.3539885468624826</v>
      </c>
      <c r="AD29" s="241">
        <f>AC29*(1+'RBH-R12 Growth Rates'!$J30)</f>
        <v>5.6240375263022218</v>
      </c>
      <c r="AE29" s="241">
        <f>AD29*(1+'RBH-R12 Growth Rates'!$J30)</f>
        <v>5.9077074633996274</v>
      </c>
      <c r="AF29" s="241">
        <f>AE29*(1+'RBH-R12 Growth Rates'!$J30)</f>
        <v>6.2056853834783903</v>
      </c>
      <c r="AG29" s="241">
        <f>AF29*(1+'RBH-R12 Growth Rates'!$J30)</f>
        <v>6.5186929646235745</v>
      </c>
      <c r="AH29" s="241">
        <f>AG29*(1+'RBH-R12 Growth Rates'!$J30)</f>
        <v>6.8474882855267554</v>
      </c>
      <c r="AI29" s="241">
        <f>AH29*(1+'RBH-R12 Growth Rates'!$J30)</f>
        <v>7.1928676614904381</v>
      </c>
      <c r="AJ29" s="241">
        <f>AI29*(1+'RBH-R12 Growth Rates'!$J30)</f>
        <v>7.5556675730384155</v>
      </c>
      <c r="AK29" s="241">
        <f>AJ29*(1+'RBH-R12 Growth Rates'!$J30)</f>
        <v>7.9367666918029967</v>
      </c>
      <c r="AL29" s="241">
        <f>AK29*(1+'RBH-R12 Growth Rates'!$J30)</f>
        <v>8.3370880085956394</v>
      </c>
      <c r="AM29" s="241">
        <f>AL29*(1+'RBH-R12 Growth Rates'!$J30)</f>
        <v>8.7576010688149974</v>
      </c>
      <c r="AN29" s="241">
        <f>AM29*(1+'RBH-R12 Growth Rates'!$J30)</f>
        <v>9.1993243206063688</v>
      </c>
      <c r="AO29" s="241">
        <f>AN29*(1+'RBH-R12 Growth Rates'!$J30)</f>
        <v>9.6633275814595763</v>
      </c>
      <c r="AP29" s="241">
        <f>AO29*(1+'RBH-R12 Growth Rates'!$J30)</f>
        <v>10.150734629219192</v>
      </c>
      <c r="AQ29" s="241">
        <f>AP29*(1+'RBH-R12 Growth Rates'!$J30)</f>
        <v>10.662725923782316</v>
      </c>
      <c r="AR29" s="241">
        <f>AQ29*(1+'RBH-R12 Growth Rates'!$J30)</f>
        <v>11.200541466075634</v>
      </c>
      <c r="AS29" s="241">
        <f>AR29*(1+'RBH-R12 Growth Rates'!$J30)</f>
        <v>11.765483801235973</v>
      </c>
      <c r="AT29" s="241">
        <f>AS29*(1+'RBH-R12 Growth Rates'!$J30)</f>
        <v>12.358921173267797</v>
      </c>
      <c r="AU29" s="241">
        <f>AT29*(1+'RBH-R12 Growth Rates'!$J30)</f>
        <v>12.982290838817976</v>
      </c>
      <c r="AV29" s="241">
        <f>AU29*(1+'RBH-R12 Growth Rates'!$J30)</f>
        <v>13.637102548093512</v>
      </c>
      <c r="AW29" s="241">
        <f>AV29*(1+'RBH-R12 Growth Rates'!$J30)</f>
        <v>14.32494220135273</v>
      </c>
      <c r="AX29" s="241">
        <f>AW29*(1+'RBH-R12 Growth Rates'!$J30)</f>
        <v>15.047475689825639</v>
      </c>
      <c r="AY29" s="241">
        <f>AX29*(1+'RBH-R12 Growth Rates'!$J30)</f>
        <v>15.806452930365872</v>
      </c>
      <c r="AZ29" s="241">
        <f>AY29*(1+'RBH-R12 Growth Rates'!$J30)</f>
        <v>16.60371210360579</v>
      </c>
      <c r="BA29" s="241">
        <f>AZ29*(1+'RBH-R12 Growth Rates'!$J30)</f>
        <v>17.441184105879231</v>
      </c>
      <c r="BB29" s="241">
        <f>BA29*(1+'RBH-R12 Growth Rates'!$J30)</f>
        <v>18.320897225694065</v>
      </c>
      <c r="BC29" s="241">
        <f>BB29*(1+'RBH-R12 Growth Rates'!$J30)</f>
        <v>19.24498205608063</v>
      </c>
      <c r="BD29" s="241">
        <f>BC29*(1+'RBH-R12 Growth Rates'!$J30)</f>
        <v>20.215676654713313</v>
      </c>
      <c r="BE29" s="241">
        <f>BD29*(1+'RBH-R12 Growth Rates'!$J30)</f>
        <v>21.235331964302699</v>
      </c>
      <c r="BF29" s="241">
        <f>BE29*(1+'RBH-R12 Growth Rates'!$J30)</f>
        <v>22.306417506386005</v>
      </c>
      <c r="BG29" s="241">
        <f>BF29*(1+'RBH-R12 Growth Rates'!$J30)</f>
        <v>23.431527362305722</v>
      </c>
      <c r="BH29" s="241">
        <f>BG29*(1+'RBH-R12 Growth Rates'!$J30)</f>
        <v>24.613386455861885</v>
      </c>
      <c r="BI29" s="241">
        <f>BH29*(1+'RBH-R12 Growth Rates'!$J30)</f>
        <v>25.854857152854045</v>
      </c>
      <c r="BJ29" s="241">
        <f>BI29*(1+'RBH-R12 Growth Rates'!$J30)</f>
        <v>27.15894619349648</v>
      </c>
      <c r="BK29" s="241">
        <f>BJ29*(1+'RBH-R12 Growth Rates'!$J30)</f>
        <v>28.528811974496421</v>
      </c>
      <c r="BL29" s="241">
        <f>BK29*(1+'RBH-R12 Growth Rates'!$J30)</f>
        <v>29.967772198431849</v>
      </c>
      <c r="BM29" s="241">
        <f>BL29*(1+'RBH-R12 Growth Rates'!$J30)</f>
        <v>31.479311908955061</v>
      </c>
      <c r="BN29" s="241">
        <f>BM29*(1+'RBH-R12 Growth Rates'!$J30)</f>
        <v>33.067091931282569</v>
      </c>
      <c r="BO29" s="241">
        <f>BN29*(1+'RBH-R12 Growth Rates'!$J30)</f>
        <v>34.734957738413563</v>
      </c>
      <c r="BP29" s="241">
        <f>BO29*(1+'RBH-R12 Growth Rates'!$J30)</f>
        <v>36.486948764550135</v>
      </c>
      <c r="BQ29" s="241">
        <f>BP29*(1+'RBH-R12 Growth Rates'!$J30)</f>
        <v>38.327308188275644</v>
      </c>
      <c r="BR29" s="241">
        <f>BQ29*(1+'RBH-R12 Growth Rates'!$J30)</f>
        <v>40.260493209185263</v>
      </c>
      <c r="BS29" s="241">
        <f>BR29*(1+'RBH-R12 Growth Rates'!$J30)</f>
        <v>42.29118584285785</v>
      </c>
      <c r="BT29" s="241">
        <f>BS29*(1+'RBH-R12 Growth Rates'!$J30)</f>
        <v>44.424304260313711</v>
      </c>
      <c r="BU29" s="241">
        <f>BT29*(1+'RBH-R12 Growth Rates'!$J30)</f>
        <v>46.665014699421477</v>
      </c>
      <c r="BV29" s="241">
        <f>BU29*(1+'RBH-R12 Growth Rates'!$J30)</f>
        <v>49.018743977102517</v>
      </c>
      <c r="BW29" s="241">
        <f>BV29*(1+'RBH-R12 Growth Rates'!$J30)</f>
        <v>51.491192632636483</v>
      </c>
      <c r="BX29" s="241">
        <f>BW29*(1+'RBH-R12 Growth Rates'!$J30)</f>
        <v>54.088348733899927</v>
      </c>
      <c r="BY29" s="241">
        <f>BX29*(1+'RBH-R12 Growth Rates'!$J30)</f>
        <v>56.816502379975617</v>
      </c>
      <c r="BZ29" s="241">
        <f>BY29*(1+'RBH-R12 Growth Rates'!$J30)</f>
        <v>59.682260935256664</v>
      </c>
      <c r="CA29" s="241">
        <f>BZ29*(1+'RBH-R12 Growth Rates'!$J30)</f>
        <v>62.692565031941207</v>
      </c>
      <c r="CB29" s="241">
        <f>CA29*(1+'RBH-R12 Growth Rates'!$J30)</f>
        <v>65.854705379674385</v>
      </c>
      <c r="CC29" s="241">
        <f>CB29*(1+'RBH-R12 Growth Rates'!$J30)</f>
        <v>69.176340423049183</v>
      </c>
      <c r="CD29" s="241">
        <f>CC29*(1+'RBH-R12 Growth Rates'!$J30)</f>
        <v>72.66551488973117</v>
      </c>
      <c r="CE29" s="241">
        <f>CD29*(1+'RBH-R12 Growth Rates'!$J30)</f>
        <v>76.330679274129153</v>
      </c>
      <c r="CF29" s="241">
        <f>CE29*(1+'RBH-R12 Growth Rates'!$J30)</f>
        <v>80.180710303799572</v>
      </c>
      <c r="CG29" s="241">
        <f>CF29*(1+'RBH-R12 Growth Rates'!$J30)</f>
        <v>84.224932438152706</v>
      </c>
      <c r="CH29" s="241">
        <f>CG29*(1+'RBH-R12 Growth Rates'!$J30)</f>
        <v>88.473140451528621</v>
      </c>
      <c r="CI29" s="241">
        <f>CH29*(1+'RBH-R12 Growth Rates'!$J30)</f>
        <v>92.935623155337382</v>
      </c>
      <c r="CJ29" s="241">
        <f>CI29*(1+'RBH-R12 Growth Rates'!$J30)</f>
        <v>97.623188316716437</v>
      </c>
      <c r="CK29" s="241">
        <f>CJ29*(1+'RBH-R12 Growth Rates'!$J30)</f>
        <v>102.54718883405633</v>
      </c>
      <c r="CL29" s="241">
        <f>CK29*(1+'RBH-R12 Growth Rates'!$J30)</f>
        <v>107.71955023278952</v>
      </c>
      <c r="CM29" s="241">
        <f>CL29*(1+'RBH-R12 Growth Rates'!$J30)</f>
        <v>113.15279954803495</v>
      </c>
      <c r="CN29" s="241">
        <f>CM29*(1+'RBH-R12 Growth Rates'!$J30)</f>
        <v>118.86009566404979</v>
      </c>
      <c r="CO29" s="241">
        <f>CN29*(1+'RBH-R12 Growth Rates'!$J30)</f>
        <v>124.8552611839679</v>
      </c>
      <c r="CP29" s="241">
        <f>CO29*(1+'RBH-R12 Growth Rates'!$J30)</f>
        <v>131.15281590701102</v>
      </c>
      <c r="CQ29" s="241">
        <f>CP29*(1+'RBH-R12 Growth Rates'!$J30)</f>
        <v>137.76801199425174</v>
      </c>
      <c r="CR29" s="241">
        <f>CQ29*(1+'RBH-R12 Growth Rates'!$J30)</f>
        <v>144.71687090809672</v>
      </c>
      <c r="CS29" s="241">
        <f>CR29*(1+'RBH-R12 Growth Rates'!$J30)</f>
        <v>152.01622221495484</v>
      </c>
      <c r="CT29" s="241">
        <f>CS29*(1+'RBH-R12 Growth Rates'!$J30)</f>
        <v>159.68374434506663</v>
      </c>
      <c r="CU29" s="241">
        <f>CT29*(1+'RBH-R12 Growth Rates'!$J30)</f>
        <v>167.73800740821267</v>
      </c>
      <c r="CV29" s="241">
        <f>CU29*(1+'RBH-R12 Growth Rates'!$J30)</f>
        <v>176.19851816899646</v>
      </c>
      <c r="CW29" s="241">
        <f>CV29*(1+'RBH-R12 Growth Rates'!$J30)</f>
        <v>185.08576729062852</v>
      </c>
      <c r="CX29" s="241">
        <f>CW29*(1+'RBH-R12 Growth Rates'!$J30)</f>
        <v>194.42127896163231</v>
      </c>
      <c r="CY29" s="241">
        <f>CX29*(1+'RBH-R12 Growth Rates'!$J30)</f>
        <v>204.22766302566347</v>
      </c>
      <c r="CZ29" s="241">
        <f>CY29*(1+'RBH-R12 Growth Rates'!$J30)</f>
        <v>214.52866974069707</v>
      </c>
      <c r="DA29" s="241">
        <f>CZ29*(1+'RBH-R12 Growth Rates'!$J30)</f>
        <v>225.34924730020452</v>
      </c>
      <c r="DB29" s="241">
        <f>DA29*(1+'RBH-R12 Growth Rates'!$J30)</f>
        <v>236.71560225563223</v>
      </c>
      <c r="DC29" s="241">
        <f>DB29*(1+'RBH-R12 Growth Rates'!$J30)</f>
        <v>248.65526298651997</v>
      </c>
      <c r="DD29" s="241">
        <f>DC29*(1+'RBH-R12 Growth Rates'!$J30)</f>
        <v>261.19714637197848</v>
      </c>
      <c r="DE29" s="241">
        <f>DD29*(1+'RBH-R12 Growth Rates'!$J30)</f>
        <v>274.37162782499917</v>
      </c>
      <c r="DF29" s="241">
        <f>DE29*(1+'RBH-R12 Growth Rates'!$J30)</f>
        <v>288.21061485921331</v>
      </c>
      <c r="DG29" s="241">
        <f>DF29*(1+'RBH-R12 Growth Rates'!$J30)</f>
        <v>302.74762436627333</v>
      </c>
      <c r="DH29" s="241">
        <f>DG29*(1+'RBH-R12 Growth Rates'!$J30)</f>
        <v>318.01786379101549</v>
      </c>
      <c r="DI29" s="241">
        <f>DH29*(1+'RBH-R12 Growth Rates'!$J30)</f>
        <v>334.05831640100416</v>
      </c>
      <c r="DJ29" s="241">
        <f>DI29*(1+'RBH-R12 Growth Rates'!$J30)</f>
        <v>350.90783085697257</v>
      </c>
      <c r="DK29" s="241">
        <f>DJ29*(1+'RBH-R12 Growth Rates'!$J30)</f>
        <v>368.60721530109322</v>
      </c>
      <c r="DL29" s="241">
        <f>DK29*(1+'RBH-R12 Growth Rates'!$J30)</f>
        <v>387.19933619095156</v>
      </c>
      <c r="DM29" s="241">
        <f>DL29*(1+'RBH-R12 Growth Rates'!$J30)</f>
        <v>406.72922211859071</v>
      </c>
      <c r="DN29" s="241">
        <f>DM29*(1+'RBH-R12 Growth Rates'!$J30)</f>
        <v>427.24417286606854</v>
      </c>
      <c r="DO29" s="241">
        <f>DN29*(1+'RBH-R12 Growth Rates'!$J30)</f>
        <v>448.79387396165077</v>
      </c>
      <c r="DP29" s="241">
        <f>DO29*(1+'RBH-R12 Growth Rates'!$J30)</f>
        <v>471.43051701408569</v>
      </c>
      <c r="DQ29" s="241">
        <f>DP29*(1+'RBH-R12 Growth Rates'!$J30)</f>
        <v>495.20892611640016</v>
      </c>
      <c r="DR29" s="241">
        <f>DQ29*(1+'RBH-R12 Growth Rates'!$J30)</f>
        <v>520.18669062535696</v>
      </c>
      <c r="DS29" s="241">
        <f>DR29*(1+'RBH-R12 Growth Rates'!$J30)</f>
        <v>546.42430463815379</v>
      </c>
      <c r="DT29" s="241">
        <f>DS29*(1+'RBH-R12 Growth Rates'!$J30)</f>
        <v>573.98531350416556</v>
      </c>
      <c r="DU29" s="241">
        <f>DT29*(1+'RBH-R12 Growth Rates'!$J30)</f>
        <v>602.93646772656916</v>
      </c>
      <c r="DV29" s="241">
        <f>DU29*(1+'RBH-R12 Growth Rates'!$J30)</f>
        <v>633.34788462658798</v>
      </c>
      <c r="DW29" s="241">
        <f>DV29*(1+'RBH-R12 Growth Rates'!$J30)</f>
        <v>665.29321816189349</v>
      </c>
      <c r="DX29" s="241">
        <f>DW29*(1+'RBH-R12 Growth Rates'!$J30)</f>
        <v>698.8498373104502</v>
      </c>
      <c r="DY29" s="241">
        <f>DX29*(1+'RBH-R12 Growth Rates'!$J30)</f>
        <v>734.09901345183539</v>
      </c>
      <c r="DZ29" s="241">
        <f>DY29*(1+'RBH-R12 Growth Rates'!$J30)</f>
        <v>771.12611719985523</v>
      </c>
      <c r="EA29" s="241">
        <f>DZ29*(1+'RBH-R12 Growth Rates'!$J30)</f>
        <v>810.02082516317023</v>
      </c>
      <c r="EB29" s="241">
        <f>EA29*(1+'RBH-R12 Growth Rates'!$J30)</f>
        <v>850.87733713468674</v>
      </c>
      <c r="EC29" s="241">
        <f>EB29*(1+'RBH-R12 Growth Rates'!$J30)</f>
        <v>893.79460423573028</v>
      </c>
      <c r="ED29" s="241">
        <f>EC29*(1+'RBH-R12 Growth Rates'!$J30)</f>
        <v>938.87656856754597</v>
      </c>
      <c r="EE29" s="241">
        <f>ED29*(1+'RBH-R12 Growth Rates'!$J30)</f>
        <v>986.2324149505439</v>
      </c>
      <c r="EF29" s="241">
        <f>EE29*(1+'RBH-R12 Growth Rates'!$J30)</f>
        <v>1035.9768353609793</v>
      </c>
      <c r="EG29" s="241">
        <f>EF29*(1+'RBH-R12 Growth Rates'!$J30)</f>
        <v>1088.2303067055134</v>
      </c>
      <c r="EH29" s="241">
        <f>EG29*(1+'RBH-R12 Growth Rates'!$J30)</f>
        <v>1143.1193826064011</v>
      </c>
      <c r="EI29" s="241">
        <f>EH29*(1+'RBH-R12 Growth Rates'!$J30)</f>
        <v>1200.7769999039849</v>
      </c>
      <c r="EJ29" s="241">
        <f>EI29*(1+'RBH-R12 Growth Rates'!$J30)</f>
        <v>1261.3428006188201</v>
      </c>
      <c r="EK29" s="241">
        <f>EJ29*(1+'RBH-R12 Growth Rates'!$J30)</f>
        <v>1324.9634701531966</v>
      </c>
      <c r="EL29" s="241">
        <f>EK29*(1+'RBH-R12 Growth Rates'!$J30)</f>
        <v>1391.7930925511534</v>
      </c>
      <c r="EM29" s="241">
        <f>EL29*(1+'RBH-R12 Growth Rates'!$J30)</f>
        <v>1461.9935236773972</v>
      </c>
      <c r="EN29" s="241">
        <f>EM29*(1+'RBH-R12 Growth Rates'!$J30)</f>
        <v>1535.7347832189316</v>
      </c>
      <c r="EO29" s="241">
        <f>EN29*(1+'RBH-R12 Growth Rates'!$J30)</f>
        <v>1613.195466458797</v>
      </c>
      <c r="EP29" s="241">
        <f>EO29*(1+'RBH-R12 Growth Rates'!$J30)</f>
        <v>1694.5631768191981</v>
      </c>
      <c r="EQ29" s="241">
        <f>EP29*(1+'RBH-R12 Growth Rates'!$J30)</f>
        <v>1780.0349802216085</v>
      </c>
      <c r="ER29" s="241">
        <f>EQ29*(1+'RBH-R12 Growth Rates'!$J30)</f>
        <v>1869.8178823642695</v>
      </c>
      <c r="ES29" s="241">
        <f>ER29*(1+'RBH-R12 Growth Rates'!$J30)</f>
        <v>1964.1293300730154</v>
      </c>
      <c r="ET29" s="241">
        <f>ES29*(1+'RBH-R12 Growth Rates'!$J30)</f>
        <v>2063.1977379396526</v>
      </c>
      <c r="EU29" s="241">
        <f>ET29*(1+'RBH-R12 Growth Rates'!$J30)</f>
        <v>2167.2630415233684</v>
      </c>
      <c r="EV29" s="241">
        <f>EU29*(1+'RBH-R12 Growth Rates'!$J30)</f>
        <v>2276.5772784549781</v>
      </c>
      <c r="EW29" s="241">
        <f>EV29*(1+'RBH-R12 Growth Rates'!$J30)</f>
        <v>2391.4051988513975</v>
      </c>
      <c r="EX29" s="241">
        <f>EW29*(1+'RBH-R12 Growth Rates'!$J30)</f>
        <v>2512.0249065187127</v>
      </c>
      <c r="EY29" s="241">
        <f>EX29*(1+'RBH-R12 Growth Rates'!$J30)</f>
        <v>2638.728532496792</v>
      </c>
      <c r="EZ29" s="241">
        <f>EY29*(1+'RBH-R12 Growth Rates'!$J30)</f>
        <v>2771.8229425767063</v>
      </c>
      <c r="FA29" s="241">
        <f>EZ29*(1+'RBH-R12 Growth Rates'!$J30)</f>
        <v>2911.6304805045083</v>
      </c>
      <c r="FB29" s="241">
        <f>FA29*(1+'RBH-R12 Growth Rates'!$J30)</f>
        <v>3058.4897486713508</v>
      </c>
      <c r="FC29" s="241">
        <f>FB29*(1+'RBH-R12 Growth Rates'!$J30)</f>
        <v>3212.7564281807076</v>
      </c>
      <c r="FD29" s="241">
        <f>FC29*(1+'RBH-R12 Growth Rates'!$J30)</f>
        <v>3374.8041402788385</v>
      </c>
      <c r="FE29" s="241">
        <f>FD29*(1+'RBH-R12 Growth Rates'!$J30)</f>
        <v>3545.0253512348049</v>
      </c>
      <c r="FF29" s="241">
        <f>FE29*(1+'RBH-R12 Growth Rates'!$J30)</f>
        <v>3723.8323228615882</v>
      </c>
      <c r="FG29" s="241">
        <f>FF29*(1+'RBH-R12 Growth Rates'!$J30)</f>
        <v>3911.6581109803901</v>
      </c>
      <c r="FH29" s="241">
        <f>FG29*(1+'RBH-R12 Growth Rates'!$J30)</f>
        <v>4108.9576142463175</v>
      </c>
      <c r="FI29" s="241">
        <f>FH29*(1+'RBH-R12 Growth Rates'!$J30)</f>
        <v>4316.2086758756177</v>
      </c>
      <c r="FJ29" s="241">
        <f>FI29*(1+'RBH-R12 Growth Rates'!$J30)</f>
        <v>4533.9132409427602</v>
      </c>
      <c r="FK29" s="241">
        <f>FJ29*(1+'RBH-R12 Growth Rates'!$J30)</f>
        <v>4762.5985720502422</v>
      </c>
      <c r="FL29" s="241">
        <f>FK29*(1+'RBH-R12 Growth Rates'!$J30)</f>
        <v>5002.81852631537</v>
      </c>
      <c r="FM29" s="241">
        <f>FL29*(1+'RBH-R12 Growth Rates'!$J30)</f>
        <v>5255.1548967667777</v>
      </c>
      <c r="FN29" s="241">
        <f>FM29*(1+'RBH-R12 Growth Rates'!$J30)</f>
        <v>5520.218821399425</v>
      </c>
      <c r="FO29" s="241">
        <f>FN29*(1+'RBH-R12 Growth Rates'!$J30)</f>
        <v>5798.6522633007053</v>
      </c>
      <c r="FP29" s="241">
        <f>FO29*(1+'RBH-R12 Growth Rates'!$J30)</f>
        <v>6091.1295654323922</v>
      </c>
      <c r="FQ29" s="241">
        <f>FP29*(1+'RBH-R12 Growth Rates'!$J30)</f>
        <v>6398.3590838339915</v>
      </c>
      <c r="FR29" s="241">
        <f>FQ29*(1+'RBH-R12 Growth Rates'!$J30)</f>
        <v>6721.0849032029755</v>
      </c>
      <c r="FS29" s="241">
        <f>FR29*(1+'RBH-R12 Growth Rates'!$J30)</f>
        <v>7060.088639006899</v>
      </c>
      <c r="FT29" s="241">
        <f>FS29*(1+'RBH-R12 Growth Rates'!$J30)</f>
        <v>7416.1913304919581</v>
      </c>
      <c r="FU29" s="241">
        <f>FT29*(1+'RBH-R12 Growth Rates'!$J30)</f>
        <v>7790.255429172712</v>
      </c>
      <c r="FV29" s="241">
        <f>FU29*(1+'RBH-R12 Growth Rates'!$J30)</f>
        <v>8183.186887618921</v>
      </c>
      <c r="FW29" s="241">
        <f>FV29*(1+'RBH-R12 Growth Rates'!$J30)</f>
        <v>8595.9373535983741</v>
      </c>
      <c r="FX29" s="241">
        <f>FW29*(1+'RBH-R12 Growth Rates'!$J30)</f>
        <v>9029.5064748897348</v>
      </c>
      <c r="FY29" s="241">
        <f>FX29*(1+'RBH-R12 Growth Rates'!$J30)</f>
        <v>9484.9443203474784</v>
      </c>
      <c r="FZ29" s="241">
        <f>FY29*(1+'RBH-R12 Growth Rates'!$J30)</f>
        <v>9963.3539230825463</v>
      </c>
      <c r="GA29" s="241">
        <f>FZ29*(1+'RBH-R12 Growth Rates'!$J30)</f>
        <v>10465.893951918075</v>
      </c>
      <c r="GB29" s="241">
        <f>GA29*(1+'RBH-R12 Growth Rates'!$J30)</f>
        <v>10993.781517590263</v>
      </c>
      <c r="GC29" s="241">
        <f>GB29*(1+'RBH-R12 Growth Rates'!$J30)</f>
        <v>11548.29512049076</v>
      </c>
      <c r="GD29" s="241">
        <f>GC29*(1+'RBH-R12 Growth Rates'!$J30)</f>
        <v>12130.777747089765</v>
      </c>
      <c r="GE29" s="241">
        <f>GD29*(1+'RBH-R12 Growth Rates'!$J30)</f>
        <v>12742.640122539115</v>
      </c>
      <c r="GF29" s="241">
        <f>GE29*(1+'RBH-R12 Growth Rates'!$J30)</f>
        <v>13385.364127332909</v>
      </c>
      <c r="GG29" s="241">
        <f>GF29*(1+'RBH-R12 Growth Rates'!$J30)</f>
        <v>14060.506386300536</v>
      </c>
      <c r="GH29" s="241">
        <f>GG29*(1+'RBH-R12 Growth Rates'!$J30)</f>
        <v>14769.702038624355</v>
      </c>
      <c r="GI29" s="241">
        <f>GH29*(1+'RBH-R12 Growth Rates'!$J30)</f>
        <v>15514.668698012689</v>
      </c>
      <c r="GJ29" s="241">
        <f>GI29*(1+'RBH-R12 Growth Rates'!$J30)</f>
        <v>16297.210612619367</v>
      </c>
      <c r="GK29" s="241">
        <f>GJ29*(1+'RBH-R12 Growth Rates'!$J30)</f>
        <v>17119.223034784787</v>
      </c>
      <c r="GL29" s="241">
        <f>GK29*(1+'RBH-R12 Growth Rates'!$J30)</f>
        <v>17982.69681118165</v>
      </c>
      <c r="GM29" s="241">
        <f>GL29*(1+'RBH-R12 Growth Rates'!$J30)</f>
        <v>18889.723204482336</v>
      </c>
      <c r="GN29" s="241">
        <f>GM29*(1+'RBH-R12 Growth Rates'!$J30)</f>
        <v>19842.498958225584</v>
      </c>
      <c r="GO29" s="241">
        <f>GN29*(1+'RBH-R12 Growth Rates'!$J30)</f>
        <v>20843.33161714919</v>
      </c>
      <c r="GP29" s="241">
        <f>GO29*(1+'RBH-R12 Growth Rates'!$J30)</f>
        <v>21894.645115874118</v>
      </c>
      <c r="GQ29" s="241">
        <f>GP29*(1+'RBH-R12 Growth Rates'!$J30)</f>
        <v>22998.985649475366</v>
      </c>
      <c r="GR29" s="241">
        <f>GQ29*(1+'RBH-R12 Growth Rates'!$J30)</f>
        <v>24159.027840157614</v>
      </c>
      <c r="GS29" s="241">
        <f>GR29*(1+'RBH-R12 Growth Rates'!$J30)</f>
        <v>25377.581214970873</v>
      </c>
      <c r="GT29" s="241">
        <f>GS29*(1+'RBH-R12 Growth Rates'!$J30)</f>
        <v>26657.597010254569</v>
      </c>
      <c r="GU29" s="241">
        <f>GT29*(1+'RBH-R12 Growth Rates'!$J30)</f>
        <v>28002.175319289938</v>
      </c>
      <c r="GV29" s="241">
        <f>GU29*(1+'RBH-R12 Growth Rates'!$J30)</f>
        <v>29414.572600471707</v>
      </c>
      <c r="GW29" s="241">
        <f>GV29*(1+'RBH-R12 Growth Rates'!$J30)</f>
        <v>30898.209564183264</v>
      </c>
      <c r="GX29" s="241">
        <f>GW29*(1+'RBH-R12 Growth Rates'!$J30)</f>
        <v>32456.679457476668</v>
      </c>
      <c r="GY29" s="241">
        <f>GX29*(1+'RBH-R12 Growth Rates'!$J30)</f>
        <v>34093.756766622326</v>
      </c>
      <c r="GZ29" s="241">
        <f>GY29*(1+'RBH-R12 Growth Rates'!$J30)</f>
        <v>35813.4063586052</v>
      </c>
      <c r="HA29" s="241">
        <f>GZ29*(1+'RBH-R12 Growth Rates'!$J30)</f>
        <v>37619.793083707475</v>
      </c>
    </row>
    <row r="30" spans="1:209">
      <c r="A30" s="259" t="s">
        <v>37</v>
      </c>
      <c r="B30" s="241">
        <v>3.55</v>
      </c>
      <c r="C30" s="241">
        <v>3.72</v>
      </c>
      <c r="D30" s="241">
        <v>3.92</v>
      </c>
      <c r="E30" s="241">
        <v>4.05</v>
      </c>
      <c r="F30" s="241">
        <f>E30*(1+'RBH-R12 Growth Rates'!$B31)</f>
        <v>4.1968157399999999</v>
      </c>
      <c r="G30" s="241">
        <f>F30*(1+'RBH-R12 Growth Rates'!F31)</f>
        <v>4.3608625871629281</v>
      </c>
      <c r="H30" s="241">
        <f>G30*(1+'RBH-R12 Growth Rates'!G31)</f>
        <v>4.5436961842952357</v>
      </c>
      <c r="I30" s="241">
        <f>H30*(1+'RBH-R12 Growth Rates'!H31)</f>
        <v>4.7470884958119859</v>
      </c>
      <c r="J30" s="241">
        <f>I30*(1+'RBH-R12 Growth Rates'!I31)</f>
        <v>4.9730557621318789</v>
      </c>
      <c r="K30" s="241">
        <f>J30*(1+'RBH-R12 Growth Rates'!$J31)</f>
        <v>5.2238909332395247</v>
      </c>
      <c r="L30" s="241">
        <f>K30*(1+'RBH-R12 Growth Rates'!$J31)</f>
        <v>5.4873779397727258</v>
      </c>
      <c r="M30" s="241">
        <f>L30*(1+'RBH-R12 Growth Rates'!$J31)</f>
        <v>5.7641549256525622</v>
      </c>
      <c r="N30" s="241">
        <f>M30*(1+'RBH-R12 Growth Rates'!$J31)</f>
        <v>6.0548922220401709</v>
      </c>
      <c r="O30" s="241">
        <f>N30*(1+'RBH-R12 Growth Rates'!$J31)</f>
        <v>6.3602939708238448</v>
      </c>
      <c r="P30" s="241">
        <f>O30*(1+'RBH-R12 Growth Rates'!$J31)</f>
        <v>6.6810998299929381</v>
      </c>
      <c r="Q30" s="241">
        <f>P30*(1+'RBH-R12 Growth Rates'!$J31)</f>
        <v>7.0180867650288583</v>
      </c>
      <c r="R30" s="241">
        <f>Q30*(1+'RBH-R12 Growth Rates'!$J31)</f>
        <v>7.3720709306517405</v>
      </c>
      <c r="S30" s="241">
        <f>R30*(1+'RBH-R12 Growth Rates'!$J31)</f>
        <v>7.7439096474802476</v>
      </c>
      <c r="T30" s="241">
        <f>S30*(1+'RBH-R12 Growth Rates'!$J31)</f>
        <v>8.1345034783917995</v>
      </c>
      <c r="U30" s="241">
        <f>T30*(1+'RBH-R12 Growth Rates'!$J31)</f>
        <v>8.5447984096120049</v>
      </c>
      <c r="V30" s="241">
        <f>U30*(1+'RBH-R12 Growth Rates'!$J31)</f>
        <v>8.9757881418157215</v>
      </c>
      <c r="W30" s="241">
        <f>V30*(1+'RBH-R12 Growth Rates'!$J31)</f>
        <v>9.4285164967885926</v>
      </c>
      <c r="X30" s="241">
        <f>W30*(1+'RBH-R12 Growth Rates'!$J31)</f>
        <v>9.904079945477811</v>
      </c>
      <c r="Y30" s="241">
        <f>X30*(1+'RBH-R12 Growth Rates'!$J31)</f>
        <v>10.403630263554829</v>
      </c>
      <c r="Z30" s="241">
        <f>Y30*(1+'RBH-R12 Growth Rates'!$J31)</f>
        <v>10.928377320921578</v>
      </c>
      <c r="AA30" s="241">
        <f>Z30*(1+'RBH-R12 Growth Rates'!$J31)</f>
        <v>11.479592011916147</v>
      </c>
      <c r="AB30" s="241">
        <f>AA30*(1+'RBH-R12 Growth Rates'!$J31)</f>
        <v>12.058609333314642</v>
      </c>
      <c r="AC30" s="241">
        <f>AB30*(1+'RBH-R12 Growth Rates'!$J31)</f>
        <v>12.666831617583897</v>
      </c>
      <c r="AD30" s="241">
        <f>AC30*(1+'RBH-R12 Growth Rates'!$J31)</f>
        <v>13.305731929215701</v>
      </c>
      <c r="AE30" s="241">
        <f>AD30*(1+'RBH-R12 Growth Rates'!$J31)</f>
        <v>13.976857632368189</v>
      </c>
      <c r="AF30" s="241">
        <f>AE30*(1+'RBH-R12 Growth Rates'!$J31)</f>
        <v>14.681834138454933</v>
      </c>
      <c r="AG30" s="241">
        <f>AF30*(1+'RBH-R12 Growth Rates'!$J31)</f>
        <v>15.422368842758086</v>
      </c>
      <c r="AH30" s="241">
        <f>AG30*(1+'RBH-R12 Growth Rates'!$J31)</f>
        <v>16.200255259599729</v>
      </c>
      <c r="AI30" s="241">
        <f>AH30*(1+'RBH-R12 Growth Rates'!$J31)</f>
        <v>17.017377366086471</v>
      </c>
      <c r="AJ30" s="241">
        <f>AI30*(1+'RBH-R12 Growth Rates'!$J31)</f>
        <v>17.875714164947503</v>
      </c>
      <c r="AK30" s="241">
        <f>AJ30*(1+'RBH-R12 Growth Rates'!$J31)</f>
        <v>18.777344477516895</v>
      </c>
      <c r="AL30" s="241">
        <f>AK30*(1+'RBH-R12 Growth Rates'!$J31)</f>
        <v>19.724451978468391</v>
      </c>
      <c r="AM30" s="241">
        <f>AL30*(1+'RBH-R12 Growth Rates'!$J31)</f>
        <v>20.719330484496382</v>
      </c>
      <c r="AN30" s="241">
        <f>AM30*(1+'RBH-R12 Growth Rates'!$J31)</f>
        <v>21.764389509751826</v>
      </c>
      <c r="AO30" s="241">
        <f>AN30*(1+'RBH-R12 Growth Rates'!$J31)</f>
        <v>22.862160101487909</v>
      </c>
      <c r="AP30" s="241">
        <f>AO30*(1+'RBH-R12 Growth Rates'!$J31)</f>
        <v>24.015300970048923</v>
      </c>
      <c r="AQ30" s="241">
        <f>AP30*(1+'RBH-R12 Growth Rates'!$J31)</f>
        <v>25.22660492804868</v>
      </c>
      <c r="AR30" s="241">
        <f>AQ30*(1+'RBH-R12 Growth Rates'!$J31)</f>
        <v>26.499005654333612</v>
      </c>
      <c r="AS30" s="241">
        <f>AR30*(1+'RBH-R12 Growth Rates'!$J31)</f>
        <v>27.835584799112358</v>
      </c>
      <c r="AT30" s="241">
        <f>AS30*(1+'RBH-R12 Growth Rates'!$J31)</f>
        <v>29.239579447459832</v>
      </c>
      <c r="AU30" s="241">
        <f>AT30*(1+'RBH-R12 Growth Rates'!$J31)</f>
        <v>30.714389959271806</v>
      </c>
      <c r="AV30" s="241">
        <f>AU30*(1+'RBH-R12 Growth Rates'!$J31)</f>
        <v>32.263588204657701</v>
      </c>
      <c r="AW30" s="241">
        <f>AV30*(1+'RBH-R12 Growth Rates'!$J31)</f>
        <v>33.890926214717062</v>
      </c>
      <c r="AX30" s="241">
        <f>AW30*(1+'RBH-R12 Growth Rates'!$J31)</f>
        <v>35.600345268651196</v>
      </c>
      <c r="AY30" s="241">
        <f>AX30*(1+'RBH-R12 Growth Rates'!$J31)</f>
        <v>37.395985439218137</v>
      </c>
      <c r="AZ30" s="241">
        <f>AY30*(1+'RBH-R12 Growth Rates'!$J31)</f>
        <v>39.282195619649364</v>
      </c>
      <c r="BA30" s="241">
        <f>AZ30*(1+'RBH-R12 Growth Rates'!$J31)</f>
        <v>41.263544056312533</v>
      </c>
      <c r="BB30" s="241">
        <f>BA30*(1+'RBH-R12 Growth Rates'!$J31)</f>
        <v>43.344829412629551</v>
      </c>
      <c r="BC30" s="241">
        <f>BB30*(1+'RBH-R12 Growth Rates'!$J31)</f>
        <v>45.531092391045824</v>
      </c>
      <c r="BD30" s="241">
        <f>BC30*(1+'RBH-R12 Growth Rates'!$J31)</f>
        <v>47.827627941198209</v>
      </c>
      <c r="BE30" s="241">
        <f>BD30*(1+'RBH-R12 Growth Rates'!$J31)</f>
        <v>50.239998083848768</v>
      </c>
      <c r="BF30" s="241">
        <f>BE30*(1+'RBH-R12 Growth Rates'!$J31)</f>
        <v>52.774045381642935</v>
      </c>
      <c r="BG30" s="241">
        <f>BF30*(1+'RBH-R12 Growth Rates'!$J31)</f>
        <v>55.435907089317077</v>
      </c>
      <c r="BH30" s="241">
        <f>BG30*(1+'RBH-R12 Growth Rates'!$J31)</f>
        <v>58.23203001762613</v>
      </c>
      <c r="BI30" s="241">
        <f>BH30*(1+'RBH-R12 Growth Rates'!$J31)</f>
        <v>61.169186146990576</v>
      </c>
      <c r="BJ30" s="241">
        <f>BI30*(1+'RBH-R12 Growth Rates'!$J31)</f>
        <v>64.254489028677611</v>
      </c>
      <c r="BK30" s="241">
        <f>BJ30*(1+'RBH-R12 Growth Rates'!$J31)</f>
        <v>67.495411013238964</v>
      </c>
      <c r="BL30" s="241">
        <f>BK30*(1+'RBH-R12 Growth Rates'!$J31)</f>
        <v>70.899801347931074</v>
      </c>
      <c r="BM30" s="241">
        <f>BL30*(1+'RBH-R12 Growth Rates'!$J31)</f>
        <v>74.475905186948268</v>
      </c>
      <c r="BN30" s="241">
        <f>BM30*(1+'RBH-R12 Growth Rates'!$J31)</f>
        <v>78.232383560510002</v>
      </c>
      <c r="BO30" s="241">
        <f>BN30*(1+'RBH-R12 Growth Rates'!$J31)</f>
        <v>82.178334351165773</v>
      </c>
      <c r="BP30" s="241">
        <f>BO30*(1+'RBH-R12 Growth Rates'!$J31)</f>
        <v>86.323314328120503</v>
      </c>
      <c r="BQ30" s="241">
        <f>BP30*(1+'RBH-R12 Growth Rates'!$J31)</f>
        <v>90.677362292945844</v>
      </c>
      <c r="BR30" s="241">
        <f>BQ30*(1+'RBH-R12 Growth Rates'!$J31)</f>
        <v>95.251023392734226</v>
      </c>
      <c r="BS30" s="241">
        <f>BR30*(1+'RBH-R12 Growth Rates'!$J31)</f>
        <v>100.05537465958038</v>
      </c>
      <c r="BT30" s="241">
        <f>BS30*(1+'RBH-R12 Growth Rates'!$J31)</f>
        <v>105.10205183824458</v>
      </c>
      <c r="BU30" s="241">
        <f>BT30*(1+'RBH-R12 Growth Rates'!$J31)</f>
        <v>110.40327756697222</v>
      </c>
      <c r="BV30" s="241">
        <f>BU30*(1+'RBH-R12 Growth Rates'!$J31)</f>
        <v>115.97189097972125</v>
      </c>
      <c r="BW30" s="241">
        <f>BV30*(1+'RBH-R12 Growth Rates'!$J31)</f>
        <v>121.82137880149168</v>
      </c>
      <c r="BX30" s="241">
        <f>BW30*(1+'RBH-R12 Growth Rates'!$J31)</f>
        <v>127.96590801206746</v>
      </c>
      <c r="BY30" s="241">
        <f>BX30*(1+'RBH-R12 Growth Rates'!$J31)</f>
        <v>134.4203601572797</v>
      </c>
      <c r="BZ30" s="241">
        <f>BY30*(1+'RBH-R12 Growth Rates'!$J31)</f>
        <v>141.20036739089022</v>
      </c>
      <c r="CA30" s="241">
        <f>BZ30*(1+'RBH-R12 Growth Rates'!$J31)</f>
        <v>148.32235033438596</v>
      </c>
      <c r="CB30" s="241">
        <f>CA30*(1+'RBH-R12 Growth Rates'!$J31)</f>
        <v>155.80355784637752</v>
      </c>
      <c r="CC30" s="241">
        <f>CB30*(1+'RBH-R12 Growth Rates'!$J31)</f>
        <v>163.66210879792015</v>
      </c>
      <c r="CD30" s="241">
        <f>CC30*(1+'RBH-R12 Growth Rates'!$J31)</f>
        <v>171.91703595493357</v>
      </c>
      <c r="CE30" s="241">
        <f>CD30*(1+'RBH-R12 Growth Rates'!$J31)</f>
        <v>180.58833207399999</v>
      </c>
      <c r="CF30" s="241">
        <f>CE30*(1+'RBH-R12 Growth Rates'!$J31)</f>
        <v>189.69699832318108</v>
      </c>
      <c r="CG30" s="241">
        <f>CF30*(1+'RBH-R12 Growth Rates'!$J31)</f>
        <v>199.2650951451246</v>
      </c>
      <c r="CH30" s="241">
        <f>CG30*(1+'RBH-R12 Growth Rates'!$J31)</f>
        <v>209.31579568564737</v>
      </c>
      <c r="CI30" s="241">
        <f>CH30*(1+'RBH-R12 Growth Rates'!$J31)</f>
        <v>219.8734419171939</v>
      </c>
      <c r="CJ30" s="241">
        <f>CI30*(1+'RBH-R12 Growth Rates'!$J31)</f>
        <v>230.96360359309747</v>
      </c>
      <c r="CK30" s="241">
        <f>CJ30*(1+'RBH-R12 Growth Rates'!$J31)</f>
        <v>242.61314017542563</v>
      </c>
      <c r="CL30" s="241">
        <f>CK30*(1+'RBH-R12 Growth Rates'!$J31)</f>
        <v>254.85026588639454</v>
      </c>
      <c r="CM30" s="241">
        <f>CL30*(1+'RBH-R12 Growth Rates'!$J31)</f>
        <v>267.70461804090144</v>
      </c>
      <c r="CN30" s="241">
        <f>CM30*(1+'RBH-R12 Growth Rates'!$J31)</f>
        <v>281.20732882567057</v>
      </c>
      <c r="CO30" s="241">
        <f>CN30*(1+'RBH-R12 Growth Rates'!$J31)</f>
        <v>295.39110069885646</v>
      </c>
      <c r="CP30" s="241">
        <f>CO30*(1+'RBH-R12 Growth Rates'!$J31)</f>
        <v>310.29028559271541</v>
      </c>
      <c r="CQ30" s="241">
        <f>CP30*(1+'RBH-R12 Growth Rates'!$J31)</f>
        <v>325.94096811116833</v>
      </c>
      <c r="CR30" s="241">
        <f>CQ30*(1+'RBH-R12 Growth Rates'!$J31)</f>
        <v>342.38105292375212</v>
      </c>
      <c r="CS30" s="241">
        <f>CR30*(1+'RBH-R12 Growth Rates'!$J31)</f>
        <v>359.65035656762063</v>
      </c>
      <c r="CT30" s="241">
        <f>CS30*(1+'RBH-R12 Growth Rates'!$J31)</f>
        <v>377.79070387993227</v>
      </c>
      <c r="CU30" s="241">
        <f>CT30*(1+'RBH-R12 Growth Rates'!$J31)</f>
        <v>396.84602929417559</v>
      </c>
      <c r="CV30" s="241">
        <f>CU30*(1+'RBH-R12 Growth Rates'!$J31)</f>
        <v>416.86248324576405</v>
      </c>
      <c r="CW30" s="241">
        <f>CV30*(1+'RBH-R12 Growth Rates'!$J31)</f>
        <v>437.88854394460577</v>
      </c>
      <c r="CX30" s="241">
        <f>CW30*(1+'RBH-R12 Growth Rates'!$J31)</f>
        <v>459.97513478535217</v>
      </c>
      <c r="CY30" s="241">
        <f>CX30*(1+'RBH-R12 Growth Rates'!$J31)</f>
        <v>483.17574767968364</v>
      </c>
      <c r="CZ30" s="241">
        <f>CY30*(1+'RBH-R12 Growth Rates'!$J31)</f>
        <v>507.54657260933266</v>
      </c>
      <c r="DA30" s="241">
        <f>CZ30*(1+'RBH-R12 Growth Rates'!$J31)</f>
        <v>533.14663371361132</v>
      </c>
      <c r="DB30" s="241">
        <f>DA30*(1+'RBH-R12 Growth Rates'!$J31)</f>
        <v>560.03793224103629</v>
      </c>
      <c r="DC30" s="241">
        <f>DB30*(1+'RBH-R12 Growth Rates'!$J31)</f>
        <v>588.28559671126777</v>
      </c>
      <c r="DD30" s="241">
        <f>DC30*(1+'RBH-R12 Growth Rates'!$J31)</f>
        <v>617.95804065104301</v>
      </c>
      <c r="DE30" s="241">
        <f>DD30*(1+'RBH-R12 Growth Rates'!$J31)</f>
        <v>649.12712828612746</v>
      </c>
      <c r="DF30" s="241">
        <f>DE30*(1+'RBH-R12 Growth Rates'!$J31)</f>
        <v>681.86834859057569</v>
      </c>
      <c r="DG30" s="241">
        <f>DF30*(1+'RBH-R12 Growth Rates'!$J31)</f>
        <v>716.26099811483607</v>
      </c>
      <c r="DH30" s="241">
        <f>DG30*(1+'RBH-R12 Growth Rates'!$J31)</f>
        <v>752.38837303549235</v>
      </c>
      <c r="DI30" s="241">
        <f>DH30*(1+'RBH-R12 Growth Rates'!$J31)</f>
        <v>790.33797089177244</v>
      </c>
      <c r="DJ30" s="241">
        <f>DI30*(1+'RBH-R12 Growth Rates'!$J31)</f>
        <v>830.20170249741261</v>
      </c>
      <c r="DK30" s="241">
        <f>DJ30*(1+'RBH-R12 Growth Rates'!$J31)</f>
        <v>872.07611454111077</v>
      </c>
      <c r="DL30" s="241">
        <f>DK30*(1+'RBH-R12 Growth Rates'!$J31)</f>
        <v>916.06262341468846</v>
      </c>
      <c r="DM30" s="241">
        <f>DL30*(1+'RBH-R12 Growth Rates'!$J31)</f>
        <v>962.26776083527488</v>
      </c>
      <c r="DN30" s="241">
        <f>DM30*(1+'RBH-R12 Growth Rates'!$J31)</f>
        <v>1010.8034318563888</v>
      </c>
      <c r="DO30" s="241">
        <f>DN30*(1+'RBH-R12 Growth Rates'!$J31)</f>
        <v>1061.7871858928008</v>
      </c>
      <c r="DP30" s="241">
        <f>DO30*(1+'RBH-R12 Growth Rates'!$J31)</f>
        <v>1115.3425014155757</v>
      </c>
      <c r="DQ30" s="241">
        <f>DP30*(1+'RBH-R12 Growth Rates'!$J31)</f>
        <v>1171.5990850068029</v>
      </c>
      <c r="DR30" s="241">
        <f>DQ30*(1+'RBH-R12 Growth Rates'!$J31)</f>
        <v>1230.6931854983006</v>
      </c>
      <c r="DS30" s="241">
        <f>DR30*(1+'RBH-R12 Growth Rates'!$J31)</f>
        <v>1292.767923955113</v>
      </c>
      <c r="DT30" s="241">
        <f>DS30*(1+'RBH-R12 Growth Rates'!$J31)</f>
        <v>1357.9736403029922</v>
      </c>
      <c r="DU30" s="241">
        <f>DT30*(1+'RBH-R12 Growth Rates'!$J31)</f>
        <v>1426.4682574393687</v>
      </c>
      <c r="DV30" s="241">
        <f>DU30*(1+'RBH-R12 Growth Rates'!$J31)</f>
        <v>1498.417663709658</v>
      </c>
      <c r="DW30" s="241">
        <f>DV30*(1+'RBH-R12 Growth Rates'!$J31)</f>
        <v>1573.9961146752282</v>
      </c>
      <c r="DX30" s="241">
        <f>DW30*(1+'RBH-R12 Growth Rates'!$J31)</f>
        <v>1653.3866551460794</v>
      </c>
      <c r="DY30" s="241">
        <f>DX30*(1+'RBH-R12 Growth Rates'!$J31)</f>
        <v>1736.7815625003611</v>
      </c>
      <c r="DZ30" s="241">
        <f>DY30*(1+'RBH-R12 Growth Rates'!$J31)</f>
        <v>1824.3828123644141</v>
      </c>
      <c r="EA30" s="241">
        <f>DZ30*(1+'RBH-R12 Growth Rates'!$J31)</f>
        <v>1916.4025677811724</v>
      </c>
      <c r="EB30" s="241">
        <f>EA30*(1+'RBH-R12 Growth Rates'!$J31)</f>
        <v>2013.0636930516544</v>
      </c>
      <c r="EC30" s="241">
        <f>EB30*(1+'RBH-R12 Growth Rates'!$J31)</f>
        <v>2114.6002934940225</v>
      </c>
      <c r="ED30" s="241">
        <f>EC30*(1+'RBH-R12 Growth Rates'!$J31)</f>
        <v>2221.2582824274646</v>
      </c>
      <c r="EE30" s="241">
        <f>ED30*(1+'RBH-R12 Growth Rates'!$J31)</f>
        <v>2333.2959767540847</v>
      </c>
      <c r="EF30" s="241">
        <f>EE30*(1+'RBH-R12 Growth Rates'!$J31)</f>
        <v>2450.9847225812568</v>
      </c>
      <c r="EG30" s="241">
        <f>EF30*(1+'RBH-R12 Growth Rates'!$J31)</f>
        <v>2574.6095523996423</v>
      </c>
      <c r="EH30" s="241">
        <f>EG30*(1+'RBH-R12 Growth Rates'!$J31)</f>
        <v>2704.4698754085075</v>
      </c>
      <c r="EI30" s="241">
        <f>EH30*(1+'RBH-R12 Growth Rates'!$J31)</f>
        <v>2840.8802026602489</v>
      </c>
      <c r="EJ30" s="241">
        <f>EI30*(1+'RBH-R12 Growth Rates'!$J31)</f>
        <v>2984.1709087803688</v>
      </c>
      <c r="EK30" s="241">
        <f>EJ30*(1+'RBH-R12 Growth Rates'!$J31)</f>
        <v>3134.6890321077244</v>
      </c>
      <c r="EL30" s="241">
        <f>EK30*(1+'RBH-R12 Growth Rates'!$J31)</f>
        <v>3292.7991151929241</v>
      </c>
      <c r="EM30" s="241">
        <f>EL30*(1+'RBH-R12 Growth Rates'!$J31)</f>
        <v>3458.8840876904874</v>
      </c>
      <c r="EN30" s="241">
        <f>EM30*(1+'RBH-R12 Growth Rates'!$J31)</f>
        <v>3633.3461937830652</v>
      </c>
      <c r="EO30" s="241">
        <f>EN30*(1+'RBH-R12 Growth Rates'!$J31)</f>
        <v>3816.6079663838609</v>
      </c>
      <c r="EP30" s="241">
        <f>EO30*(1+'RBH-R12 Growth Rates'!$J31)</f>
        <v>4009.1132504766947</v>
      </c>
      <c r="EQ30" s="241">
        <f>EP30*(1+'RBH-R12 Growth Rates'!$J31)</f>
        <v>4211.3282780721529</v>
      </c>
      <c r="ER30" s="241">
        <f>EQ30*(1+'RBH-R12 Growth Rates'!$J31)</f>
        <v>4423.7427973832846</v>
      </c>
      <c r="ES30" s="241">
        <f>ER30*(1+'RBH-R12 Growth Rates'!$J31)</f>
        <v>4646.8712589556053</v>
      </c>
      <c r="ET30" s="241">
        <f>ES30*(1+'RBH-R12 Growth Rates'!$J31)</f>
        <v>4881.2540616241313</v>
      </c>
      <c r="EU30" s="241">
        <f>ET30*(1+'RBH-R12 Growth Rates'!$J31)</f>
        <v>5127.4588613150363</v>
      </c>
      <c r="EV30" s="241">
        <f>EU30*(1+'RBH-R12 Growth Rates'!$J31)</f>
        <v>5386.0819458617534</v>
      </c>
      <c r="EW30" s="241">
        <f>EV30*(1+'RBH-R12 Growth Rates'!$J31)</f>
        <v>5657.7496791652047</v>
      </c>
      <c r="EX30" s="241">
        <f>EW30*(1+'RBH-R12 Growth Rates'!$J31)</f>
        <v>5943.1200181958011</v>
      </c>
      <c r="EY30" s="241">
        <f>EX30*(1+'RBH-R12 Growth Rates'!$J31)</f>
        <v>6242.8841065112638</v>
      </c>
      <c r="EZ30" s="241">
        <f>EY30*(1+'RBH-R12 Growth Rates'!$J31)</f>
        <v>6557.7679481496416</v>
      </c>
      <c r="FA30" s="241">
        <f>EZ30*(1+'RBH-R12 Growth Rates'!$J31)</f>
        <v>6888.5341659515507</v>
      </c>
      <c r="FB30" s="241">
        <f>FA30*(1+'RBH-R12 Growth Rates'!$J31)</f>
        <v>7235.9838485701512</v>
      </c>
      <c r="FC30" s="241">
        <f>FB30*(1+'RBH-R12 Growth Rates'!$J31)</f>
        <v>7600.9584906421669</v>
      </c>
      <c r="FD30" s="241">
        <f>FC30*(1+'RBH-R12 Growth Rates'!$J31)</f>
        <v>7984.3420308188843</v>
      </c>
      <c r="FE30" s="241">
        <f>FD30*(1+'RBH-R12 Growth Rates'!$J31)</f>
        <v>8387.0629925930734</v>
      </c>
      <c r="FF30" s="241">
        <f>FE30*(1+'RBH-R12 Growth Rates'!$J31)</f>
        <v>8810.0967331067386</v>
      </c>
      <c r="FG30" s="241">
        <f>FF30*(1+'RBH-R12 Growth Rates'!$J31)</f>
        <v>9254.467805386128</v>
      </c>
      <c r="FH30" s="241">
        <f>FG30*(1+'RBH-R12 Growth Rates'!$J31)</f>
        <v>9721.2524397251364</v>
      </c>
      <c r="FI30" s="241">
        <f>FH30*(1+'RBH-R12 Growth Rates'!$J31)</f>
        <v>10211.581150226817</v>
      </c>
      <c r="FJ30" s="241">
        <f>FI30*(1+'RBH-R12 Growth Rates'!$J31)</f>
        <v>10726.641472815822</v>
      </c>
      <c r="FK30" s="241">
        <f>FJ30*(1+'RBH-R12 Growth Rates'!$J31)</f>
        <v>11267.680841353023</v>
      </c>
      <c r="FL30" s="241">
        <f>FK30*(1+'RBH-R12 Growth Rates'!$J31)</f>
        <v>11836.009608818023</v>
      </c>
      <c r="FM30" s="241">
        <f>FL30*(1+'RBH-R12 Growth Rates'!$J31)</f>
        <v>12433.004220876604</v>
      </c>
      <c r="FN30" s="241">
        <f>FM30*(1+'RBH-R12 Growth Rates'!$J31)</f>
        <v>13060.110549519248</v>
      </c>
      <c r="FO30" s="241">
        <f>FN30*(1+'RBH-R12 Growth Rates'!$J31)</f>
        <v>13718.847394844523</v>
      </c>
      <c r="FP30" s="241">
        <f>FO30*(1+'RBH-R12 Growth Rates'!$J31)</f>
        <v>14410.810163468361</v>
      </c>
      <c r="FQ30" s="241">
        <f>FP30*(1+'RBH-R12 Growth Rates'!$J31)</f>
        <v>15137.674732468045</v>
      </c>
      <c r="FR30" s="241">
        <f>FQ30*(1+'RBH-R12 Growth Rates'!$J31)</f>
        <v>15901.20150821905</v>
      </c>
      <c r="FS30" s="241">
        <f>FR30*(1+'RBH-R12 Growth Rates'!$J31)</f>
        <v>16703.239689954909</v>
      </c>
      <c r="FT30" s="241">
        <f>FS30*(1+'RBH-R12 Growth Rates'!$J31)</f>
        <v>17545.731748376103</v>
      </c>
      <c r="FU30" s="241">
        <f>FT30*(1+'RBH-R12 Growth Rates'!$J31)</f>
        <v>18430.718130154797</v>
      </c>
      <c r="FV30" s="241">
        <f>FU30*(1+'RBH-R12 Growth Rates'!$J31)</f>
        <v>19360.342199729341</v>
      </c>
      <c r="FW30" s="241">
        <f>FV30*(1+'RBH-R12 Growth Rates'!$J31)</f>
        <v>20336.855430357158</v>
      </c>
      <c r="FX30" s="241">
        <f>FW30*(1+'RBH-R12 Growth Rates'!$J31)</f>
        <v>21362.622856998336</v>
      </c>
      <c r="FY30" s="241">
        <f>FX30*(1+'RBH-R12 Growth Rates'!$J31)</f>
        <v>22440.128804236334</v>
      </c>
      <c r="FZ30" s="241">
        <f>FY30*(1+'RBH-R12 Growth Rates'!$J31)</f>
        <v>23571.982903108383</v>
      </c>
      <c r="GA30" s="241">
        <f>FZ30*(1+'RBH-R12 Growth Rates'!$J31)</f>
        <v>24760.926411417851</v>
      </c>
      <c r="GB30" s="241">
        <f>GA30*(1+'RBH-R12 Growth Rates'!$J31)</f>
        <v>26009.838852835819</v>
      </c>
      <c r="GC30" s="241">
        <f>GB30*(1+'RBH-R12 Growth Rates'!$J31)</f>
        <v>27321.74499087127</v>
      </c>
      <c r="GD30" s="241">
        <f>GC30*(1+'RBH-R12 Growth Rates'!$J31)</f>
        <v>28699.822154600231</v>
      </c>
      <c r="GE30" s="241">
        <f>GD30*(1+'RBH-R12 Growth Rates'!$J31)</f>
        <v>30147.407933896237</v>
      </c>
      <c r="GF30" s="241">
        <f>GE30*(1+'RBH-R12 Growth Rates'!$J31)</f>
        <v>31668.008262799271</v>
      </c>
      <c r="GG30" s="241">
        <f>GF30*(1+'RBH-R12 Growth Rates'!$J31)</f>
        <v>33265.305910600502</v>
      </c>
      <c r="GH30" s="241">
        <f>GG30*(1+'RBH-R12 Growth Rates'!$J31)</f>
        <v>34943.169401207466</v>
      </c>
      <c r="GI30" s="241">
        <f>GH30*(1+'RBH-R12 Growth Rates'!$J31)</f>
        <v>36705.662382391718</v>
      </c>
      <c r="GJ30" s="241">
        <f>GI30*(1+'RBH-R12 Growth Rates'!$J31)</f>
        <v>38557.053467610473</v>
      </c>
      <c r="GK30" s="241">
        <f>GJ30*(1+'RBH-R12 Growth Rates'!$J31)</f>
        <v>40501.826574238316</v>
      </c>
      <c r="GL30" s="241">
        <f>GK30*(1+'RBH-R12 Growth Rates'!$J31)</f>
        <v>42544.691783247377</v>
      </c>
      <c r="GM30" s="241">
        <f>GL30*(1+'RBH-R12 Growth Rates'!$J31)</f>
        <v>44690.596746637151</v>
      </c>
      <c r="GN30" s="241">
        <f>GM30*(1+'RBH-R12 Growth Rates'!$J31)</f>
        <v>46944.738670241881</v>
      </c>
      <c r="GO30" s="241">
        <f>GN30*(1+'RBH-R12 Growth Rates'!$J31)</f>
        <v>49312.576900936867</v>
      </c>
      <c r="GP30" s="241">
        <f>GO30*(1+'RBH-R12 Growth Rates'!$J31)</f>
        <v>51799.846148728873</v>
      </c>
      <c r="GQ30" s="241">
        <f>GP30*(1+'RBH-R12 Growth Rates'!$J31)</f>
        <v>54412.57037575345</v>
      </c>
      <c r="GR30" s="241">
        <f>GQ30*(1+'RBH-R12 Growth Rates'!$J31)</f>
        <v>57157.077385817218</v>
      </c>
      <c r="GS30" s="241">
        <f>GR30*(1+'RBH-R12 Growth Rates'!$J31)</f>
        <v>60040.014149819712</v>
      </c>
      <c r="GT30" s="241">
        <f>GS30*(1+'RBH-R12 Growth Rates'!$J31)</f>
        <v>63068.362904171794</v>
      </c>
      <c r="GU30" s="241">
        <f>GT30*(1+'RBH-R12 Growth Rates'!$J31)</f>
        <v>66249.458061199621</v>
      </c>
      <c r="GV30" s="241">
        <f>GU30*(1+'RBH-R12 Growth Rates'!$J31)</f>
        <v>69591.003972489794</v>
      </c>
      <c r="GW30" s="241">
        <f>GV30*(1+'RBH-R12 Growth Rates'!$J31)</f>
        <v>73101.093588197065</v>
      </c>
      <c r="GX30" s="241">
        <f>GW30*(1+'RBH-R12 Growth Rates'!$J31)</f>
        <v>76788.228057505912</v>
      </c>
      <c r="GY30" s="241">
        <f>GX30*(1+'RBH-R12 Growth Rates'!$J31)</f>
        <v>80661.337317716665</v>
      </c>
      <c r="GZ30" s="241">
        <f>GY30*(1+'RBH-R12 Growth Rates'!$J31)</f>
        <v>84729.801721821306</v>
      </c>
      <c r="HA30" s="241">
        <f>GZ30*(1+'RBH-R12 Growth Rates'!$J31)</f>
        <v>89003.474756949116</v>
      </c>
    </row>
    <row r="31" spans="1:209">
      <c r="A31" s="259" t="s">
        <v>38</v>
      </c>
      <c r="B31" s="241">
        <v>2.2799999999999998</v>
      </c>
      <c r="C31" s="241">
        <v>2.4</v>
      </c>
      <c r="D31" s="241">
        <v>2.4900000000000002</v>
      </c>
      <c r="E31" s="241">
        <v>2.52</v>
      </c>
      <c r="F31" s="241">
        <f>E31*(1+'RBH-R12 Growth Rates'!$B32)</f>
        <v>2.6503452360000002</v>
      </c>
      <c r="G31" s="241">
        <f>F31*(1+'RBH-R12 Growth Rates'!F32)</f>
        <v>2.7867511063015646</v>
      </c>
      <c r="H31" s="241">
        <f>G31*(1+'RBH-R12 Growth Rates'!G32)</f>
        <v>2.9294609553345925</v>
      </c>
      <c r="I31" s="241">
        <f>H31*(1+'RBH-R12 Growth Rates'!H32)</f>
        <v>3.0787258522472616</v>
      </c>
      <c r="J31" s="241">
        <f>I31*(1+'RBH-R12 Growth Rates'!I32)</f>
        <v>3.2348047322704891</v>
      </c>
      <c r="K31" s="241">
        <f>J31*(1+'RBH-R12 Growth Rates'!$J32)</f>
        <v>3.3979645352828434</v>
      </c>
      <c r="L31" s="241">
        <f>K31*(1+'RBH-R12 Growth Rates'!$J32)</f>
        <v>3.5693539297303336</v>
      </c>
      <c r="M31" s="241">
        <f>L31*(1+'RBH-R12 Growth Rates'!$J32)</f>
        <v>3.7493880066705541</v>
      </c>
      <c r="N31" s="241">
        <f>M31*(1+'RBH-R12 Growth Rates'!$J32)</f>
        <v>3.9385027938731398</v>
      </c>
      <c r="O31" s="241">
        <f>N31*(1+'RBH-R12 Growth Rates'!$J32)</f>
        <v>4.1371563118432668</v>
      </c>
      <c r="P31" s="241">
        <f>O31*(1+'RBH-R12 Growth Rates'!$J32)</f>
        <v>4.3458296831097529</v>
      </c>
      <c r="Q31" s="241">
        <f>P31*(1+'RBH-R12 Growth Rates'!$J32)</f>
        <v>4.5650282974643641</v>
      </c>
      <c r="R31" s="241">
        <f>Q31*(1+'RBH-R12 Growth Rates'!$J32)</f>
        <v>4.7952830359744434</v>
      </c>
      <c r="S31" s="241">
        <f>R31*(1+'RBH-R12 Growth Rates'!$J32)</f>
        <v>5.0371515567333196</v>
      </c>
      <c r="T31" s="241">
        <f>S31*(1+'RBH-R12 Growth Rates'!$J32)</f>
        <v>5.2912196454624727</v>
      </c>
      <c r="U31" s="241">
        <f>T31*(1+'RBH-R12 Growth Rates'!$J32)</f>
        <v>5.558102634236513</v>
      </c>
      <c r="V31" s="241">
        <f>U31*(1+'RBH-R12 Growth Rates'!$J32)</f>
        <v>5.838446891767</v>
      </c>
      <c r="W31" s="241">
        <f>V31*(1+'RBH-R12 Growth Rates'!$J32)</f>
        <v>6.1329313888544554</v>
      </c>
      <c r="X31" s="241">
        <f>W31*(1+'RBH-R12 Growth Rates'!$J32)</f>
        <v>6.4422693427999569</v>
      </c>
      <c r="Y31" s="241">
        <f>X31*(1+'RBH-R12 Growth Rates'!$J32)</f>
        <v>6.7672099447589495</v>
      </c>
      <c r="Z31" s="241">
        <f>Y31*(1+'RBH-R12 Growth Rates'!$J32)</f>
        <v>7.1085401742207841</v>
      </c>
      <c r="AA31" s="241">
        <f>Z31*(1+'RBH-R12 Growth Rates'!$J32)</f>
        <v>7.4670867050084997</v>
      </c>
      <c r="AB31" s="241">
        <f>AA31*(1+'RBH-R12 Growth Rates'!$J32)</f>
        <v>7.8437179074150265</v>
      </c>
      <c r="AC31" s="241">
        <f>AB31*(1+'RBH-R12 Growth Rates'!$J32)</f>
        <v>8.2393459513248182</v>
      </c>
      <c r="AD31" s="241">
        <f>AC31*(1+'RBH-R12 Growth Rates'!$J32)</f>
        <v>8.654929015414508</v>
      </c>
      <c r="AE31" s="241">
        <f>AD31*(1+'RBH-R12 Growth Rates'!$J32)</f>
        <v>9.0914736077830778</v>
      </c>
      <c r="AF31" s="241">
        <f>AE31*(1+'RBH-R12 Growth Rates'!$J32)</f>
        <v>9.5500370036319335</v>
      </c>
      <c r="AG31" s="241">
        <f>AF31*(1+'RBH-R12 Growth Rates'!$J32)</f>
        <v>10.031729805898735</v>
      </c>
      <c r="AH31" s="241">
        <f>AG31*(1+'RBH-R12 Growth Rates'!$J32)</f>
        <v>10.537718635046625</v>
      </c>
      <c r="AI31" s="241">
        <f>AH31*(1+'RBH-R12 Growth Rates'!$J32)</f>
        <v>11.069228954523323</v>
      </c>
      <c r="AJ31" s="241">
        <f>AI31*(1+'RBH-R12 Growth Rates'!$J32)</f>
        <v>11.627548038733089</v>
      </c>
      <c r="AK31" s="241">
        <f>AJ31*(1+'RBH-R12 Growth Rates'!$J32)</f>
        <v>12.21402809070976</v>
      </c>
      <c r="AL31" s="241">
        <f>AK31*(1+'RBH-R12 Growth Rates'!$J32)</f>
        <v>12.830089517041607</v>
      </c>
      <c r="AM31" s="241">
        <f>AL31*(1+'RBH-R12 Growth Rates'!$J32)</f>
        <v>13.4772243679796</v>
      </c>
      <c r="AN31" s="241">
        <f>AM31*(1+'RBH-R12 Growth Rates'!$J32)</f>
        <v>14.156999951060756</v>
      </c>
      <c r="AO31" s="241">
        <f>AN31*(1+'RBH-R12 Growth Rates'!$J32)</f>
        <v>14.87106262699845</v>
      </c>
      <c r="AP31" s="241">
        <f>AO31*(1+'RBH-R12 Growth Rates'!$J32)</f>
        <v>15.621141797033053</v>
      </c>
      <c r="AQ31" s="241">
        <f>AP31*(1+'RBH-R12 Growth Rates'!$J32)</f>
        <v>16.409054091399899</v>
      </c>
      <c r="AR31" s="241">
        <f>AQ31*(1+'RBH-R12 Growth Rates'!$J32)</f>
        <v>17.236707769058732</v>
      </c>
      <c r="AS31" s="241">
        <f>AR31*(1+'RBH-R12 Growth Rates'!$J32)</f>
        <v>18.106107339340422</v>
      </c>
      <c r="AT31" s="241">
        <f>AS31*(1+'RBH-R12 Growth Rates'!$J32)</f>
        <v>19.019358416704154</v>
      </c>
      <c r="AU31" s="241">
        <f>AT31*(1+'RBH-R12 Growth Rates'!$J32)</f>
        <v>19.978672820362981</v>
      </c>
      <c r="AV31" s="241">
        <f>AU31*(1+'RBH-R12 Growth Rates'!$J32)</f>
        <v>20.986373931128554</v>
      </c>
      <c r="AW31" s="241">
        <f>AV31*(1+'RBH-R12 Growth Rates'!$J32)</f>
        <v>22.044902318448912</v>
      </c>
      <c r="AX31" s="241">
        <f>AW31*(1+'RBH-R12 Growth Rates'!$J32)</f>
        <v>23.156821651267531</v>
      </c>
      <c r="AY31" s="241">
        <f>AX31*(1+'RBH-R12 Growth Rates'!$J32)</f>
        <v>24.324824907019259</v>
      </c>
      <c r="AZ31" s="241">
        <f>AY31*(1+'RBH-R12 Growth Rates'!$J32)</f>
        <v>25.551740893800808</v>
      </c>
      <c r="BA31" s="241">
        <f>AZ31*(1+'RBH-R12 Growth Rates'!$J32)</f>
        <v>26.84054110151197</v>
      </c>
      <c r="BB31" s="241">
        <f>BA31*(1+'RBH-R12 Growth Rates'!$J32)</f>
        <v>28.194346898560465</v>
      </c>
      <c r="BC31" s="241">
        <f>BB31*(1+'RBH-R12 Growth Rates'!$J32)</f>
        <v>29.616437091560233</v>
      </c>
      <c r="BD31" s="241">
        <f>BC31*(1+'RBH-R12 Growth Rates'!$J32)</f>
        <v>31.110255866332164</v>
      </c>
      <c r="BE31" s="241">
        <f>BD31*(1+'RBH-R12 Growth Rates'!$J32)</f>
        <v>32.679421129439689</v>
      </c>
      <c r="BF31" s="241">
        <f>BE31*(1+'RBH-R12 Growth Rates'!$J32)</f>
        <v>34.327733270461778</v>
      </c>
      <c r="BG31" s="241">
        <f>BF31*(1+'RBH-R12 Growth Rates'!$J32)</f>
        <v>36.059184366224812</v>
      </c>
      <c r="BH31" s="241">
        <f>BG31*(1+'RBH-R12 Growth Rates'!$J32)</f>
        <v>37.877967849285284</v>
      </c>
      <c r="BI31" s="241">
        <f>BH31*(1+'RBH-R12 Growth Rates'!$J32)</f>
        <v>39.788488664079523</v>
      </c>
      <c r="BJ31" s="241">
        <f>BI31*(1+'RBH-R12 Growth Rates'!$J32)</f>
        <v>41.795373935337892</v>
      </c>
      <c r="BK31" s="241">
        <f>BJ31*(1+'RBH-R12 Growth Rates'!$J32)</f>
        <v>43.903484174601381</v>
      </c>
      <c r="BL31" s="241">
        <f>BK31*(1+'RBH-R12 Growth Rates'!$J32)</f>
        <v>46.117925051981977</v>
      </c>
      <c r="BM31" s="241">
        <f>BL31*(1+'RBH-R12 Growth Rates'!$J32)</f>
        <v>48.44405976167694</v>
      </c>
      <c r="BN31" s="241">
        <f>BM31*(1+'RBH-R12 Growth Rates'!$J32)</f>
        <v>50.887522011185297</v>
      </c>
      <c r="BO31" s="241">
        <f>BN31*(1+'RBH-R12 Growth Rates'!$J32)</f>
        <v>53.454229665685403</v>
      </c>
      <c r="BP31" s="241">
        <f>BO31*(1+'RBH-R12 Growth Rates'!$J32)</f>
        <v>56.150399080619067</v>
      </c>
      <c r="BQ31" s="241">
        <f>BP31*(1+'RBH-R12 Growth Rates'!$J32)</f>
        <v>58.982560157194619</v>
      </c>
      <c r="BR31" s="241">
        <f>BQ31*(1+'RBH-R12 Growth Rates'!$J32)</f>
        <v>61.957572157272125</v>
      </c>
      <c r="BS31" s="241">
        <f>BR31*(1+'RBH-R12 Growth Rates'!$J32)</f>
        <v>65.082640315933077</v>
      </c>
      <c r="BT31" s="241">
        <f>BS31*(1+'RBH-R12 Growth Rates'!$J32)</f>
        <v>68.365333291968824</v>
      </c>
      <c r="BU31" s="241">
        <f>BT31*(1+'RBH-R12 Growth Rates'!$J32)</f>
        <v>71.81360149855152</v>
      </c>
      <c r="BV31" s="241">
        <f>BU31*(1+'RBH-R12 Growth Rates'!$J32)</f>
        <v>75.435796358482747</v>
      </c>
      <c r="BW31" s="241">
        <f>BV31*(1+'RBH-R12 Growth Rates'!$J32)</f>
        <v>79.240690530654661</v>
      </c>
      <c r="BX31" s="241">
        <f>BW31*(1+'RBH-R12 Growth Rates'!$J32)</f>
        <v>83.237499156710371</v>
      </c>
      <c r="BY31" s="241">
        <f>BX31*(1+'RBH-R12 Growth Rates'!$J32)</f>
        <v>87.435902179361278</v>
      </c>
      <c r="BZ31" s="241">
        <f>BY31*(1+'RBH-R12 Growth Rates'!$J32)</f>
        <v>91.846067786414423</v>
      </c>
      <c r="CA31" s="241">
        <f>BZ31*(1+'RBH-R12 Growth Rates'!$J32)</f>
        <v>96.478677037289486</v>
      </c>
      <c r="CB31" s="241">
        <f>CA31*(1+'RBH-R12 Growth Rates'!$J32)</f>
        <v>101.34494973166875</v>
      </c>
      <c r="CC31" s="241">
        <f>CB31*(1+'RBH-R12 Growth Rates'!$J32)</f>
        <v>106.45667158293175</v>
      </c>
      <c r="CD31" s="241">
        <f>CC31*(1+'RBH-R12 Growth Rates'!$J32)</f>
        <v>111.82622276218656</v>
      </c>
      <c r="CE31" s="241">
        <f>CD31*(1+'RBH-R12 Growth Rates'!$J32)</f>
        <v>117.46660788202888</v>
      </c>
      <c r="CF31" s="241">
        <f>CE31*(1+'RBH-R12 Growth Rates'!$J32)</f>
        <v>123.39148749264727</v>
      </c>
      <c r="CG31" s="241">
        <f>CF31*(1+'RBH-R12 Growth Rates'!$J32)</f>
        <v>129.61521116655535</v>
      </c>
      <c r="CH31" s="241">
        <f>CG31*(1+'RBH-R12 Growth Rates'!$J32)</f>
        <v>136.15285225207961</v>
      </c>
      <c r="CI31" s="241">
        <f>CH31*(1+'RBH-R12 Growth Rates'!$J32)</f>
        <v>143.02024437977295</v>
      </c>
      <c r="CJ31" s="241">
        <f>CI31*(1+'RBH-R12 Growth Rates'!$J32)</f>
        <v>150.23401981016926</v>
      </c>
      <c r="CK31" s="241">
        <f>CJ31*(1+'RBH-R12 Growth Rates'!$J32)</f>
        <v>157.81164971575444</v>
      </c>
      <c r="CL31" s="241">
        <f>CK31*(1+'RBH-R12 Growth Rates'!$J32)</f>
        <v>165.7714864947134</v>
      </c>
      <c r="CM31" s="241">
        <f>CL31*(1+'RBH-R12 Growth Rates'!$J32)</f>
        <v>174.13280821893329</v>
      </c>
      <c r="CN31" s="241">
        <f>CM31*(1+'RBH-R12 Growth Rates'!$J32)</f>
        <v>182.91586532391267</v>
      </c>
      <c r="CO31" s="241">
        <f>CN31*(1+'RBH-R12 Growth Rates'!$J32)</f>
        <v>192.14192965365547</v>
      </c>
      <c r="CP31" s="241">
        <f>CO31*(1+'RBH-R12 Growth Rates'!$J32)</f>
        <v>201.83334597933265</v>
      </c>
      <c r="CQ31" s="241">
        <f>CP31*(1+'RBH-R12 Growth Rates'!$J32)</f>
        <v>212.01358611648558</v>
      </c>
      <c r="CR31" s="241">
        <f>CQ31*(1+'RBH-R12 Growth Rates'!$J32)</f>
        <v>222.70730577183821</v>
      </c>
      <c r="CS31" s="241">
        <f>CR31*(1+'RBH-R12 Growth Rates'!$J32)</f>
        <v>233.94040425739675</v>
      </c>
      <c r="CT31" s="241">
        <f>CS31*(1+'RBH-R12 Growth Rates'!$J32)</f>
        <v>245.74008721645941</v>
      </c>
      <c r="CU31" s="241">
        <f>CT31*(1+'RBH-R12 Growth Rates'!$J32)</f>
        <v>258.13493251345324</v>
      </c>
      <c r="CV31" s="241">
        <f>CU31*(1+'RBH-R12 Growth Rates'!$J32)</f>
        <v>271.1549594471781</v>
      </c>
      <c r="CW31" s="241">
        <f>CV31*(1+'RBH-R12 Growth Rates'!$J32)</f>
        <v>284.83170145508643</v>
      </c>
      <c r="CX31" s="241">
        <f>CW31*(1+'RBH-R12 Growth Rates'!$J32)</f>
        <v>299.19828248468275</v>
      </c>
      <c r="CY31" s="241">
        <f>CX31*(1+'RBH-R12 Growth Rates'!$J32)</f>
        <v>314.28949721700792</v>
      </c>
      <c r="CZ31" s="241">
        <f>CY31*(1+'RBH-R12 Growth Rates'!$J32)</f>
        <v>330.14189533650313</v>
      </c>
      <c r="DA31" s="241">
        <f>CZ31*(1+'RBH-R12 Growth Rates'!$J32)</f>
        <v>346.79387005134811</v>
      </c>
      <c r="DB31" s="241">
        <f>DA31*(1+'RBH-R12 Growth Rates'!$J32)</f>
        <v>364.28575107866283</v>
      </c>
      <c r="DC31" s="241">
        <f>DB31*(1+'RBH-R12 Growth Rates'!$J32)</f>
        <v>382.65990231977463</v>
      </c>
      <c r="DD31" s="241">
        <f>DC31*(1+'RBH-R12 Growth Rates'!$J32)</f>
        <v>401.96082446211324</v>
      </c>
      <c r="DE31" s="241">
        <f>DD31*(1+'RBH-R12 Growth Rates'!$J32)</f>
        <v>422.23526275622601</v>
      </c>
      <c r="DF31" s="241">
        <f>DE31*(1+'RBH-R12 Growth Rates'!$J32)</f>
        <v>443.53232022894116</v>
      </c>
      <c r="DG31" s="241">
        <f>DF31*(1+'RBH-R12 Growth Rates'!$J32)</f>
        <v>465.90357660687181</v>
      </c>
      <c r="DH31" s="241">
        <f>DG31*(1+'RBH-R12 Growth Rates'!$J32)</f>
        <v>489.40321323828385</v>
      </c>
      <c r="DI31" s="241">
        <f>DH31*(1+'RBH-R12 Growth Rates'!$J32)</f>
        <v>514.0881443158778</v>
      </c>
      <c r="DJ31" s="241">
        <f>DI31*(1+'RBH-R12 Growth Rates'!$J32)</f>
        <v>540.01815471829605</v>
      </c>
      <c r="DK31" s="241">
        <f>DJ31*(1+'RBH-R12 Growth Rates'!$J32)</f>
        <v>567.25604480419588</v>
      </c>
      <c r="DL31" s="241">
        <f>DK31*(1+'RBH-R12 Growth Rates'!$J32)</f>
        <v>595.86778250956809</v>
      </c>
      <c r="DM31" s="241">
        <f>DL31*(1+'RBH-R12 Growth Rates'!$J32)</f>
        <v>625.92266311666742</v>
      </c>
      <c r="DN31" s="241">
        <f>DM31*(1+'RBH-R12 Growth Rates'!$J32)</f>
        <v>657.49347708150367</v>
      </c>
      <c r="DO31" s="241">
        <f>DN31*(1+'RBH-R12 Growth Rates'!$J32)</f>
        <v>690.65668632635641</v>
      </c>
      <c r="DP31" s="241">
        <f>DO31*(1+'RBH-R12 Growth Rates'!$J32)</f>
        <v>725.49260942427986</v>
      </c>
      <c r="DQ31" s="241">
        <f>DP31*(1+'RBH-R12 Growth Rates'!$J32)</f>
        <v>762.08561612410017</v>
      </c>
      <c r="DR31" s="241">
        <f>DQ31*(1+'RBH-R12 Growth Rates'!$J32)</f>
        <v>800.5243316870276</v>
      </c>
      <c r="DS31" s="241">
        <f>DR31*(1+'RBH-R12 Growth Rates'!$J32)</f>
        <v>840.90185152977108</v>
      </c>
      <c r="DT31" s="241">
        <f>DS31*(1+'RBH-R12 Growth Rates'!$J32)</f>
        <v>883.31596669400255</v>
      </c>
      <c r="DU31" s="241">
        <f>DT31*(1+'RBH-R12 Growth Rates'!$J32)</f>
        <v>927.86940068824015</v>
      </c>
      <c r="DV31" s="241">
        <f>DU31*(1+'RBH-R12 Growth Rates'!$J32)</f>
        <v>974.67005827576145</v>
      </c>
      <c r="DW31" s="241">
        <f>DV31*(1+'RBH-R12 Growth Rates'!$J32)</f>
        <v>1023.8312868110904</v>
      </c>
      <c r="DX31" s="241">
        <f>DW31*(1+'RBH-R12 Growth Rates'!$J32)</f>
        <v>1075.4721507579948</v>
      </c>
      <c r="DY31" s="241">
        <f>DX31*(1+'RBH-R12 Growth Rates'!$J32)</f>
        <v>1129.7177200538526</v>
      </c>
      <c r="DZ31" s="241">
        <f>DY31*(1+'RBH-R12 Growth Rates'!$J32)</f>
        <v>1186.6993730187833</v>
      </c>
      <c r="EA31" s="241">
        <f>DZ31*(1+'RBH-R12 Growth Rates'!$J32)</f>
        <v>1246.555114543165</v>
      </c>
      <c r="EB31" s="241">
        <f>EA31*(1+'RBH-R12 Growth Rates'!$J32)</f>
        <v>1309.4299103241608</v>
      </c>
      <c r="EC31" s="241">
        <f>EB31*(1+'RBH-R12 Growth Rates'!$J32)</f>
        <v>1375.4760379607485</v>
      </c>
      <c r="ED31" s="241">
        <f>EC31*(1+'RBH-R12 Growth Rates'!$J32)</f>
        <v>1444.8534557575774</v>
      </c>
      <c r="EE31" s="241">
        <f>ED31*(1+'RBH-R12 Growth Rates'!$J32)</f>
        <v>1517.7301901308635</v>
      </c>
      <c r="EF31" s="241">
        <f>EE31*(1+'RBH-R12 Growth Rates'!$J32)</f>
        <v>1594.28274255459</v>
      </c>
      <c r="EG31" s="241">
        <f>EF31*(1+'RBH-R12 Growth Rates'!$J32)</f>
        <v>1674.6965170326014</v>
      </c>
      <c r="EH31" s="241">
        <f>EG31*(1+'RBH-R12 Growth Rates'!$J32)</f>
        <v>1759.1662691318966</v>
      </c>
      <c r="EI31" s="241">
        <f>EH31*(1+'RBH-R12 Growth Rates'!$J32)</f>
        <v>1847.8965776646398</v>
      </c>
      <c r="EJ31" s="241">
        <f>EI31*(1+'RBH-R12 Growth Rates'!$J32)</f>
        <v>1941.1023401612663</v>
      </c>
      <c r="EK31" s="241">
        <f>EJ31*(1+'RBH-R12 Growth Rates'!$J32)</f>
        <v>2039.0092933346764</v>
      </c>
      <c r="EL31" s="241">
        <f>EK31*(1+'RBH-R12 Growth Rates'!$J32)</f>
        <v>2141.8545597960424</v>
      </c>
      <c r="EM31" s="241">
        <f>EL31*(1+'RBH-R12 Growth Rates'!$J32)</f>
        <v>2249.887222346325</v>
      </c>
      <c r="EN31" s="241">
        <f>EM31*(1+'RBH-R12 Growth Rates'!$J32)</f>
        <v>2363.3689272343909</v>
      </c>
      <c r="EO31" s="241">
        <f>EN31*(1+'RBH-R12 Growth Rates'!$J32)</f>
        <v>2482.5745178427696</v>
      </c>
      <c r="EP31" s="241">
        <f>EO31*(1+'RBH-R12 Growth Rates'!$J32)</f>
        <v>2607.7927003357854</v>
      </c>
      <c r="EQ31" s="241">
        <f>EP31*(1+'RBH-R12 Growth Rates'!$J32)</f>
        <v>2739.3267428822101</v>
      </c>
      <c r="ER31" s="241">
        <f>EQ31*(1+'RBH-R12 Growth Rates'!$J32)</f>
        <v>2877.4952101458971</v>
      </c>
      <c r="ES31" s="241">
        <f>ER31*(1+'RBH-R12 Growth Rates'!$J32)</f>
        <v>3022.6327348232721</v>
      </c>
      <c r="ET31" s="241">
        <f>ES31*(1+'RBH-R12 Growth Rates'!$J32)</f>
        <v>3175.090828096279</v>
      </c>
      <c r="EU31" s="241">
        <f>ET31*(1+'RBH-R12 Growth Rates'!$J32)</f>
        <v>3335.238730963636</v>
      </c>
      <c r="EV31" s="241">
        <f>EU31*(1+'RBH-R12 Growth Rates'!$J32)</f>
        <v>3503.464308512253</v>
      </c>
      <c r="EW31" s="241">
        <f>EV31*(1+'RBH-R12 Growth Rates'!$J32)</f>
        <v>3680.1749892946609</v>
      </c>
      <c r="EX31" s="241">
        <f>EW31*(1+'RBH-R12 Growth Rates'!$J32)</f>
        <v>3865.7987520875554</v>
      </c>
      <c r="EY31" s="241">
        <f>EX31*(1+'RBH-R12 Growth Rates'!$J32)</f>
        <v>4060.7851624212931</v>
      </c>
      <c r="EZ31" s="241">
        <f>EY31*(1+'RBH-R12 Growth Rates'!$J32)</f>
        <v>4265.6064613907383</v>
      </c>
      <c r="FA31" s="241">
        <f>EZ31*(1+'RBH-R12 Growth Rates'!$J32)</f>
        <v>4480.7587093844641</v>
      </c>
      <c r="FB31" s="241">
        <f>FA31*(1+'RBH-R12 Growth Rates'!$J32)</f>
        <v>4706.762987502334</v>
      </c>
      <c r="FC31" s="241">
        <f>FB31*(1+'RBH-R12 Growth Rates'!$J32)</f>
        <v>4944.1666595711886</v>
      </c>
      <c r="FD31" s="241">
        <f>FC31*(1+'RBH-R12 Growth Rates'!$J32)</f>
        <v>5193.5446978151458</v>
      </c>
      <c r="FE31" s="241">
        <f>FD31*(1+'RBH-R12 Growth Rates'!$J32)</f>
        <v>5455.5010753911756</v>
      </c>
      <c r="FF31" s="241">
        <f>FE31*(1+'RBH-R12 Growth Rates'!$J32)</f>
        <v>5730.6702291625515</v>
      </c>
      <c r="FG31" s="241">
        <f>FF31*(1+'RBH-R12 Growth Rates'!$J32)</f>
        <v>6019.7185962529029</v>
      </c>
      <c r="FH31" s="241">
        <f>FG31*(1+'RBH-R12 Growth Rates'!$J32)</f>
        <v>6323.3462281022748</v>
      </c>
      <c r="FI31" s="241">
        <f>FH31*(1+'RBH-R12 Growth Rates'!$J32)</f>
        <v>6642.2884859343039</v>
      </c>
      <c r="FJ31" s="241">
        <f>FI31*(1+'RBH-R12 Growth Rates'!$J32)</f>
        <v>6977.3178217407931</v>
      </c>
      <c r="FK31" s="241">
        <f>FJ31*(1+'RBH-R12 Growth Rates'!$J32)</f>
        <v>7329.245649097089</v>
      </c>
      <c r="FL31" s="241">
        <f>FK31*(1+'RBH-R12 Growth Rates'!$J32)</f>
        <v>7698.9243083392139</v>
      </c>
      <c r="FM31" s="241">
        <f>FL31*(1+'RBH-R12 Growth Rates'!$J32)</f>
        <v>8087.2491308622612</v>
      </c>
      <c r="FN31" s="241">
        <f>FM31*(1+'RBH-R12 Growth Rates'!$J32)</f>
        <v>8495.1606075396066</v>
      </c>
      <c r="FO31" s="241">
        <f>FN31*(1+'RBH-R12 Growth Rates'!$J32)</f>
        <v>8923.6466665146727</v>
      </c>
      <c r="FP31" s="241">
        <f>FO31*(1+'RBH-R12 Growth Rates'!$J32)</f>
        <v>9373.7450658818707</v>
      </c>
      <c r="FQ31" s="241">
        <f>FP31*(1+'RBH-R12 Growth Rates'!$J32)</f>
        <v>9846.5459070516026</v>
      </c>
      <c r="FR31" s="241">
        <f>FQ31*(1+'RBH-R12 Growth Rates'!$J32)</f>
        <v>10343.194274886469</v>
      </c>
      <c r="FS31" s="241">
        <f>FR31*(1+'RBH-R12 Growth Rates'!$J32)</f>
        <v>10864.893011002907</v>
      </c>
      <c r="FT31" s="241">
        <f>FS31*(1+'RBH-R12 Growth Rates'!$J32)</f>
        <v>11412.905626954931</v>
      </c>
      <c r="FU31" s="241">
        <f>FT31*(1+'RBH-R12 Growth Rates'!$J32)</f>
        <v>11988.5593643555</v>
      </c>
      <c r="FV31" s="241">
        <f>FU31*(1+'RBH-R12 Growth Rates'!$J32)</f>
        <v>12593.248409346856</v>
      </c>
      <c r="FW31" s="241">
        <f>FV31*(1+'RBH-R12 Growth Rates'!$J32)</f>
        <v>13228.437269205016</v>
      </c>
      <c r="FX31" s="241">
        <f>FW31*(1+'RBH-R12 Growth Rates'!$J32)</f>
        <v>13895.664319256302</v>
      </c>
      <c r="FY31" s="241">
        <f>FX31*(1+'RBH-R12 Growth Rates'!$J32)</f>
        <v>14596.545528696204</v>
      </c>
      <c r="FZ31" s="241">
        <f>FY31*(1+'RBH-R12 Growth Rates'!$J32)</f>
        <v>15332.778374334255</v>
      </c>
      <c r="GA31" s="241">
        <f>FZ31*(1+'RBH-R12 Growth Rates'!$J32)</f>
        <v>16106.145951743647</v>
      </c>
      <c r="GB31" s="241">
        <f>GA31*(1+'RBH-R12 Growth Rates'!$J32)</f>
        <v>16918.521293772479</v>
      </c>
      <c r="GC31" s="241">
        <f>GB31*(1+'RBH-R12 Growth Rates'!$J32)</f>
        <v>17771.871906875705</v>
      </c>
      <c r="GD31" s="241">
        <f>GC31*(1+'RBH-R12 Growth Rates'!$J32)</f>
        <v>18668.264536254414</v>
      </c>
      <c r="GE31" s="241">
        <f>GD31*(1+'RBH-R12 Growth Rates'!$J32)</f>
        <v>19609.870171343209</v>
      </c>
      <c r="GF31" s="241">
        <f>GE31*(1+'RBH-R12 Growth Rates'!$J32)</f>
        <v>20598.969303768572</v>
      </c>
      <c r="GG31" s="241">
        <f>GF31*(1+'RBH-R12 Growth Rates'!$J32)</f>
        <v>21637.957450512564</v>
      </c>
      <c r="GH31" s="241">
        <f>GG31*(1+'RBH-R12 Growth Rates'!$J32)</f>
        <v>22729.350955658494</v>
      </c>
      <c r="GI31" s="241">
        <f>GH31*(1+'RBH-R12 Growth Rates'!$J32)</f>
        <v>23875.793084769924</v>
      </c>
      <c r="GJ31" s="241">
        <f>GI31*(1+'RBH-R12 Growth Rates'!$J32)</f>
        <v>25080.060426663083</v>
      </c>
      <c r="GK31" s="241">
        <f>GJ31*(1+'RBH-R12 Growth Rates'!$J32)</f>
        <v>26345.069618077276</v>
      </c>
      <c r="GL31" s="241">
        <f>GK31*(1+'RBH-R12 Growth Rates'!$J32)</f>
        <v>27673.884407529866</v>
      </c>
      <c r="GM31" s="241">
        <f>GL31*(1+'RBH-R12 Growth Rates'!$J32)</f>
        <v>29069.723075463928</v>
      </c>
      <c r="GN31" s="241">
        <f>GM31*(1+'RBH-R12 Growth Rates'!$J32)</f>
        <v>30535.966228659545</v>
      </c>
      <c r="GO31" s="241">
        <f>GN31*(1+'RBH-R12 Growth Rates'!$J32)</f>
        <v>32076.164987786186</v>
      </c>
      <c r="GP31" s="241">
        <f>GO31*(1+'RBH-R12 Growth Rates'!$J32)</f>
        <v>33694.049587925736</v>
      </c>
      <c r="GQ31" s="241">
        <f>GP31*(1+'RBH-R12 Growth Rates'!$J32)</f>
        <v>35393.538412895949</v>
      </c>
      <c r="GR31" s="241">
        <f>GQ31*(1+'RBH-R12 Growth Rates'!$J32)</f>
        <v>37178.747485254702</v>
      </c>
      <c r="GS31" s="241">
        <f>GR31*(1+'RBH-R12 Growth Rates'!$J32)</f>
        <v>39054.000434969064</v>
      </c>
      <c r="GT31" s="241">
        <f>GS31*(1+'RBH-R12 Growth Rates'!$J32)</f>
        <v>41023.838970892517</v>
      </c>
      <c r="GU31" s="241">
        <f>GT31*(1+'RBH-R12 Growth Rates'!$J32)</f>
        <v>43093.033880411298</v>
      </c>
      <c r="GV31" s="241">
        <f>GU31*(1+'RBH-R12 Growth Rates'!$J32)</f>
        <v>45266.596583900224</v>
      </c>
      <c r="GW31" s="241">
        <f>GV31*(1+'RBH-R12 Growth Rates'!$J32)</f>
        <v>47549.79127197183</v>
      </c>
      <c r="GX31" s="241">
        <f>GW31*(1+'RBH-R12 Growth Rates'!$J32)</f>
        <v>49948.147654914319</v>
      </c>
      <c r="GY31" s="241">
        <f>GX31*(1+'RBH-R12 Growth Rates'!$J32)</f>
        <v>52467.474355196377</v>
      </c>
      <c r="GZ31" s="241">
        <f>GY31*(1+'RBH-R12 Growth Rates'!$J32)</f>
        <v>55113.872975474449</v>
      </c>
      <c r="HA31" s="241">
        <f>GZ31*(1+'RBH-R12 Growth Rates'!$J32)</f>
        <v>57893.752876173938</v>
      </c>
    </row>
    <row r="32" spans="1:209">
      <c r="A32" s="259" t="s">
        <v>537</v>
      </c>
      <c r="B32" s="241">
        <v>2.4</v>
      </c>
      <c r="C32" s="241">
        <v>2.5099999999999998</v>
      </c>
      <c r="D32" s="241">
        <f>C32*(1+'RBH-R12 Growth Rates'!$B33)</f>
        <v>2.6869549999999998</v>
      </c>
      <c r="E32" s="241">
        <f>D32*(1+'RBH-R12 Growth Rates'!$B33)</f>
        <v>2.8763853275</v>
      </c>
      <c r="F32" s="241">
        <f>E32*(1+'RBH-R12 Growth Rates'!$B33)</f>
        <v>3.0791704930887498</v>
      </c>
      <c r="G32" s="241">
        <f>F32*(1+'RBH-R12 Growth Rates'!F33)</f>
        <v>3.2838976673585734</v>
      </c>
      <c r="H32" s="241">
        <f>G32*(1+'RBH-R12 Growth Rates'!G33)</f>
        <v>3.4890609362004699</v>
      </c>
      <c r="I32" s="241">
        <f>H32*(1+'RBH-R12 Growth Rates'!H33)</f>
        <v>3.6930429694233413</v>
      </c>
      <c r="J32" s="241">
        <f>I32*(1+'RBH-R12 Growth Rates'!I33)</f>
        <v>3.8941331223341189</v>
      </c>
      <c r="K32" s="241">
        <f>J32*(1+'RBH-R12 Growth Rates'!$J33)</f>
        <v>4.090548685476306</v>
      </c>
      <c r="L32" s="241">
        <f>K32*(1+'RBH-R12 Growth Rates'!$J33)</f>
        <v>4.2968712220661134</v>
      </c>
      <c r="M32" s="241">
        <f>L32*(1+'RBH-R12 Growth Rates'!$J33)</f>
        <v>4.5136004283665132</v>
      </c>
      <c r="N32" s="241">
        <f>M32*(1+'RBH-R12 Growth Rates'!$J33)</f>
        <v>4.7412612047410603</v>
      </c>
      <c r="O32" s="241">
        <f>N32*(1+'RBH-R12 Growth Rates'!$J33)</f>
        <v>4.9804049269195225</v>
      </c>
      <c r="P32" s="241">
        <f>O32*(1+'RBH-R12 Growth Rates'!$J33)</f>
        <v>5.2316107813846813</v>
      </c>
      <c r="Q32" s="241">
        <f>P32*(1+'RBH-R12 Growth Rates'!$J33)</f>
        <v>5.4954871681144937</v>
      </c>
      <c r="R32" s="241">
        <f>Q32*(1+'RBH-R12 Growth Rates'!$J33)</f>
        <v>5.7726731740769415</v>
      </c>
      <c r="S32" s="241">
        <f>R32*(1+'RBH-R12 Growth Rates'!$J33)</f>
        <v>6.0638401210462582</v>
      </c>
      <c r="T32" s="241">
        <f>S32*(1+'RBH-R12 Growth Rates'!$J33)</f>
        <v>6.3696931914892092</v>
      </c>
      <c r="U32" s="241">
        <f>T32*(1+'RBH-R12 Growth Rates'!$J33)</f>
        <v>6.6909731364591956</v>
      </c>
      <c r="V32" s="241">
        <f>U32*(1+'RBH-R12 Growth Rates'!$J33)</f>
        <v>7.0284580696345529</v>
      </c>
      <c r="W32" s="241">
        <f>V32*(1+'RBH-R12 Growth Rates'!$J33)</f>
        <v>7.3829653518460701</v>
      </c>
      <c r="X32" s="241">
        <f>W32*(1+'RBH-R12 Growth Rates'!$J33)</f>
        <v>7.7553535706578867</v>
      </c>
      <c r="Y32" s="241">
        <f>X32*(1+'RBH-R12 Growth Rates'!$J33)</f>
        <v>8.1465246197961605</v>
      </c>
      <c r="Z32" s="241">
        <f>Y32*(1+'RBH-R12 Growth Rates'!$J33)</f>
        <v>8.5574258834617076</v>
      </c>
      <c r="AA32" s="241">
        <f>Z32*(1+'RBH-R12 Growth Rates'!$J33)</f>
        <v>8.9890525308168421</v>
      </c>
      <c r="AB32" s="241">
        <f>AA32*(1+'RBH-R12 Growth Rates'!$J33)</f>
        <v>9.4424499262034711</v>
      </c>
      <c r="AC32" s="241">
        <f>AB32*(1+'RBH-R12 Growth Rates'!$J33)</f>
        <v>9.9187161609298009</v>
      </c>
      <c r="AD32" s="241">
        <f>AC32*(1+'RBH-R12 Growth Rates'!$J33)</f>
        <v>10.419004712757429</v>
      </c>
      <c r="AE32" s="241">
        <f>AD32*(1+'RBH-R12 Growth Rates'!$J33)</f>
        <v>10.944527239529888</v>
      </c>
      <c r="AF32" s="241">
        <f>AE32*(1+'RBH-R12 Growth Rates'!$J33)</f>
        <v>11.496556513708569</v>
      </c>
      <c r="AG32" s="241">
        <f>AF32*(1+'RBH-R12 Growth Rates'!$J33)</f>
        <v>12.076429504923249</v>
      </c>
      <c r="AH32" s="241">
        <f>AG32*(1+'RBH-R12 Growth Rates'!$J33)</f>
        <v>12.68555061800288</v>
      </c>
      <c r="AI32" s="241">
        <f>AH32*(1+'RBH-R12 Growth Rates'!$J33)</f>
        <v>13.325395094328918</v>
      </c>
      <c r="AJ32" s="241">
        <f>AI32*(1+'RBH-R12 Growth Rates'!$J33)</f>
        <v>13.997512584748955</v>
      </c>
      <c r="AK32" s="241">
        <f>AJ32*(1+'RBH-R12 Growth Rates'!$J33)</f>
        <v>14.703530902703989</v>
      </c>
      <c r="AL32" s="241">
        <f>AK32*(1+'RBH-R12 Growth Rates'!$J33)</f>
        <v>15.445159966659075</v>
      </c>
      <c r="AM32" s="241">
        <f>AL32*(1+'RBH-R12 Growth Rates'!$J33)</f>
        <v>16.224195941385624</v>
      </c>
      <c r="AN32" s="241">
        <f>AM32*(1+'RBH-R12 Growth Rates'!$J33)</f>
        <v>17.042525588125169</v>
      </c>
      <c r="AO32" s="241">
        <f>AN32*(1+'RBH-R12 Growth Rates'!$J33)</f>
        <v>17.902130834170357</v>
      </c>
      <c r="AP32" s="241">
        <f>AO32*(1+'RBH-R12 Growth Rates'!$J33)</f>
        <v>18.805093572930314</v>
      </c>
      <c r="AQ32" s="241">
        <f>AP32*(1+'RBH-R12 Growth Rates'!$J33)</f>
        <v>19.753600706105747</v>
      </c>
      <c r="AR32" s="241">
        <f>AQ32*(1+'RBH-R12 Growth Rates'!$J33)</f>
        <v>20.749949440185507</v>
      </c>
      <c r="AS32" s="241">
        <f>AR32*(1+'RBH-R12 Growth Rates'!$J33)</f>
        <v>21.796552850092315</v>
      </c>
      <c r="AT32" s="241">
        <f>AS32*(1+'RBH-R12 Growth Rates'!$J33)</f>
        <v>22.895945723452332</v>
      </c>
      <c r="AU32" s="241">
        <f>AT32*(1+'RBH-R12 Growth Rates'!$J33)</f>
        <v>24.050790699642896</v>
      </c>
      <c r="AV32" s="241">
        <f>AU32*(1+'RBH-R12 Growth Rates'!$J33)</f>
        <v>25.263884718486743</v>
      </c>
      <c r="AW32" s="241">
        <f>AV32*(1+'RBH-R12 Growth Rates'!$J33)</f>
        <v>26.538165794210865</v>
      </c>
      <c r="AX32" s="241">
        <f>AW32*(1+'RBH-R12 Growth Rates'!$J33)</f>
        <v>27.876720131076038</v>
      </c>
      <c r="AY32" s="241">
        <f>AX32*(1+'RBH-R12 Growth Rates'!$J33)</f>
        <v>29.282789597910419</v>
      </c>
      <c r="AZ32" s="241">
        <f>AY32*(1+'RBH-R12 Growth Rates'!$J33)</f>
        <v>30.759779579649994</v>
      </c>
      <c r="BA32" s="241">
        <f>AZ32*(1+'RBH-R12 Growth Rates'!$J33)</f>
        <v>32.311267224901613</v>
      </c>
      <c r="BB32" s="241">
        <f>BA32*(1+'RBH-R12 Growth Rates'!$J33)</f>
        <v>33.941010109503544</v>
      </c>
      <c r="BC32" s="241">
        <f>BB32*(1+'RBH-R12 Growth Rates'!$J33)</f>
        <v>35.652955337066004</v>
      </c>
      <c r="BD32" s="241">
        <f>BC32*(1+'RBH-R12 Growth Rates'!$J33)</f>
        <v>37.451249098532386</v>
      </c>
      <c r="BE32" s="241">
        <f>BD32*(1+'RBH-R12 Growth Rates'!$J33)</f>
        <v>39.340246713913707</v>
      </c>
      <c r="BF32" s="241">
        <f>BE32*(1+'RBH-R12 Growth Rates'!$J33)</f>
        <v>41.324523180516472</v>
      </c>
      <c r="BG32" s="241">
        <f>BF32*(1+'RBH-R12 Growth Rates'!$J33)</f>
        <v>43.408884253210964</v>
      </c>
      <c r="BH32" s="241">
        <f>BG32*(1+'RBH-R12 Growth Rates'!$J33)</f>
        <v>45.598378083575419</v>
      </c>
      <c r="BI32" s="241">
        <f>BH32*(1+'RBH-R12 Growth Rates'!$J33)</f>
        <v>47.89830744610515</v>
      </c>
      <c r="BJ32" s="241">
        <f>BI32*(1+'RBH-R12 Growth Rates'!$J33)</f>
        <v>50.314242581097467</v>
      </c>
      <c r="BK32" s="241">
        <f>BJ32*(1+'RBH-R12 Growth Rates'!$J33)</f>
        <v>52.852034685316887</v>
      </c>
      <c r="BL32" s="241">
        <f>BK32*(1+'RBH-R12 Growth Rates'!$J33)</f>
        <v>55.517830083113822</v>
      </c>
      <c r="BM32" s="241">
        <f>BL32*(1+'RBH-R12 Growth Rates'!$J33)</f>
        <v>58.318085112318094</v>
      </c>
      <c r="BN32" s="241">
        <f>BM32*(1+'RBH-R12 Growth Rates'!$J33)</f>
        <v>61.259581760959662</v>
      </c>
      <c r="BO32" s="241">
        <f>BN32*(1+'RBH-R12 Growth Rates'!$J33)</f>
        <v>64.349444092687449</v>
      </c>
      <c r="BP32" s="241">
        <f>BO32*(1+'RBH-R12 Growth Rates'!$J33)</f>
        <v>67.595155500667261</v>
      </c>
      <c r="BQ32" s="241">
        <f>BP32*(1+'RBH-R12 Growth Rates'!$J33)</f>
        <v>71.004576831746263</v>
      </c>
      <c r="BR32" s="241">
        <f>BQ32*(1+'RBH-R12 Growth Rates'!$J33)</f>
        <v>74.585965424779445</v>
      </c>
      <c r="BS32" s="241">
        <f>BR32*(1+'RBH-R12 Growth Rates'!$J33)</f>
        <v>78.347995109227085</v>
      </c>
      <c r="BT32" s="241">
        <f>BS32*(1+'RBH-R12 Growth Rates'!$J33)</f>
        <v>82.299777212458366</v>
      </c>
      <c r="BU32" s="241">
        <f>BT32*(1+'RBH-R12 Growth Rates'!$J33)</f>
        <v>86.450882626639057</v>
      </c>
      <c r="BV32" s="241">
        <f>BU32*(1+'RBH-R12 Growth Rates'!$J33)</f>
        <v>90.811364988647398</v>
      </c>
      <c r="BW32" s="241">
        <f>BV32*(1+'RBH-R12 Growth Rates'!$J33)</f>
        <v>95.391785029158129</v>
      </c>
      <c r="BX32" s="241">
        <f>BW32*(1+'RBH-R12 Growth Rates'!$J33)</f>
        <v>100.2032361498661</v>
      </c>
      <c r="BY32" s="241">
        <f>BX32*(1+'RBH-R12 Growth Rates'!$J33)</f>
        <v>105.25737129079536</v>
      </c>
      <c r="BZ32" s="241">
        <f>BY32*(1+'RBH-R12 Growth Rates'!$J33)</f>
        <v>110.5664311527643</v>
      </c>
      <c r="CA32" s="241">
        <f>BZ32*(1+'RBH-R12 Growth Rates'!$J33)</f>
        <v>116.14327384335907</v>
      </c>
      <c r="CB32" s="241">
        <f>CA32*(1+'RBH-R12 Growth Rates'!$J33)</f>
        <v>122.00140601821575</v>
      </c>
      <c r="CC32" s="241">
        <f>CB32*(1+'RBH-R12 Growth Rates'!$J33)</f>
        <v>128.15501559303254</v>
      </c>
      <c r="CD32" s="241">
        <f>CC32*(1+'RBH-R12 Growth Rates'!$J33)</f>
        <v>134.61900610553806</v>
      </c>
      <c r="CE32" s="241">
        <f>CD32*(1+'RBH-R12 Growth Rates'!$J33)</f>
        <v>141.40903281063746</v>
      </c>
      <c r="CF32" s="241">
        <f>CE32*(1+'RBH-R12 Growth Rates'!$J33)</f>
        <v>148.5415405961559</v>
      </c>
      <c r="CG32" s="241">
        <f>CF32*(1+'RBH-R12 Growth Rates'!$J33)</f>
        <v>156.03380381100823</v>
      </c>
      <c r="CH32" s="241">
        <f>CG32*(1+'RBH-R12 Growth Rates'!$J33)</f>
        <v>163.90396810225536</v>
      </c>
      <c r="CI32" s="241">
        <f>CH32*(1+'RBH-R12 Growth Rates'!$J33)</f>
        <v>172.17109436237331</v>
      </c>
      <c r="CJ32" s="241">
        <f>CI32*(1+'RBH-R12 Growth Rates'!$J33)</f>
        <v>180.85520489317159</v>
      </c>
      <c r="CK32" s="241">
        <f>CJ32*(1+'RBH-R12 Growth Rates'!$J33)</f>
        <v>189.97733189816617</v>
      </c>
      <c r="CL32" s="241">
        <f>CK32*(1+'RBH-R12 Growth Rates'!$J33)</f>
        <v>199.55956842085143</v>
      </c>
      <c r="CM32" s="241">
        <f>CL32*(1+'RBH-R12 Growth Rates'!$J33)</f>
        <v>209.6251218522398</v>
      </c>
      <c r="CN32" s="241">
        <f>CM32*(1+'RBH-R12 Growth Rates'!$J33)</f>
        <v>220.19837013725939</v>
      </c>
      <c r="CO32" s="241">
        <f>CN32*(1+'RBH-R12 Growth Rates'!$J33)</f>
        <v>231.30492081613744</v>
      </c>
      <c r="CP32" s="241">
        <f>CO32*(1+'RBH-R12 Growth Rates'!$J33)</f>
        <v>242.97167304376262</v>
      </c>
      <c r="CQ32" s="241">
        <f>CP32*(1+'RBH-R12 Growth Rates'!$J33)</f>
        <v>255.22688273723216</v>
      </c>
      <c r="CR32" s="241">
        <f>CQ32*(1+'RBH-R12 Growth Rates'!$J33)</f>
        <v>268.10023100936581</v>
      </c>
      <c r="CS32" s="241">
        <f>CR32*(1+'RBH-R12 Growth Rates'!$J33)</f>
        <v>281.62289605392687</v>
      </c>
      <c r="CT32" s="241">
        <f>CS32*(1+'RBH-R12 Growth Rates'!$J33)</f>
        <v>295.82762865665052</v>
      </c>
      <c r="CU32" s="241">
        <f>CT32*(1+'RBH-R12 Growth Rates'!$J33)</f>
        <v>310.74883151496107</v>
      </c>
      <c r="CV32" s="241">
        <f>CU32*(1+'RBH-R12 Growth Rates'!$J33)</f>
        <v>326.42264255848363</v>
      </c>
      <c r="CW32" s="241">
        <f>CV32*(1+'RBH-R12 Growth Rates'!$J33)</f>
        <v>342.88702247214604</v>
      </c>
      <c r="CX32" s="241">
        <f>CW32*(1+'RBH-R12 Growth Rates'!$J33)</f>
        <v>360.18184663384449</v>
      </c>
      <c r="CY32" s="241">
        <f>CX32*(1+'RBH-R12 Growth Rates'!$J33)</f>
        <v>378.34900168933859</v>
      </c>
      <c r="CZ32" s="241">
        <f>CY32*(1+'RBH-R12 Growth Rates'!$J33)</f>
        <v>397.4324869982724</v>
      </c>
      <c r="DA32" s="241">
        <f>CZ32*(1+'RBH-R12 Growth Rates'!$J33)</f>
        <v>417.47852119701486</v>
      </c>
      <c r="DB32" s="241">
        <f>DA32*(1+'RBH-R12 Growth Rates'!$J33)</f>
        <v>438.53565413640683</v>
      </c>
      <c r="DC32" s="241">
        <f>DB32*(1+'RBH-R12 Growth Rates'!$J33)</f>
        <v>460.65488446551808</v>
      </c>
      <c r="DD32" s="241">
        <f>DC32*(1+'RBH-R12 Growth Rates'!$J33)</f>
        <v>483.88978314619305</v>
      </c>
      <c r="DE32" s="241">
        <f>DD32*(1+'RBH-R12 Growth Rates'!$J33)</f>
        <v>508.29662319752691</v>
      </c>
      <c r="DF32" s="241">
        <f>DE32*(1+'RBH-R12 Growth Rates'!$J33)</f>
        <v>533.93451598450292</v>
      </c>
      <c r="DG32" s="241">
        <f>DF32*(1+'RBH-R12 Growth Rates'!$J33)</f>
        <v>560.86555438087055</v>
      </c>
      <c r="DH32" s="241">
        <f>DG32*(1+'RBH-R12 Growth Rates'!$J33)</f>
        <v>589.15496315299356</v>
      </c>
      <c r="DI32" s="241">
        <f>DH32*(1+'RBH-R12 Growth Rates'!$J33)</f>
        <v>618.87125692888492</v>
      </c>
      <c r="DJ32" s="241">
        <f>DI32*(1+'RBH-R12 Growth Rates'!$J33)</f>
        <v>650.08640613501689</v>
      </c>
      <c r="DK32" s="241">
        <f>DJ32*(1+'RBH-R12 Growth Rates'!$J33)</f>
        <v>682.87601130279165</v>
      </c>
      <c r="DL32" s="241">
        <f>DK32*(1+'RBH-R12 Growth Rates'!$J33)</f>
        <v>717.31948616682837</v>
      </c>
      <c r="DM32" s="241">
        <f>DL32*(1+'RBH-R12 Growth Rates'!$J33)</f>
        <v>753.50024999851564</v>
      </c>
      <c r="DN32" s="241">
        <f>DM32*(1+'RBH-R12 Growth Rates'!$J33)</f>
        <v>791.50592964064538</v>
      </c>
      <c r="DO32" s="241">
        <f>DN32*(1+'RBH-R12 Growth Rates'!$J33)</f>
        <v>831.42857173243999</v>
      </c>
      <c r="DP32" s="241">
        <f>DO32*(1+'RBH-R12 Growth Rates'!$J33)</f>
        <v>873.36486563896335</v>
      </c>
      <c r="DQ32" s="241">
        <f>DP32*(1+'RBH-R12 Growth Rates'!$J33)</f>
        <v>917.41637762483401</v>
      </c>
      <c r="DR32" s="241">
        <f>DQ32*(1+'RBH-R12 Growth Rates'!$J33)</f>
        <v>963.68979683938801</v>
      </c>
      <c r="DS32" s="241">
        <f>DR32*(1+'RBH-R12 Growth Rates'!$J33)</f>
        <v>1012.2971937090493</v>
      </c>
      <c r="DT32" s="241">
        <f>DS32*(1+'RBH-R12 Growth Rates'!$J33)</f>
        <v>1063.3562913627115</v>
      </c>
      <c r="DU32" s="241">
        <f>DT32*(1+'RBH-R12 Growth Rates'!$J33)</f>
        <v>1116.9907507475014</v>
      </c>
      <c r="DV32" s="241">
        <f>DU32*(1+'RBH-R12 Growth Rates'!$J33)</f>
        <v>1173.3304701254513</v>
      </c>
      <c r="DW32" s="241">
        <f>DV32*(1+'RBH-R12 Growth Rates'!$J33)</f>
        <v>1232.5118996764372</v>
      </c>
      <c r="DX32" s="241">
        <f>DW32*(1+'RBH-R12 Growth Rates'!$J33)</f>
        <v>1294.6783719693233</v>
      </c>
      <c r="DY32" s="241">
        <f>DX32*(1+'RBH-R12 Growth Rates'!$J33)</f>
        <v>1359.9804491016894</v>
      </c>
      <c r="DZ32" s="241">
        <f>DY32*(1+'RBH-R12 Growth Rates'!$J33)</f>
        <v>1428.5762873488836</v>
      </c>
      <c r="EA32" s="241">
        <f>DZ32*(1+'RBH-R12 Growth Rates'!$J33)</f>
        <v>1500.6320202055506</v>
      </c>
      <c r="EB32" s="241">
        <f>EA32*(1+'RBH-R12 Growth Rates'!$J33)</f>
        <v>1576.3221607473308</v>
      </c>
      <c r="EC32" s="241">
        <f>EB32*(1+'RBH-R12 Growth Rates'!$J33)</f>
        <v>1655.8300242872181</v>
      </c>
      <c r="ED32" s="241">
        <f>EC32*(1+'RBH-R12 Growth Rates'!$J33)</f>
        <v>1739.3481723502132</v>
      </c>
      <c r="EE32" s="241">
        <f>ED32*(1+'RBH-R12 Growth Rates'!$J33)</f>
        <v>1827.0788790415465</v>
      </c>
      <c r="EF32" s="241">
        <f>EE32*(1+'RBH-R12 Growth Rates'!$J33)</f>
        <v>1919.2346209379712</v>
      </c>
      <c r="EG32" s="241">
        <f>EF32*(1+'RBH-R12 Growth Rates'!$J33)</f>
        <v>2016.0385916886066</v>
      </c>
      <c r="EH32" s="241">
        <f>EG32*(1+'RBH-R12 Growth Rates'!$J33)</f>
        <v>2117.7252425716533</v>
      </c>
      <c r="EI32" s="241">
        <f>EH32*(1+'RBH-R12 Growth Rates'!$J33)</f>
        <v>2224.5408503161607</v>
      </c>
      <c r="EJ32" s="241">
        <f>EI32*(1+'RBH-R12 Growth Rates'!$J33)</f>
        <v>2336.7441135640674</v>
      </c>
      <c r="EK32" s="241">
        <f>EJ32*(1+'RBH-R12 Growth Rates'!$J33)</f>
        <v>2454.6067794170958</v>
      </c>
      <c r="EL32" s="241">
        <f>EK32*(1+'RBH-R12 Growth Rates'!$J33)</f>
        <v>2578.4143015859468</v>
      </c>
      <c r="EM32" s="241">
        <f>EL32*(1+'RBH-R12 Growth Rates'!$J33)</f>
        <v>2708.4665317357767</v>
      </c>
      <c r="EN32" s="241">
        <f>EM32*(1+'RBH-R12 Growth Rates'!$J33)</f>
        <v>2845.0784457023387</v>
      </c>
      <c r="EO32" s="241">
        <f>EN32*(1+'RBH-R12 Growth Rates'!$J33)</f>
        <v>2988.5809063376264</v>
      </c>
      <c r="EP32" s="241">
        <f>EO32*(1+'RBH-R12 Growth Rates'!$J33)</f>
        <v>3139.321464832567</v>
      </c>
      <c r="EQ32" s="241">
        <f>EP32*(1+'RBH-R12 Growth Rates'!$J33)</f>
        <v>3297.6652024575023</v>
      </c>
      <c r="ER32" s="241">
        <f>EQ32*(1+'RBH-R12 Growth Rates'!$J33)</f>
        <v>3463.9956147590851</v>
      </c>
      <c r="ES32" s="241">
        <f>ER32*(1+'RBH-R12 Growth Rates'!$J33)</f>
        <v>3638.7155403550428</v>
      </c>
      <c r="ET32" s="241">
        <f>ES32*(1+'RBH-R12 Growth Rates'!$J33)</f>
        <v>3822.2481365762719</v>
      </c>
      <c r="EU32" s="241">
        <f>ET32*(1+'RBH-R12 Growth Rates'!$J33)</f>
        <v>4015.0379043191911</v>
      </c>
      <c r="EV32" s="241">
        <f>EU32*(1+'RBH-R12 Growth Rates'!$J33)</f>
        <v>4217.5517645904565</v>
      </c>
      <c r="EW32" s="241">
        <f>EV32*(1+'RBH-R12 Growth Rates'!$J33)</f>
        <v>4430.2801893513506</v>
      </c>
      <c r="EX32" s="241">
        <f>EW32*(1+'RBH-R12 Growth Rates'!$J33)</f>
        <v>4653.7383894006443</v>
      </c>
      <c r="EY32" s="241">
        <f>EX32*(1+'RBH-R12 Growth Rates'!$J33)</f>
        <v>4888.4675621729029</v>
      </c>
      <c r="EZ32" s="241">
        <f>EY32*(1+'RBH-R12 Growth Rates'!$J33)</f>
        <v>5135.0362024742863</v>
      </c>
      <c r="FA32" s="241">
        <f>EZ32*(1+'RBH-R12 Growth Rates'!$J33)</f>
        <v>5394.0414793303471</v>
      </c>
      <c r="FB32" s="241">
        <f>FA32*(1+'RBH-R12 Growth Rates'!$J33)</f>
        <v>5666.1106822804359</v>
      </c>
      <c r="FC32" s="241">
        <f>FB32*(1+'RBH-R12 Growth Rates'!$J33)</f>
        <v>5951.9027406215228</v>
      </c>
      <c r="FD32" s="241">
        <f>FC32*(1+'RBH-R12 Growth Rates'!$J33)</f>
        <v>6252.109819280915</v>
      </c>
      <c r="FE32" s="241">
        <f>FD32*(1+'RBH-R12 Growth Rates'!$J33)</f>
        <v>6567.458995182943</v>
      </c>
      <c r="FF32" s="241">
        <f>FE32*(1+'RBH-R12 Growth Rates'!$J33)</f>
        <v>6898.7140181696477</v>
      </c>
      <c r="FG32" s="241">
        <f>FF32*(1+'RBH-R12 Growth Rates'!$J33)</f>
        <v>7246.6771607402598</v>
      </c>
      <c r="FH32" s="241">
        <f>FG32*(1+'RBH-R12 Growth Rates'!$J33)</f>
        <v>7612.1911610893976</v>
      </c>
      <c r="FI32" s="241">
        <f>FH32*(1+'RBH-R12 Growth Rates'!$J33)</f>
        <v>7996.1412641498619</v>
      </c>
      <c r="FJ32" s="241">
        <f>FI32*(1+'RBH-R12 Growth Rates'!$J33)</f>
        <v>8399.4573655832628</v>
      </c>
      <c r="FK32" s="241">
        <f>FJ32*(1+'RBH-R12 Growth Rates'!$J33)</f>
        <v>8823.1162639110516</v>
      </c>
      <c r="FL32" s="241">
        <f>FK32*(1+'RBH-R12 Growth Rates'!$J33)</f>
        <v>9268.1440262404321</v>
      </c>
      <c r="FM32" s="241">
        <f>FL32*(1+'RBH-R12 Growth Rates'!$J33)</f>
        <v>9735.6184733147456</v>
      </c>
      <c r="FN32" s="241">
        <f>FM32*(1+'RBH-R12 Growth Rates'!$J33)</f>
        <v>10226.671789906915</v>
      </c>
      <c r="FO32" s="241">
        <f>FN32*(1+'RBH-R12 Growth Rates'!$J33)</f>
        <v>10742.493266878122</v>
      </c>
      <c r="FP32" s="241">
        <f>FO32*(1+'RBH-R12 Growth Rates'!$J33)</f>
        <v>11284.33218154273</v>
      </c>
      <c r="FQ32" s="241">
        <f>FP32*(1+'RBH-R12 Growth Rates'!$J33)</f>
        <v>11853.500823315488</v>
      </c>
      <c r="FR32" s="241">
        <f>FQ32*(1+'RBH-R12 Growth Rates'!$J33)</f>
        <v>12451.377671968872</v>
      </c>
      <c r="FS32" s="241">
        <f>FR32*(1+'RBH-R12 Growth Rates'!$J33)</f>
        <v>13079.410736198046</v>
      </c>
      <c r="FT32" s="241">
        <f>FS32*(1+'RBH-R12 Growth Rates'!$J33)</f>
        <v>13739.121060579166</v>
      </c>
      <c r="FU32" s="241">
        <f>FT32*(1+'RBH-R12 Growth Rates'!$J33)</f>
        <v>14432.106409414602</v>
      </c>
      <c r="FV32" s="241">
        <f>FU32*(1+'RBH-R12 Growth Rates'!$J33)</f>
        <v>15160.045136387047</v>
      </c>
      <c r="FW32" s="241">
        <f>FV32*(1+'RBH-R12 Growth Rates'!$J33)</f>
        <v>15924.700249394493</v>
      </c>
      <c r="FX32" s="241">
        <f>FW32*(1+'RBH-R12 Growth Rates'!$J33)</f>
        <v>16727.923680410771</v>
      </c>
      <c r="FY32" s="241">
        <f>FX32*(1+'RBH-R12 Growth Rates'!$J33)</f>
        <v>17571.660770712919</v>
      </c>
      <c r="FZ32" s="241">
        <f>FY32*(1+'RBH-R12 Growth Rates'!$J33)</f>
        <v>18457.954982338211</v>
      </c>
      <c r="GA32" s="241">
        <f>FZ32*(1+'RBH-R12 Growth Rates'!$J33)</f>
        <v>19388.952847181627</v>
      </c>
      <c r="GB32" s="241">
        <f>GA32*(1+'RBH-R12 Growth Rates'!$J33)</f>
        <v>20366.90916572007</v>
      </c>
      <c r="GC32" s="241">
        <f>GB32*(1+'RBH-R12 Growth Rates'!$J33)</f>
        <v>21394.192467954195</v>
      </c>
      <c r="GD32" s="241">
        <f>GC32*(1+'RBH-R12 Growth Rates'!$J33)</f>
        <v>22473.290749793829</v>
      </c>
      <c r="GE32" s="241">
        <f>GD32*(1+'RBH-R12 Growth Rates'!$J33)</f>
        <v>23606.817498780023</v>
      </c>
      <c r="GF32" s="241">
        <f>GE32*(1+'RBH-R12 Growth Rates'!$J33)</f>
        <v>24797.518023737546</v>
      </c>
      <c r="GG32" s="241">
        <f>GF32*(1+'RBH-R12 Growth Rates'!$J33)</f>
        <v>26048.276103687705</v>
      </c>
      <c r="GH32" s="241">
        <f>GG32*(1+'RBH-R12 Growth Rates'!$J33)</f>
        <v>27362.120972124641</v>
      </c>
      <c r="GI32" s="241">
        <f>GH32*(1+'RBH-R12 Growth Rates'!$J33)</f>
        <v>28742.234653570424</v>
      </c>
      <c r="GJ32" s="241">
        <f>GI32*(1+'RBH-R12 Growth Rates'!$J33)</f>
        <v>30191.959670177479</v>
      </c>
      <c r="GK32" s="241">
        <f>GJ32*(1+'RBH-R12 Growth Rates'!$J33)</f>
        <v>31714.807137043121</v>
      </c>
      <c r="GL32" s="241">
        <f>GK32*(1+'RBH-R12 Growth Rates'!$J33)</f>
        <v>33314.465265842366</v>
      </c>
      <c r="GM32" s="241">
        <f>GL32*(1+'RBH-R12 Growth Rates'!$J33)</f>
        <v>34994.808297374155</v>
      </c>
      <c r="GN32" s="241">
        <f>GM32*(1+'RBH-R12 Growth Rates'!$J33)</f>
        <v>36759.905884654807</v>
      </c>
      <c r="GO32" s="241">
        <f>GN32*(1+'RBH-R12 Growth Rates'!$J33)</f>
        <v>38614.032949283894</v>
      </c>
      <c r="GP32" s="241">
        <f>GO32*(1+'RBH-R12 Growth Rates'!$J33)</f>
        <v>40561.680034953766</v>
      </c>
      <c r="GQ32" s="241">
        <f>GP32*(1+'RBH-R12 Growth Rates'!$J33)</f>
        <v>42607.564183178081</v>
      </c>
      <c r="GR32" s="241">
        <f>GQ32*(1+'RBH-R12 Growth Rates'!$J33)</f>
        <v>44756.640357579534</v>
      </c>
      <c r="GS32" s="241">
        <f>GR32*(1+'RBH-R12 Growth Rates'!$J33)</f>
        <v>47014.11344440536</v>
      </c>
      <c r="GT32" s="241">
        <f>GS32*(1+'RBH-R12 Growth Rates'!$J33)</f>
        <v>49385.450858334996</v>
      </c>
      <c r="GU32" s="241">
        <f>GT32*(1+'RBH-R12 Growth Rates'!$J33)</f>
        <v>51876.395784110027</v>
      </c>
      <c r="GV32" s="241">
        <f>GU32*(1+'RBH-R12 Growth Rates'!$J33)</f>
        <v>54492.981086056643</v>
      </c>
      <c r="GW32" s="241">
        <f>GV32*(1+'RBH-R12 Growth Rates'!$J33)</f>
        <v>57241.543919188261</v>
      </c>
      <c r="GX32" s="241">
        <f>GW32*(1+'RBH-R12 Growth Rates'!$J33)</f>
        <v>60128.741077275277</v>
      </c>
      <c r="GY32" s="241">
        <f>GX32*(1+'RBH-R12 Growth Rates'!$J33)</f>
        <v>63161.565115053621</v>
      </c>
      <c r="GZ32" s="241">
        <f>GY32*(1+'RBH-R12 Growth Rates'!$J33)</f>
        <v>66347.361283618899</v>
      </c>
      <c r="HA32" s="241">
        <f>GZ32*(1+'RBH-R12 Growth Rates'!$J33)</f>
        <v>69693.845320022112</v>
      </c>
    </row>
    <row r="33" spans="1:211">
      <c r="A33" s="259" t="s">
        <v>1262</v>
      </c>
      <c r="B33" s="241">
        <v>4.24</v>
      </c>
      <c r="C33" s="241">
        <v>3.37</v>
      </c>
      <c r="D33" s="241">
        <v>4.45</v>
      </c>
      <c r="E33" s="241">
        <f>D33*(1+'RBH-R12 Growth Rates'!$B34)</f>
        <v>4.6393301450000006</v>
      </c>
      <c r="F33" s="241">
        <f>E33*(1+'RBH-R12 Growth Rates'!$B34)</f>
        <v>4.8367155492821849</v>
      </c>
      <c r="G33" s="241">
        <f>F33*(1+'RBH-R12 Growth Rates'!F34)</f>
        <v>5.0501339217729324</v>
      </c>
      <c r="H33" s="241">
        <f>G33*(1+'RBH-R12 Growth Rates'!G34)</f>
        <v>5.2809411851548314</v>
      </c>
      <c r="I33" s="241">
        <f>H33*(1+'RBH-R12 Growth Rates'!H34)</f>
        <v>5.5306332989444575</v>
      </c>
      <c r="J33" s="241">
        <f>I33*(1+'RBH-R12 Growth Rates'!I34)</f>
        <v>5.8008616632908678</v>
      </c>
      <c r="K33" s="241">
        <f>J33*(1+'RBH-R12 Growth Rates'!$J34)</f>
        <v>6.0934504049983573</v>
      </c>
      <c r="L33" s="241">
        <f>K33*(1+'RBH-R12 Growth Rates'!$J34)</f>
        <v>6.4007969838588545</v>
      </c>
      <c r="M33" s="241">
        <f>L33*(1+'RBH-R12 Growth Rates'!$J34)</f>
        <v>6.7236457680806634</v>
      </c>
      <c r="N33" s="241">
        <f>M33*(1+'RBH-R12 Growth Rates'!$J34)</f>
        <v>7.0627786709421274</v>
      </c>
      <c r="O33" s="241">
        <f>N33*(1+'RBH-R12 Growth Rates'!$J34)</f>
        <v>7.4190170445214623</v>
      </c>
      <c r="P33" s="241">
        <f>O33*(1+'RBH-R12 Growth Rates'!$J34)</f>
        <v>7.7932236689441332</v>
      </c>
      <c r="Q33" s="241">
        <f>P33*(1+'RBH-R12 Growth Rates'!$J34)</f>
        <v>8.1863048419655584</v>
      </c>
      <c r="R33" s="241">
        <f>Q33*(1+'RBH-R12 Growth Rates'!$J34)</f>
        <v>8.5992125739499485</v>
      </c>
      <c r="S33" s="241">
        <f>R33*(1+'RBH-R12 Growth Rates'!$J34)</f>
        <v>9.0329468935613342</v>
      </c>
      <c r="T33" s="241">
        <f>S33*(1+'RBH-R12 Growth Rates'!$J34)</f>
        <v>9.4885582697509765</v>
      </c>
      <c r="U33" s="241">
        <f>T33*(1+'RBH-R12 Growth Rates'!$J34)</f>
        <v>9.9671501559070155</v>
      </c>
      <c r="V33" s="241">
        <f>U33*(1+'RBH-R12 Growth Rates'!$J34)</f>
        <v>10.469881662328085</v>
      </c>
      <c r="W33" s="241">
        <f>V33*(1+'RBH-R12 Growth Rates'!$J34)</f>
        <v>10.997970363493392</v>
      </c>
      <c r="X33" s="241">
        <f>W33*(1+'RBH-R12 Growth Rates'!$J34)</f>
        <v>11.552695246928256</v>
      </c>
      <c r="Y33" s="241">
        <f>X33*(1+'RBH-R12 Growth Rates'!$J34)</f>
        <v>12.135399810807</v>
      </c>
      <c r="Z33" s="241">
        <f>Y33*(1+'RBH-R12 Growth Rates'!$J34)</f>
        <v>12.747495317795353</v>
      </c>
      <c r="AA33" s="241">
        <f>Z33*(1+'RBH-R12 Growth Rates'!$J34)</f>
        <v>13.390464213012885</v>
      </c>
      <c r="AB33" s="241">
        <f>AA33*(1+'RBH-R12 Growth Rates'!$J34)</f>
        <v>14.065863714393506</v>
      </c>
      <c r="AC33" s="241">
        <f>AB33*(1+'RBH-R12 Growth Rates'!$J34)</f>
        <v>14.775329584139602</v>
      </c>
      <c r="AD33" s="241">
        <f>AC33*(1+'RBH-R12 Growth Rates'!$J34)</f>
        <v>15.52058009040393</v>
      </c>
      <c r="AE33" s="241">
        <f>AD33*(1+'RBH-R12 Growth Rates'!$J34)</f>
        <v>16.30342016879418</v>
      </c>
      <c r="AF33" s="241">
        <f>AE33*(1+'RBH-R12 Growth Rates'!$J34)</f>
        <v>17.125745793778975</v>
      </c>
      <c r="AG33" s="241">
        <f>AF33*(1+'RBH-R12 Growth Rates'!$J34)</f>
        <v>17.989548570582564</v>
      </c>
      <c r="AH33" s="241">
        <f>AG33*(1+'RBH-R12 Growth Rates'!$J34)</f>
        <v>18.896920558689324</v>
      </c>
      <c r="AI33" s="241">
        <f>AH33*(1+'RBH-R12 Growth Rates'!$J34)</f>
        <v>19.850059338640275</v>
      </c>
      <c r="AJ33" s="241">
        <f>AI33*(1+'RBH-R12 Growth Rates'!$J34)</f>
        <v>20.851273334392918</v>
      </c>
      <c r="AK33" s="241">
        <f>AJ33*(1+'RBH-R12 Growth Rates'!$J34)</f>
        <v>21.902987404134741</v>
      </c>
      <c r="AL33" s="241">
        <f>AK33*(1+'RBH-R12 Growth Rates'!$J34)</f>
        <v>23.007748713090894</v>
      </c>
      <c r="AM33" s="241">
        <f>AL33*(1+'RBH-R12 Growth Rates'!$J34)</f>
        <v>24.168232902549462</v>
      </c>
      <c r="AN33" s="241">
        <f>AM33*(1+'RBH-R12 Growth Rates'!$J34)</f>
        <v>25.387250570045239</v>
      </c>
      <c r="AO33" s="241">
        <f>AN33*(1+'RBH-R12 Growth Rates'!$J34)</f>
        <v>26.667754076396452</v>
      </c>
      <c r="AP33" s="241">
        <f>AO33*(1+'RBH-R12 Growth Rates'!$J34)</f>
        <v>28.012844696080546</v>
      </c>
      <c r="AQ33" s="241">
        <f>AP33*(1+'RBH-R12 Growth Rates'!$J34)</f>
        <v>29.425780128266624</v>
      </c>
      <c r="AR33" s="241">
        <f>AQ33*(1+'RBH-R12 Growth Rates'!$J34)</f>
        <v>30.90998238669567</v>
      </c>
      <c r="AS33" s="241">
        <f>AR33*(1+'RBH-R12 Growth Rates'!$J34)</f>
        <v>32.469046087517192</v>
      </c>
      <c r="AT33" s="241">
        <f>AS33*(1+'RBH-R12 Growth Rates'!$J34)</f>
        <v>34.106747155154736</v>
      </c>
      <c r="AU33" s="241">
        <f>AT33*(1+'RBH-R12 Growth Rates'!$J34)</f>
        <v>35.827051967285172</v>
      </c>
      <c r="AV33" s="241">
        <f>AU33*(1+'RBH-R12 Growth Rates'!$J34)</f>
        <v>37.634126961080142</v>
      </c>
      <c r="AW33" s="241">
        <f>AV33*(1+'RBH-R12 Growth Rates'!$J34)</f>
        <v>39.532348723975204</v>
      </c>
      <c r="AX33" s="241">
        <f>AW33*(1+'RBH-R12 Growth Rates'!$J34)</f>
        <v>41.526314593405665</v>
      </c>
      <c r="AY33" s="241">
        <f>AX33*(1+'RBH-R12 Growth Rates'!$J34)</f>
        <v>43.620853791180828</v>
      </c>
      <c r="AZ33" s="241">
        <f>AY33*(1+'RBH-R12 Growth Rates'!$J34)</f>
        <v>45.821039119463158</v>
      </c>
      <c r="BA33" s="241">
        <f>AZ33*(1+'RBH-R12 Growth Rates'!$J34)</f>
        <v>48.1321992466791</v>
      </c>
      <c r="BB33" s="241">
        <f>BA33*(1+'RBH-R12 Growth Rates'!$J34)</f>
        <v>50.559931613117001</v>
      </c>
      <c r="BC33" s="241">
        <f>BB33*(1+'RBH-R12 Growth Rates'!$J34)</f>
        <v>53.110115987468433</v>
      </c>
      <c r="BD33" s="241">
        <f>BC33*(1+'RBH-R12 Growth Rates'!$J34)</f>
        <v>55.788928707145772</v>
      </c>
      <c r="BE33" s="241">
        <f>BD33*(1+'RBH-R12 Growth Rates'!$J34)</f>
        <v>58.602857636864876</v>
      </c>
      <c r="BF33" s="241">
        <f>BE33*(1+'RBH-R12 Growth Rates'!$J34)</f>
        <v>61.558717881721343</v>
      </c>
      <c r="BG33" s="241">
        <f>BF33*(1+'RBH-R12 Growth Rates'!$J34)</f>
        <v>64.663668292816169</v>
      </c>
      <c r="BH33" s="241">
        <f>BG33*(1+'RBH-R12 Growth Rates'!$J34)</f>
        <v>67.925228805405993</v>
      </c>
      <c r="BI33" s="241">
        <f>BH33*(1+'RBH-R12 Growth Rates'!$J34)</f>
        <v>71.351298651569564</v>
      </c>
      <c r="BJ33" s="241">
        <f>BI33*(1+'RBH-R12 Growth Rates'!$J34)</f>
        <v>74.950175491500033</v>
      </c>
      <c r="BK33" s="241">
        <f>BJ33*(1+'RBH-R12 Growth Rates'!$J34)</f>
        <v>78.730575509757443</v>
      </c>
      <c r="BL33" s="241">
        <f>BK33*(1+'RBH-R12 Growth Rates'!$J34)</f>
        <v>82.701654525152918</v>
      </c>
      <c r="BM33" s="241">
        <f>BL33*(1+'RBH-R12 Growth Rates'!$J34)</f>
        <v>86.873030165390915</v>
      </c>
      <c r="BN33" s="241">
        <f>BM33*(1+'RBH-R12 Growth Rates'!$J34)</f>
        <v>91.254805160174826</v>
      </c>
      <c r="BO33" s="241">
        <f>BN33*(1+'RBH-R12 Growth Rates'!$J34)</f>
        <v>95.857591809189742</v>
      </c>
      <c r="BP33" s="241">
        <f>BO33*(1+'RBH-R12 Growth Rates'!$J34)</f>
        <v>100.69253768422202</v>
      </c>
      <c r="BQ33" s="241">
        <f>BP33*(1+'RBH-R12 Growth Rates'!$J34)</f>
        <v>105.77135262766386</v>
      </c>
      <c r="BR33" s="241">
        <f>BQ33*(1+'RBH-R12 Growth Rates'!$J34)</f>
        <v>111.10633711279131</v>
      </c>
      <c r="BS33" s="241">
        <f>BR33*(1+'RBH-R12 Growth Rates'!$J34)</f>
        <v>116.71041203450173</v>
      </c>
      <c r="BT33" s="241">
        <f>BS33*(1+'RBH-R12 Growth Rates'!$J34)</f>
        <v>122.59715000266164</v>
      </c>
      <c r="BU33" s="241">
        <f>BT33*(1+'RBH-R12 Growth Rates'!$J34)</f>
        <v>128.78080821385461</v>
      </c>
      <c r="BV33" s="241">
        <f>BU33*(1+'RBH-R12 Growth Rates'!$J34)</f>
        <v>135.27636298114228</v>
      </c>
      <c r="BW33" s="241">
        <f>BV33*(1+'RBH-R12 Growth Rates'!$J34)</f>
        <v>142.09954600546627</v>
      </c>
      <c r="BX33" s="241">
        <f>BW33*(1+'RBH-R12 Growth Rates'!$J34)</f>
        <v>149.26688247653775</v>
      </c>
      <c r="BY33" s="241">
        <f>BX33*(1+'RBH-R12 Growth Rates'!$J34)</f>
        <v>156.79573109549162</v>
      </c>
      <c r="BZ33" s="241">
        <f>BY33*(1+'RBH-R12 Growth Rates'!$J34)</f>
        <v>164.70432611623716</v>
      </c>
      <c r="CA33" s="241">
        <f>BZ33*(1+'RBH-R12 Growth Rates'!$J34)</f>
        <v>173.01182150732549</v>
      </c>
      <c r="CB33" s="241">
        <f>CA33*(1+'RBH-R12 Growth Rates'!$J34)</f>
        <v>181.73833734129065</v>
      </c>
      <c r="CC33" s="241">
        <f>CB33*(1+'RBH-R12 Growth Rates'!$J34)</f>
        <v>190.90500852381516</v>
      </c>
      <c r="CD33" s="241">
        <f>CC33*(1+'RBH-R12 Growth Rates'!$J34)</f>
        <v>200.53403598073831</v>
      </c>
      <c r="CE33" s="241">
        <f>CD33*(1+'RBH-R12 Growth Rates'!$J34)</f>
        <v>210.64874042687788</v>
      </c>
      <c r="CF33" s="241">
        <f>CE33*(1+'RBH-R12 Growth Rates'!$J34)</f>
        <v>221.27361884688881</v>
      </c>
      <c r="CG33" s="241">
        <f>CF33*(1+'RBH-R12 Growth Rates'!$J34)</f>
        <v>232.43440382495106</v>
      </c>
      <c r="CH33" s="241">
        <f>CG33*(1+'RBH-R12 Growth Rates'!$J34)</f>
        <v>244.15812586697814</v>
      </c>
      <c r="CI33" s="241">
        <f>CH33*(1+'RBH-R12 Growth Rates'!$J34)</f>
        <v>256.47317886628565</v>
      </c>
      <c r="CJ33" s="241">
        <f>CI33*(1+'RBH-R12 Growth Rates'!$J34)</f>
        <v>269.40938887127226</v>
      </c>
      <c r="CK33" s="241">
        <f>CJ33*(1+'RBH-R12 Growth Rates'!$J34)</f>
        <v>282.99808632166287</v>
      </c>
      <c r="CL33" s="241">
        <f>CK33*(1+'RBH-R12 Growth Rates'!$J34)</f>
        <v>297.27218192826433</v>
      </c>
      <c r="CM33" s="241">
        <f>CL33*(1+'RBH-R12 Growth Rates'!$J34)</f>
        <v>312.26624638000777</v>
      </c>
      <c r="CN33" s="241">
        <f>CM33*(1+'RBH-R12 Growth Rates'!$J34)</f>
        <v>328.01659407132217</v>
      </c>
      <c r="CO33" s="241">
        <f>CN33*(1+'RBH-R12 Growth Rates'!$J34)</f>
        <v>344.56137105261945</v>
      </c>
      <c r="CP33" s="241">
        <f>CO33*(1+'RBH-R12 Growth Rates'!$J34)</f>
        <v>361.94064741690022</v>
      </c>
      <c r="CQ33" s="241">
        <f>CP33*(1+'RBH-R12 Growth Rates'!$J34)</f>
        <v>380.19651434623285</v>
      </c>
      <c r="CR33" s="241">
        <f>CQ33*(1+'RBH-R12 Growth Rates'!$J34)</f>
        <v>399.37318605314442</v>
      </c>
      <c r="CS33" s="241">
        <f>CR33*(1+'RBH-R12 Growth Rates'!$J34)</f>
        <v>419.51710686381756</v>
      </c>
      <c r="CT33" s="241">
        <f>CS33*(1+'RBH-R12 Growth Rates'!$J34)</f>
        <v>440.6770637024394</v>
      </c>
      <c r="CU33" s="241">
        <f>CT33*(1+'RBH-R12 Growth Rates'!$J34)</f>
        <v>462.90430424913109</v>
      </c>
      <c r="CV33" s="241">
        <f>CU33*(1+'RBH-R12 Growth Rates'!$J34)</f>
        <v>486.25266105762597</v>
      </c>
      <c r="CW33" s="241">
        <f>CV33*(1+'RBH-R12 Growth Rates'!$J34)</f>
        <v>510.77868193330005</v>
      </c>
      <c r="CX33" s="241">
        <f>CW33*(1+'RBH-R12 Growth Rates'!$J34)</f>
        <v>536.541766887319</v>
      </c>
      <c r="CY33" s="241">
        <f>CX33*(1+'RBH-R12 Growth Rates'!$J34)</f>
        <v>563.60431199859386</v>
      </c>
      <c r="CZ33" s="241">
        <f>CY33*(1+'RBH-R12 Growth Rates'!$J34)</f>
        <v>592.03186053196691</v>
      </c>
      <c r="DA33" s="241">
        <f>CZ33*(1+'RBH-R12 Growth Rates'!$J34)</f>
        <v>621.89326167862384</v>
      </c>
      <c r="DB33" s="241">
        <f>DA33*(1+'RBH-R12 Growth Rates'!$J34)</f>
        <v>653.26083730318874</v>
      </c>
      <c r="DC33" s="241">
        <f>DB33*(1+'RBH-R12 Growth Rates'!$J34)</f>
        <v>686.21055710134851</v>
      </c>
      <c r="DD33" s="241">
        <f>DC33*(1+'RBH-R12 Growth Rates'!$J34)</f>
        <v>720.82222259222613</v>
      </c>
      <c r="DE33" s="241">
        <f>DD33*(1+'RBH-R12 Growth Rates'!$J34)</f>
        <v>757.17966039111479</v>
      </c>
      <c r="DF33" s="241">
        <f>DE33*(1+'RBH-R12 Growth Rates'!$J34)</f>
        <v>795.37092523066599</v>
      </c>
      <c r="DG33" s="241">
        <f>DF33*(1+'RBH-R12 Growth Rates'!$J34)</f>
        <v>835.48851322223015</v>
      </c>
      <c r="DH33" s="241">
        <f>DG33*(1+'RBH-R12 Growth Rates'!$J34)</f>
        <v>877.62958587385299</v>
      </c>
      <c r="DI33" s="241">
        <f>DH33*(1+'RBH-R12 Growth Rates'!$J34)</f>
        <v>921.89620540747944</v>
      </c>
      <c r="DJ33" s="241">
        <f>DI33*(1+'RBH-R12 Growth Rates'!$J34)</f>
        <v>968.39558194528513</v>
      </c>
      <c r="DK33" s="241">
        <f>DJ33*(1+'RBH-R12 Growth Rates'!$J34)</f>
        <v>1017.2403331638001</v>
      </c>
      <c r="DL33" s="241">
        <f>DK33*(1+'RBH-R12 Growth Rates'!$J34)</f>
        <v>1068.5487570446851</v>
      </c>
      <c r="DM33" s="241">
        <f>DL33*(1+'RBH-R12 Growth Rates'!$J34)</f>
        <v>1122.4451183827421</v>
      </c>
      <c r="DN33" s="241">
        <f>DM33*(1+'RBH-R12 Growth Rates'!$J34)</f>
        <v>1179.0599497450555</v>
      </c>
      <c r="DO33" s="241">
        <f>DN33*(1+'RBH-R12 Growth Rates'!$J34)</f>
        <v>1238.5303676101651</v>
      </c>
      <c r="DP33" s="241">
        <f>DO33*(1+'RBH-R12 Growth Rates'!$J34)</f>
        <v>1301.0004044529317</v>
      </c>
      <c r="DQ33" s="241">
        <f>DP33*(1+'RBH-R12 Growth Rates'!$J34)</f>
        <v>1366.6213575793795</v>
      </c>
      <c r="DR33" s="241">
        <f>DQ33*(1+'RBH-R12 Growth Rates'!$J34)</f>
        <v>1435.5521555563632</v>
      </c>
      <c r="DS33" s="241">
        <f>DR33*(1+'RBH-R12 Growth Rates'!$J34)</f>
        <v>1507.9597431235225</v>
      </c>
      <c r="DT33" s="241">
        <f>DS33*(1+'RBH-R12 Growth Rates'!$J34)</f>
        <v>1584.019485519751</v>
      </c>
      <c r="DU33" s="241">
        <f>DT33*(1+'RBH-R12 Growth Rates'!$J34)</f>
        <v>1663.9155932034225</v>
      </c>
      <c r="DV33" s="241">
        <f>DU33*(1+'RBH-R12 Growth Rates'!$J34)</f>
        <v>1747.8415679950144</v>
      </c>
      <c r="DW33" s="241">
        <f>DV33*(1+'RBH-R12 Growth Rates'!$J34)</f>
        <v>1836.000671722647</v>
      </c>
      <c r="DX33" s="241">
        <f>DW33*(1+'RBH-R12 Growth Rates'!$J34)</f>
        <v>1928.6064185055623</v>
      </c>
      <c r="DY33" s="241">
        <f>DX33*(1+'RBH-R12 Growth Rates'!$J34)</f>
        <v>2025.88309186781</v>
      </c>
      <c r="DZ33" s="241">
        <f>DY33*(1+'RBH-R12 Growth Rates'!$J34)</f>
        <v>2128.0662879345491</v>
      </c>
      <c r="EA33" s="241">
        <f>DZ33*(1+'RBH-R12 Growth Rates'!$J34)</f>
        <v>2235.4034860265419</v>
      </c>
      <c r="EB33" s="241">
        <f>EA33*(1+'RBH-R12 Growth Rates'!$J34)</f>
        <v>2348.1546480347724</v>
      </c>
      <c r="EC33" s="241">
        <f>EB33*(1+'RBH-R12 Growth Rates'!$J34)</f>
        <v>2466.5928480268271</v>
      </c>
      <c r="ED33" s="241">
        <f>EC33*(1+'RBH-R12 Growth Rates'!$J34)</f>
        <v>2591.0049336098919</v>
      </c>
      <c r="EE33" s="241">
        <f>ED33*(1+'RBH-R12 Growth Rates'!$J34)</f>
        <v>2721.6922206521313</v>
      </c>
      <c r="EF33" s="241">
        <f>EE33*(1+'RBH-R12 Growth Rates'!$J34)</f>
        <v>2858.9712230450109</v>
      </c>
      <c r="EG33" s="241">
        <f>EF33*(1+'RBH-R12 Growth Rates'!$J34)</f>
        <v>3003.1744192739843</v>
      </c>
      <c r="EH33" s="241">
        <f>EG33*(1+'RBH-R12 Growth Rates'!$J34)</f>
        <v>3154.6510576541191</v>
      </c>
      <c r="EI33" s="241">
        <f>EH33*(1+'RBH-R12 Growth Rates'!$J34)</f>
        <v>3313.7680021808719</v>
      </c>
      <c r="EJ33" s="241">
        <f>EI33*(1+'RBH-R12 Growth Rates'!$J34)</f>
        <v>3480.9106210446012</v>
      </c>
      <c r="EK33" s="241">
        <f>EJ33*(1+'RBH-R12 Growth Rates'!$J34)</f>
        <v>3656.4837199607177</v>
      </c>
      <c r="EL33" s="241">
        <f>EK33*(1+'RBH-R12 Growth Rates'!$J34)</f>
        <v>3840.9125225759308</v>
      </c>
      <c r="EM33" s="241">
        <f>EL33*(1+'RBH-R12 Growth Rates'!$J34)</f>
        <v>4034.6437003250462</v>
      </c>
      <c r="EN33" s="241">
        <f>EM33*(1+'RBH-R12 Growth Rates'!$J34)</f>
        <v>4238.1464542325502</v>
      </c>
      <c r="EO33" s="241">
        <f>EN33*(1+'RBH-R12 Growth Rates'!$J34)</f>
        <v>4451.913651279011</v>
      </c>
      <c r="EP33" s="241">
        <f>EO33*(1+'RBH-R12 Growth Rates'!$J34)</f>
        <v>4676.463018084487</v>
      </c>
      <c r="EQ33" s="241">
        <f>EP33*(1+'RBH-R12 Growth Rates'!$J34)</f>
        <v>4912.3383947999382</v>
      </c>
      <c r="ER33" s="241">
        <f>EQ33*(1+'RBH-R12 Growth Rates'!$J34)</f>
        <v>5160.1110522434738</v>
      </c>
      <c r="ES33" s="241">
        <f>ER33*(1+'RBH-R12 Growth Rates'!$J34)</f>
        <v>5420.3810754714223</v>
      </c>
      <c r="ET33" s="241">
        <f>ES33*(1+'RBH-R12 Growth Rates'!$J34)</f>
        <v>5693.7788171351249</v>
      </c>
      <c r="EU33" s="241">
        <f>ET33*(1+'RBH-R12 Growth Rates'!$J34)</f>
        <v>5980.966424143362</v>
      </c>
      <c r="EV33" s="241">
        <f>EU33*(1+'RBH-R12 Growth Rates'!$J34)</f>
        <v>6282.6394413278613</v>
      </c>
      <c r="EW33" s="241">
        <f>EV33*(1+'RBH-R12 Growth Rates'!$J34)</f>
        <v>6599.5284959958408</v>
      </c>
      <c r="EX33" s="241">
        <f>EW33*(1+'RBH-R12 Growth Rates'!$J34)</f>
        <v>6932.4010674494248</v>
      </c>
      <c r="EY33" s="241">
        <f>EX33*(1+'RBH-R12 Growth Rates'!$J34)</f>
        <v>7282.0633457575741</v>
      </c>
      <c r="EZ33" s="241">
        <f>EY33*(1+'RBH-R12 Growth Rates'!$J34)</f>
        <v>7649.3621842823168</v>
      </c>
      <c r="FA33" s="241">
        <f>EZ33*(1+'RBH-R12 Growth Rates'!$J34)</f>
        <v>8035.1871506881389</v>
      </c>
      <c r="FB33" s="241">
        <f>FA33*(1+'RBH-R12 Growth Rates'!$J34)</f>
        <v>8440.4726814019141</v>
      </c>
      <c r="FC33" s="241">
        <f>FB33*(1+'RBH-R12 Growth Rates'!$J34)</f>
        <v>8866.2003447412972</v>
      </c>
      <c r="FD33" s="241">
        <f>FC33*(1+'RBH-R12 Growth Rates'!$J34)</f>
        <v>9313.4012181926882</v>
      </c>
      <c r="FE33" s="241">
        <f>FD33*(1+'RBH-R12 Growth Rates'!$J34)</f>
        <v>9783.158385596349</v>
      </c>
      <c r="FF33" s="241">
        <f>FE33*(1+'RBH-R12 Growth Rates'!$J34)</f>
        <v>10276.609560286633</v>
      </c>
      <c r="FG33" s="241">
        <f>FF33*(1+'RBH-R12 Growth Rates'!$J34)</f>
        <v>10794.949840540385</v>
      </c>
      <c r="FH33" s="241">
        <f>FG33*(1+'RBH-R12 Growth Rates'!$J34)</f>
        <v>11339.434604006947</v>
      </c>
      <c r="FI33" s="241">
        <f>FH33*(1+'RBH-R12 Growth Rates'!$J34)</f>
        <v>11911.382548129881</v>
      </c>
      <c r="FJ33" s="241">
        <f>FI33*(1+'RBH-R12 Growth Rates'!$J34)</f>
        <v>12512.178883924025</v>
      </c>
      <c r="FK33" s="241">
        <f>FJ33*(1+'RBH-R12 Growth Rates'!$J34)</f>
        <v>13143.278690842966</v>
      </c>
      <c r="FL33" s="241">
        <f>FK33*(1+'RBH-R12 Growth Rates'!$J34)</f>
        <v>13806.210440862151</v>
      </c>
      <c r="FM33" s="241">
        <f>FL33*(1+'RBH-R12 Growth Rates'!$J34)</f>
        <v>14502.579700312652</v>
      </c>
      <c r="FN33" s="241">
        <f>FM33*(1+'RBH-R12 Growth Rates'!$J34)</f>
        <v>15234.073018431156</v>
      </c>
      <c r="FO33" s="241">
        <f>FN33*(1+'RBH-R12 Growth Rates'!$J34)</f>
        <v>16002.462012043896</v>
      </c>
      <c r="FP33" s="241">
        <f>FO33*(1+'RBH-R12 Growth Rates'!$J34)</f>
        <v>16809.607656277312</v>
      </c>
      <c r="FQ33" s="241">
        <f>FP33*(1+'RBH-R12 Growth Rates'!$J34)</f>
        <v>17657.464791687187</v>
      </c>
      <c r="FR33" s="241">
        <f>FQ33*(1+'RBH-R12 Growth Rates'!$J34)</f>
        <v>18548.086858722163</v>
      </c>
      <c r="FS33" s="241">
        <f>FR33*(1+'RBH-R12 Growth Rates'!$J34)</f>
        <v>19483.63087098809</v>
      </c>
      <c r="FT33" s="241">
        <f>FS33*(1+'RBH-R12 Growth Rates'!$J34)</f>
        <v>20466.362639358096</v>
      </c>
      <c r="FU33" s="241">
        <f>FT33*(1+'RBH-R12 Growth Rates'!$J34)</f>
        <v>21498.662259580691</v>
      </c>
      <c r="FV33" s="241">
        <f>FU33*(1+'RBH-R12 Growth Rates'!$J34)</f>
        <v>22583.029876676475</v>
      </c>
      <c r="FW33" s="241">
        <f>FV33*(1+'RBH-R12 Growth Rates'!$J34)</f>
        <v>23722.091740084354</v>
      </c>
      <c r="FX33" s="241">
        <f>FW33*(1+'RBH-R12 Growth Rates'!$J34)</f>
        <v>24918.606564222282</v>
      </c>
      <c r="FY33" s="241">
        <f>FX33*(1+'RBH-R12 Growth Rates'!$J34)</f>
        <v>26175.472209867348</v>
      </c>
      <c r="FZ33" s="241">
        <f>FY33*(1+'RBH-R12 Growth Rates'!$J34)</f>
        <v>27495.732702536923</v>
      </c>
      <c r="GA33" s="241">
        <f>FZ33*(1+'RBH-R12 Growth Rates'!$J34)</f>
        <v>28882.585604868818</v>
      </c>
      <c r="GB33" s="241">
        <f>GA33*(1+'RBH-R12 Growth Rates'!$J34)</f>
        <v>30339.389760855753</v>
      </c>
      <c r="GC33" s="241">
        <f>GB33*(1+'RBH-R12 Growth Rates'!$J34)</f>
        <v>31869.673430690058</v>
      </c>
      <c r="GD33" s="241">
        <f>GC33*(1+'RBH-R12 Growth Rates'!$J34)</f>
        <v>33477.142835920495</v>
      </c>
      <c r="GE33" s="241">
        <f>GD33*(1+'RBH-R12 Growth Rates'!$J34)</f>
        <v>35165.691135616908</v>
      </c>
      <c r="GF33" s="241">
        <f>GE33*(1+'RBH-R12 Growth Rates'!$J34)</f>
        <v>36939.407855282188</v>
      </c>
      <c r="GG33" s="241">
        <f>GF33*(1+'RBH-R12 Growth Rates'!$J34)</f>
        <v>38802.588791347691</v>
      </c>
      <c r="GH33" s="241">
        <f>GG33*(1+'RBH-R12 Growth Rates'!$J34)</f>
        <v>40759.746415239868</v>
      </c>
      <c r="GI33" s="241">
        <f>GH33*(1+'RBH-R12 Growth Rates'!$J34)</f>
        <v>42815.620802215992</v>
      </c>
      <c r="GJ33" s="241">
        <f>GI33*(1+'RBH-R12 Growth Rates'!$J34)</f>
        <v>44975.1911114377</v>
      </c>
      <c r="GK33" s="241">
        <f>GJ33*(1+'RBH-R12 Growth Rates'!$J34)</f>
        <v>47243.687645086138</v>
      </c>
      <c r="GL33" s="241">
        <f>GK33*(1+'RBH-R12 Growth Rates'!$J34)</f>
        <v>49626.604515724903</v>
      </c>
      <c r="GM33" s="241">
        <f>GL33*(1+'RBH-R12 Growth Rates'!$J34)</f>
        <v>52129.712952590089</v>
      </c>
      <c r="GN33" s="241">
        <f>GM33*(1+'RBH-R12 Growth Rates'!$J34)</f>
        <v>54759.075279034209</v>
      </c>
      <c r="GO33" s="241">
        <f>GN33*(1+'RBH-R12 Growth Rates'!$J34)</f>
        <v>57521.059594976163</v>
      </c>
      <c r="GP33" s="241">
        <f>GO33*(1+'RBH-R12 Growth Rates'!$J34)</f>
        <v>60422.355199917001</v>
      </c>
      <c r="GQ33" s="241">
        <f>GP33*(1+'RBH-R12 Growth Rates'!$J34)</f>
        <v>63469.988793874727</v>
      </c>
      <c r="GR33" s="241">
        <f>GQ33*(1+'RBH-R12 Growth Rates'!$J34)</f>
        <v>66671.341495475455</v>
      </c>
      <c r="GS33" s="241">
        <f>GR33*(1+'RBH-R12 Growth Rates'!$J34)</f>
        <v>70034.1667184174</v>
      </c>
      <c r="GT33" s="241">
        <f>GS33*(1+'RBH-R12 Growth Rates'!$J34)</f>
        <v>73566.608949603018</v>
      </c>
      <c r="GU33" s="241">
        <f>GT33*(1+'RBH-R12 Growth Rates'!$J34)</f>
        <v>77277.223474418308</v>
      </c>
      <c r="GV33" s="241">
        <f>GU33*(1+'RBH-R12 Growth Rates'!$J34)</f>
        <v>81174.997096932435</v>
      </c>
      <c r="GW33" s="241">
        <f>GV33*(1+'RBH-R12 Growth Rates'!$J34)</f>
        <v>85269.369905200118</v>
      </c>
      <c r="GX33" s="241">
        <f>GW33*(1+'RBH-R12 Growth Rates'!$J34)</f>
        <v>89570.258134380769</v>
      </c>
      <c r="GY33" s="241">
        <f>GX33*(1+'RBH-R12 Growth Rates'!$J34)</f>
        <v>94088.078183046775</v>
      </c>
      <c r="GZ33" s="241">
        <f>GY33*(1+'RBH-R12 Growth Rates'!$J34)</f>
        <v>98833.771840846588</v>
      </c>
      <c r="HA33" s="241">
        <f>GZ33*(1+'RBH-R12 Growth Rates'!$J34)</f>
        <v>103818.83278862193</v>
      </c>
    </row>
    <row r="34" spans="1:211" ht="15" customHeight="1">
      <c r="A34" s="240" t="s">
        <v>538</v>
      </c>
      <c r="B34" s="241">
        <v>4.8600000000000003</v>
      </c>
      <c r="C34" s="241">
        <v>5.21</v>
      </c>
      <c r="D34" s="241">
        <v>5.45</v>
      </c>
      <c r="E34" s="241">
        <f>D34*(1+'RBH-R12 Growth Rates'!$B35)</f>
        <v>5.7283500299999996</v>
      </c>
      <c r="F34" s="241">
        <f>E34*(1+'RBH-R12 Growth Rates'!$B35)</f>
        <v>6.0209163424222014</v>
      </c>
      <c r="G34" s="241">
        <f>F34*(1+'RBH-R12 Growth Rates'!F35)</f>
        <v>6.3276608863563553</v>
      </c>
      <c r="H34" s="241">
        <f>G34*(1+'RBH-R12 Growth Rates'!G35)</f>
        <v>6.6492299333425411</v>
      </c>
      <c r="I34" s="241">
        <f>H34*(1+'RBH-R12 Growth Rates'!H35)</f>
        <v>6.98629711799662</v>
      </c>
      <c r="J34" s="241">
        <f>I34*(1+'RBH-R12 Growth Rates'!I35)</f>
        <v>7.3395644935670568</v>
      </c>
      <c r="K34" s="241">
        <f>J34*(1+'RBH-R12 Growth Rates'!$J35)</f>
        <v>7.7097636233693487</v>
      </c>
      <c r="L34" s="241">
        <f>K34*(1+'RBH-R12 Growth Rates'!$J35)</f>
        <v>8.0986351683846269</v>
      </c>
      <c r="M34" s="241">
        <f>L34*(1+'RBH-R12 Growth Rates'!$J35)</f>
        <v>8.5071209436033062</v>
      </c>
      <c r="N34" s="241">
        <f>M34*(1+'RBH-R12 Growth Rates'!$J35)</f>
        <v>8.9362102680727755</v>
      </c>
      <c r="O34" s="241">
        <f>N34*(1+'RBH-R12 Growth Rates'!$J35)</f>
        <v>9.3869423609470033</v>
      </c>
      <c r="P34" s="241">
        <f>O34*(1+'RBH-R12 Growth Rates'!$J35)</f>
        <v>9.8604088583900928</v>
      </c>
      <c r="Q34" s="241">
        <f>P34*(1+'RBH-R12 Growth Rates'!$J35)</f>
        <v>10.35775645742955</v>
      </c>
      <c r="R34" s="241">
        <f>Q34*(1+'RBH-R12 Growth Rates'!$J35)</f>
        <v>10.880189693162443</v>
      </c>
      <c r="S34" s="241">
        <f>R34*(1+'RBH-R12 Growth Rates'!$J35)</f>
        <v>11.428973856040621</v>
      </c>
      <c r="T34" s="241">
        <f>S34*(1+'RBH-R12 Growth Rates'!$J35)</f>
        <v>12.005438056300424</v>
      </c>
      <c r="U34" s="241">
        <f>T34*(1+'RBH-R12 Growth Rates'!$J35)</f>
        <v>12.61097844295867</v>
      </c>
      <c r="V34" s="241">
        <f>U34*(1+'RBH-R12 Growth Rates'!$J35)</f>
        <v>13.247061585171078</v>
      </c>
      <c r="W34" s="241">
        <f>V34*(1+'RBH-R12 Growth Rates'!$J35)</f>
        <v>13.915228024142488</v>
      </c>
      <c r="X34" s="241">
        <f>W34*(1+'RBH-R12 Growth Rates'!$J35)</f>
        <v>14.617096004191318</v>
      </c>
      <c r="Y34" s="241">
        <f>X34*(1+'RBH-R12 Growth Rates'!$J35)</f>
        <v>15.354365392004587</v>
      </c>
      <c r="Z34" s="241">
        <f>Y34*(1+'RBH-R12 Growth Rates'!$J35)</f>
        <v>16.128821793575629</v>
      </c>
      <c r="AA34" s="241">
        <f>Z34*(1+'RBH-R12 Growth Rates'!$J35)</f>
        <v>16.942340878795367</v>
      </c>
      <c r="AB34" s="241">
        <f>AA34*(1+'RBH-R12 Growth Rates'!$J35)</f>
        <v>17.796892924170965</v>
      </c>
      <c r="AC34" s="241">
        <f>AB34*(1+'RBH-R12 Growth Rates'!$J35)</f>
        <v>18.694547584673945</v>
      </c>
      <c r="AD34" s="241">
        <f>AC34*(1+'RBH-R12 Growth Rates'!$J35)</f>
        <v>19.63747890627479</v>
      </c>
      <c r="AE34" s="241">
        <f>AD34*(1+'RBH-R12 Growth Rates'!$J35)</f>
        <v>20.627970591303999</v>
      </c>
      <c r="AF34" s="241">
        <f>AE34*(1+'RBH-R12 Growth Rates'!$J35)</f>
        <v>21.668421529391836</v>
      </c>
      <c r="AG34" s="241">
        <f>AF34*(1+'RBH-R12 Growth Rates'!$J35)</f>
        <v>22.761351607382274</v>
      </c>
      <c r="AH34" s="241">
        <f>AG34*(1+'RBH-R12 Growth Rates'!$J35)</f>
        <v>23.909407812292294</v>
      </c>
      <c r="AI34" s="241">
        <f>AH34*(1+'RBH-R12 Growth Rates'!$J35)</f>
        <v>25.115370642097336</v>
      </c>
      <c r="AJ34" s="241">
        <f>AI34*(1+'RBH-R12 Growth Rates'!$J35)</f>
        <v>26.382160839869378</v>
      </c>
      <c r="AK34" s="241">
        <f>AJ34*(1+'RBH-R12 Growth Rates'!$J35)</f>
        <v>27.712846467577123</v>
      </c>
      <c r="AL34" s="241">
        <f>AK34*(1+'RBH-R12 Growth Rates'!$J35)</f>
        <v>29.110650336680468</v>
      </c>
      <c r="AM34" s="241">
        <f>AL34*(1+'RBH-R12 Growth Rates'!$J35)</f>
        <v>30.578957813515565</v>
      </c>
      <c r="AN34" s="241">
        <f>AM34*(1+'RBH-R12 Growth Rates'!$J35)</f>
        <v>32.121325018374442</v>
      </c>
      <c r="AO34" s="241">
        <f>AN34*(1+'RBH-R12 Growth Rates'!$J35)</f>
        <v>33.741487438136708</v>
      </c>
      <c r="AP34" s="241">
        <f>AO34*(1+'RBH-R12 Growth Rates'!$J35)</f>
        <v>35.443368973312438</v>
      </c>
      <c r="AQ34" s="241">
        <f>AP34*(1+'RBH-R12 Growth Rates'!$J35)</f>
        <v>37.231091441407393</v>
      </c>
      <c r="AR34" s="241">
        <f>AQ34*(1+'RBH-R12 Growth Rates'!$J35)</f>
        <v>39.108984559627004</v>
      </c>
      <c r="AS34" s="241">
        <f>AR34*(1+'RBH-R12 Growth Rates'!$J35)</f>
        <v>41.081596431096337</v>
      </c>
      <c r="AT34" s="241">
        <f>AS34*(1+'RBH-R12 Growth Rates'!$J35)</f>
        <v>43.153704559992889</v>
      </c>
      <c r="AU34" s="241">
        <f>AT34*(1+'RBH-R12 Growth Rates'!$J35)</f>
        <v>45.330327422269889</v>
      </c>
      <c r="AV34" s="241">
        <f>AU34*(1+'RBH-R12 Growth Rates'!$J35)</f>
        <v>47.616736619993489</v>
      </c>
      <c r="AW34" s="241">
        <f>AV34*(1+'RBH-R12 Growth Rates'!$J35)</f>
        <v>50.018469648730651</v>
      </c>
      <c r="AX34" s="241">
        <f>AW34*(1+'RBH-R12 Growth Rates'!$J35)</f>
        <v>52.541343308909255</v>
      </c>
      <c r="AY34" s="241">
        <f>AX34*(1+'RBH-R12 Growth Rates'!$J35)</f>
        <v>55.191467793631716</v>
      </c>
      <c r="AZ34" s="241">
        <f>AY34*(1+'RBH-R12 Growth Rates'!$J35)</f>
        <v>57.975261487061573</v>
      </c>
      <c r="BA34" s="241">
        <f>AZ34*(1+'RBH-R12 Growth Rates'!$J35)</f>
        <v>60.899466509223551</v>
      </c>
      <c r="BB34" s="241">
        <f>BA34*(1+'RBH-R12 Growth Rates'!$J35)</f>
        <v>63.971165044865337</v>
      </c>
      <c r="BC34" s="241">
        <f>BB34*(1+'RBH-R12 Growth Rates'!$J35)</f>
        <v>67.19779649592823</v>
      </c>
      <c r="BD34" s="241">
        <f>BC34*(1+'RBH-R12 Growth Rates'!$J35)</f>
        <v>70.587175499168524</v>
      </c>
      <c r="BE34" s="241">
        <f>BD34*(1+'RBH-R12 Growth Rates'!$J35)</f>
        <v>74.147510852566853</v>
      </c>
      <c r="BF34" s="241">
        <f>BE34*(1+'RBH-R12 Growth Rates'!$J35)</f>
        <v>77.887425396363682</v>
      </c>
      <c r="BG34" s="241">
        <f>BF34*(1+'RBH-R12 Growth Rates'!$J35)</f>
        <v>81.815976896871234</v>
      </c>
      <c r="BH34" s="241">
        <f>BG34*(1+'RBH-R12 Growth Rates'!$J35)</f>
        <v>85.942679983640616</v>
      </c>
      <c r="BI34" s="241">
        <f>BH34*(1+'RBH-R12 Growth Rates'!$J35)</f>
        <v>90.277529193114347</v>
      </c>
      <c r="BJ34" s="241">
        <f>BI34*(1+'RBH-R12 Growth Rates'!$J35)</f>
        <v>94.831023174573915</v>
      </c>
      <c r="BK34" s="241">
        <f>BJ34*(1+'RBH-R12 Growth Rates'!$J35)</f>
        <v>99.614190117007368</v>
      </c>
      <c r="BL34" s="241">
        <f>BK34*(1+'RBH-R12 Growth Rates'!$J35)</f>
        <v>104.63861445847859</v>
      </c>
      <c r="BM34" s="241">
        <f>BL34*(1+'RBH-R12 Growth Rates'!$J35)</f>
        <v>109.91646494268625</v>
      </c>
      <c r="BN34" s="241">
        <f>BM34*(1+'RBH-R12 Growth Rates'!$J35)</f>
        <v>115.4605240906631</v>
      </c>
      <c r="BO34" s="241">
        <f>BN34*(1+'RBH-R12 Growth Rates'!$J35)</f>
        <v>121.28421915899359</v>
      </c>
      <c r="BP34" s="241">
        <f>BO34*(1+'RBH-R12 Growth Rates'!$J35)</f>
        <v>127.40165465952813</v>
      </c>
      <c r="BQ34" s="241">
        <f>BP34*(1+'RBH-R12 Growth Rates'!$J35)</f>
        <v>133.82764651935409</v>
      </c>
      <c r="BR34" s="241">
        <f>BQ34*(1+'RBH-R12 Growth Rates'!$J35)</f>
        <v>140.57775796375608</v>
      </c>
      <c r="BS34" s="241">
        <f>BR34*(1+'RBH-R12 Growth Rates'!$J35)</f>
        <v>147.66833720907138</v>
      </c>
      <c r="BT34" s="241">
        <f>BS34*(1+'RBH-R12 Growth Rates'!$J35)</f>
        <v>155.11655705672905</v>
      </c>
      <c r="BU34" s="241">
        <f>BT34*(1+'RBH-R12 Growth Rates'!$J35)</f>
        <v>162.94045648436668</v>
      </c>
      <c r="BV34" s="241">
        <f>BU34*(1+'RBH-R12 Growth Rates'!$J35)</f>
        <v>171.15898433475482</v>
      </c>
      <c r="BW34" s="241">
        <f>BV34*(1+'RBH-R12 Growth Rates'!$J35)</f>
        <v>179.79204520834023</v>
      </c>
      <c r="BX34" s="241">
        <f>BW34*(1+'RBH-R12 Growth Rates'!$J35)</f>
        <v>188.86054767055566</v>
      </c>
      <c r="BY34" s="241">
        <f>BX34*(1+'RBH-R12 Growth Rates'!$J35)</f>
        <v>198.38645489065075</v>
      </c>
      <c r="BZ34" s="241">
        <f>BY34*(1+'RBH-R12 Growth Rates'!$J35)</f>
        <v>208.39283783468662</v>
      </c>
      <c r="CA34" s="241">
        <f>BZ34*(1+'RBH-R12 Growth Rates'!$J35)</f>
        <v>218.9039311415236</v>
      </c>
      <c r="CB34" s="241">
        <f>CA34*(1+'RBH-R12 Growth Rates'!$J35)</f>
        <v>229.94519181712917</v>
      </c>
      <c r="CC34" s="241">
        <f>CB34*(1+'RBH-R12 Growth Rates'!$J35)</f>
        <v>241.54336088935855</v>
      </c>
      <c r="CD34" s="241">
        <f>CC34*(1+'RBH-R12 Growth Rates'!$J35)</f>
        <v>253.72652817253115</v>
      </c>
      <c r="CE34" s="241">
        <f>CD34*(1+'RBH-R12 Growth Rates'!$J35)</f>
        <v>266.52420029865721</v>
      </c>
      <c r="CF34" s="241">
        <f>CE34*(1+'RBH-R12 Growth Rates'!$J35)</f>
        <v>279.96737218008064</v>
      </c>
      <c r="CG34" s="241">
        <f>CF34*(1+'RBH-R12 Growth Rates'!$J35)</f>
        <v>294.0886020766149</v>
      </c>
      <c r="CH34" s="241">
        <f>CG34*(1+'RBH-R12 Growth Rates'!$J35)</f>
        <v>308.92209044897794</v>
      </c>
      <c r="CI34" s="241">
        <f>CH34*(1+'RBH-R12 Growth Rates'!$J35)</f>
        <v>324.50376278950341</v>
      </c>
      <c r="CJ34" s="241">
        <f>CI34*(1+'RBH-R12 Growth Rates'!$J35)</f>
        <v>340.87135663073684</v>
      </c>
      <c r="CK34" s="241">
        <f>CJ34*(1+'RBH-R12 Growth Rates'!$J35)</f>
        <v>358.06451294264446</v>
      </c>
      <c r="CL34" s="241">
        <f>CK34*(1+'RBH-R12 Growth Rates'!$J35)</f>
        <v>376.12487213979159</v>
      </c>
      <c r="CM34" s="241">
        <f>CL34*(1+'RBH-R12 Growth Rates'!$J35)</f>
        <v>395.09617493101177</v>
      </c>
      <c r="CN34" s="241">
        <f>CM34*(1+'RBH-R12 Growth Rates'!$J35)</f>
        <v>415.02436825581623</v>
      </c>
      <c r="CO34" s="241">
        <f>CN34*(1+'RBH-R12 Growth Rates'!$J35)</f>
        <v>435.9577165641133</v>
      </c>
      <c r="CP34" s="241">
        <f>CO34*(1+'RBH-R12 Growth Rates'!$J35)</f>
        <v>457.94691870874794</v>
      </c>
      <c r="CQ34" s="241">
        <f>CP34*(1+'RBH-R12 Growth Rates'!$J35)</f>
        <v>481.04523073396547</v>
      </c>
      <c r="CR34" s="241">
        <f>CQ34*(1+'RBH-R12 Growth Rates'!$J35)</f>
        <v>505.3085948571831</v>
      </c>
      <c r="CS34" s="241">
        <f>CR34*(1+'RBH-R12 Growth Rates'!$J35)</f>
        <v>530.79577495645265</v>
      </c>
      <c r="CT34" s="241">
        <f>CS34*(1+'RBH-R12 Growth Rates'!$J35)</f>
        <v>557.56849889175419</v>
      </c>
      <c r="CU34" s="241">
        <f>CT34*(1+'RBH-R12 Growth Rates'!$J35)</f>
        <v>585.69160800481018</v>
      </c>
      <c r="CV34" s="241">
        <f>CU34*(1+'RBH-R12 Growth Rates'!$J35)</f>
        <v>615.23321415949761</v>
      </c>
      <c r="CW34" s="241">
        <f>CV34*(1+'RBH-R12 Growth Rates'!$J35)</f>
        <v>646.26486470319651</v>
      </c>
      <c r="CX34" s="241">
        <f>CW34*(1+'RBH-R12 Growth Rates'!$J35)</f>
        <v>678.86171574859748</v>
      </c>
      <c r="CY34" s="241">
        <f>CX34*(1+'RBH-R12 Growth Rates'!$J35)</f>
        <v>713.10271419564322</v>
      </c>
      <c r="CZ34" s="241">
        <f>CY34*(1+'RBH-R12 Growth Rates'!$J35)</f>
        <v>749.07078893444555</v>
      </c>
      <c r="DA34" s="241">
        <f>CZ34*(1+'RBH-R12 Growth Rates'!$J35)</f>
        <v>786.85305169225614</v>
      </c>
      <c r="DB34" s="241">
        <f>DA34*(1+'RBH-R12 Growth Rates'!$J35)</f>
        <v>826.54100801092625</v>
      </c>
      <c r="DC34" s="241">
        <f>DB34*(1+'RBH-R12 Growth Rates'!$J35)</f>
        <v>868.23077886582394</v>
      </c>
      <c r="DD34" s="241">
        <f>DC34*(1+'RBH-R12 Growth Rates'!$J35)</f>
        <v>912.02333346295427</v>
      </c>
      <c r="DE34" s="241">
        <f>DD34*(1+'RBH-R12 Growth Rates'!$J35)</f>
        <v>958.02473377809497</v>
      </c>
      <c r="DF34" s="241">
        <f>DE34*(1+'RBH-R12 Growth Rates'!$J35)</f>
        <v>1006.3463914302041</v>
      </c>
      <c r="DG34" s="241">
        <f>DF34*(1+'RBH-R12 Growth Rates'!$J35)</f>
        <v>1057.105337511224</v>
      </c>
      <c r="DH34" s="241">
        <f>DG34*(1+'RBH-R12 Growth Rates'!$J35)</f>
        <v>1110.4245060257881</v>
      </c>
      <c r="DI34" s="241">
        <f>DH34*(1+'RBH-R12 Growth Rates'!$J35)</f>
        <v>1166.4330316272985</v>
      </c>
      <c r="DJ34" s="241">
        <f>DI34*(1+'RBH-R12 Growth Rates'!$J35)</f>
        <v>1225.2665623714656</v>
      </c>
      <c r="DK34" s="241">
        <f>DJ34*(1+'RBH-R12 Growth Rates'!$J35)</f>
        <v>1287.0675882447752</v>
      </c>
      <c r="DL34" s="241">
        <f>DK34*(1+'RBH-R12 Growth Rates'!$J35)</f>
        <v>1351.9857862635492</v>
      </c>
      <c r="DM34" s="241">
        <f>DL34*(1+'RBH-R12 Growth Rates'!$J35)</f>
        <v>1420.1783829794051</v>
      </c>
      <c r="DN34" s="241">
        <f>DM34*(1+'RBH-R12 Growth Rates'!$J35)</f>
        <v>1491.8105352690686</v>
      </c>
      <c r="DO34" s="241">
        <f>DN34*(1+'RBH-R12 Growth Rates'!$J35)</f>
        <v>1567.0557303307851</v>
      </c>
      <c r="DP34" s="241">
        <f>DO34*(1+'RBH-R12 Growth Rates'!$J35)</f>
        <v>1646.0962058560856</v>
      </c>
      <c r="DQ34" s="241">
        <f>DP34*(1+'RBH-R12 Growth Rates'!$J35)</f>
        <v>1729.1233913945309</v>
      </c>
      <c r="DR34" s="241">
        <f>DQ34*(1+'RBH-R12 Growth Rates'!$J35)</f>
        <v>1816.3383719803808</v>
      </c>
      <c r="DS34" s="241">
        <f>DR34*(1+'RBH-R12 Growth Rates'!$J35)</f>
        <v>1907.9523751440556</v>
      </c>
      <c r="DT34" s="241">
        <f>DS34*(1+'RBH-R12 Growth Rates'!$J35)</f>
        <v>2004.1872824878931</v>
      </c>
      <c r="DU34" s="241">
        <f>DT34*(1+'RBH-R12 Growth Rates'!$J35)</f>
        <v>2105.2761670651917</v>
      </c>
      <c r="DV34" s="241">
        <f>DU34*(1+'RBH-R12 Growth Rates'!$J35)</f>
        <v>2211.4638578640311</v>
      </c>
      <c r="DW34" s="241">
        <f>DV34*(1+'RBH-R12 Growth Rates'!$J35)</f>
        <v>2323.0075327630034</v>
      </c>
      <c r="DX34" s="241">
        <f>DW34*(1+'RBH-R12 Growth Rates'!$J35)</f>
        <v>2440.1773413949431</v>
      </c>
      <c r="DY34" s="241">
        <f>DX34*(1+'RBH-R12 Growth Rates'!$J35)</f>
        <v>2563.2570594271838</v>
      </c>
      <c r="DZ34" s="241">
        <f>DY34*(1+'RBH-R12 Growth Rates'!$J35)</f>
        <v>2692.54477584295</v>
      </c>
      <c r="EA34" s="241">
        <f>DZ34*(1+'RBH-R12 Growth Rates'!$J35)</f>
        <v>2828.35361488843</v>
      </c>
      <c r="EB34" s="241">
        <f>EA34*(1+'RBH-R12 Growth Rates'!$J35)</f>
        <v>2971.0124944340187</v>
      </c>
      <c r="EC34" s="241">
        <f>EB34*(1+'RBH-R12 Growth Rates'!$J35)</f>
        <v>3120.8669225864269</v>
      </c>
      <c r="ED34" s="241">
        <f>EC34*(1+'RBH-R12 Growth Rates'!$J35)</f>
        <v>3278.2798344809789</v>
      </c>
      <c r="EE34" s="241">
        <f>ED34*(1+'RBH-R12 Growth Rates'!$J35)</f>
        <v>3443.6324712807459</v>
      </c>
      <c r="EF34" s="241">
        <f>EE34*(1+'RBH-R12 Growth Rates'!$J35)</f>
        <v>3617.325303511378</v>
      </c>
      <c r="EG34" s="241">
        <f>EF34*(1+'RBH-R12 Growth Rates'!$J35)</f>
        <v>3799.7790009678738</v>
      </c>
      <c r="EH34" s="241">
        <f>EG34*(1+'RBH-R12 Growth Rates'!$J35)</f>
        <v>3991.4354515423247</v>
      </c>
      <c r="EI34" s="241">
        <f>EH34*(1+'RBH-R12 Growth Rates'!$J35)</f>
        <v>4192.7588314401492</v>
      </c>
      <c r="EJ34" s="241">
        <f>EI34*(1+'RBH-R12 Growth Rates'!$J35)</f>
        <v>4404.2367293767966</v>
      </c>
      <c r="EK34" s="241">
        <f>EJ34*(1+'RBH-R12 Growth Rates'!$J35)</f>
        <v>4626.3813274776276</v>
      </c>
      <c r="EL34" s="241">
        <f>EK34*(1+'RBH-R12 Growth Rates'!$J35)</f>
        <v>4859.7306417410164</v>
      </c>
      <c r="EM34" s="241">
        <f>EL34*(1+'RBH-R12 Growth Rates'!$J35)</f>
        <v>5104.8498250689772</v>
      </c>
      <c r="EN34" s="241">
        <f>EM34*(1+'RBH-R12 Growth Rates'!$J35)</f>
        <v>5362.3325360211447</v>
      </c>
      <c r="EO34" s="241">
        <f>EN34*(1+'RBH-R12 Growth Rates'!$J35)</f>
        <v>5632.8023766071174</v>
      </c>
      <c r="EP34" s="241">
        <f>EO34*(1+'RBH-R12 Growth Rates'!$J35)</f>
        <v>5916.9144025993837</v>
      </c>
      <c r="EQ34" s="241">
        <f>EP34*(1+'RBH-R12 Growth Rates'!$J35)</f>
        <v>6215.3567100246819</v>
      </c>
      <c r="ER34" s="241">
        <f>EQ34*(1+'RBH-R12 Growth Rates'!$J35)</f>
        <v>6528.8521016761442</v>
      </c>
      <c r="ES34" s="241">
        <f>ER34*(1+'RBH-R12 Growth Rates'!$J35)</f>
        <v>6858.1598376823868</v>
      </c>
      <c r="ET34" s="241">
        <f>ES34*(1+'RBH-R12 Growth Rates'!$J35)</f>
        <v>7204.0774743732718</v>
      </c>
      <c r="EU34" s="241">
        <f>ET34*(1+'RBH-R12 Growth Rates'!$J35)</f>
        <v>7567.4427958959295</v>
      </c>
      <c r="EV34" s="241">
        <f>EU34*(1+'RBH-R12 Growth Rates'!$J35)</f>
        <v>7949.1358432592579</v>
      </c>
      <c r="EW34" s="241">
        <f>EV34*(1+'RBH-R12 Growth Rates'!$J35)</f>
        <v>8350.0810457210719</v>
      </c>
      <c r="EX34" s="241">
        <f>EW34*(1+'RBH-R12 Growth Rates'!$J35)</f>
        <v>8771.2494596799534</v>
      </c>
      <c r="EY34" s="241">
        <f>EX34*(1+'RBH-R12 Growth Rates'!$J35)</f>
        <v>9213.6611204942092</v>
      </c>
      <c r="EZ34" s="241">
        <f>EY34*(1+'RBH-R12 Growth Rates'!$J35)</f>
        <v>9678.3875129238586</v>
      </c>
      <c r="FA34" s="241">
        <f>EZ34*(1+'RBH-R12 Growth Rates'!$J35)</f>
        <v>10166.554166178848</v>
      </c>
      <c r="FB34" s="241">
        <f>FA34*(1+'RBH-R12 Growth Rates'!$J35)</f>
        <v>10679.34337985849</v>
      </c>
      <c r="FC34" s="241">
        <f>FB34*(1+'RBH-R12 Growth Rates'!$J35)</f>
        <v>11217.997087384136</v>
      </c>
      <c r="FD34" s="241">
        <f>FC34*(1+'RBH-R12 Growth Rates'!$J35)</f>
        <v>11783.819863860064</v>
      </c>
      <c r="FE34" s="241">
        <f>FD34*(1+'RBH-R12 Growth Rates'!$J35)</f>
        <v>12378.182085647401</v>
      </c>
      <c r="FF34" s="241">
        <f>FE34*(1+'RBH-R12 Growth Rates'!$J35)</f>
        <v>13002.523249303274</v>
      </c>
      <c r="FG34" s="241">
        <f>FF34*(1+'RBH-R12 Growth Rates'!$J35)</f>
        <v>13658.355457923428</v>
      </c>
      <c r="FH34" s="241">
        <f>FG34*(1+'RBH-R12 Growth Rates'!$J35)</f>
        <v>14347.267083331906</v>
      </c>
      <c r="FI34" s="241">
        <f>FH34*(1+'RBH-R12 Growth Rates'!$J35)</f>
        <v>15070.92661298735</v>
      </c>
      <c r="FJ34" s="241">
        <f>FI34*(1+'RBH-R12 Growth Rates'!$J35)</f>
        <v>15831.08669092279</v>
      </c>
      <c r="FK34" s="241">
        <f>FJ34*(1+'RBH-R12 Growth Rates'!$J35)</f>
        <v>16629.588362505754</v>
      </c>
      <c r="FL34" s="241">
        <f>FK34*(1+'RBH-R12 Growth Rates'!$J35)</f>
        <v>17468.365533299166</v>
      </c>
      <c r="FM34" s="241">
        <f>FL34*(1+'RBH-R12 Growth Rates'!$J35)</f>
        <v>18349.449652822015</v>
      </c>
      <c r="FN34" s="241">
        <f>FM34*(1+'RBH-R12 Growth Rates'!$J35)</f>
        <v>19274.974634553495</v>
      </c>
      <c r="FO34" s="241">
        <f>FN34*(1+'RBH-R12 Growth Rates'!$J35)</f>
        <v>20247.182024096444</v>
      </c>
      <c r="FP34" s="241">
        <f>FO34*(1+'RBH-R12 Growth Rates'!$J35)</f>
        <v>21268.426428016966</v>
      </c>
      <c r="FQ34" s="241">
        <f>FP34*(1+'RBH-R12 Growth Rates'!$J35)</f>
        <v>22341.181216508427</v>
      </c>
      <c r="FR34" s="241">
        <f>FQ34*(1+'RBH-R12 Growth Rates'!$J35)</f>
        <v>23468.04451369122</v>
      </c>
      <c r="FS34" s="241">
        <f>FR34*(1+'RBH-R12 Growth Rates'!$J35)</f>
        <v>24651.745490056321</v>
      </c>
      <c r="FT34" s="241">
        <f>FS34*(1+'RBH-R12 Growth Rates'!$J35)</f>
        <v>25895.150972292384</v>
      </c>
      <c r="FU34" s="241">
        <f>FT34*(1+'RBH-R12 Growth Rates'!$J35)</f>
        <v>27201.272386504879</v>
      </c>
      <c r="FV34" s="241">
        <f>FU34*(1+'RBH-R12 Growth Rates'!$J35)</f>
        <v>28573.273051643147</v>
      </c>
      <c r="FW34" s="241">
        <f>FV34*(1+'RBH-R12 Growth Rates'!$J35)</f>
        <v>30014.475840799474</v>
      </c>
      <c r="FX34" s="241">
        <f>FW34*(1+'RBH-R12 Growth Rates'!$J35)</f>
        <v>31528.371228935197</v>
      </c>
      <c r="FY34" s="241">
        <f>FX34*(1+'RBH-R12 Growth Rates'!$J35)</f>
        <v>33118.62574652482</v>
      </c>
      <c r="FZ34" s="241">
        <f>FY34*(1+'RBH-R12 Growth Rates'!$J35)</f>
        <v>34789.090859592128</v>
      </c>
      <c r="GA34" s="241">
        <f>FZ34*(1+'RBH-R12 Growth Rates'!$J35)</f>
        <v>36543.81229764501</v>
      </c>
      <c r="GB34" s="241">
        <f>GA34*(1+'RBH-R12 Growth Rates'!$J35)</f>
        <v>38387.03985210057</v>
      </c>
      <c r="GC34" s="241">
        <f>GB34*(1+'RBH-R12 Growth Rates'!$J35)</f>
        <v>40323.23766893139</v>
      </c>
      <c r="GD34" s="241">
        <f>GC34*(1+'RBH-R12 Growth Rates'!$J35)</f>
        <v>42357.095060460968</v>
      </c>
      <c r="GE34" s="241">
        <f>GD34*(1+'RBH-R12 Growth Rates'!$J35)</f>
        <v>44493.537862493598</v>
      </c>
      <c r="GF34" s="241">
        <f>GE34*(1+'RBH-R12 Growth Rates'!$J35)</f>
        <v>46737.74036428472</v>
      </c>
      <c r="GG34" s="241">
        <f>GF34*(1+'RBH-R12 Growth Rates'!$J35)</f>
        <v>49095.137840245137</v>
      </c>
      <c r="GH34" s="241">
        <f>GG34*(1+'RBH-R12 Growth Rates'!$J35)</f>
        <v>51571.439713729895</v>
      </c>
      <c r="GI34" s="241">
        <f>GH34*(1+'RBH-R12 Growth Rates'!$J35)</f>
        <v>54172.643384793424</v>
      </c>
      <c r="GJ34" s="241">
        <f>GI34*(1+'RBH-R12 Growth Rates'!$J35)</f>
        <v>56905.048755400603</v>
      </c>
      <c r="GK34" s="241">
        <f>GJ34*(1+'RBH-R12 Growth Rates'!$J35)</f>
        <v>59775.27348727268</v>
      </c>
      <c r="GL34" s="241">
        <f>GK34*(1+'RBH-R12 Growth Rates'!$J35)</f>
        <v>62790.269029321207</v>
      </c>
      <c r="GM34" s="241">
        <f>GL34*(1+'RBH-R12 Growth Rates'!$J35)</f>
        <v>65957.337453487256</v>
      </c>
      <c r="GN34" s="241">
        <f>GM34*(1+'RBH-R12 Growth Rates'!$J35)</f>
        <v>69284.149139760775</v>
      </c>
      <c r="GO34" s="241">
        <f>GN34*(1+'RBH-R12 Growth Rates'!$J35)</f>
        <v>72778.761353211899</v>
      </c>
      <c r="GP34" s="241">
        <f>GO34*(1+'RBH-R12 Growth Rates'!$J35)</f>
        <v>76449.637758026147</v>
      </c>
      <c r="GQ34" s="241">
        <f>GP34*(1+'RBH-R12 Growth Rates'!$J35)</f>
        <v>80305.66891580497</v>
      </c>
      <c r="GR34" s="241">
        <f>GQ34*(1+'RBH-R12 Growth Rates'!$J35)</f>
        <v>84356.193817776846</v>
      </c>
      <c r="GS34" s="241">
        <f>GR34*(1+'RBH-R12 Growth Rates'!$J35)</f>
        <v>88611.022503068118</v>
      </c>
      <c r="GT34" s="241">
        <f>GS34*(1+'RBH-R12 Growth Rates'!$J35)</f>
        <v>93080.459817813258</v>
      </c>
      <c r="GU34" s="241">
        <f>GT34*(1+'RBH-R12 Growth Rates'!$J35)</f>
        <v>97775.330372647062</v>
      </c>
      <c r="GV34" s="241">
        <f>GU34*(1+'RBH-R12 Growth Rates'!$J35)</f>
        <v>102707.0047590239</v>
      </c>
      <c r="GW34" s="241">
        <f>GV34*(1+'RBH-R12 Growth Rates'!$J35)</f>
        <v>107887.42708785769</v>
      </c>
      <c r="GX34" s="241">
        <f>GW34*(1+'RBH-R12 Growth Rates'!$J35)</f>
        <v>113329.14391717903</v>
      </c>
      <c r="GY34" s="241">
        <f>GX34*(1+'RBH-R12 Growth Rates'!$J35)</f>
        <v>119045.33463886971</v>
      </c>
      <c r="GZ34" s="241">
        <f>GY34*(1+'RBH-R12 Growth Rates'!$J35)</f>
        <v>125049.8433980691</v>
      </c>
      <c r="HA34" s="241">
        <f>GZ34*(1+'RBH-R12 Growth Rates'!$J35)</f>
        <v>131357.21262255823</v>
      </c>
    </row>
    <row r="35" spans="1:211">
      <c r="A35" s="240" t="s">
        <v>539</v>
      </c>
      <c r="B35" s="241">
        <v>2.21</v>
      </c>
      <c r="C35" s="241">
        <v>2.39</v>
      </c>
      <c r="D35" s="241">
        <v>2.52</v>
      </c>
      <c r="E35" s="241">
        <v>2.65</v>
      </c>
      <c r="F35" s="241">
        <f>E35*(1+'RBH-R12 Growth Rates'!$B36)</f>
        <v>2.8151209699999997</v>
      </c>
      <c r="G35" s="241">
        <f>F35*(1+'RBH-R12 Growth Rates'!F36)</f>
        <v>2.9838469577468247</v>
      </c>
      <c r="H35" s="241">
        <f>G35*(1+'RBH-R12 Growth Rates'!G36)</f>
        <v>3.1556014154925274</v>
      </c>
      <c r="I35" s="241">
        <f>H35*(1+'RBH-R12 Growth Rates'!H36)</f>
        <v>3.3297503004092008</v>
      </c>
      <c r="J35" s="241">
        <f>I35*(1+'RBH-R12 Growth Rates'!I36)</f>
        <v>3.5056045134389469</v>
      </c>
      <c r="K35" s="241">
        <f>J35*(1+'RBH-R12 Growth Rates'!$J36)</f>
        <v>3.6824231436783226</v>
      </c>
      <c r="L35" s="241">
        <f>K35*(1+'RBH-R12 Growth Rates'!$J36)</f>
        <v>3.8681603007737295</v>
      </c>
      <c r="M35" s="241">
        <f>L35*(1+'RBH-R12 Growth Rates'!$J36)</f>
        <v>4.0632658248872255</v>
      </c>
      <c r="N35" s="241">
        <f>M35*(1+'RBH-R12 Growth Rates'!$J36)</f>
        <v>4.2682122455974802</v>
      </c>
      <c r="O35" s="241">
        <f>N35*(1+'RBH-R12 Growth Rates'!$J36)</f>
        <v>4.483495926327663</v>
      </c>
      <c r="P35" s="241">
        <f>O35*(1+'RBH-R12 Growth Rates'!$J36)</f>
        <v>4.7096382664969445</v>
      </c>
      <c r="Q35" s="241">
        <f>P35*(1+'RBH-R12 Growth Rates'!$J36)</f>
        <v>4.9471869643071322</v>
      </c>
      <c r="R35" s="241">
        <f>Q35*(1+'RBH-R12 Growth Rates'!$J36)</f>
        <v>5.1967173432227964</v>
      </c>
      <c r="S35" s="241">
        <f>R35*(1+'RBH-R12 Growth Rates'!$J36)</f>
        <v>5.4588337453575191</v>
      </c>
      <c r="T35" s="241">
        <f>S35*(1+'RBH-R12 Growth Rates'!$J36)</f>
        <v>5.7341709951409321</v>
      </c>
      <c r="U35" s="241">
        <f>T35*(1+'RBH-R12 Growth Rates'!$J36)</f>
        <v>6.0233959368114203</v>
      </c>
      <c r="V35" s="241">
        <f>U35*(1+'RBH-R12 Growth Rates'!$J36)</f>
        <v>6.3272090494581805</v>
      </c>
      <c r="W35" s="241">
        <f>V35*(1+'RBH-R12 Growth Rates'!$J36)</f>
        <v>6.6463461435241289</v>
      </c>
      <c r="X35" s="241">
        <f>W35*(1+'RBH-R12 Growth Rates'!$J36)</f>
        <v>6.9815801428784496</v>
      </c>
      <c r="Y35" s="241">
        <f>X35*(1+'RBH-R12 Growth Rates'!$J36)</f>
        <v>7.3337229567748157</v>
      </c>
      <c r="Z35" s="241">
        <f>Y35*(1+'RBH-R12 Growth Rates'!$J36)</f>
        <v>7.70362744622902</v>
      </c>
      <c r="AA35" s="241">
        <f>Z35*(1+'RBH-R12 Growth Rates'!$J36)</f>
        <v>8.0921894895784092</v>
      </c>
      <c r="AB35" s="241">
        <f>AA35*(1+'RBH-R12 Growth Rates'!$J36)</f>
        <v>8.5003501522257441</v>
      </c>
      <c r="AC35" s="241">
        <f>AB35*(1+'RBH-R12 Growth Rates'!$J36)</f>
        <v>8.9290979658224305</v>
      </c>
      <c r="AD35" s="241">
        <f>AC35*(1+'RBH-R12 Growth Rates'!$J36)</f>
        <v>9.3794713224111081</v>
      </c>
      <c r="AE35" s="241">
        <f>AD35*(1+'RBH-R12 Growth Rates'!$J36)</f>
        <v>9.8525609893260189</v>
      </c>
      <c r="AF35" s="241">
        <f>AE35*(1+'RBH-R12 Growth Rates'!$J36)</f>
        <v>10.349512750942033</v>
      </c>
      <c r="AG35" s="241">
        <f>AF35*(1+'RBH-R12 Growth Rates'!$J36)</f>
        <v>10.871530183670442</v>
      </c>
      <c r="AH35" s="241">
        <f>AG35*(1+'RBH-R12 Growth Rates'!$J36)</f>
        <v>11.419877570922321</v>
      </c>
      <c r="AI35" s="241">
        <f>AH35*(1+'RBH-R12 Growth Rates'!$J36)</f>
        <v>11.995882965099259</v>
      </c>
      <c r="AJ35" s="241">
        <f>AI35*(1+'RBH-R12 Growth Rates'!$J36)</f>
        <v>12.60094140402737</v>
      </c>
      <c r="AK35" s="241">
        <f>AJ35*(1+'RBH-R12 Growth Rates'!$J36)</f>
        <v>13.236518289624497</v>
      </c>
      <c r="AL35" s="241">
        <f>AK35*(1+'RBH-R12 Growth Rates'!$J36)</f>
        <v>13.904152936983474</v>
      </c>
      <c r="AM35" s="241">
        <f>AL35*(1+'RBH-R12 Growth Rates'!$J36)</f>
        <v>14.605462302467044</v>
      </c>
      <c r="AN35" s="241">
        <f>AM35*(1+'RBH-R12 Growth Rates'!$J36)</f>
        <v>15.342144899843566</v>
      </c>
      <c r="AO35" s="241">
        <f>AN35*(1+'RBH-R12 Growth Rates'!$J36)</f>
        <v>16.115984913948058</v>
      </c>
      <c r="AP35" s="241">
        <f>AO35*(1+'RBH-R12 Growth Rates'!$J36)</f>
        <v>16.928856521831548</v>
      </c>
      <c r="AQ35" s="241">
        <f>AP35*(1+'RBH-R12 Growth Rates'!$J36)</f>
        <v>17.782728431864193</v>
      </c>
      <c r="AR35" s="241">
        <f>AQ35*(1+'RBH-R12 Growth Rates'!$J36)</f>
        <v>18.679668651785494</v>
      </c>
      <c r="AS35" s="241">
        <f>AR35*(1+'RBH-R12 Growth Rates'!$J36)</f>
        <v>19.621849497249436</v>
      </c>
      <c r="AT35" s="241">
        <f>AS35*(1+'RBH-R12 Growth Rates'!$J36)</f>
        <v>20.611552852994858</v>
      </c>
      <c r="AU35" s="241">
        <f>AT35*(1+'RBH-R12 Growth Rates'!$J36)</f>
        <v>21.651175699383153</v>
      </c>
      <c r="AV35" s="241">
        <f>AU35*(1+'RBH-R12 Growth Rates'!$J36)</f>
        <v>22.743235917688114</v>
      </c>
      <c r="AW35" s="241">
        <f>AV35*(1+'RBH-R12 Growth Rates'!$J36)</f>
        <v>23.890378388197895</v>
      </c>
      <c r="AX35" s="241">
        <f>AW35*(1+'RBH-R12 Growth Rates'!$J36)</f>
        <v>25.095381395898155</v>
      </c>
      <c r="AY35" s="241">
        <f>AX35*(1+'RBH-R12 Growth Rates'!$J36)</f>
        <v>26.361163359250451</v>
      </c>
      <c r="AZ35" s="241">
        <f>AY35*(1+'RBH-R12 Growth Rates'!$J36)</f>
        <v>27.690789898362411</v>
      </c>
      <c r="BA35" s="241">
        <f>AZ35*(1+'RBH-R12 Growth Rates'!$J36)</f>
        <v>29.087481259668206</v>
      </c>
      <c r="BB35" s="241">
        <f>BA35*(1+'RBH-R12 Growth Rates'!$J36)</f>
        <v>30.55462011510134</v>
      </c>
      <c r="BC35" s="241">
        <f>BB35*(1+'RBH-R12 Growth Rates'!$J36)</f>
        <v>32.095759754648647</v>
      </c>
      <c r="BD35" s="241">
        <f>BC35*(1+'RBH-R12 Growth Rates'!$J36)</f>
        <v>33.714632692127225</v>
      </c>
      <c r="BE35" s="241">
        <f>BD35*(1+'RBH-R12 Growth Rates'!$J36)</f>
        <v>35.415159705026802</v>
      </c>
      <c r="BF35" s="241">
        <f>BE35*(1+'RBH-R12 Growth Rates'!$J36)</f>
        <v>37.20145933031128</v>
      </c>
      <c r="BG35" s="241">
        <f>BF35*(1+'RBH-R12 Growth Rates'!$J36)</f>
        <v>39.07785783917749</v>
      </c>
      <c r="BH35" s="241">
        <f>BG35*(1+'RBH-R12 Growth Rates'!$J36)</f>
        <v>41.048899714929213</v>
      </c>
      <c r="BI35" s="241">
        <f>BH35*(1+'RBH-R12 Growth Rates'!$J36)</f>
        <v>43.119358659343078</v>
      </c>
      <c r="BJ35" s="241">
        <f>BI35*(1+'RBH-R12 Growth Rates'!$J36)</f>
        <v>45.294249154182751</v>
      </c>
      <c r="BK35" s="241">
        <f>BJ35*(1+'RBH-R12 Growth Rates'!$J36)</f>
        <v>47.578838605862515</v>
      </c>
      <c r="BL35" s="241">
        <f>BK35*(1+'RBH-R12 Growth Rates'!$J36)</f>
        <v>49.978660102673658</v>
      </c>
      <c r="BM35" s="241">
        <f>BL35*(1+'RBH-R12 Growth Rates'!$J36)</f>
        <v>52.499525815470498</v>
      </c>
      <c r="BN35" s="241">
        <f>BM35*(1+'RBH-R12 Growth Rates'!$J36)</f>
        <v>55.147541074271572</v>
      </c>
      <c r="BO35" s="241">
        <f>BN35*(1+'RBH-R12 Growth Rates'!$J36)</f>
        <v>57.929119154868211</v>
      </c>
      <c r="BP35" s="241">
        <f>BO35*(1+'RBH-R12 Growth Rates'!$J36)</f>
        <v>60.850996811252557</v>
      </c>
      <c r="BQ35" s="241">
        <f>BP35*(1+'RBH-R12 Growth Rates'!$J36)</f>
        <v>63.92025059148326</v>
      </c>
      <c r="BR35" s="241">
        <f>BQ35*(1+'RBH-R12 Growth Rates'!$J36)</f>
        <v>67.144313976504506</v>
      </c>
      <c r="BS35" s="241">
        <f>BR35*(1+'RBH-R12 Growth Rates'!$J36)</f>
        <v>70.530995383427239</v>
      </c>
      <c r="BT35" s="241">
        <f>BS35*(1+'RBH-R12 Growth Rates'!$J36)</f>
        <v>74.088497076875058</v>
      </c>
      <c r="BU35" s="241">
        <f>BT35*(1+'RBH-R12 Growth Rates'!$J36)</f>
        <v>77.825435034196403</v>
      </c>
      <c r="BV35" s="241">
        <f>BU35*(1+'RBH-R12 Growth Rates'!$J36)</f>
        <v>81.750859812655179</v>
      </c>
      <c r="BW35" s="241">
        <f>BV35*(1+'RBH-R12 Growth Rates'!$J36)</f>
        <v>85.874278469138105</v>
      </c>
      <c r="BX35" s="241">
        <f>BW35*(1+'RBH-R12 Growth Rates'!$J36)</f>
        <v>90.205677585466916</v>
      </c>
      <c r="BY35" s="241">
        <f>BX35*(1+'RBH-R12 Growth Rates'!$J36)</f>
        <v>94.755547455080432</v>
      </c>
      <c r="BZ35" s="241">
        <f>BY35*(1+'RBH-R12 Growth Rates'!$J36)</f>
        <v>99.534907489665031</v>
      </c>
      <c r="CA35" s="241">
        <f>BZ35*(1+'RBH-R12 Growth Rates'!$J36)</f>
        <v>104.55533290726599</v>
      </c>
      <c r="CB35" s="241">
        <f>CA35*(1+'RBH-R12 Growth Rates'!$J36)</f>
        <v>109.82898276651635</v>
      </c>
      <c r="CC35" s="241">
        <f>CB35*(1+'RBH-R12 Growth Rates'!$J36)</f>
        <v>115.36862941487968</v>
      </c>
      <c r="CD35" s="241">
        <f>CC35*(1+'RBH-R12 Growth Rates'!$J36)</f>
        <v>121.18768942222825</v>
      </c>
      <c r="CE35" s="241">
        <f>CD35*(1+'RBH-R12 Growth Rates'!$J36)</f>
        <v>127.30025607467488</v>
      </c>
      <c r="CF35" s="241">
        <f>CE35*(1+'RBH-R12 Growth Rates'!$J36)</f>
        <v>133.72113350735617</v>
      </c>
      <c r="CG35" s="241">
        <f>CF35*(1+'RBH-R12 Growth Rates'!$J36)</f>
        <v>140.46587255883367</v>
      </c>
      <c r="CH35" s="241">
        <f>CG35*(1+'RBH-R12 Growth Rates'!$J36)</f>
        <v>147.55080843394953</v>
      </c>
      <c r="CI35" s="241">
        <f>CH35*(1+'RBH-R12 Growth Rates'!$J36)</f>
        <v>154.99310026635303</v>
      </c>
      <c r="CJ35" s="241">
        <f>CI35*(1+'RBH-R12 Growth Rates'!$J36)</f>
        <v>162.81077267651494</v>
      </c>
      <c r="CK35" s="241">
        <f>CJ35*(1+'RBH-R12 Growth Rates'!$J36)</f>
        <v>171.02275942588022</v>
      </c>
      <c r="CL35" s="241">
        <f>CK35*(1+'RBH-R12 Growth Rates'!$J36)</f>
        <v>179.64894927288537</v>
      </c>
      <c r="CM35" s="241">
        <f>CL35*(1+'RBH-R12 Growth Rates'!$J36)</f>
        <v>188.71023414190029</v>
      </c>
      <c r="CN35" s="241">
        <f>CM35*(1+'RBH-R12 Growth Rates'!$J36)</f>
        <v>198.22855972175574</v>
      </c>
      <c r="CO35" s="241">
        <f>CN35*(1+'RBH-R12 Growth Rates'!$J36)</f>
        <v>208.22697861640199</v>
      </c>
      <c r="CP35" s="241">
        <f>CO35*(1+'RBH-R12 Growth Rates'!$J36)</f>
        <v>218.72970617642491</v>
      </c>
      <c r="CQ35" s="241">
        <f>CP35*(1+'RBH-R12 Growth Rates'!$J36)</f>
        <v>229.76217914663926</v>
      </c>
      <c r="CR35" s="241">
        <f>CQ35*(1+'RBH-R12 Growth Rates'!$J36)</f>
        <v>241.35111727179847</v>
      </c>
      <c r="CS35" s="241">
        <f>CR35*(1+'RBH-R12 Growth Rates'!$J36)</f>
        <v>253.52458800962521</v>
      </c>
      <c r="CT35" s="241">
        <f>CS35*(1+'RBH-R12 Growth Rates'!$J36)</f>
        <v>266.31207450789208</v>
      </c>
      <c r="CU35" s="241">
        <f>CT35*(1+'RBH-R12 Growth Rates'!$J36)</f>
        <v>279.74454701018772</v>
      </c>
      <c r="CV35" s="241">
        <f>CU35*(1+'RBH-R12 Growth Rates'!$J36)</f>
        <v>293.85453786330669</v>
      </c>
      <c r="CW35" s="241">
        <f>CV35*(1+'RBH-R12 Growth Rates'!$J36)</f>
        <v>308.67622030792558</v>
      </c>
      <c r="CX35" s="241">
        <f>CW35*(1+'RBH-R12 Growth Rates'!$J36)</f>
        <v>324.24549124338921</v>
      </c>
      <c r="CY35" s="241">
        <f>CX35*(1+'RBH-R12 Growth Rates'!$J36)</f>
        <v>340.60005816705711</v>
      </c>
      <c r="CZ35" s="241">
        <f>CY35*(1+'RBH-R12 Growth Rates'!$J36)</f>
        <v>357.77953049876959</v>
      </c>
      <c r="DA35" s="241">
        <f>CZ35*(1+'RBH-R12 Growth Rates'!$J36)</f>
        <v>375.82551551161413</v>
      </c>
      <c r="DB35" s="241">
        <f>DA35*(1+'RBH-R12 Growth Rates'!$J36)</f>
        <v>394.78171910132869</v>
      </c>
      <c r="DC35" s="241">
        <f>DB35*(1+'RBH-R12 Growth Rates'!$J36)</f>
        <v>414.69405163839673</v>
      </c>
      <c r="DD35" s="241">
        <f>DC35*(1+'RBH-R12 Growth Rates'!$J36)</f>
        <v>435.61073915919951</v>
      </c>
      <c r="DE35" s="241">
        <f>DD35*(1+'RBH-R12 Growth Rates'!$J36)</f>
        <v>457.58244016552101</v>
      </c>
      <c r="DF35" s="241">
        <f>DE35*(1+'RBH-R12 Growth Rates'!$J36)</f>
        <v>480.66236831528482</v>
      </c>
      <c r="DG35" s="241">
        <f>DF35*(1+'RBH-R12 Growth Rates'!$J36)</f>
        <v>504.90642130166947</v>
      </c>
      <c r="DH35" s="241">
        <f>DG35*(1+'RBH-R12 Growth Rates'!$J36)</f>
        <v>530.37331623273712</v>
      </c>
      <c r="DI35" s="241">
        <f>DH35*(1+'RBH-R12 Growth Rates'!$J36)</f>
        <v>557.12473183945406</v>
      </c>
      <c r="DJ35" s="241">
        <f>DI35*(1+'RBH-R12 Growth Rates'!$J36)</f>
        <v>585.22545785651835</v>
      </c>
      <c r="DK35" s="241">
        <f>DJ35*(1+'RBH-R12 Growth Rates'!$J36)</f>
        <v>614.74355193778422</v>
      </c>
      <c r="DL35" s="241">
        <f>DK35*(1+'RBH-R12 Growth Rates'!$J36)</f>
        <v>645.75050448631805</v>
      </c>
      <c r="DM35" s="241">
        <f>DL35*(1+'RBH-R12 Growth Rates'!$J36)</f>
        <v>678.32141179829182</v>
      </c>
      <c r="DN35" s="241">
        <f>DM35*(1+'RBH-R12 Growth Rates'!$J36)</f>
        <v>712.5351579400533</v>
      </c>
      <c r="DO35" s="241">
        <f>DN35*(1+'RBH-R12 Growth Rates'!$J36)</f>
        <v>748.47460579886604</v>
      </c>
      <c r="DP35" s="241">
        <f>DO35*(1+'RBH-R12 Growth Rates'!$J36)</f>
        <v>786.22679777002611</v>
      </c>
      <c r="DQ35" s="241">
        <f>DP35*(1+'RBH-R12 Growth Rates'!$J36)</f>
        <v>825.88316656640541</v>
      </c>
      <c r="DR35" s="241">
        <f>DQ35*(1+'RBH-R12 Growth Rates'!$J36)</f>
        <v>867.53975666098381</v>
      </c>
      <c r="DS35" s="241">
        <f>DR35*(1+'RBH-R12 Growth Rates'!$J36)</f>
        <v>911.29745689868582</v>
      </c>
      <c r="DT35" s="241">
        <f>DS35*(1+'RBH-R12 Growth Rates'!$J36)</f>
        <v>957.26224484088925</v>
      </c>
      <c r="DU35" s="241">
        <f>DT35*(1+'RBH-R12 Growth Rates'!$J36)</f>
        <v>1005.5454434343874</v>
      </c>
      <c r="DV35" s="241">
        <f>DU35*(1+'RBH-R12 Growth Rates'!$J36)</f>
        <v>1056.2639906264367</v>
      </c>
      <c r="DW35" s="241">
        <f>DV35*(1+'RBH-R12 Growth Rates'!$J36)</f>
        <v>1109.5407225788747</v>
      </c>
      <c r="DX35" s="241">
        <f>DW35*(1+'RBH-R12 Growth Rates'!$J36)</f>
        <v>1165.5046711672301</v>
      </c>
      <c r="DY35" s="241">
        <f>DX35*(1+'RBH-R12 Growth Rates'!$J36)</f>
        <v>1224.2913764853436</v>
      </c>
      <c r="DZ35" s="241">
        <f>DY35*(1+'RBH-R12 Growth Rates'!$J36)</f>
        <v>1286.0432151123589</v>
      </c>
      <c r="EA35" s="241">
        <f>DZ35*(1+'RBH-R12 Growth Rates'!$J36)</f>
        <v>1350.9097449371216</v>
      </c>
      <c r="EB35" s="241">
        <f>EA35*(1+'RBH-R12 Growth Rates'!$J36)</f>
        <v>1419.0480673751201</v>
      </c>
      <c r="EC35" s="241">
        <f>EB35*(1+'RBH-R12 Growth Rates'!$J36)</f>
        <v>1490.6232078552307</v>
      </c>
      <c r="ED35" s="241">
        <f>EC35*(1+'RBH-R12 Growth Rates'!$J36)</f>
        <v>1565.8085154977714</v>
      </c>
      <c r="EE35" s="241">
        <f>ED35*(1+'RBH-R12 Growth Rates'!$J36)</f>
        <v>1644.7860829518556</v>
      </c>
      <c r="EF35" s="241">
        <f>EE35*(1+'RBH-R12 Growth Rates'!$J36)</f>
        <v>1727.7471874088546</v>
      </c>
      <c r="EG35" s="241">
        <f>EF35*(1+'RBH-R12 Growth Rates'!$J36)</f>
        <v>1814.8927538600683</v>
      </c>
      <c r="EH35" s="241">
        <f>EG35*(1+'RBH-R12 Growth Rates'!$J36)</f>
        <v>1906.4338417205756</v>
      </c>
      <c r="EI35" s="241">
        <f>EH35*(1+'RBH-R12 Growth Rates'!$J36)</f>
        <v>2002.5921559978299</v>
      </c>
      <c r="EJ35" s="241">
        <f>EI35*(1+'RBH-R12 Growth Rates'!$J36)</f>
        <v>2103.6005842430036</v>
      </c>
      <c r="EK35" s="241">
        <f>EJ35*(1+'RBH-R12 Growth Rates'!$J36)</f>
        <v>2209.7037605855385</v>
      </c>
      <c r="EL35" s="241">
        <f>EK35*(1+'RBH-R12 Growth Rates'!$J36)</f>
        <v>2321.1586582169443</v>
      </c>
      <c r="EM35" s="241">
        <f>EL35*(1+'RBH-R12 Growth Rates'!$J36)</f>
        <v>2438.2352117587948</v>
      </c>
      <c r="EN35" s="241">
        <f>EM35*(1+'RBH-R12 Growth Rates'!$J36)</f>
        <v>2561.2169710222424</v>
      </c>
      <c r="EO35" s="241">
        <f>EN35*(1+'RBH-R12 Growth Rates'!$J36)</f>
        <v>2690.401787742408</v>
      </c>
      <c r="EP35" s="241">
        <f>EO35*(1+'RBH-R12 Growth Rates'!$J36)</f>
        <v>2826.1025369508557</v>
      </c>
      <c r="EQ35" s="241">
        <f>EP35*(1+'RBH-R12 Growth Rates'!$J36)</f>
        <v>2968.6478747332599</v>
      </c>
      <c r="ER35" s="241">
        <f>EQ35*(1+'RBH-R12 Growth Rates'!$J36)</f>
        <v>3118.3830342074921</v>
      </c>
      <c r="ES35" s="241">
        <f>ER35*(1+'RBH-R12 Growth Rates'!$J36)</f>
        <v>3275.6706616499196</v>
      </c>
      <c r="ET35" s="241">
        <f>ES35*(1+'RBH-R12 Growth Rates'!$J36)</f>
        <v>3440.8916947949456</v>
      </c>
      <c r="EU35" s="241">
        <f>ET35*(1+'RBH-R12 Growth Rates'!$J36)</f>
        <v>3614.4462854349608</v>
      </c>
      <c r="EV35" s="241">
        <f>EU35*(1+'RBH-R12 Growth Rates'!$J36)</f>
        <v>3796.754768555169</v>
      </c>
      <c r="EW35" s="241">
        <f>EV35*(1+'RBH-R12 Growth Rates'!$J36)</f>
        <v>3988.2586803504478</v>
      </c>
      <c r="EX35" s="241">
        <f>EW35*(1+'RBH-R12 Growth Rates'!$J36)</f>
        <v>4189.4218275898029</v>
      </c>
      <c r="EY35" s="241">
        <f>EX35*(1+'RBH-R12 Growth Rates'!$J36)</f>
        <v>4400.7314109183253</v>
      </c>
      <c r="EZ35" s="241">
        <f>EY35*(1+'RBH-R12 Growth Rates'!$J36)</f>
        <v>4622.6992048171978</v>
      </c>
      <c r="FA35" s="241">
        <f>EZ35*(1+'RBH-R12 Growth Rates'!$J36)</f>
        <v>4855.8627970795178</v>
      </c>
      <c r="FB35" s="241">
        <f>FA35*(1+'RBH-R12 Growth Rates'!$J36)</f>
        <v>5100.7868908038445</v>
      </c>
      <c r="FC35" s="241">
        <f>FB35*(1+'RBH-R12 Growth Rates'!$J36)</f>
        <v>5358.064672058792</v>
      </c>
      <c r="FD35" s="241">
        <f>FC35*(1+'RBH-R12 Growth Rates'!$J36)</f>
        <v>5628.3192465310376</v>
      </c>
      <c r="FE35" s="241">
        <f>FD35*(1+'RBH-R12 Growth Rates'!$J36)</f>
        <v>5912.205148636197</v>
      </c>
      <c r="FF35" s="241">
        <f>FE35*(1+'RBH-R12 Growth Rates'!$J36)</f>
        <v>6210.4099267474985</v>
      </c>
      <c r="FG35" s="241">
        <f>FF35*(1+'RBH-R12 Growth Rates'!$J36)</f>
        <v>6523.6558083815562</v>
      </c>
      <c r="FH35" s="241">
        <f>FG35*(1+'RBH-R12 Growth Rates'!$J36)</f>
        <v>6852.7014493741863</v>
      </c>
      <c r="FI35" s="241">
        <f>FH35*(1+'RBH-R12 Growth Rates'!$J36)</f>
        <v>7198.3437712826217</v>
      </c>
      <c r="FJ35" s="241">
        <f>FI35*(1+'RBH-R12 Growth Rates'!$J36)</f>
        <v>7561.4198914641693</v>
      </c>
      <c r="FK35" s="241">
        <f>FJ35*(1+'RBH-R12 Growth Rates'!$J36)</f>
        <v>7942.8091505057964</v>
      </c>
      <c r="FL35" s="241">
        <f>FK35*(1+'RBH-R12 Growth Rates'!$J36)</f>
        <v>8343.4352419149163</v>
      </c>
      <c r="FM35" s="241">
        <f>FL35*(1+'RBH-R12 Growth Rates'!$J36)</f>
        <v>8764.268449229312</v>
      </c>
      <c r="FN35" s="241">
        <f>FM35*(1+'RBH-R12 Growth Rates'!$J36)</f>
        <v>9206.3279959642878</v>
      </c>
      <c r="FO35" s="241">
        <f>FN35*(1+'RBH-R12 Growth Rates'!$J36)</f>
        <v>9670.6845140884398</v>
      </c>
      <c r="FP35" s="241">
        <f>FO35*(1+'RBH-R12 Growth Rates'!$J36)</f>
        <v>10158.462637006482</v>
      </c>
      <c r="FQ35" s="241">
        <f>FP35*(1+'RBH-R12 Growth Rates'!$J36)</f>
        <v>10670.843723329112</v>
      </c>
      <c r="FR35" s="241">
        <f>FQ35*(1+'RBH-R12 Growth Rates'!$J36)</f>
        <v>11209.068718026692</v>
      </c>
      <c r="FS35" s="241">
        <f>FR35*(1+'RBH-R12 Growth Rates'!$J36)</f>
        <v>11774.441157896194</v>
      </c>
      <c r="FT35" s="241">
        <f>FS35*(1+'RBH-R12 Growth Rates'!$J36)</f>
        <v>12368.330328620412</v>
      </c>
      <c r="FU35" s="241">
        <f>FT35*(1+'RBH-R12 Growth Rates'!$J36)</f>
        <v>12992.174581065598</v>
      </c>
      <c r="FV35" s="241">
        <f>FU35*(1+'RBH-R12 Growth Rates'!$J36)</f>
        <v>13647.484814849293</v>
      </c>
      <c r="FW35" s="241">
        <f>FV35*(1+'RBH-R12 Growth Rates'!$J36)</f>
        <v>14335.848137615296</v>
      </c>
      <c r="FX35" s="241">
        <f>FW35*(1+'RBH-R12 Growth Rates'!$J36)</f>
        <v>15058.931708878215</v>
      </c>
      <c r="FY35" s="241">
        <f>FX35*(1+'RBH-R12 Growth Rates'!$J36)</f>
        <v>15818.486777747088</v>
      </c>
      <c r="FZ35" s="241">
        <f>FY35*(1+'RBH-R12 Growth Rates'!$J36)</f>
        <v>16616.352924307099</v>
      </c>
      <c r="GA35" s="241">
        <f>FZ35*(1+'RBH-R12 Growth Rates'!$J36)</f>
        <v>17454.462514931689</v>
      </c>
      <c r="GB35" s="241">
        <f>GA35*(1+'RBH-R12 Growth Rates'!$J36)</f>
        <v>18334.845382315427</v>
      </c>
      <c r="GC35" s="241">
        <f>GB35*(1+'RBH-R12 Growth Rates'!$J36)</f>
        <v>19259.633741562335</v>
      </c>
      <c r="GD35" s="241">
        <f>GC35*(1+'RBH-R12 Growth Rates'!$J36)</f>
        <v>20231.067354236005</v>
      </c>
      <c r="GE35" s="241">
        <f>GD35*(1+'RBH-R12 Growth Rates'!$J36)</f>
        <v>21251.498952878417</v>
      </c>
      <c r="GF35" s="241">
        <f>GE35*(1+'RBH-R12 Growth Rates'!$J36)</f>
        <v>22323.399939135215</v>
      </c>
      <c r="GG35" s="241">
        <f>GF35*(1+'RBH-R12 Growth Rates'!$J36)</f>
        <v>23449.366369287804</v>
      </c>
      <c r="GH35" s="241">
        <f>GG35*(1+'RBH-R12 Growth Rates'!$J36)</f>
        <v>24632.125241688762</v>
      </c>
      <c r="GI35" s="241">
        <f>GH35*(1+'RBH-R12 Growth Rates'!$J36)</f>
        <v>25874.541101328206</v>
      </c>
      <c r="GJ35" s="241">
        <f>GI35*(1+'RBH-R12 Growth Rates'!$J36)</f>
        <v>27179.622977526837</v>
      </c>
      <c r="GK35" s="241">
        <f>GJ35*(1+'RBH-R12 Growth Rates'!$J36)</f>
        <v>28550.531671558176</v>
      </c>
      <c r="GL35" s="241">
        <f>GK35*(1+'RBH-R12 Growth Rates'!$J36)</f>
        <v>29990.587411850043</v>
      </c>
      <c r="GM35" s="241">
        <f>GL35*(1+'RBH-R12 Growth Rates'!$J36)</f>
        <v>31503.277895305499</v>
      </c>
      <c r="GN35" s="241">
        <f>GM35*(1+'RBH-R12 Growth Rates'!$J36)</f>
        <v>33092.266734218727</v>
      </c>
      <c r="GO35" s="241">
        <f>GN35*(1+'RBH-R12 Growth Rates'!$J36)</f>
        <v>34761.402329243552</v>
      </c>
      <c r="GP35" s="241">
        <f>GO35*(1+'RBH-R12 Growth Rates'!$J36)</f>
        <v>36514.727189904203</v>
      </c>
      <c r="GQ35" s="241">
        <f>GP35*(1+'RBH-R12 Growth Rates'!$J36)</f>
        <v>38356.487725221872</v>
      </c>
      <c r="GR35" s="241">
        <f>GQ35*(1+'RBH-R12 Growth Rates'!$J36)</f>
        <v>40291.144528169098</v>
      </c>
      <c r="GS35" s="241">
        <f>GR35*(1+'RBH-R12 Growth Rates'!$J36)</f>
        <v>42323.383178860138</v>
      </c>
      <c r="GT35" s="241">
        <f>GS35*(1+'RBH-R12 Growth Rates'!$J36)</f>
        <v>44458.125592641729</v>
      </c>
      <c r="GU35" s="241">
        <f>GT35*(1+'RBH-R12 Growth Rates'!$J36)</f>
        <v>46700.541940568408</v>
      </c>
      <c r="GV35" s="241">
        <f>GU35*(1+'RBH-R12 Growth Rates'!$J36)</f>
        <v>49056.06317113281</v>
      </c>
      <c r="GW35" s="241">
        <f>GV35*(1+'RBH-R12 Growth Rates'!$J36)</f>
        <v>51530.394163577505</v>
      </c>
      <c r="GX35" s="241">
        <f>GW35*(1+'RBH-R12 Growth Rates'!$J36)</f>
        <v>54129.527544644676</v>
      </c>
      <c r="GY35" s="241">
        <f>GX35*(1+'RBH-R12 Growth Rates'!$J36)</f>
        <v>56859.758202226614</v>
      </c>
      <c r="GZ35" s="241">
        <f>GY35*(1+'RBH-R12 Growth Rates'!$J36)</f>
        <v>59727.698531067967</v>
      </c>
      <c r="HA35" s="241">
        <f>GZ35*(1+'RBH-R12 Growth Rates'!$J36)</f>
        <v>62740.294447443499</v>
      </c>
    </row>
    <row r="36" spans="1:211">
      <c r="A36" s="240" t="s">
        <v>540</v>
      </c>
      <c r="B36" s="241">
        <v>2.56</v>
      </c>
      <c r="C36" s="241">
        <v>2.73</v>
      </c>
      <c r="D36" s="241">
        <v>2.83</v>
      </c>
      <c r="E36" s="241">
        <v>2.9</v>
      </c>
      <c r="F36" s="241">
        <f>E36*(1+'RBH-R12 Growth Rates'!$B37)</f>
        <v>3.0320416399999996</v>
      </c>
      <c r="G36" s="241">
        <f>F36*(1+'RBH-R12 Growth Rates'!F37)</f>
        <v>3.1730711392185453</v>
      </c>
      <c r="H36" s="241">
        <f>G36*(1+'RBH-R12 Growth Rates'!G37)</f>
        <v>3.3237745555881211</v>
      </c>
      <c r="I36" s="241">
        <f>H36*(1+'RBH-R12 Growth Rates'!H37)</f>
        <v>3.4848976677049057</v>
      </c>
      <c r="J36" s="241">
        <f>I36*(1+'RBH-R12 Growth Rates'!I37)</f>
        <v>3.6572516217786557</v>
      </c>
      <c r="K36" s="241">
        <f>J36*(1+'RBH-R12 Growth Rates'!$J37)</f>
        <v>3.8417191564719126</v>
      </c>
      <c r="L36" s="241">
        <f>K36*(1+'RBH-R12 Growth Rates'!$J37)</f>
        <v>4.0354910199002152</v>
      </c>
      <c r="M36" s="241">
        <f>L36*(1+'RBH-R12 Growth Rates'!$J37)</f>
        <v>4.2390365116254287</v>
      </c>
      <c r="N36" s="241">
        <f>M36*(1+'RBH-R12 Growth Rates'!$J37)</f>
        <v>4.4528486021356102</v>
      </c>
      <c r="O36" s="241">
        <f>N36*(1+'RBH-R12 Growth Rates'!$J37)</f>
        <v>4.6774451267791051</v>
      </c>
      <c r="P36" s="241">
        <f>O36*(1+'RBH-R12 Growth Rates'!$J37)</f>
        <v>4.9133700399192906</v>
      </c>
      <c r="Q36" s="241">
        <f>P36*(1+'RBH-R12 Growth Rates'!$J37)</f>
        <v>5.1611947323474334</v>
      </c>
      <c r="R36" s="241">
        <f>Q36*(1+'RBH-R12 Growth Rates'!$J37)</f>
        <v>5.4215194151443278</v>
      </c>
      <c r="S36" s="241">
        <f>R36*(1+'RBH-R12 Growth Rates'!$J37)</f>
        <v>5.6949745733423081</v>
      </c>
      <c r="T36" s="241">
        <f>S36*(1+'RBH-R12 Growth Rates'!$J37)</f>
        <v>5.9822224929082921</v>
      </c>
      <c r="U36" s="241">
        <f>T36*(1+'RBH-R12 Growth Rates'!$J37)</f>
        <v>6.2839588647460767</v>
      </c>
      <c r="V36" s="241">
        <f>U36*(1+'RBH-R12 Growth Rates'!$J37)</f>
        <v>6.6009144696026532</v>
      </c>
      <c r="W36" s="241">
        <f>V36*(1+'RBH-R12 Growth Rates'!$J37)</f>
        <v>6.9338569479592449</v>
      </c>
      <c r="X36" s="241">
        <f>W36*(1+'RBH-R12 Growth Rates'!$J37)</f>
        <v>7.2835926591935989</v>
      </c>
      <c r="Y36" s="241">
        <f>X36*(1+'RBH-R12 Growth Rates'!$J37)</f>
        <v>7.6509686345162686</v>
      </c>
      <c r="Z36" s="241">
        <f>Y36*(1+'RBH-R12 Growth Rates'!$J37)</f>
        <v>8.0368746284107377</v>
      </c>
      <c r="AA36" s="241">
        <f>Z36*(1+'RBH-R12 Growth Rates'!$J37)</f>
        <v>8.4422452735458133</v>
      </c>
      <c r="AB36" s="241">
        <f>AA36*(1+'RBH-R12 Growth Rates'!$J37)</f>
        <v>8.8680623443792985</v>
      </c>
      <c r="AC36" s="241">
        <f>AB36*(1+'RBH-R12 Growth Rates'!$J37)</f>
        <v>9.3153571349352102</v>
      </c>
      <c r="AD36" s="241">
        <f>AC36*(1+'RBH-R12 Growth Rates'!$J37)</f>
        <v>9.7852129565133357</v>
      </c>
      <c r="AE36" s="241">
        <f>AD36*(1+'RBH-R12 Growth Rates'!$J37)</f>
        <v>10.278767761380349</v>
      </c>
      <c r="AF36" s="241">
        <f>AE36*(1+'RBH-R12 Growth Rates'!$J37)</f>
        <v>10.797216898796883</v>
      </c>
      <c r="AG36" s="241">
        <f>AF36*(1+'RBH-R12 Growth Rates'!$J37)</f>
        <v>11.341816010055403</v>
      </c>
      <c r="AH36" s="241">
        <f>AG36*(1+'RBH-R12 Growth Rates'!$J37)</f>
        <v>11.913884069540444</v>
      </c>
      <c r="AI36" s="241">
        <f>AH36*(1+'RBH-R12 Growth Rates'!$J37)</f>
        <v>12.514806579176399</v>
      </c>
      <c r="AJ36" s="241">
        <f>AI36*(1+'RBH-R12 Growth Rates'!$J37)</f>
        <v>13.146038923999553</v>
      </c>
      <c r="AK36" s="241">
        <f>AJ36*(1+'RBH-R12 Growth Rates'!$J37)</f>
        <v>13.809109896981287</v>
      </c>
      <c r="AL36" s="241">
        <f>AK36*(1+'RBH-R12 Growth Rates'!$J37)</f>
        <v>14.505625401639273</v>
      </c>
      <c r="AM36" s="241">
        <f>AL36*(1+'RBH-R12 Growth Rates'!$J37)</f>
        <v>15.237272341404095</v>
      </c>
      <c r="AN36" s="241">
        <f>AM36*(1+'RBH-R12 Growth Rates'!$J37)</f>
        <v>16.005822705161012</v>
      </c>
      <c r="AO36" s="241">
        <f>AN36*(1+'RBH-R12 Growth Rates'!$J37)</f>
        <v>16.813137858861722</v>
      </c>
      <c r="AP36" s="241">
        <f>AO36*(1+'RBH-R12 Growth Rates'!$J37)</f>
        <v>17.661173053600042</v>
      </c>
      <c r="AQ36" s="241">
        <f>AP36*(1+'RBH-R12 Growth Rates'!$J37)</f>
        <v>18.551982161069695</v>
      </c>
      <c r="AR36" s="241">
        <f>AQ36*(1+'RBH-R12 Growth Rates'!$J37)</f>
        <v>19.487722647873131</v>
      </c>
      <c r="AS36" s="241">
        <f>AR36*(1+'RBH-R12 Growth Rates'!$J37)</f>
        <v>20.470660800728691</v>
      </c>
      <c r="AT36" s="241">
        <f>AS36*(1+'RBH-R12 Growth Rates'!$J37)</f>
        <v>21.503177215231183</v>
      </c>
      <c r="AU36" s="241">
        <f>AT36*(1+'RBH-R12 Growth Rates'!$J37)</f>
        <v>22.587772561459179</v>
      </c>
      <c r="AV36" s="241">
        <f>AU36*(1+'RBH-R12 Growth Rates'!$J37)</f>
        <v>23.727073640392859</v>
      </c>
      <c r="AW36" s="241">
        <f>AV36*(1+'RBH-R12 Growth Rates'!$J37)</f>
        <v>24.923839745810568</v>
      </c>
      <c r="AX36" s="241">
        <f>AW36*(1+'RBH-R12 Growth Rates'!$J37)</f>
        <v>26.180969347072047</v>
      </c>
      <c r="AY36" s="241">
        <f>AX36*(1+'RBH-R12 Growth Rates'!$J37)</f>
        <v>27.50150710897352</v>
      </c>
      <c r="AZ36" s="241">
        <f>AY36*(1+'RBH-R12 Growth Rates'!$J37)</f>
        <v>28.888651265676138</v>
      </c>
      <c r="BA36" s="241">
        <f>AZ36*(1+'RBH-R12 Growth Rates'!$J37)</f>
        <v>30.345761366566823</v>
      </c>
      <c r="BB36" s="241">
        <f>BA36*(1+'RBH-R12 Growth Rates'!$J37)</f>
        <v>31.876366412811372</v>
      </c>
      <c r="BC36" s="241">
        <f>BB36*(1+'RBH-R12 Growth Rates'!$J37)</f>
        <v>33.484173404305857</v>
      </c>
      <c r="BD36" s="241">
        <f>BC36*(1+'RBH-R12 Growth Rates'!$J37)</f>
        <v>35.173076317726355</v>
      </c>
      <c r="BE36" s="241">
        <f>BD36*(1+'RBH-R12 Growth Rates'!$J37)</f>
        <v>36.947165537421135</v>
      </c>
      <c r="BF36" s="241">
        <f>BE36*(1+'RBH-R12 Growth Rates'!$J37)</f>
        <v>38.810737761986069</v>
      </c>
      <c r="BG36" s="241">
        <f>BF36*(1+'RBH-R12 Growth Rates'!$J37)</f>
        <v>40.768306410516253</v>
      </c>
      <c r="BH36" s="241">
        <f>BG36*(1+'RBH-R12 Growth Rates'!$J37)</f>
        <v>42.824612553736934</v>
      </c>
      <c r="BI36" s="241">
        <f>BH36*(1+'RBH-R12 Growth Rates'!$J37)</f>
        <v>44.984636396487964</v>
      </c>
      <c r="BJ36" s="241">
        <f>BI36*(1+'RBH-R12 Growth Rates'!$J37)</f>
        <v>47.253609339371501</v>
      </c>
      <c r="BK36" s="241">
        <f>BJ36*(1+'RBH-R12 Growth Rates'!$J37)</f>
        <v>49.637026648775233</v>
      </c>
      <c r="BL36" s="241">
        <f>BK36*(1+'RBH-R12 Growth Rates'!$J37)</f>
        <v>52.140660765956916</v>
      </c>
      <c r="BM36" s="241">
        <f>BL36*(1+'RBH-R12 Growth Rates'!$J37)</f>
        <v>54.770575287423668</v>
      </c>
      <c r="BN36" s="241">
        <f>BM36*(1+'RBH-R12 Growth Rates'!$J37)</f>
        <v>57.533139650465451</v>
      </c>
      <c r="BO36" s="241">
        <f>BN36*(1+'RBH-R12 Growth Rates'!$J37)</f>
        <v>60.435044559409825</v>
      </c>
      <c r="BP36" s="241">
        <f>BO36*(1+'RBH-R12 Growth Rates'!$J37)</f>
        <v>63.483318189959107</v>
      </c>
      <c r="BQ36" s="241">
        <f>BP36*(1+'RBH-R12 Growth Rates'!$J37)</f>
        <v>66.68534321085555</v>
      </c>
      <c r="BR36" s="241">
        <f>BQ36*(1+'RBH-R12 Growth Rates'!$J37)</f>
        <v>70.048874664099586</v>
      </c>
      <c r="BS36" s="241">
        <f>BR36*(1+'RBH-R12 Growth Rates'!$J37)</f>
        <v>73.582058747025528</v>
      </c>
      <c r="BT36" s="241">
        <f>BS36*(1+'RBH-R12 Growth Rates'!$J37)</f>
        <v>77.293452541723454</v>
      </c>
      <c r="BU36" s="241">
        <f>BT36*(1+'RBH-R12 Growth Rates'!$J37)</f>
        <v>81.192044739590258</v>
      </c>
      <c r="BV36" s="241">
        <f>BU36*(1+'RBH-R12 Growth Rates'!$J37)</f>
        <v>85.287277411203064</v>
      </c>
      <c r="BW36" s="241">
        <f>BV36*(1+'RBH-R12 Growth Rates'!$J37)</f>
        <v>89.589068874239757</v>
      </c>
      <c r="BX36" s="241">
        <f>BW36*(1+'RBH-R12 Growth Rates'!$J37)</f>
        <v>94.107837714831064</v>
      </c>
      <c r="BY36" s="241">
        <f>BX36*(1+'RBH-R12 Growth Rates'!$J37)</f>
        <v>98.85452802052167</v>
      </c>
      <c r="BZ36" s="241">
        <f>BY36*(1+'RBH-R12 Growth Rates'!$J37)</f>
        <v>103.84063588595275</v>
      </c>
      <c r="CA36" s="241">
        <f>BZ36*(1+'RBH-R12 Growth Rates'!$J37)</f>
        <v>109.07823725546038</v>
      </c>
      <c r="CB36" s="241">
        <f>CA36*(1+'RBH-R12 Growth Rates'!$J37)</f>
        <v>114.58001717002234</v>
      </c>
      <c r="CC36" s="241">
        <f>CB36*(1+'RBH-R12 Growth Rates'!$J37)</f>
        <v>120.35930048938711</v>
      </c>
      <c r="CD36" s="241">
        <f>CC36*(1+'RBH-R12 Growth Rates'!$J37)</f>
        <v>126.43008416379132</v>
      </c>
      <c r="CE36" s="241">
        <f>CD36*(1+'RBH-R12 Growth Rates'!$J37)</f>
        <v>132.80707113342541</v>
      </c>
      <c r="CF36" s="241">
        <f>CE36*(1+'RBH-R12 Growth Rates'!$J37)</f>
        <v>139.5057059377489</v>
      </c>
      <c r="CG36" s="241">
        <f>CF36*(1+'RBH-R12 Growth Rates'!$J37)</f>
        <v>146.5422121208984</v>
      </c>
      <c r="CH36" s="241">
        <f>CG36*(1+'RBH-R12 Growth Rates'!$J37)</f>
        <v>153.93363152378095</v>
      </c>
      <c r="CI36" s="241">
        <f>CH36*(1+'RBH-R12 Growth Rates'!$J37)</f>
        <v>161.69786555801517</v>
      </c>
      <c r="CJ36" s="241">
        <f>CI36*(1+'RBH-R12 Growth Rates'!$J37)</f>
        <v>169.85371856168197</v>
      </c>
      <c r="CK36" s="241">
        <f>CJ36*(1+'RBH-R12 Growth Rates'!$J37)</f>
        <v>178.42094334188937</v>
      </c>
      <c r="CL36" s="241">
        <f>CK36*(1+'RBH-R12 Growth Rates'!$J37)</f>
        <v>187.42028901445124</v>
      </c>
      <c r="CM36" s="241">
        <f>CL36*(1+'RBH-R12 Growth Rates'!$J37)</f>
        <v>196.87355125654423</v>
      </c>
      <c r="CN36" s="241">
        <f>CM36*(1+'RBH-R12 Growth Rates'!$J37)</f>
        <v>206.80362509405043</v>
      </c>
      <c r="CO36" s="241">
        <f>CN36*(1+'RBH-R12 Growth Rates'!$J37)</f>
        <v>217.23456035143232</v>
      </c>
      <c r="CP36" s="241">
        <f>CO36*(1+'RBH-R12 Growth Rates'!$J37)</f>
        <v>228.19161989843539</v>
      </c>
      <c r="CQ36" s="241">
        <f>CP36*(1+'RBH-R12 Growth Rates'!$J37)</f>
        <v>239.70134083468679</v>
      </c>
      <c r="CR36" s="241">
        <f>CQ36*(1+'RBH-R12 Growth Rates'!$J37)</f>
        <v>251.79159876037428</v>
      </c>
      <c r="CS36" s="241">
        <f>CR36*(1+'RBH-R12 Growth Rates'!$J37)</f>
        <v>264.49167528866383</v>
      </c>
      <c r="CT36" s="241">
        <f>CS36*(1+'RBH-R12 Growth Rates'!$J37)</f>
        <v>277.83232896336528</v>
      </c>
      <c r="CU36" s="241">
        <f>CT36*(1+'RBH-R12 Growth Rates'!$J37)</f>
        <v>291.84586975360293</v>
      </c>
      <c r="CV36" s="241">
        <f>CU36*(1+'RBH-R12 Growth Rates'!$J37)</f>
        <v>306.56623730591099</v>
      </c>
      <c r="CW36" s="241">
        <f>CV36*(1+'RBH-R12 Growth Rates'!$J37)</f>
        <v>322.02908314327408</v>
      </c>
      <c r="CX36" s="241">
        <f>CW36*(1+'RBH-R12 Growth Rates'!$J37)</f>
        <v>338.27185701019204</v>
      </c>
      <c r="CY36" s="241">
        <f>CX36*(1+'RBH-R12 Growth Rates'!$J37)</f>
        <v>355.33389757288995</v>
      </c>
      <c r="CZ36" s="241">
        <f>CY36*(1+'RBH-R12 Growth Rates'!$J37)</f>
        <v>373.2565276943414</v>
      </c>
      <c r="DA36" s="241">
        <f>CZ36*(1+'RBH-R12 Growth Rates'!$J37)</f>
        <v>392.08315451485385</v>
      </c>
      <c r="DB36" s="241">
        <f>DA36*(1+'RBH-R12 Growth Rates'!$J37)</f>
        <v>411.85937458060238</v>
      </c>
      <c r="DC36" s="241">
        <f>DB36*(1+'RBH-R12 Growth Rates'!$J37)</f>
        <v>432.63308427472543</v>
      </c>
      <c r="DD36" s="241">
        <f>DC36*(1+'RBH-R12 Growth Rates'!$J37)</f>
        <v>454.45459581843642</v>
      </c>
      <c r="DE36" s="241">
        <f>DD36*(1+'RBH-R12 Growth Rates'!$J37)</f>
        <v>477.37675912309766</v>
      </c>
      <c r="DF36" s="241">
        <f>DE36*(1+'RBH-R12 Growth Rates'!$J37)</f>
        <v>501.45508978837125</v>
      </c>
      <c r="DG36" s="241">
        <f>DF36*(1+'RBH-R12 Growth Rates'!$J37)</f>
        <v>526.7479035564487</v>
      </c>
      <c r="DH36" s="241">
        <f>DG36*(1+'RBH-R12 Growth Rates'!$J37)</f>
        <v>553.31645754799592</v>
      </c>
      <c r="DI36" s="241">
        <f>DH36*(1+'RBH-R12 Growth Rates'!$J37)</f>
        <v>581.22509862187565</v>
      </c>
      <c r="DJ36" s="241">
        <f>DI36*(1+'RBH-R12 Growth Rates'!$J37)</f>
        <v>610.54141921796281</v>
      </c>
      <c r="DK36" s="241">
        <f>DJ36*(1+'RBH-R12 Growth Rates'!$J37)</f>
        <v>641.33642106049024</v>
      </c>
      <c r="DL36" s="241">
        <f>DK36*(1+'RBH-R12 Growth Rates'!$J37)</f>
        <v>673.68468711840205</v>
      </c>
      <c r="DM36" s="241">
        <f>DL36*(1+'RBH-R12 Growth Rates'!$J37)</f>
        <v>707.66456223918783</v>
      </c>
      <c r="DN36" s="241">
        <f>DM36*(1+'RBH-R12 Growth Rates'!$J37)</f>
        <v>743.35834289367801</v>
      </c>
      <c r="DO36" s="241">
        <f>DN36*(1+'RBH-R12 Growth Rates'!$J37)</f>
        <v>780.85247649134737</v>
      </c>
      <c r="DP36" s="241">
        <f>DO36*(1+'RBH-R12 Growth Rates'!$J37)</f>
        <v>820.23777074885061</v>
      </c>
      <c r="DQ36" s="241">
        <f>DP36*(1+'RBH-R12 Growth Rates'!$J37)</f>
        <v>861.60961361886541</v>
      </c>
      <c r="DR36" s="241">
        <f>DQ36*(1+'RBH-R12 Growth Rates'!$J37)</f>
        <v>905.06820431189078</v>
      </c>
      <c r="DS36" s="241">
        <f>DR36*(1+'RBH-R12 Growth Rates'!$J37)</f>
        <v>950.71879597051748</v>
      </c>
      <c r="DT36" s="241">
        <f>DS36*(1+'RBH-R12 Growth Rates'!$J37)</f>
        <v>998.67195058390746</v>
      </c>
      <c r="DU36" s="241">
        <f>DT36*(1+'RBH-R12 Growth Rates'!$J37)</f>
        <v>1049.0438067598643</v>
      </c>
      <c r="DV36" s="241">
        <f>DU36*(1+'RBH-R12 Growth Rates'!$J37)</f>
        <v>1101.956361003017</v>
      </c>
      <c r="DW36" s="241">
        <f>DV36*(1+'RBH-R12 Growth Rates'!$J37)</f>
        <v>1157.5377631803492</v>
      </c>
      <c r="DX36" s="241">
        <f>DW36*(1+'RBH-R12 Growth Rates'!$J37)</f>
        <v>1215.9226268896664</v>
      </c>
      <c r="DY36" s="241">
        <f>DX36*(1+'RBH-R12 Growth Rates'!$J37)</f>
        <v>1277.2523554826914</v>
      </c>
      <c r="DZ36" s="241">
        <f>DY36*(1+'RBH-R12 Growth Rates'!$J37)</f>
        <v>1341.6754845323851</v>
      </c>
      <c r="EA36" s="241">
        <f>DZ36*(1+'RBH-R12 Growth Rates'!$J37)</f>
        <v>1409.3480415739223</v>
      </c>
      <c r="EB36" s="241">
        <f>EA36*(1+'RBH-R12 Growth Rates'!$J37)</f>
        <v>1480.4339239905864</v>
      </c>
      <c r="EC36" s="241">
        <f>EB36*(1+'RBH-R12 Growth Rates'!$J37)</f>
        <v>1555.1052959597903</v>
      </c>
      <c r="ED36" s="241">
        <f>EC36*(1+'RBH-R12 Growth Rates'!$J37)</f>
        <v>1633.5430054205949</v>
      </c>
      <c r="EE36" s="241">
        <f>ED36*(1+'RBH-R12 Growth Rates'!$J37)</f>
        <v>1715.9370220725857</v>
      </c>
      <c r="EF36" s="241">
        <f>EE36*(1+'RBH-R12 Growth Rates'!$J37)</f>
        <v>1802.4868974669062</v>
      </c>
      <c r="EG36" s="241">
        <f>EF36*(1+'RBH-R12 Growth Rates'!$J37)</f>
        <v>1893.4022483037488</v>
      </c>
      <c r="EH36" s="241">
        <f>EG36*(1+'RBH-R12 Growth Rates'!$J37)</f>
        <v>1988.9032641068122</v>
      </c>
      <c r="EI36" s="241">
        <f>EH36*(1+'RBH-R12 Growth Rates'!$J37)</f>
        <v>2089.2212405042701</v>
      </c>
      <c r="EJ36" s="241">
        <f>EI36*(1+'RBH-R12 Growth Rates'!$J37)</f>
        <v>2194.5991394078133</v>
      </c>
      <c r="EK36" s="241">
        <f>EJ36*(1+'RBH-R12 Growth Rates'!$J37)</f>
        <v>2305.2921774464753</v>
      </c>
      <c r="EL36" s="241">
        <f>EK36*(1+'RBH-R12 Growth Rates'!$J37)</f>
        <v>2421.5684440803761</v>
      </c>
      <c r="EM36" s="241">
        <f>EL36*(1+'RBH-R12 Growth Rates'!$J37)</f>
        <v>2543.7095508914099</v>
      </c>
      <c r="EN36" s="241">
        <f>EM36*(1+'RBH-R12 Growth Rates'!$J37)</f>
        <v>2672.0113136233999</v>
      </c>
      <c r="EO36" s="241">
        <f>EN36*(1+'RBH-R12 Growth Rates'!$J37)</f>
        <v>2806.7844686235703</v>
      </c>
      <c r="EP36" s="241">
        <f>EO36*(1+'RBH-R12 Growth Rates'!$J37)</f>
        <v>2948.3554254204964</v>
      </c>
      <c r="EQ36" s="241">
        <f>EP36*(1+'RBH-R12 Growth Rates'!$J37)</f>
        <v>3097.0670572612121</v>
      </c>
      <c r="ER36" s="241">
        <f>EQ36*(1+'RBH-R12 Growth Rates'!$J37)</f>
        <v>3253.2795315220965</v>
      </c>
      <c r="ES36" s="241">
        <f>ER36*(1+'RBH-R12 Growth Rates'!$J37)</f>
        <v>3417.371182004721</v>
      </c>
      <c r="ET36" s="241">
        <f>ES36*(1+'RBH-R12 Growth Rates'!$J37)</f>
        <v>3589.7394252292902</v>
      </c>
      <c r="EU36" s="241">
        <f>ET36*(1+'RBH-R12 Growth Rates'!$J37)</f>
        <v>3770.8017229448596</v>
      </c>
      <c r="EV36" s="241">
        <f>EU36*(1+'RBH-R12 Growth Rates'!$J37)</f>
        <v>3960.9965931874581</v>
      </c>
      <c r="EW36" s="241">
        <f>EV36*(1+'RBH-R12 Growth Rates'!$J37)</f>
        <v>4160.7846723348057</v>
      </c>
      <c r="EX36" s="241">
        <f>EW36*(1+'RBH-R12 Growth Rates'!$J37)</f>
        <v>4370.6498307298452</v>
      </c>
      <c r="EY36" s="241">
        <f>EX36*(1+'RBH-R12 Growth Rates'!$J37)</f>
        <v>4591.1003445750293</v>
      </c>
      <c r="EZ36" s="241">
        <f>EY36*(1+'RBH-R12 Growth Rates'!$J37)</f>
        <v>4822.6701269355981</v>
      </c>
      <c r="FA36" s="241">
        <f>EZ36*(1+'RBH-R12 Growth Rates'!$J37)</f>
        <v>5065.9200208332377</v>
      </c>
      <c r="FB36" s="241">
        <f>FA36*(1+'RBH-R12 Growth Rates'!$J37)</f>
        <v>5321.4391575618829</v>
      </c>
      <c r="FC36" s="241">
        <f>FB36*(1+'RBH-R12 Growth Rates'!$J37)</f>
        <v>5589.846383515398</v>
      </c>
      <c r="FD36" s="241">
        <f>FC36*(1+'RBH-R12 Growth Rates'!$J37)</f>
        <v>5871.7917589827885</v>
      </c>
      <c r="FE36" s="241">
        <f>FD36*(1+'RBH-R12 Growth Rates'!$J37)</f>
        <v>6167.958132540909</v>
      </c>
      <c r="FF36" s="241">
        <f>FE36*(1+'RBH-R12 Growth Rates'!$J37)</f>
        <v>6479.0627948577176</v>
      </c>
      <c r="FG36" s="241">
        <f>FF36*(1+'RBH-R12 Growth Rates'!$J37)</f>
        <v>6805.859215911446</v>
      </c>
      <c r="FH36" s="241">
        <f>FG36*(1+'RBH-R12 Growth Rates'!$J37)</f>
        <v>7149.1388698330957</v>
      </c>
      <c r="FI36" s="241">
        <f>FH36*(1+'RBH-R12 Growth Rates'!$J37)</f>
        <v>7509.7331517918738</v>
      </c>
      <c r="FJ36" s="241">
        <f>FI36*(1+'RBH-R12 Growth Rates'!$J37)</f>
        <v>7888.5153915661085</v>
      </c>
      <c r="FK36" s="241">
        <f>FJ36*(1+'RBH-R12 Growth Rates'!$J37)</f>
        <v>8286.4029686763515</v>
      </c>
      <c r="FL36" s="241">
        <f>FK36*(1+'RBH-R12 Growth Rates'!$J37)</f>
        <v>8704.3595342033386</v>
      </c>
      <c r="FM36" s="241">
        <f>FL36*(1+'RBH-R12 Growth Rates'!$J37)</f>
        <v>9143.3973446718846</v>
      </c>
      <c r="FN36" s="241">
        <f>FM36*(1+'RBH-R12 Growth Rates'!$J37)</f>
        <v>9604.5797136531619</v>
      </c>
      <c r="FO36" s="241">
        <f>FN36*(1+'RBH-R12 Growth Rates'!$J37)</f>
        <v>10089.023587022972</v>
      </c>
      <c r="FP36" s="241">
        <f>FO36*(1+'RBH-R12 Growth Rates'!$J37)</f>
        <v>10597.902248113052</v>
      </c>
      <c r="FQ36" s="241">
        <f>FP36*(1+'RBH-R12 Growth Rates'!$J37)</f>
        <v>11132.44815930709</v>
      </c>
      <c r="FR36" s="241">
        <f>FQ36*(1+'RBH-R12 Growth Rates'!$J37)</f>
        <v>11693.955946963533</v>
      </c>
      <c r="FS36" s="241">
        <f>FR36*(1+'RBH-R12 Growth Rates'!$J37)</f>
        <v>12283.785536894458</v>
      </c>
      <c r="FT36" s="241">
        <f>FS36*(1+'RBH-R12 Growth Rates'!$J37)</f>
        <v>12903.365447994365</v>
      </c>
      <c r="FU36" s="241">
        <f>FT36*(1+'RBH-R12 Growth Rates'!$J37)</f>
        <v>13554.196251995778</v>
      </c>
      <c r="FV36" s="241">
        <f>FU36*(1+'RBH-R12 Growth Rates'!$J37)</f>
        <v>14237.854207730925</v>
      </c>
      <c r="FW36" s="241">
        <f>FV36*(1+'RBH-R12 Growth Rates'!$J37)</f>
        <v>14955.995078701355</v>
      </c>
      <c r="FX36" s="241">
        <f>FW36*(1+'RBH-R12 Growth Rates'!$J37)</f>
        <v>15710.358143201351</v>
      </c>
      <c r="FY36" s="241">
        <f>FX36*(1+'RBH-R12 Growth Rates'!$J37)</f>
        <v>16502.770406707317</v>
      </c>
      <c r="FZ36" s="241">
        <f>FY36*(1+'RBH-R12 Growth Rates'!$J37)</f>
        <v>17335.151026735213</v>
      </c>
      <c r="GA36" s="241">
        <f>FZ36*(1+'RBH-R12 Growth Rates'!$J37)</f>
        <v>18209.515960882658</v>
      </c>
      <c r="GB36" s="241">
        <f>GA36*(1+'RBH-R12 Growth Rates'!$J37)</f>
        <v>19127.982849312913</v>
      </c>
      <c r="GC36" s="241">
        <f>GB36*(1+'RBH-R12 Growth Rates'!$J37)</f>
        <v>20092.776143505678</v>
      </c>
      <c r="GD36" s="241">
        <f>GC36*(1+'RBH-R12 Growth Rates'!$J37)</f>
        <v>21106.232493696152</v>
      </c>
      <c r="GE36" s="241">
        <f>GD36*(1+'RBH-R12 Growth Rates'!$J37)</f>
        <v>22170.80640805027</v>
      </c>
      <c r="GF36" s="241">
        <f>GE36*(1+'RBH-R12 Growth Rates'!$J37)</f>
        <v>23289.076197282186</v>
      </c>
      <c r="GG36" s="241">
        <f>GF36*(1+'RBH-R12 Growth Rates'!$J37)</f>
        <v>24463.750219111374</v>
      </c>
      <c r="GH36" s="241">
        <f>GG36*(1+'RBH-R12 Growth Rates'!$J37)</f>
        <v>25697.673437682915</v>
      </c>
      <c r="GI36" s="241">
        <f>GH36*(1+'RBH-R12 Growth Rates'!$J37)</f>
        <v>26993.834313837327</v>
      </c>
      <c r="GJ36" s="241">
        <f>GI36*(1+'RBH-R12 Growth Rates'!$J37)</f>
        <v>28355.372042917646</v>
      </c>
      <c r="GK36" s="241">
        <f>GJ36*(1+'RBH-R12 Growth Rates'!$J37)</f>
        <v>29785.584157643094</v>
      </c>
      <c r="GL36" s="241">
        <f>GK36*(1+'RBH-R12 Growth Rates'!$J37)</f>
        <v>31287.934514462893</v>
      </c>
      <c r="GM36" s="241">
        <f>GL36*(1+'RBH-R12 Growth Rates'!$J37)</f>
        <v>32866.061682732521</v>
      </c>
      <c r="GN36" s="241">
        <f>GM36*(1+'RBH-R12 Growth Rates'!$J37)</f>
        <v>34523.787757030266</v>
      </c>
      <c r="GO36" s="241">
        <f>GN36*(1+'RBH-R12 Growth Rates'!$J37)</f>
        <v>36265.127613956865</v>
      </c>
      <c r="GP36" s="241">
        <f>GO36*(1+'RBH-R12 Growth Rates'!$J37)</f>
        <v>38094.298635837367</v>
      </c>
      <c r="GQ36" s="241">
        <f>GP36*(1+'RBH-R12 Growth Rates'!$J37)</f>
        <v>40015.730924875235</v>
      </c>
      <c r="GR36" s="241">
        <f>GQ36*(1+'RBH-R12 Growth Rates'!$J37)</f>
        <v>42034.078032496589</v>
      </c>
      <c r="GS36" s="241">
        <f>GR36*(1+'RBH-R12 Growth Rates'!$J37)</f>
        <v>44154.22822987011</v>
      </c>
      <c r="GT36" s="241">
        <f>GS36*(1+'RBH-R12 Growth Rates'!$J37)</f>
        <v>46381.316346898915</v>
      </c>
      <c r="GU36" s="241">
        <f>GT36*(1+'RBH-R12 Growth Rates'!$J37)</f>
        <v>48720.73620835747</v>
      </c>
      <c r="GV36" s="241">
        <f>GU36*(1+'RBH-R12 Growth Rates'!$J37)</f>
        <v>51178.153697292866</v>
      </c>
      <c r="GW36" s="241">
        <f>GV36*(1+'RBH-R12 Growth Rates'!$J37)</f>
        <v>53759.520477328871</v>
      </c>
      <c r="GX36" s="241">
        <f>GW36*(1+'RBH-R12 Growth Rates'!$J37)</f>
        <v>56471.088407107134</v>
      </c>
      <c r="GY36" s="241">
        <f>GX36*(1+'RBH-R12 Growth Rates'!$J37)</f>
        <v>59319.424681776094</v>
      </c>
      <c r="GZ36" s="241">
        <f>GY36*(1+'RBH-R12 Growth Rates'!$J37)</f>
        <v>62311.427738199061</v>
      </c>
      <c r="HA36" s="241">
        <f>GZ36*(1+'RBH-R12 Growth Rates'!$J37)</f>
        <v>65454.343962402541</v>
      </c>
    </row>
    <row r="37" spans="1:211">
      <c r="A37" s="259" t="s">
        <v>1263</v>
      </c>
      <c r="B37" s="241">
        <v>2.5299999999999998</v>
      </c>
      <c r="C37" s="241">
        <v>2.5</v>
      </c>
      <c r="D37" s="241">
        <v>2.66</v>
      </c>
      <c r="E37" s="241">
        <f>D37*(1+'RBH-R12 Growth Rates'!$B38)</f>
        <v>2.7398000000000002</v>
      </c>
      <c r="F37" s="241">
        <f>E37*(1+'RBH-R12 Growth Rates'!$B38)</f>
        <v>2.8219940000000001</v>
      </c>
      <c r="G37" s="241">
        <f>F37*(1+'RBH-R12 Growth Rates'!F38)</f>
        <v>2.9181894775877097</v>
      </c>
      <c r="H37" s="241">
        <f>G37*(1+'RBH-R12 Growth Rates'!G38)</f>
        <v>3.0295929267366057</v>
      </c>
      <c r="I37" s="241">
        <f>H37*(1+'RBH-R12 Growth Rates'!H38)</f>
        <v>3.1576335362310757</v>
      </c>
      <c r="J37" s="241">
        <f>I37*(1+'RBH-R12 Growth Rates'!I38)</f>
        <v>3.3039932392811213</v>
      </c>
      <c r="K37" s="241">
        <f>J37*(1+'RBH-R12 Growth Rates'!$J38)</f>
        <v>3.4706428304287398</v>
      </c>
      <c r="L37" s="241">
        <f>K37*(1+'RBH-R12 Growth Rates'!$J38)</f>
        <v>3.6456980338819425</v>
      </c>
      <c r="M37" s="241">
        <f>L37*(1+'RBH-R12 Growth Rates'!$J38)</f>
        <v>3.8295828189870997</v>
      </c>
      <c r="N37" s="241">
        <f>M37*(1+'RBH-R12 Growth Rates'!$J38)</f>
        <v>4.0227425396132235</v>
      </c>
      <c r="O37" s="241">
        <f>N37*(1+'RBH-R12 Growth Rates'!$J38)</f>
        <v>4.2256450127625138</v>
      </c>
      <c r="P37" s="241">
        <f>O37*(1+'RBH-R12 Growth Rates'!$J38)</f>
        <v>4.4387816515847724</v>
      </c>
      <c r="Q37" s="241">
        <f>P37*(1+'RBH-R12 Growth Rates'!$J38)</f>
        <v>4.6626686555397505</v>
      </c>
      <c r="R37" s="241">
        <f>Q37*(1+'RBH-R12 Growth Rates'!$J38)</f>
        <v>4.897848260589905</v>
      </c>
      <c r="S37" s="241">
        <f>R37*(1+'RBH-R12 Growth Rates'!$J38)</f>
        <v>5.1448900524514327</v>
      </c>
      <c r="T37" s="241">
        <f>S37*(1+'RBH-R12 Growth Rates'!$J38)</f>
        <v>5.4043923460841619</v>
      </c>
      <c r="U37" s="241">
        <f>T37*(1+'RBH-R12 Growth Rates'!$J38)</f>
        <v>5.6769836347613154</v>
      </c>
      <c r="V37" s="241">
        <f>U37*(1+'RBH-R12 Growth Rates'!$J38)</f>
        <v>5.963324112228678</v>
      </c>
      <c r="W37" s="241">
        <f>V37*(1+'RBH-R12 Growth Rates'!$J38)</f>
        <v>6.2641072716397037</v>
      </c>
      <c r="X37" s="241">
        <f>W37*(1+'RBH-R12 Growth Rates'!$J38)</f>
        <v>6.5800615851390596</v>
      </c>
      <c r="Y37" s="241">
        <f>X37*(1+'RBH-R12 Growth Rates'!$J38)</f>
        <v>6.9119522681624197</v>
      </c>
      <c r="Z37" s="241">
        <f>Y37*(1+'RBH-R12 Growth Rates'!$J38)</f>
        <v>7.2605831327254915</v>
      </c>
      <c r="AA37" s="241">
        <f>Z37*(1+'RBH-R12 Growth Rates'!$J38)</f>
        <v>7.6267985341907991</v>
      </c>
      <c r="AB37" s="241">
        <f>AA37*(1+'RBH-R12 Growth Rates'!$J38)</f>
        <v>8.0114854162271243</v>
      </c>
      <c r="AC37" s="241">
        <f>AB37*(1+'RBH-R12 Growth Rates'!$J38)</f>
        <v>8.4155754589143328</v>
      </c>
      <c r="AD37" s="241">
        <f>AC37*(1+'RBH-R12 Growth Rates'!$J38)</f>
        <v>8.8400473351961217</v>
      </c>
      <c r="AE37" s="241">
        <f>AD37*(1+'RBH-R12 Growth Rates'!$J38)</f>
        <v>9.2859290811456265</v>
      </c>
      <c r="AF37" s="241">
        <f>AE37*(1+'RBH-R12 Growth Rates'!$J38)</f>
        <v>9.7543005857844793</v>
      </c>
      <c r="AG37" s="241">
        <f>AF37*(1+'RBH-R12 Growth Rates'!$J38)</f>
        <v>10.246296206485459</v>
      </c>
      <c r="AH37" s="241">
        <f>AG37*(1+'RBH-R12 Growth Rates'!$J38)</f>
        <v>10.763107516293017</v>
      </c>
      <c r="AI37" s="241">
        <f>AH37*(1+'RBH-R12 Growth Rates'!$J38)</f>
        <v>11.305986189815471</v>
      </c>
      <c r="AJ37" s="241">
        <f>AI37*(1+'RBH-R12 Growth Rates'!$J38)</f>
        <v>11.876247034678251</v>
      </c>
      <c r="AK37" s="241">
        <f>AJ37*(1+'RBH-R12 Growth Rates'!$J38)</f>
        <v>12.475271175880147</v>
      </c>
      <c r="AL37" s="241">
        <f>AK37*(1+'RBH-R12 Growth Rates'!$J38)</f>
        <v>13.104509400764785</v>
      </c>
      <c r="AM37" s="241">
        <f>AL37*(1+'RBH-R12 Growth Rates'!$J38)</f>
        <v>13.765485672708591</v>
      </c>
      <c r="AN37" s="241">
        <f>AM37*(1+'RBH-R12 Growth Rates'!$J38)</f>
        <v>14.459800822035112</v>
      </c>
      <c r="AO37" s="241">
        <f>AN37*(1+'RBH-R12 Growth Rates'!$J38)</f>
        <v>15.189136423094771</v>
      </c>
      <c r="AP37" s="241">
        <f>AO37*(1+'RBH-R12 Growth Rates'!$J38)</f>
        <v>15.95525886690004</v>
      </c>
      <c r="AQ37" s="241">
        <f>AP37*(1+'RBH-R12 Growth Rates'!$J38)</f>
        <v>16.760023639179607</v>
      </c>
      <c r="AR37" s="241">
        <f>AQ37*(1+'RBH-R12 Growth Rates'!$J38)</f>
        <v>17.605379814212643</v>
      </c>
      <c r="AS37" s="241">
        <f>AR37*(1+'RBH-R12 Growth Rates'!$J38)</f>
        <v>18.49337477532686</v>
      </c>
      <c r="AT37" s="241">
        <f>AS37*(1+'RBH-R12 Growth Rates'!$J38)</f>
        <v>19.426159173493019</v>
      </c>
      <c r="AU37" s="241">
        <f>AT37*(1+'RBH-R12 Growth Rates'!$J38)</f>
        <v>20.405992136025215</v>
      </c>
      <c r="AV37" s="241">
        <f>AU37*(1+'RBH-R12 Growth Rates'!$J38)</f>
        <v>21.43524673800195</v>
      </c>
      <c r="AW37" s="241">
        <f>AV37*(1+'RBH-R12 Growth Rates'!$J38)</f>
        <v>22.516415749659362</v>
      </c>
      <c r="AX37" s="241">
        <f>AW37*(1+'RBH-R12 Growth Rates'!$J38)</f>
        <v>23.652117673676301</v>
      </c>
      <c r="AY37" s="241">
        <f>AX37*(1+'RBH-R12 Growth Rates'!$J38)</f>
        <v>24.845103086973069</v>
      </c>
      <c r="AZ37" s="241">
        <f>AY37*(1+'RBH-R12 Growth Rates'!$J38)</f>
        <v>26.098261302383147</v>
      </c>
      <c r="BA37" s="241">
        <f>AZ37*(1+'RBH-R12 Growth Rates'!$J38)</f>
        <v>27.414627366331924</v>
      </c>
      <c r="BB37" s="241">
        <f>BA37*(1+'RBH-R12 Growth Rates'!$J38)</f>
        <v>28.797389409470235</v>
      </c>
      <c r="BC37" s="241">
        <f>BB37*(1+'RBH-R12 Growth Rates'!$J38)</f>
        <v>30.249896368065329</v>
      </c>
      <c r="BD37" s="241">
        <f>BC37*(1+'RBH-R12 Growth Rates'!$J38)</f>
        <v>31.775666094849864</v>
      </c>
      <c r="BE37" s="241">
        <f>BD37*(1+'RBH-R12 Growth Rates'!$J38)</f>
        <v>33.37839387897273</v>
      </c>
      <c r="BF37" s="241">
        <f>BE37*(1+'RBH-R12 Growth Rates'!$J38)</f>
        <v>35.061961395686311</v>
      </c>
      <c r="BG37" s="241">
        <f>BF37*(1+'RBH-R12 Growth Rates'!$J38)</f>
        <v>36.830446107445596</v>
      </c>
      <c r="BH37" s="241">
        <f>BG37*(1+'RBH-R12 Growth Rates'!$J38)</f>
        <v>38.688131139187867</v>
      </c>
      <c r="BI37" s="241">
        <f>BH37*(1+'RBH-R12 Growth Rates'!$J38)</f>
        <v>40.639515651710028</v>
      </c>
      <c r="BJ37" s="241">
        <f>BI37*(1+'RBH-R12 Growth Rates'!$J38)</f>
        <v>42.689325738267065</v>
      </c>
      <c r="BK37" s="241">
        <f>BJ37*(1+'RBH-R12 Growth Rates'!$J38)</f>
        <v>44.842525870782346</v>
      </c>
      <c r="BL37" s="241">
        <f>BK37*(1+'RBH-R12 Growth Rates'!$J38)</f>
        <v>47.104330923391458</v>
      </c>
      <c r="BM37" s="241">
        <f>BL37*(1+'RBH-R12 Growth Rates'!$J38)</f>
        <v>49.480218802439687</v>
      </c>
      <c r="BN37" s="241">
        <f>BM37*(1+'RBH-R12 Growth Rates'!$J38)</f>
        <v>51.97594371352195</v>
      </c>
      <c r="BO37" s="241">
        <f>BN37*(1+'RBH-R12 Growth Rates'!$J38)</f>
        <v>54.597550097696839</v>
      </c>
      <c r="BP37" s="241">
        <f>BO37*(1+'RBH-R12 Growth Rates'!$J38)</f>
        <v>57.35138727062715</v>
      </c>
      <c r="BQ37" s="241">
        <f>BP37*(1+'RBH-R12 Growth Rates'!$J38)</f>
        <v>60.244124800101716</v>
      </c>
      <c r="BR37" s="241">
        <f>BQ37*(1+'RBH-R12 Growth Rates'!$J38)</f>
        <v>63.282768659181606</v>
      </c>
      <c r="BS37" s="241">
        <f>BR37*(1+'RBH-R12 Growth Rates'!$J38)</f>
        <v>66.47467819409232</v>
      </c>
      <c r="BT37" s="241">
        <f>BS37*(1+'RBH-R12 Growth Rates'!$J38)</f>
        <v>69.827583947956796</v>
      </c>
      <c r="BU37" s="241">
        <f>BT37*(1+'RBH-R12 Growth Rates'!$J38)</f>
        <v>73.349606383536866</v>
      </c>
      <c r="BV37" s="241">
        <f>BU37*(1+'RBH-R12 Growth Rates'!$J38)</f>
        <v>77.049275550328133</v>
      </c>
      <c r="BW37" s="241">
        <f>BV37*(1+'RBH-R12 Growth Rates'!$J38)</f>
        <v>80.935551743640247</v>
      </c>
      <c r="BX37" s="241">
        <f>BW37*(1+'RBH-R12 Growth Rates'!$J38)</f>
        <v>85.017847205697322</v>
      </c>
      <c r="BY37" s="241">
        <f>BX37*(1+'RBH-R12 Growth Rates'!$J38)</f>
        <v>89.306048921316702</v>
      </c>
      <c r="BZ37" s="241">
        <f>BY37*(1+'RBH-R12 Growth Rates'!$J38)</f>
        <v>93.810542563375364</v>
      </c>
      <c r="CA37" s="241">
        <f>BZ37*(1+'RBH-R12 Growth Rates'!$J38)</f>
        <v>98.542237646057885</v>
      </c>
      <c r="CB37" s="241">
        <f>CA37*(1+'RBH-R12 Growth Rates'!$J38)</f>
        <v>103.51259394680505</v>
      </c>
      <c r="CC37" s="241">
        <f>CB37*(1+'RBH-R12 Growth Rates'!$J38)</f>
        <v>108.73364926095509</v>
      </c>
      <c r="CD37" s="241">
        <f>CC37*(1+'RBH-R12 Growth Rates'!$J38)</f>
        <v>114.21804855629667</v>
      </c>
      <c r="CE37" s="241">
        <f>CD37*(1+'RBH-R12 Growth Rates'!$J38)</f>
        <v>119.97907459814388</v>
      </c>
      <c r="CF37" s="241">
        <f>CE37*(1+'RBH-R12 Growth Rates'!$J38)</f>
        <v>126.03068011910453</v>
      </c>
      <c r="CG37" s="241">
        <f>CF37*(1+'RBH-R12 Growth Rates'!$J38)</f>
        <v>132.38752161145422</v>
      </c>
      <c r="CH37" s="241">
        <f>CG37*(1+'RBH-R12 Growth Rates'!$J38)</f>
        <v>139.06499482395861</v>
      </c>
      <c r="CI37" s="241">
        <f>CH37*(1+'RBH-R12 Growth Rates'!$J38)</f>
        <v>146.07927204911442</v>
      </c>
      <c r="CJ37" s="241">
        <f>CI37*(1+'RBH-R12 Growth Rates'!$J38)</f>
        <v>153.44734129111546</v>
      </c>
      <c r="CK37" s="241">
        <f>CJ37*(1+'RBH-R12 Growth Rates'!$J38)</f>
        <v>161.18704740940564</v>
      </c>
      <c r="CL37" s="241">
        <f>CK37*(1+'RBH-R12 Growth Rates'!$J38)</f>
        <v>169.317135337465</v>
      </c>
      <c r="CM37" s="241">
        <f>CL37*(1+'RBH-R12 Growth Rates'!$J38)</f>
        <v>177.85729548150144</v>
      </c>
      <c r="CN37" s="241">
        <f>CM37*(1+'RBH-R12 Growth Rates'!$J38)</f>
        <v>186.82821140899964</v>
      </c>
      <c r="CO37" s="241">
        <f>CN37*(1+'RBH-R12 Growth Rates'!$J38)</f>
        <v>196.25160994262524</v>
      </c>
      <c r="CP37" s="241">
        <f>CO37*(1+'RBH-R12 Growth Rates'!$J38)</f>
        <v>206.15031378080752</v>
      </c>
      <c r="CQ37" s="241">
        <f>CP37*(1+'RBH-R12 Growth Rates'!$J38)</f>
        <v>216.54829677244334</v>
      </c>
      <c r="CR37" s="241">
        <f>CQ37*(1+'RBH-R12 Growth Rates'!$J38)</f>
        <v>227.47074197959296</v>
      </c>
      <c r="CS37" s="241">
        <f>CR37*(1+'RBH-R12 Growth Rates'!$J38)</f>
        <v>238.94410266879115</v>
      </c>
      <c r="CT37" s="241">
        <f>CS37*(1+'RBH-R12 Growth Rates'!$J38)</f>
        <v>250.99616637868922</v>
      </c>
      <c r="CU37" s="241">
        <f>CT37*(1+'RBH-R12 Growth Rates'!$J38)</f>
        <v>263.65612221919486</v>
      </c>
      <c r="CV37" s="241">
        <f>CU37*(1+'RBH-R12 Growth Rates'!$J38)</f>
        <v>276.95463156510237</v>
      </c>
      <c r="CW37" s="241">
        <f>CV37*(1+'RBH-R12 Growth Rates'!$J38)</f>
        <v>290.92390231542805</v>
      </c>
      <c r="CX37" s="241">
        <f>CW37*(1+'RBH-R12 Growth Rates'!$J38)</f>
        <v>305.59776689830005</v>
      </c>
      <c r="CY37" s="241">
        <f>CX37*(1+'RBH-R12 Growth Rates'!$J38)</f>
        <v>321.01176421032471</v>
      </c>
      <c r="CZ37" s="241">
        <f>CY37*(1+'RBH-R12 Growth Rates'!$J38)</f>
        <v>337.20322568887968</v>
      </c>
      <c r="DA37" s="241">
        <f>CZ37*(1+'RBH-R12 Growth Rates'!$J38)</f>
        <v>354.21136572579354</v>
      </c>
      <c r="DB37" s="241">
        <f>DA37*(1+'RBH-R12 Growth Rates'!$J38)</f>
        <v>372.07737664138688</v>
      </c>
      <c r="DC37" s="241">
        <f>DB37*(1+'RBH-R12 Growth Rates'!$J38)</f>
        <v>390.84452844889387</v>
      </c>
      <c r="DD37" s="241">
        <f>DC37*(1+'RBH-R12 Growth Rates'!$J38)</f>
        <v>410.55827365088578</v>
      </c>
      <c r="DE37" s="241">
        <f>DD37*(1+'RBH-R12 Growth Rates'!$J38)</f>
        <v>431.26635732150453</v>
      </c>
      <c r="DF37" s="241">
        <f>DE37*(1+'RBH-R12 Growth Rates'!$J38)</f>
        <v>453.01893274111671</v>
      </c>
      <c r="DG37" s="241">
        <f>DF37*(1+'RBH-R12 Growth Rates'!$J38)</f>
        <v>475.8686828634456</v>
      </c>
      <c r="DH37" s="241">
        <f>DG37*(1+'RBH-R12 Growth Rates'!$J38)</f>
        <v>499.8709479093643</v>
      </c>
      <c r="DI37" s="241">
        <f>DH37*(1+'RBH-R12 Growth Rates'!$J38)</f>
        <v>525.08385939637242</v>
      </c>
      <c r="DJ37" s="241">
        <f>DI37*(1+'RBH-R12 Growth Rates'!$J38)</f>
        <v>551.5684809283639</v>
      </c>
      <c r="DK37" s="241">
        <f>DJ37*(1+'RBH-R12 Growth Rates'!$J38)</f>
        <v>579.38895608666792</v>
      </c>
      <c r="DL37" s="241">
        <f>DK37*(1+'RBH-R12 Growth Rates'!$J38)</f>
        <v>608.61266378054233</v>
      </c>
      <c r="DM37" s="241">
        <f>DL37*(1+'RBH-R12 Growth Rates'!$J38)</f>
        <v>639.31038143336605</v>
      </c>
      <c r="DN37" s="241">
        <f>DM37*(1+'RBH-R12 Growth Rates'!$J38)</f>
        <v>671.5564563997541</v>
      </c>
      <c r="DO37" s="241">
        <f>DN37*(1+'RBH-R12 Growth Rates'!$J38)</f>
        <v>705.42898602875323</v>
      </c>
      <c r="DP37" s="241">
        <f>DO37*(1+'RBH-R12 Growth Rates'!$J38)</f>
        <v>741.01000680921618</v>
      </c>
      <c r="DQ37" s="241">
        <f>DP37*(1+'RBH-R12 Growth Rates'!$J38)</f>
        <v>778.38569305545025</v>
      </c>
      <c r="DR37" s="241">
        <f>DQ37*(1+'RBH-R12 Growth Rates'!$J38)</f>
        <v>817.64656561433912</v>
      </c>
      <c r="DS37" s="241">
        <f>DR37*(1+'RBH-R12 Growth Rates'!$J38)</f>
        <v>858.88771109941024</v>
      </c>
      <c r="DT37" s="241">
        <f>DS37*(1+'RBH-R12 Growth Rates'!$J38)</f>
        <v>902.20901218281472</v>
      </c>
      <c r="DU37" s="241">
        <f>DT37*(1+'RBH-R12 Growth Rates'!$J38)</f>
        <v>947.71538950296815</v>
      </c>
      <c r="DV37" s="241">
        <f>DU37*(1+'RBH-R12 Growth Rates'!$J38)</f>
        <v>995.51705577373184</v>
      </c>
      <c r="DW37" s="241">
        <f>DV37*(1+'RBH-R12 Growth Rates'!$J38)</f>
        <v>1045.7297827105672</v>
      </c>
      <c r="DX37" s="241">
        <f>DW37*(1+'RBH-R12 Growth Rates'!$J38)</f>
        <v>1098.4751814201363</v>
      </c>
      <c r="DY37" s="241">
        <f>DX37*(1+'RBH-R12 Growth Rates'!$J38)</f>
        <v>1153.8809969324288</v>
      </c>
      <c r="DZ37" s="241">
        <f>DY37*(1+'RBH-R12 Growth Rates'!$J38)</f>
        <v>1212.0814175887479</v>
      </c>
      <c r="EA37" s="241">
        <f>DZ37*(1+'RBH-R12 Growth Rates'!$J38)</f>
        <v>1273.217400034868</v>
      </c>
      <c r="EB37" s="241">
        <f>EA37*(1+'RBH-R12 Growth Rates'!$J38)</f>
        <v>1337.4370106064714</v>
      </c>
      <c r="EC37" s="241">
        <f>EB37*(1+'RBH-R12 Growth Rates'!$J38)</f>
        <v>1404.8957839336699</v>
      </c>
      <c r="ED37" s="241">
        <f>EC37*(1+'RBH-R12 Growth Rates'!$J38)</f>
        <v>1475.7570996331233</v>
      </c>
      <c r="EE37" s="241">
        <f>ED37*(1+'RBH-R12 Growth Rates'!$J38)</f>
        <v>1550.1925780000722</v>
      </c>
      <c r="EF37" s="241">
        <f>EE37*(1+'RBH-R12 Growth Rates'!$J38)</f>
        <v>1628.3824956586186</v>
      </c>
      <c r="EG37" s="241">
        <f>EF37*(1+'RBH-R12 Growth Rates'!$J38)</f>
        <v>1710.5162221769244</v>
      </c>
      <c r="EH37" s="241">
        <f>EG37*(1+'RBH-R12 Growth Rates'!$J38)</f>
        <v>1796.7926787047761</v>
      </c>
      <c r="EI37" s="241">
        <f>EH37*(1+'RBH-R12 Growth Rates'!$J38)</f>
        <v>1887.4208197442945</v>
      </c>
      <c r="EJ37" s="241">
        <f>EI37*(1+'RBH-R12 Growth Rates'!$J38)</f>
        <v>1982.6201392206037</v>
      </c>
      <c r="EK37" s="241">
        <f>EJ37*(1+'RBH-R12 Growth Rates'!$J38)</f>
        <v>2082.6212020781163</v>
      </c>
      <c r="EL37" s="241">
        <f>EK37*(1+'RBH-R12 Growth Rates'!$J38)</f>
        <v>2187.6662026899198</v>
      </c>
      <c r="EM37" s="241">
        <f>EL37*(1+'RBH-R12 Growth Rates'!$J38)</f>
        <v>2298.0095514326858</v>
      </c>
      <c r="EN37" s="241">
        <f>EM37*(1+'RBH-R12 Growth Rates'!$J38)</f>
        <v>2413.9184908477387</v>
      </c>
      <c r="EO37" s="241">
        <f>EN37*(1+'RBH-R12 Growth Rates'!$J38)</f>
        <v>2535.6737428805723</v>
      </c>
      <c r="EP37" s="241">
        <f>EO37*(1+'RBH-R12 Growth Rates'!$J38)</f>
        <v>2663.5701887663818</v>
      </c>
      <c r="EQ37" s="241">
        <f>EP37*(1+'RBH-R12 Growth Rates'!$J38)</f>
        <v>2797.9175832082306</v>
      </c>
      <c r="ER37" s="241">
        <f>EQ37*(1+'RBH-R12 Growth Rates'!$J38)</f>
        <v>2939.0413045775381</v>
      </c>
      <c r="ES37" s="241">
        <f>ER37*(1+'RBH-R12 Growth Rates'!$J38)</f>
        <v>3087.283142953811</v>
      </c>
      <c r="ET37" s="241">
        <f>ES37*(1+'RBH-R12 Growth Rates'!$J38)</f>
        <v>3243.0021279121852</v>
      </c>
      <c r="EU37" s="241">
        <f>ET37*(1+'RBH-R12 Growth Rates'!$J38)</f>
        <v>3406.5753980636132</v>
      </c>
      <c r="EV37" s="241">
        <f>EU37*(1+'RBH-R12 Growth Rates'!$J38)</f>
        <v>3578.3991144536494</v>
      </c>
      <c r="EW37" s="241">
        <f>EV37*(1+'RBH-R12 Growth Rates'!$J38)</f>
        <v>3758.8894200320142</v>
      </c>
      <c r="EX37" s="241">
        <f>EW37*(1+'RBH-R12 Growth Rates'!$J38)</f>
        <v>3948.4834475166886</v>
      </c>
      <c r="EY37" s="241">
        <f>EX37*(1+'RBH-R12 Growth Rates'!$J38)</f>
        <v>4147.6403780935088</v>
      </c>
      <c r="EZ37" s="241">
        <f>EY37*(1+'RBH-R12 Growth Rates'!$J38)</f>
        <v>4356.842553515341</v>
      </c>
      <c r="FA37" s="241">
        <f>EZ37*(1+'RBH-R12 Growth Rates'!$J38)</f>
        <v>4576.5966442942472</v>
      </c>
      <c r="FB37" s="241">
        <f>FA37*(1+'RBH-R12 Growth Rates'!$J38)</f>
        <v>4807.4348768159161</v>
      </c>
      <c r="FC37" s="241">
        <f>FB37*(1+'RBH-R12 Growth Rates'!$J38)</f>
        <v>5049.9163223483192</v>
      </c>
      <c r="FD37" s="241">
        <f>FC37*(1+'RBH-R12 Growth Rates'!$J38)</f>
        <v>5304.6282510664723</v>
      </c>
      <c r="FE37" s="241">
        <f>FD37*(1+'RBH-R12 Growth Rates'!$J38)</f>
        <v>5572.1875543726364</v>
      </c>
      <c r="FF37" s="241">
        <f>FE37*(1+'RBH-R12 Growth Rates'!$J38)</f>
        <v>5853.2422389567037</v>
      </c>
      <c r="FG37" s="241">
        <f>FF37*(1+'RBH-R12 Growth Rates'!$J38)</f>
        <v>6148.4729962152569</v>
      </c>
      <c r="FH37" s="241">
        <f>FG37*(1+'RBH-R12 Growth Rates'!$J38)</f>
        <v>6458.5948508303063</v>
      </c>
      <c r="FI37" s="241">
        <f>FH37*(1+'RBH-R12 Growth Rates'!$J38)</f>
        <v>6784.3588925004306</v>
      </c>
      <c r="FJ37" s="241">
        <f>FI37*(1+'RBH-R12 Growth Rates'!$J38)</f>
        <v>7126.5540950184304</v>
      </c>
      <c r="FK37" s="241">
        <f>FJ37*(1+'RBH-R12 Growth Rates'!$J38)</f>
        <v>7486.0092271011499</v>
      </c>
      <c r="FL37" s="241">
        <f>FK37*(1+'RBH-R12 Growth Rates'!$J38)</f>
        <v>7863.5948595993395</v>
      </c>
      <c r="FM37" s="241">
        <f>FL37*(1+'RBH-R12 Growth Rates'!$J38)</f>
        <v>8260.2254739488635</v>
      </c>
      <c r="FN37" s="241">
        <f>FM37*(1+'RBH-R12 Growth Rates'!$J38)</f>
        <v>8676.8616769697364</v>
      </c>
      <c r="FO37" s="241">
        <f>FN37*(1+'RBH-R12 Growth Rates'!$J38)</f>
        <v>9114.5125273770645</v>
      </c>
      <c r="FP37" s="241">
        <f>FO37*(1+'RBH-R12 Growth Rates'!$J38)</f>
        <v>9574.2379796384994</v>
      </c>
      <c r="FQ37" s="241">
        <f>FP37*(1+'RBH-R12 Growth Rates'!$J38)</f>
        <v>10057.151451097028</v>
      </c>
      <c r="FR37" s="241">
        <f>FQ37*(1+'RBH-R12 Growth Rates'!$J38)</f>
        <v>10564.422518576472</v>
      </c>
      <c r="FS37" s="241">
        <f>FR37*(1+'RBH-R12 Growth Rates'!$J38)</f>
        <v>11097.279751000628</v>
      </c>
      <c r="FT37" s="241">
        <f>FS37*(1+'RBH-R12 Growth Rates'!$J38)</f>
        <v>11657.013684886455</v>
      </c>
      <c r="FU37" s="241">
        <f>FT37*(1+'RBH-R12 Growth Rates'!$J38)</f>
        <v>12244.979949917673</v>
      </c>
      <c r="FV37" s="241">
        <f>FU37*(1+'RBH-R12 Growth Rates'!$J38)</f>
        <v>12862.602552168688</v>
      </c>
      <c r="FW37" s="241">
        <f>FV37*(1+'RBH-R12 Growth Rates'!$J38)</f>
        <v>13511.377322930512</v>
      </c>
      <c r="FX37" s="241">
        <f>FW37*(1+'RBH-R12 Growth Rates'!$J38)</f>
        <v>14192.875541491481</v>
      </c>
      <c r="FY37" s="241">
        <f>FX37*(1+'RBH-R12 Growth Rates'!$J38)</f>
        <v>14908.747740646832</v>
      </c>
      <c r="FZ37" s="241">
        <f>FY37*(1+'RBH-R12 Growth Rates'!$J38)</f>
        <v>15660.727704153765</v>
      </c>
      <c r="GA37" s="241">
        <f>FZ37*(1+'RBH-R12 Growth Rates'!$J38)</f>
        <v>16450.636665813523</v>
      </c>
      <c r="GB37" s="241">
        <f>GA37*(1+'RBH-R12 Growth Rates'!$J38)</f>
        <v>17280.387720350285</v>
      </c>
      <c r="GC37" s="241">
        <f>GB37*(1+'RBH-R12 Growth Rates'!$J38)</f>
        <v>18151.990456769709</v>
      </c>
      <c r="GD37" s="241">
        <f>GC37*(1+'RBH-R12 Growth Rates'!$J38)</f>
        <v>19067.555825418684</v>
      </c>
      <c r="GE37" s="241">
        <f>GD37*(1+'RBH-R12 Growth Rates'!$J38)</f>
        <v>20029.301250533958</v>
      </c>
      <c r="GF37" s="241">
        <f>GE37*(1+'RBH-R12 Growth Rates'!$J38)</f>
        <v>21039.556000661782</v>
      </c>
      <c r="GG37" s="241">
        <f>GF37*(1+'RBH-R12 Growth Rates'!$J38)</f>
        <v>22100.766829955304</v>
      </c>
      <c r="GH37" s="241">
        <f>GG37*(1+'RBH-R12 Growth Rates'!$J38)</f>
        <v>23215.503904012472</v>
      </c>
      <c r="GI37" s="241">
        <f>GH37*(1+'RBH-R12 Growth Rates'!$J38)</f>
        <v>24386.467024606325</v>
      </c>
      <c r="GJ37" s="241">
        <f>GI37*(1+'RBH-R12 Growth Rates'!$J38)</f>
        <v>25616.492168383484</v>
      </c>
      <c r="GK37" s="241">
        <f>GJ37*(1+'RBH-R12 Growth Rates'!$J38)</f>
        <v>26908.558355367</v>
      </c>
      <c r="GL37" s="241">
        <f>GK37*(1+'RBH-R12 Growth Rates'!$J38)</f>
        <v>28265.794863898547</v>
      </c>
      <c r="GM37" s="241">
        <f>GL37*(1+'RBH-R12 Growth Rates'!$J38)</f>
        <v>29691.488809493923</v>
      </c>
      <c r="GN37" s="241">
        <f>GM37*(1+'RBH-R12 Growth Rates'!$J38)</f>
        <v>31189.093105967255</v>
      </c>
      <c r="GO37" s="241">
        <f>GN37*(1+'RBH-R12 Growth Rates'!$J38)</f>
        <v>32762.234828105084</v>
      </c>
      <c r="GP37" s="241">
        <f>GO37*(1+'RBH-R12 Growth Rates'!$J38)</f>
        <v>34414.723996144035</v>
      </c>
      <c r="GQ37" s="241">
        <f>GP37*(1+'RBH-R12 Growth Rates'!$J38)</f>
        <v>36150.562803327368</v>
      </c>
      <c r="GR37" s="241">
        <f>GQ37*(1+'RBH-R12 Growth Rates'!$J38)</f>
        <v>37973.955308888791</v>
      </c>
      <c r="GS37" s="241">
        <f>GR37*(1+'RBH-R12 Growth Rates'!$J38)</f>
        <v>39889.317619939153</v>
      </c>
      <c r="GT37" s="241">
        <f>GS37*(1+'RBH-R12 Growth Rates'!$J38)</f>
        <v>41901.288586915682</v>
      </c>
      <c r="GU37" s="241">
        <f>GT37*(1+'RBH-R12 Growth Rates'!$J38)</f>
        <v>44014.741038497326</v>
      </c>
      <c r="GV37" s="241">
        <f>GU37*(1+'RBH-R12 Growth Rates'!$J38)</f>
        <v>46234.793583196188</v>
      </c>
      <c r="GW37" s="241">
        <f>GV37*(1+'RBH-R12 Growth Rates'!$J38)</f>
        <v>48566.823006207545</v>
      </c>
      <c r="GX37" s="241">
        <f>GW37*(1+'RBH-R12 Growth Rates'!$J38)</f>
        <v>51016.477291542658</v>
      </c>
      <c r="GY37" s="241">
        <f>GX37*(1+'RBH-R12 Growth Rates'!$J38)</f>
        <v>53589.689300982835</v>
      </c>
      <c r="GZ37" s="241">
        <f>GY37*(1+'RBH-R12 Growth Rates'!$J38)</f>
        <v>56292.691142984128</v>
      </c>
      <c r="HA37" s="241">
        <f>GZ37*(1+'RBH-R12 Growth Rates'!$J38)</f>
        <v>59132.029266332895</v>
      </c>
    </row>
    <row r="38" spans="1:211">
      <c r="A38" s="259" t="s">
        <v>1264</v>
      </c>
      <c r="B38" s="241">
        <v>3.42</v>
      </c>
      <c r="C38" s="241">
        <v>3.5</v>
      </c>
      <c r="D38" s="241">
        <v>3.67</v>
      </c>
      <c r="E38" s="241">
        <v>3.74</v>
      </c>
      <c r="F38" s="241">
        <f>E38*(1+'RBH-R12 Growth Rates'!$B39)</f>
        <v>3.935621448</v>
      </c>
      <c r="G38" s="241">
        <f>F38*(1+'RBH-R12 Growth Rates'!F39)</f>
        <v>4.140005858814038</v>
      </c>
      <c r="H38" s="241">
        <f>G38*(1+'RBH-R12 Growth Rates'!G39)</f>
        <v>4.3534589991276409</v>
      </c>
      <c r="I38" s="241">
        <f>H38*(1+'RBH-R12 Growth Rates'!H39)</f>
        <v>4.5762924735134742</v>
      </c>
      <c r="J38" s="241">
        <f>I38*(1+'RBH-R12 Growth Rates'!I39)</f>
        <v>4.8088235645305044</v>
      </c>
      <c r="K38" s="241">
        <f>J38*(1+'RBH-R12 Growth Rates'!$J39)</f>
        <v>5.0513750538623672</v>
      </c>
      <c r="L38" s="241">
        <f>K38*(1+'RBH-R12 Growth Rates'!$J39)</f>
        <v>5.3061605593080747</v>
      </c>
      <c r="M38" s="241">
        <f>L38*(1+'RBH-R12 Growth Rates'!$J39)</f>
        <v>5.5737971504666897</v>
      </c>
      <c r="N38" s="241">
        <f>M38*(1+'RBH-R12 Growth Rates'!$J39)</f>
        <v>5.8549330212129433</v>
      </c>
      <c r="O38" s="241">
        <f>N38*(1+'RBH-R12 Growth Rates'!$J39)</f>
        <v>6.1502490595696448</v>
      </c>
      <c r="P38" s="241">
        <f>O38*(1+'RBH-R12 Growth Rates'!$J39)</f>
        <v>6.4604604967626305</v>
      </c>
      <c r="Q38" s="241">
        <f>P38*(1+'RBH-R12 Growth Rates'!$J39)</f>
        <v>6.7863186394521371</v>
      </c>
      <c r="R38" s="241">
        <f>Q38*(1+'RBH-R12 Growth Rates'!$J39)</f>
        <v>7.1286126893359159</v>
      </c>
      <c r="S38" s="241">
        <f>R38*(1+'RBH-R12 Growth Rates'!$J39)</f>
        <v>7.4881716545310244</v>
      </c>
      <c r="T38" s="241">
        <f>S38*(1+'RBH-R12 Growth Rates'!$J39)</f>
        <v>7.8658663573634966</v>
      </c>
      <c r="U38" s="241">
        <f>T38*(1+'RBH-R12 Growth Rates'!$J39)</f>
        <v>8.2626115434285996</v>
      </c>
      <c r="V38" s="241">
        <f>U38*(1+'RBH-R12 Growth Rates'!$J39)</f>
        <v>8.6793680970296485</v>
      </c>
      <c r="W38" s="241">
        <f>V38*(1+'RBH-R12 Growth Rates'!$J39)</f>
        <v>9.1171453683609851</v>
      </c>
      <c r="X38" s="241">
        <f>W38*(1+'RBH-R12 Growth Rates'!$J39)</f>
        <v>9.5770036180713696</v>
      </c>
      <c r="Y38" s="241">
        <f>X38*(1+'RBH-R12 Growth Rates'!$J39)</f>
        <v>10.060056585128322</v>
      </c>
      <c r="Z38" s="241">
        <f>Y38*(1+'RBH-R12 Growth Rates'!$J39)</f>
        <v>10.56747418420256</v>
      </c>
      <c r="AA38" s="241">
        <f>Z38*(1+'RBH-R12 Growth Rates'!$J39)</f>
        <v>11.100485339105388</v>
      </c>
      <c r="AB38" s="241">
        <f>AA38*(1+'RBH-R12 Growth Rates'!$J39)</f>
        <v>11.660380959141385</v>
      </c>
      <c r="AC38" s="241">
        <f>AB38*(1+'RBH-R12 Growth Rates'!$J39)</f>
        <v>12.248517065584867</v>
      </c>
      <c r="AD38" s="241">
        <f>AC38*(1+'RBH-R12 Growth Rates'!$J39)</f>
        <v>12.86631807585221</v>
      </c>
      <c r="AE38" s="241">
        <f>AD38*(1+'RBH-R12 Growth Rates'!$J39)</f>
        <v>13.51528025332401</v>
      </c>
      <c r="AF38" s="241">
        <f>AE38*(1+'RBH-R12 Growth Rates'!$J39)</f>
        <v>14.196975331172286</v>
      </c>
      <c r="AG38" s="241">
        <f>AF38*(1+'RBH-R12 Growth Rates'!$J39)</f>
        <v>14.913054318969325</v>
      </c>
      <c r="AH38" s="241">
        <f>AG38*(1+'RBH-R12 Growth Rates'!$J39)</f>
        <v>15.665251501297458</v>
      </c>
      <c r="AI38" s="241">
        <f>AH38*(1+'RBH-R12 Growth Rates'!$J39)</f>
        <v>16.455388638044099</v>
      </c>
      <c r="AJ38" s="241">
        <f>AI38*(1+'RBH-R12 Growth Rates'!$J39)</f>
        <v>17.285379376554772</v>
      </c>
      <c r="AK38" s="241">
        <f>AJ38*(1+'RBH-R12 Growth Rates'!$J39)</f>
        <v>18.157233886330065</v>
      </c>
      <c r="AL38" s="241">
        <f>AK38*(1+'RBH-R12 Growth Rates'!$J39)</f>
        <v>19.073063727491288</v>
      </c>
      <c r="AM38" s="241">
        <f>AL38*(1+'RBH-R12 Growth Rates'!$J39)</f>
        <v>20.035086964805924</v>
      </c>
      <c r="AN38" s="241">
        <f>AM38*(1+'RBH-R12 Growth Rates'!$J39)</f>
        <v>21.045633539658585</v>
      </c>
      <c r="AO38" s="241">
        <f>AN38*(1+'RBH-R12 Growth Rates'!$J39)</f>
        <v>22.107150912977971</v>
      </c>
      <c r="AP38" s="241">
        <f>AO38*(1+'RBH-R12 Growth Rates'!$J39)</f>
        <v>23.222209992786521</v>
      </c>
      <c r="AQ38" s="241">
        <f>AP38*(1+'RBH-R12 Growth Rates'!$J39)</f>
        <v>24.393511360728798</v>
      </c>
      <c r="AR38" s="241">
        <f>AQ38*(1+'RBH-R12 Growth Rates'!$J39)</f>
        <v>25.623891812658758</v>
      </c>
      <c r="AS38" s="241">
        <f>AR38*(1+'RBH-R12 Growth Rates'!$J39)</f>
        <v>26.916331229126662</v>
      </c>
      <c r="AT38" s="241">
        <f>AS38*(1+'RBH-R12 Growth Rates'!$J39)</f>
        <v>28.273959792405382</v>
      </c>
      <c r="AU38" s="241">
        <f>AT38*(1+'RBH-R12 Growth Rates'!$J39)</f>
        <v>29.700065567535162</v>
      </c>
      <c r="AV38" s="241">
        <f>AU38*(1+'RBH-R12 Growth Rates'!$J39)</f>
        <v>31.198102465747489</v>
      </c>
      <c r="AW38" s="241">
        <f>AV38*(1+'RBH-R12 Growth Rates'!$J39)</f>
        <v>32.771698609554839</v>
      </c>
      <c r="AX38" s="241">
        <f>AW38*(1+'RBH-R12 Growth Rates'!$J39)</f>
        <v>34.424665119765848</v>
      </c>
      <c r="AY38" s="241">
        <f>AX38*(1+'RBH-R12 Growth Rates'!$J39)</f>
        <v>36.161005345707373</v>
      </c>
      <c r="AZ38" s="241">
        <f>AY38*(1+'RBH-R12 Growth Rates'!$J39)</f>
        <v>37.984924561008235</v>
      </c>
      <c r="BA38" s="241">
        <f>AZ38*(1+'RBH-R12 Growth Rates'!$J39)</f>
        <v>39.900840148427072</v>
      </c>
      <c r="BB38" s="241">
        <f>BA38*(1+'RBH-R12 Growth Rates'!$J39)</f>
        <v>41.913392298391102</v>
      </c>
      <c r="BC38" s="241">
        <f>BB38*(1+'RBH-R12 Growth Rates'!$J39)</f>
        <v>44.027455247156809</v>
      </c>
      <c r="BD38" s="241">
        <f>BC38*(1+'RBH-R12 Growth Rates'!$J39)</f>
        <v>46.248149081810404</v>
      </c>
      <c r="BE38" s="241">
        <f>BD38*(1+'RBH-R12 Growth Rates'!$J39)</f>
        <v>48.580852140698845</v>
      </c>
      <c r="BF38" s="241">
        <f>BE38*(1+'RBH-R12 Growth Rates'!$J39)</f>
        <v>51.03121403932424</v>
      </c>
      <c r="BG38" s="241">
        <f>BF38*(1+'RBH-R12 Growth Rates'!$J39)</f>
        <v>53.605169353249259</v>
      </c>
      <c r="BH38" s="241">
        <f>BG38*(1+'RBH-R12 Growth Rates'!$J39)</f>
        <v>56.308951991152455</v>
      </c>
      <c r="BI38" s="241">
        <f>BH38*(1+'RBH-R12 Growth Rates'!$J39)</f>
        <v>59.149110292843822</v>
      </c>
      <c r="BJ38" s="241">
        <f>BI38*(1+'RBH-R12 Growth Rates'!$J39)</f>
        <v>62.132522888806797</v>
      </c>
      <c r="BK38" s="241">
        <f>BJ38*(1+'RBH-R12 Growth Rates'!$J39)</f>
        <v>65.266415359677168</v>
      </c>
      <c r="BL38" s="241">
        <f>BK38*(1+'RBH-R12 Growth Rates'!$J39)</f>
        <v>68.558377736006776</v>
      </c>
      <c r="BM38" s="241">
        <f>BL38*(1+'RBH-R12 Growth Rates'!$J39)</f>
        <v>72.01638288069509</v>
      </c>
      <c r="BN38" s="241">
        <f>BM38*(1+'RBH-R12 Growth Rates'!$J39)</f>
        <v>75.648805798609246</v>
      </c>
      <c r="BO38" s="241">
        <f>BN38*(1+'RBH-R12 Growth Rates'!$J39)</f>
        <v>79.464443920159027</v>
      </c>
      <c r="BP38" s="241">
        <f>BO38*(1+'RBH-R12 Growth Rates'!$J39)</f>
        <v>83.472538407951831</v>
      </c>
      <c r="BQ38" s="241">
        <f>BP38*(1+'RBH-R12 Growth Rates'!$J39)</f>
        <v>87.682796538130603</v>
      </c>
      <c r="BR38" s="241">
        <f>BQ38*(1+'RBH-R12 Growth Rates'!$J39)</f>
        <v>92.105415210600583</v>
      </c>
      <c r="BS38" s="241">
        <f>BR38*(1+'RBH-R12 Growth Rates'!$J39)</f>
        <v>96.751105645084621</v>
      </c>
      <c r="BT38" s="241">
        <f>BS38*(1+'RBH-R12 Growth Rates'!$J39)</f>
        <v>101.63111932281888</v>
      </c>
      <c r="BU38" s="241">
        <f>BT38*(1+'RBH-R12 Growth Rates'!$J39)</f>
        <v>106.75727523671767</v>
      </c>
      <c r="BV38" s="241">
        <f>BU38*(1+'RBH-R12 Growth Rates'!$J39)</f>
        <v>112.14198851600506</v>
      </c>
      <c r="BW38" s="241">
        <f>BV38*(1+'RBH-R12 Growth Rates'!$J39)</f>
        <v>117.79830049463955</v>
      </c>
      <c r="BX38" s="241">
        <f>BW38*(1+'RBH-R12 Growth Rates'!$J39)</f>
        <v>123.7399102963555</v>
      </c>
      <c r="BY38" s="241">
        <f>BX38*(1+'RBH-R12 Growth Rates'!$J39)</f>
        <v>129.98120801281735</v>
      </c>
      <c r="BZ38" s="241">
        <f>BY38*(1+'RBH-R12 Growth Rates'!$J39)</f>
        <v>136.53730955524139</v>
      </c>
      <c r="CA38" s="241">
        <f>BZ38*(1+'RBH-R12 Growth Rates'!$J39)</f>
        <v>143.42409326389316</v>
      </c>
      <c r="CB38" s="241">
        <f>CA38*(1+'RBH-R12 Growth Rates'!$J39)</f>
        <v>150.65823836412531</v>
      </c>
      <c r="CC38" s="241">
        <f>CB38*(1+'RBH-R12 Growth Rates'!$J39)</f>
        <v>158.25726536209359</v>
      </c>
      <c r="CD38" s="241">
        <f>CC38*(1+'RBH-R12 Growth Rates'!$J39)</f>
        <v>166.23957847798584</v>
      </c>
      <c r="CE38" s="241">
        <f>CD38*(1+'RBH-R12 Growth Rates'!$J39)</f>
        <v>174.62451021953399</v>
      </c>
      <c r="CF38" s="241">
        <f>CE38*(1+'RBH-R12 Growth Rates'!$J39)</f>
        <v>183.43236820376225</v>
      </c>
      <c r="CG38" s="241">
        <f>CF38*(1+'RBH-R12 Growth Rates'!$J39)</f>
        <v>192.68448434037018</v>
      </c>
      <c r="CH38" s="241">
        <f>CG38*(1+'RBH-R12 Growth Rates'!$J39)</f>
        <v>202.40326649586848</v>
      </c>
      <c r="CI38" s="241">
        <f>CH38*(1+'RBH-R12 Growth Rates'!$J39)</f>
        <v>212.612252763594</v>
      </c>
      <c r="CJ38" s="241">
        <f>CI38*(1+'RBH-R12 Growth Rates'!$J39)</f>
        <v>223.33616847104147</v>
      </c>
      <c r="CK38" s="241">
        <f>CJ38*(1+'RBH-R12 Growth Rates'!$J39)</f>
        <v>234.6009860625789</v>
      </c>
      <c r="CL38" s="241">
        <f>CK38*(1+'RBH-R12 Growth Rates'!$J39)</f>
        <v>246.43398800257785</v>
      </c>
      <c r="CM38" s="241">
        <f>CL38*(1+'RBH-R12 Growth Rates'!$J39)</f>
        <v>258.86383285130466</v>
      </c>
      <c r="CN38" s="241">
        <f>CM38*(1+'RBH-R12 Growth Rates'!$J39)</f>
        <v>271.92062467360319</v>
      </c>
      <c r="CO38" s="241">
        <f>CN38*(1+'RBH-R12 Growth Rates'!$J39)</f>
        <v>285.63598594847087</v>
      </c>
      <c r="CP38" s="241">
        <f>CO38*(1+'RBH-R12 Growth Rates'!$J39)</f>
        <v>300.0431341561096</v>
      </c>
      <c r="CQ38" s="241">
        <f>CP38*(1+'RBH-R12 Growth Rates'!$J39)</f>
        <v>315.17696222793853</v>
      </c>
      <c r="CR38" s="241">
        <f>CQ38*(1+'RBH-R12 Growth Rates'!$J39)</f>
        <v>331.07412305441238</v>
      </c>
      <c r="CS38" s="241">
        <f>CR38*(1+'RBH-R12 Growth Rates'!$J39)</f>
        <v>347.77311825531621</v>
      </c>
      <c r="CT38" s="241">
        <f>CS38*(1+'RBH-R12 Growth Rates'!$J39)</f>
        <v>365.31439142753095</v>
      </c>
      <c r="CU38" s="241">
        <f>CT38*(1+'RBH-R12 Growth Rates'!$J39)</f>
        <v>383.74042609610831</v>
      </c>
      <c r="CV38" s="241">
        <f>CU38*(1+'RBH-R12 Growth Rates'!$J39)</f>
        <v>403.09584860588427</v>
      </c>
      <c r="CW38" s="241">
        <f>CV38*(1+'RBH-R12 Growth Rates'!$J39)</f>
        <v>423.4275362028265</v>
      </c>
      <c r="CX38" s="241">
        <f>CW38*(1+'RBH-R12 Growth Rates'!$J39)</f>
        <v>444.78473056687966</v>
      </c>
      <c r="CY38" s="241">
        <f>CX38*(1+'RBH-R12 Growth Rates'!$J39)</f>
        <v>467.21915707127579</v>
      </c>
      <c r="CZ38" s="241">
        <f>CY38*(1+'RBH-R12 Growth Rates'!$J39)</f>
        <v>490.78515005714644</v>
      </c>
      <c r="DA38" s="241">
        <f>CZ38*(1+'RBH-R12 Growth Rates'!$J39)</f>
        <v>515.5397844268407</v>
      </c>
      <c r="DB38" s="241">
        <f>DA38*(1+'RBH-R12 Growth Rates'!$J39)</f>
        <v>541.54301387465807</v>
      </c>
      <c r="DC38" s="241">
        <f>DB38*(1+'RBH-R12 Growth Rates'!$J39)</f>
        <v>568.85781608977913</v>
      </c>
      <c r="DD38" s="241">
        <f>DC38*(1+'RBH-R12 Growth Rates'!$J39)</f>
        <v>597.55034528306385</v>
      </c>
      <c r="DE38" s="241">
        <f>DD38*(1+'RBH-R12 Growth Rates'!$J39)</f>
        <v>627.69009240712501</v>
      </c>
      <c r="DF38" s="241">
        <f>DE38*(1+'RBH-R12 Growth Rates'!$J39)</f>
        <v>659.35005345771663</v>
      </c>
      <c r="DG38" s="241">
        <f>DF38*(1+'RBH-R12 Growth Rates'!$J39)</f>
        <v>692.6069062640488</v>
      </c>
      <c r="DH38" s="241">
        <f>DG38*(1+'RBH-R12 Growth Rates'!$J39)</f>
        <v>727.54119619620201</v>
      </c>
      <c r="DI38" s="241">
        <f>DH38*(1+'RBH-R12 Growth Rates'!$J39)</f>
        <v>764.23753123940764</v>
      </c>
      <c r="DJ38" s="241">
        <f>DI38*(1+'RBH-R12 Growth Rates'!$J39)</f>
        <v>802.78478690764962</v>
      </c>
      <c r="DK38" s="241">
        <f>DJ38*(1+'RBH-R12 Growth Rates'!$J39)</f>
        <v>843.27632149287058</v>
      </c>
      <c r="DL38" s="241">
        <f>DK38*(1+'RBH-R12 Growth Rates'!$J39)</f>
        <v>885.81020217109835</v>
      </c>
      <c r="DM38" s="241">
        <f>DL38*(1+'RBH-R12 Growth Rates'!$J39)</f>
        <v>930.48944251310388</v>
      </c>
      <c r="DN38" s="241">
        <f>DM38*(1+'RBH-R12 Growth Rates'!$J39)</f>
        <v>977.42225197482151</v>
      </c>
      <c r="DO38" s="241">
        <f>DN38*(1+'RBH-R12 Growth Rates'!$J39)</f>
        <v>1026.7222979717767</v>
      </c>
      <c r="DP38" s="241">
        <f>DO38*(1+'RBH-R12 Growth Rates'!$J39)</f>
        <v>1078.5089811722448</v>
      </c>
      <c r="DQ38" s="241">
        <f>DP38*(1+'RBH-R12 Growth Rates'!$J39)</f>
        <v>1132.9077246758773</v>
      </c>
      <c r="DR38" s="241">
        <f>DQ38*(1+'RBH-R12 Growth Rates'!$J39)</f>
        <v>1190.0502777781628</v>
      </c>
      <c r="DS38" s="241">
        <f>DR38*(1+'RBH-R12 Growth Rates'!$J39)</f>
        <v>1250.0750350564165</v>
      </c>
      <c r="DT38" s="241">
        <f>DS38*(1+'RBH-R12 Growth Rates'!$J39)</f>
        <v>1313.1273715500963</v>
      </c>
      <c r="DU38" s="241">
        <f>DT38*(1+'RBH-R12 Growth Rates'!$J39)</f>
        <v>1379.3599948472261</v>
      </c>
      <c r="DV38" s="241">
        <f>DU38*(1+'RBH-R12 Growth Rates'!$J39)</f>
        <v>1448.9333149296504</v>
      </c>
      <c r="DW38" s="241">
        <f>DV38*(1+'RBH-R12 Growth Rates'!$J39)</f>
        <v>1522.0158326728547</v>
      </c>
      <c r="DX38" s="241">
        <f>DW38*(1+'RBH-R12 Growth Rates'!$J39)</f>
        <v>1598.7845479412674</v>
      </c>
      <c r="DY38" s="241">
        <f>DX38*(1+'RBH-R12 Growth Rates'!$J39)</f>
        <v>1679.4253882674157</v>
      </c>
      <c r="DZ38" s="241">
        <f>DY38*(1+'RBH-R12 Growth Rates'!$J39)</f>
        <v>1764.1336591531606</v>
      </c>
      <c r="EA38" s="241">
        <f>DZ38*(1+'RBH-R12 Growth Rates'!$J39)</f>
        <v>1853.1145170836062</v>
      </c>
      <c r="EB38" s="241">
        <f>EA38*(1+'RBH-R12 Growth Rates'!$J39)</f>
        <v>1946.583466399281</v>
      </c>
      <c r="EC38" s="241">
        <f>EB38*(1+'RBH-R12 Growth Rates'!$J39)</f>
        <v>2044.7668812299771</v>
      </c>
      <c r="ED38" s="241">
        <f>EC38*(1+'RBH-R12 Growth Rates'!$J39)</f>
        <v>2147.902553754328</v>
      </c>
      <c r="EE38" s="241">
        <f>ED38*(1+'RBH-R12 Growth Rates'!$J39)</f>
        <v>2256.2402701129627</v>
      </c>
      <c r="EF38" s="241">
        <f>EE38*(1+'RBH-R12 Growth Rates'!$J39)</f>
        <v>2370.0424153700537</v>
      </c>
      <c r="EG38" s="241">
        <f>EF38*(1+'RBH-R12 Growth Rates'!$J39)</f>
        <v>2489.5846089884249</v>
      </c>
      <c r="EH38" s="241">
        <f>EG38*(1+'RBH-R12 Growth Rates'!$J39)</f>
        <v>2615.1563723572854</v>
      </c>
      <c r="EI38" s="241">
        <f>EH38*(1+'RBH-R12 Growth Rates'!$J39)</f>
        <v>2747.0618299892913</v>
      </c>
      <c r="EJ38" s="241">
        <f>EI38*(1+'RBH-R12 Growth Rates'!$J39)</f>
        <v>2885.6204460851736</v>
      </c>
      <c r="EK38" s="241">
        <f>EJ38*(1+'RBH-R12 Growth Rates'!$J39)</f>
        <v>3031.1677982498327</v>
      </c>
      <c r="EL38" s="241">
        <f>EK38*(1+'RBH-R12 Growth Rates'!$J39)</f>
        <v>3184.0563902337767</v>
      </c>
      <c r="EM38" s="241">
        <f>EL38*(1+'RBH-R12 Growth Rates'!$J39)</f>
        <v>3344.6565056682962</v>
      </c>
      <c r="EN38" s="241">
        <f>EM38*(1+'RBH-R12 Growth Rates'!$J39)</f>
        <v>3513.357104862052</v>
      </c>
      <c r="EO38" s="241">
        <f>EN38*(1+'RBH-R12 Growth Rates'!$J39)</f>
        <v>3690.5667668310434</v>
      </c>
      <c r="EP38" s="241">
        <f>EO38*(1+'RBH-R12 Growth Rates'!$J39)</f>
        <v>3876.7146788434779</v>
      </c>
      <c r="EQ38" s="241">
        <f>EP38*(1+'RBH-R12 Growth Rates'!$J39)</f>
        <v>4072.2516758761362</v>
      </c>
      <c r="ER38" s="241">
        <f>EQ38*(1+'RBH-R12 Growth Rates'!$J39)</f>
        <v>4277.6513324997131</v>
      </c>
      <c r="ES38" s="241">
        <f>ER38*(1+'RBH-R12 Growth Rates'!$J39)</f>
        <v>4493.4111098375888</v>
      </c>
      <c r="ET38" s="241">
        <f>ES38*(1+'RBH-R12 Growth Rates'!$J39)</f>
        <v>4720.0535603758744</v>
      </c>
      <c r="EU38" s="241">
        <f>ET38*(1+'RBH-R12 Growth Rates'!$J39)</f>
        <v>4958.1275935426756</v>
      </c>
      <c r="EV38" s="241">
        <f>EU38*(1+'RBH-R12 Growth Rates'!$J39)</f>
        <v>5208.2098051217135</v>
      </c>
      <c r="EW38" s="241">
        <f>EV38*(1+'RBH-R12 Growth Rates'!$J39)</f>
        <v>5470.9058737200248</v>
      </c>
      <c r="EX38" s="241">
        <f>EW38*(1+'RBH-R12 Growth Rates'!$J39)</f>
        <v>5746.8520276718764</v>
      </c>
      <c r="EY38" s="241">
        <f>EX38*(1+'RBH-R12 Growth Rates'!$J39)</f>
        <v>6036.7165859316137</v>
      </c>
      <c r="EZ38" s="241">
        <f>EY38*(1+'RBH-R12 Growth Rates'!$J39)</f>
        <v>6341.2015766873565</v>
      </c>
      <c r="FA38" s="241">
        <f>EZ38*(1+'RBH-R12 Growth Rates'!$J39)</f>
        <v>6661.0444376157002</v>
      </c>
      <c r="FB38" s="241">
        <f>FA38*(1+'RBH-R12 Growth Rates'!$J39)</f>
        <v>6997.0198018952897</v>
      </c>
      <c r="FC38" s="241">
        <f>FB38*(1+'RBH-R12 Growth Rates'!$J39)</f>
        <v>7349.9413743048472</v>
      </c>
      <c r="FD38" s="241">
        <f>FC38*(1+'RBH-R12 Growth Rates'!$J39)</f>
        <v>7720.6639019494169</v>
      </c>
      <c r="FE38" s="241">
        <f>FD38*(1+'RBH-R12 Growth Rates'!$J39)</f>
        <v>8110.0852443877548</v>
      </c>
      <c r="FF38" s="241">
        <f>FE38*(1+'RBH-R12 Growth Rates'!$J39)</f>
        <v>8519.148548174544</v>
      </c>
      <c r="FG38" s="241">
        <f>FF38*(1+'RBH-R12 Growth Rates'!$J39)</f>
        <v>8948.8445310840052</v>
      </c>
      <c r="FH38" s="241">
        <f>FG38*(1+'RBH-R12 Growth Rates'!$J39)</f>
        <v>9400.2138815470917</v>
      </c>
      <c r="FI38" s="241">
        <f>FH38*(1+'RBH-R12 Growth Rates'!$J39)</f>
        <v>9874.3497791135269</v>
      </c>
      <c r="FJ38" s="241">
        <f>FI38*(1+'RBH-R12 Growth Rates'!$J39)</f>
        <v>10372.400542043019</v>
      </c>
      <c r="FK38" s="241">
        <f>FJ38*(1+'RBH-R12 Growth Rates'!$J39)</f>
        <v>10895.572408437909</v>
      </c>
      <c r="FL38" s="241">
        <f>FK38*(1+'RBH-R12 Growth Rates'!$J39)</f>
        <v>11445.132457652935</v>
      </c>
      <c r="FM38" s="241">
        <f>FL38*(1+'RBH-R12 Growth Rates'!$J39)</f>
        <v>12022.411679057514</v>
      </c>
      <c r="FN38" s="241">
        <f>FM38*(1+'RBH-R12 Growth Rates'!$J39)</f>
        <v>12628.808195582835</v>
      </c>
      <c r="FO38" s="241">
        <f>FN38*(1+'RBH-R12 Growth Rates'!$J39)</f>
        <v>13265.790649860945</v>
      </c>
      <c r="FP38" s="241">
        <f>FO38*(1+'RBH-R12 Growth Rates'!$J39)</f>
        <v>13934.901761156752</v>
      </c>
      <c r="FQ38" s="241">
        <f>FP38*(1+'RBH-R12 Growth Rates'!$J39)</f>
        <v>14637.76206170757</v>
      </c>
      <c r="FR38" s="241">
        <f>FQ38*(1+'RBH-R12 Growth Rates'!$J39)</f>
        <v>15376.073821519294</v>
      </c>
      <c r="FS38" s="241">
        <f>FR38*(1+'RBH-R12 Growth Rates'!$J39)</f>
        <v>16151.625171124753</v>
      </c>
      <c r="FT38" s="241">
        <f>FS38*(1+'RBH-R12 Growth Rates'!$J39)</f>
        <v>16966.294432289214</v>
      </c>
      <c r="FU38" s="241">
        <f>FT38*(1+'RBH-R12 Growth Rates'!$J39)</f>
        <v>17822.054667151649</v>
      </c>
      <c r="FV38" s="241">
        <f>FU38*(1+'RBH-R12 Growth Rates'!$J39)</f>
        <v>18720.978456819434</v>
      </c>
      <c r="FW38" s="241">
        <f>FV38*(1+'RBH-R12 Growth Rates'!$J39)</f>
        <v>19665.242920989807</v>
      </c>
      <c r="FX38" s="241">
        <f>FW38*(1+'RBH-R12 Growth Rates'!$J39)</f>
        <v>20657.134990755239</v>
      </c>
      <c r="FY38" s="241">
        <f>FX38*(1+'RBH-R12 Growth Rates'!$J39)</f>
        <v>21699.056947362977</v>
      </c>
      <c r="FZ38" s="241">
        <f>FY38*(1+'RBH-R12 Growth Rates'!$J39)</f>
        <v>22793.532240343215</v>
      </c>
      <c r="GA38" s="241">
        <f>FZ38*(1+'RBH-R12 Growth Rates'!$J39)</f>
        <v>23943.211599096907</v>
      </c>
      <c r="GB38" s="241">
        <f>GA38*(1+'RBH-R12 Growth Rates'!$J39)</f>
        <v>25150.87945274499</v>
      </c>
      <c r="GC38" s="241">
        <f>GB38*(1+'RBH-R12 Growth Rates'!$J39)</f>
        <v>26419.460673787362</v>
      </c>
      <c r="GD38" s="241">
        <f>GC38*(1+'RBH-R12 Growth Rates'!$J39)</f>
        <v>27752.027661904202</v>
      </c>
      <c r="GE38" s="241">
        <f>GD38*(1+'RBH-R12 Growth Rates'!$J39)</f>
        <v>29151.807785056029</v>
      </c>
      <c r="GF38" s="241">
        <f>GE38*(1+'RBH-R12 Growth Rates'!$J39)</f>
        <v>30622.191195904223</v>
      </c>
      <c r="GG38" s="241">
        <f>GF38*(1+'RBH-R12 Growth Rates'!$J39)</f>
        <v>32166.739042482739</v>
      </c>
      <c r="GH38" s="241">
        <f>GG38*(1+'RBH-R12 Growth Rates'!$J39)</f>
        <v>33789.192093006604</v>
      </c>
      <c r="GI38" s="241">
        <f>GH38*(1+'RBH-R12 Growth Rates'!$J39)</f>
        <v>35493.479795705738</v>
      </c>
      <c r="GJ38" s="241">
        <f>GI38*(1+'RBH-R12 Growth Rates'!$J39)</f>
        <v>37283.729795626314</v>
      </c>
      <c r="GK38" s="241">
        <f>GJ38*(1+'RBH-R12 Growth Rates'!$J39)</f>
        <v>39164.277931448552</v>
      </c>
      <c r="GL38" s="241">
        <f>GK38*(1+'RBH-R12 Growth Rates'!$J39)</f>
        <v>41139.678736532427</v>
      </c>
      <c r="GM38" s="241">
        <f>GL38*(1+'RBH-R12 Growth Rates'!$J39)</f>
        <v>43214.716469623912</v>
      </c>
      <c r="GN38" s="241">
        <f>GM38*(1+'RBH-R12 Growth Rates'!$J39)</f>
        <v>45394.416701937349</v>
      </c>
      <c r="GO38" s="241">
        <f>GN38*(1+'RBH-R12 Growth Rates'!$J39)</f>
        <v>47684.058488676732</v>
      </c>
      <c r="GP38" s="241">
        <f>GO38*(1+'RBH-R12 Growth Rates'!$J39)</f>
        <v>50089.187154474515</v>
      </c>
      <c r="GQ38" s="241">
        <f>GP38*(1+'RBH-R12 Growth Rates'!$J39)</f>
        <v>52615.627723713063</v>
      </c>
      <c r="GR38" s="241">
        <f>GQ38*(1+'RBH-R12 Growth Rates'!$J39)</f>
        <v>55269.49902825601</v>
      </c>
      <c r="GS38" s="241">
        <f>GR38*(1+'RBH-R12 Growth Rates'!$J39)</f>
        <v>58057.228526757222</v>
      </c>
      <c r="GT38" s="241">
        <f>GS38*(1+'RBH-R12 Growth Rates'!$J39)</f>
        <v>60985.567871438529</v>
      </c>
      <c r="GU38" s="241">
        <f>GT38*(1+'RBH-R12 Growth Rates'!$J39)</f>
        <v>64061.609260037694</v>
      </c>
      <c r="GV38" s="241">
        <f>GU38*(1+'RBH-R12 Growth Rates'!$J39)</f>
        <v>67292.802612529718</v>
      </c>
      <c r="GW38" s="241">
        <f>GV38*(1+'RBH-R12 Growth Rates'!$J39)</f>
        <v>70686.973614222035</v>
      </c>
      <c r="GX38" s="241">
        <f>GW38*(1+'RBH-R12 Growth Rates'!$J39)</f>
        <v>74252.342668922545</v>
      </c>
      <c r="GY38" s="241">
        <f>GX38*(1+'RBH-R12 Growth Rates'!$J39)</f>
        <v>77997.544808083447</v>
      </c>
      <c r="GZ38" s="241">
        <f>GY38*(1+'RBH-R12 Growth Rates'!$J39)</f>
        <v>81931.650604139286</v>
      </c>
      <c r="HA38" s="241">
        <f>GZ38*(1+'RBH-R12 Growth Rates'!$J39)</f>
        <v>86064.188138689482</v>
      </c>
    </row>
    <row r="39" spans="1:211">
      <c r="A39" s="259" t="s">
        <v>1003</v>
      </c>
      <c r="B39" s="241">
        <v>7.12</v>
      </c>
      <c r="C39" s="241">
        <v>7.81</v>
      </c>
      <c r="D39" s="241">
        <v>8.2899999999999991</v>
      </c>
      <c r="E39" s="241">
        <v>9.6</v>
      </c>
      <c r="F39" s="241">
        <f>E39*(1+'RBH-R12 Growth Rates'!$B40)</f>
        <v>10.387186559999998</v>
      </c>
      <c r="G39" s="241">
        <f>F39*(1+'RBH-R12 Growth Rates'!F40)</f>
        <v>11.17335789588911</v>
      </c>
      <c r="H39" s="241">
        <f>G39*(1+'RBH-R12 Growth Rates'!G40)</f>
        <v>11.948506209695685</v>
      </c>
      <c r="I39" s="241">
        <f>H39*(1+'RBH-R12 Growth Rates'!H40)</f>
        <v>12.702011808374566</v>
      </c>
      <c r="J39" s="241">
        <f>I39*(1+'RBH-R12 Growth Rates'!I40)</f>
        <v>13.42286105322642</v>
      </c>
      <c r="K39" s="241">
        <f>J39*(1+'RBH-R12 Growth Rates'!$J40)</f>
        <v>14.099894613694049</v>
      </c>
      <c r="L39" s="241">
        <f>K39*(1+'RBH-R12 Growth Rates'!$J40)</f>
        <v>14.811076962574361</v>
      </c>
      <c r="M39" s="241">
        <f>L39*(1+'RBH-R12 Growth Rates'!$J40)</f>
        <v>15.55813052519181</v>
      </c>
      <c r="N39" s="241">
        <f>M39*(1+'RBH-R12 Growth Rates'!$J40)</f>
        <v>16.3428646040087</v>
      </c>
      <c r="O39" s="241">
        <f>N39*(1+'RBH-R12 Growth Rates'!$J40)</f>
        <v>17.167179760607361</v>
      </c>
      <c r="P39" s="241">
        <f>O39*(1+'RBH-R12 Growth Rates'!$J40)</f>
        <v>18.033072418694445</v>
      </c>
      <c r="Q39" s="241">
        <f>P39*(1+'RBH-R12 Growth Rates'!$J40)</f>
        <v>18.942639699275411</v>
      </c>
      <c r="R39" s="241">
        <f>Q39*(1+'RBH-R12 Growth Rates'!$J40)</f>
        <v>19.898084499709608</v>
      </c>
      <c r="S39" s="241">
        <f>R39*(1+'RBH-R12 Growth Rates'!$J40)</f>
        <v>20.901720828947031</v>
      </c>
      <c r="T39" s="241">
        <f>S39*(1+'RBH-R12 Growth Rates'!$J40)</f>
        <v>21.955979411868213</v>
      </c>
      <c r="U39" s="241">
        <f>T39*(1+'RBH-R12 Growth Rates'!$J40)</f>
        <v>23.063413576300547</v>
      </c>
      <c r="V39" s="241">
        <f>U39*(1+'RBH-R12 Growth Rates'!$J40)</f>
        <v>24.226705436968878</v>
      </c>
      <c r="W39" s="241">
        <f>V39*(1+'RBH-R12 Growth Rates'!$J40)</f>
        <v>25.448672391357409</v>
      </c>
      <c r="X39" s="241">
        <f>W39*(1+'RBH-R12 Growth Rates'!$J40)</f>
        <v>26.73227394321535</v>
      </c>
      <c r="Y39" s="241">
        <f>X39*(1+'RBH-R12 Growth Rates'!$J40)</f>
        <v>28.080618870232293</v>
      </c>
      <c r="Z39" s="241">
        <f>Y39*(1+'RBH-R12 Growth Rates'!$J40)</f>
        <v>29.496972753242808</v>
      </c>
      <c r="AA39" s="241">
        <f>Z39*(1+'RBH-R12 Growth Rates'!$J40)</f>
        <v>30.984765885195433</v>
      </c>
      <c r="AB39" s="241">
        <f>AA39*(1+'RBH-R12 Growth Rates'!$J40)</f>
        <v>32.547601579040851</v>
      </c>
      <c r="AC39" s="241">
        <f>AB39*(1+'RBH-R12 Growth Rates'!$J40)</f>
        <v>34.189264894660376</v>
      </c>
      <c r="AD39" s="241">
        <f>AC39*(1+'RBH-R12 Growth Rates'!$J40)</f>
        <v>35.913731805970535</v>
      </c>
      <c r="AE39" s="241">
        <f>AD39*(1+'RBH-R12 Growth Rates'!$J40)</f>
        <v>37.725178830405859</v>
      </c>
      <c r="AF39" s="241">
        <f>AE39*(1+'RBH-R12 Growth Rates'!$J40)</f>
        <v>39.627993144101552</v>
      </c>
      <c r="AG39" s="241">
        <f>AF39*(1+'RBH-R12 Growth Rates'!$J40)</f>
        <v>41.626783207274329</v>
      </c>
      <c r="AH39" s="241">
        <f>AG39*(1+'RBH-R12 Growth Rates'!$J40)</f>
        <v>43.726389925535102</v>
      </c>
      <c r="AI39" s="241">
        <f>AH39*(1+'RBH-R12 Growth Rates'!$J40)</f>
        <v>45.931898374165357</v>
      </c>
      <c r="AJ39" s="241">
        <f>AI39*(1+'RBH-R12 Growth Rates'!$J40)</f>
        <v>48.248650113752475</v>
      </c>
      <c r="AK39" s="241">
        <f>AJ39*(1+'RBH-R12 Growth Rates'!$J40)</f>
        <v>50.682256127011392</v>
      </c>
      <c r="AL39" s="241">
        <f>AK39*(1+'RBH-R12 Growth Rates'!$J40)</f>
        <v>53.238610408124579</v>
      </c>
      <c r="AM39" s="241">
        <f>AL39*(1+'RBH-R12 Growth Rates'!$J40)</f>
        <v>55.923904237512588</v>
      </c>
      <c r="AN39" s="241">
        <f>AM39*(1+'RBH-R12 Growth Rates'!$J40)</f>
        <v>58.744641176607473</v>
      </c>
      <c r="AO39" s="241">
        <f>AN39*(1+'RBH-R12 Growth Rates'!$J40)</f>
        <v>61.707652818945228</v>
      </c>
      <c r="AP39" s="241">
        <f>AO39*(1+'RBH-R12 Growth Rates'!$J40)</f>
        <v>64.820115335725035</v>
      </c>
      <c r="AQ39" s="241">
        <f>AP39*(1+'RBH-R12 Growth Rates'!$J40)</f>
        <v>68.089566855907435</v>
      </c>
      <c r="AR39" s="241">
        <f>AQ39*(1+'RBH-R12 Growth Rates'!$J40)</f>
        <v>71.523925722944426</v>
      </c>
      <c r="AS39" s="241">
        <f>AR39*(1+'RBH-R12 Growth Rates'!$J40)</f>
        <v>75.131509672357936</v>
      </c>
      <c r="AT39" s="241">
        <f>AS39*(1+'RBH-R12 Growth Rates'!$J40)</f>
        <v>78.92105597661309</v>
      </c>
      <c r="AU39" s="241">
        <f>AT39*(1+'RBH-R12 Growth Rates'!$J40)</f>
        <v>82.901742606075601</v>
      </c>
      <c r="AV39" s="241">
        <f>AU39*(1+'RBH-R12 Growth Rates'!$J40)</f>
        <v>87.083210457303281</v>
      </c>
      <c r="AW39" s="241">
        <f>AV39*(1+'RBH-R12 Growth Rates'!$J40)</f>
        <v>91.47558670250686</v>
      </c>
      <c r="AX39" s="241">
        <f>AW39*(1+'RBH-R12 Growth Rates'!$J40)</f>
        <v>96.089509316730528</v>
      </c>
      <c r="AY39" s="241">
        <f>AX39*(1+'RBH-R12 Growth Rates'!$J40)</f>
        <v>100.9361528421551</v>
      </c>
      <c r="AZ39" s="241">
        <f>AY39*(1+'RBH-R12 Growth Rates'!$J40)</f>
        <v>106.02725545192271</v>
      </c>
      <c r="BA39" s="241">
        <f>AZ39*(1+'RBH-R12 Growth Rates'!$J40)</f>
        <v>111.37514737902953</v>
      </c>
      <c r="BB39" s="241">
        <f>BA39*(1+'RBH-R12 Growth Rates'!$J40)</f>
        <v>116.99278077913885</v>
      </c>
      <c r="BC39" s="241">
        <f>BB39*(1+'RBH-R12 Growth Rates'!$J40)</f>
        <v>122.89376109963992</v>
      </c>
      <c r="BD39" s="241">
        <f>BC39*(1+'RBH-R12 Growth Rates'!$J40)</f>
        <v>129.09238003092565</v>
      </c>
      <c r="BE39" s="241">
        <f>BD39*(1+'RBH-R12 Growth Rates'!$J40)</f>
        <v>135.60365011969483</v>
      </c>
      <c r="BF39" s="241">
        <f>BE39*(1+'RBH-R12 Growth Rates'!$J40)</f>
        <v>142.44334112810887</v>
      </c>
      <c r="BG39" s="241">
        <f>BF39*(1+'RBH-R12 Growth Rates'!$J40)</f>
        <v>149.62801822686257</v>
      </c>
      <c r="BH39" s="241">
        <f>BG39*(1+'RBH-R12 Growth Rates'!$J40)</f>
        <v>157.17508211466895</v>
      </c>
      <c r="BI39" s="241">
        <f>BH39*(1+'RBH-R12 Growth Rates'!$J40)</f>
        <v>165.10281116132464</v>
      </c>
      <c r="BJ39" s="241">
        <f>BI39*(1+'RBH-R12 Growth Rates'!$J40)</f>
        <v>173.43040567642228</v>
      </c>
      <c r="BK39" s="241">
        <f>BJ39*(1+'RBH-R12 Growth Rates'!$J40)</f>
        <v>182.17803441092593</v>
      </c>
      <c r="BL39" s="241">
        <f>BK39*(1+'RBH-R12 Growth Rates'!$J40)</f>
        <v>191.36688340423174</v>
      </c>
      <c r="BM39" s="241">
        <f>BL39*(1+'RBH-R12 Growth Rates'!$J40)</f>
        <v>201.01920729501791</v>
      </c>
      <c r="BN39" s="241">
        <f>BM39*(1+'RBH-R12 Growth Rates'!$J40)</f>
        <v>211.15838322015446</v>
      </c>
      <c r="BO39" s="241">
        <f>BN39*(1+'RBH-R12 Growth Rates'!$J40)</f>
        <v>221.80896743221155</v>
      </c>
      <c r="BP39" s="241">
        <f>BO39*(1+'RBH-R12 Growth Rates'!$J40)</f>
        <v>232.99675477268931</v>
      </c>
      <c r="BQ39" s="241">
        <f>BP39*(1+'RBH-R12 Growth Rates'!$J40)</f>
        <v>244.74884114500856</v>
      </c>
      <c r="BR39" s="241">
        <f>BQ39*(1+'RBH-R12 Growth Rates'!$J40)</f>
        <v>257.09368913856667</v>
      </c>
      <c r="BS39" s="241">
        <f>BR39*(1+'RBH-R12 Growth Rates'!$J40)</f>
        <v>270.0611969627949</v>
      </c>
      <c r="BT39" s="241">
        <f>BS39*(1+'RBH-R12 Growth Rates'!$J40)</f>
        <v>283.68277085816959</v>
      </c>
      <c r="BU39" s="241">
        <f>BT39*(1+'RBH-R12 Growth Rates'!$J40)</f>
        <v>297.99140115955112</v>
      </c>
      <c r="BV39" s="241">
        <f>BU39*(1+'RBH-R12 Growth Rates'!$J40)</f>
        <v>313.02174219606911</v>
      </c>
      <c r="BW39" s="241">
        <f>BV39*(1+'RBH-R12 Growth Rates'!$J40)</f>
        <v>328.81019622106589</v>
      </c>
      <c r="BX39" s="241">
        <f>BW39*(1+'RBH-R12 Growth Rates'!$J40)</f>
        <v>345.39500157536838</v>
      </c>
      <c r="BY39" s="241">
        <f>BX39*(1+'RBH-R12 Growth Rates'!$J40)</f>
        <v>362.81632529741387</v>
      </c>
      <c r="BZ39" s="241">
        <f>BY39*(1+'RBH-R12 Growth Rates'!$J40)</f>
        <v>381.11636040452288</v>
      </c>
      <c r="CA39" s="241">
        <f>BZ39*(1+'RBH-R12 Growth Rates'!$J40)</f>
        <v>400.33942808092684</v>
      </c>
      <c r="CB39" s="241">
        <f>CA39*(1+'RBH-R12 Growth Rates'!$J40)</f>
        <v>420.53208502004151</v>
      </c>
      <c r="CC39" s="241">
        <f>CB39*(1+'RBH-R12 Growth Rates'!$J40)</f>
        <v>441.74323618096025</v>
      </c>
      <c r="CD39" s="241">
        <f>CC39*(1+'RBH-R12 Growth Rates'!$J40)</f>
        <v>464.0242532322543</v>
      </c>
      <c r="CE39" s="241">
        <f>CD39*(1+'RBH-R12 Growth Rates'!$J40)</f>
        <v>487.42909896994092</v>
      </c>
      <c r="CF39" s="241">
        <f>CE39*(1+'RBH-R12 Growth Rates'!$J40)</f>
        <v>512.01445801094985</v>
      </c>
      <c r="CG39" s="241">
        <f>CF39*(1+'RBH-R12 Growth Rates'!$J40)</f>
        <v>537.83987407861696</v>
      </c>
      <c r="CH39" s="241">
        <f>CG39*(1+'RBH-R12 Growth Rates'!$J40)</f>
        <v>564.96789421269864</v>
      </c>
      <c r="CI39" s="241">
        <f>CH39*(1+'RBH-R12 Growth Rates'!$J40)</f>
        <v>593.46422025317281</v>
      </c>
      <c r="CJ39" s="241">
        <f>CI39*(1+'RBH-R12 Growth Rates'!$J40)</f>
        <v>623.39786796470685</v>
      </c>
      <c r="CK39" s="241">
        <f>CJ39*(1+'RBH-R12 Growth Rates'!$J40)</f>
        <v>654.84133418717988</v>
      </c>
      <c r="CL39" s="241">
        <f>CK39*(1+'RBH-R12 Growth Rates'!$J40)</f>
        <v>687.87077241708334</v>
      </c>
      <c r="CM39" s="241">
        <f>CL39*(1+'RBH-R12 Growth Rates'!$J40)</f>
        <v>722.56617724504395</v>
      </c>
      <c r="CN39" s="241">
        <f>CM39*(1+'RBH-R12 Growth Rates'!$J40)</f>
        <v>759.01157809616188</v>
      </c>
      <c r="CO39" s="241">
        <f>CN39*(1+'RBH-R12 Growth Rates'!$J40)</f>
        <v>797.29524274238713</v>
      </c>
      <c r="CP39" s="241">
        <f>CO39*(1+'RBH-R12 Growth Rates'!$J40)</f>
        <v>837.50989107982423</v>
      </c>
      <c r="CQ39" s="241">
        <f>CP39*(1+'RBH-R12 Growth Rates'!$J40)</f>
        <v>879.75291968871647</v>
      </c>
      <c r="CR39" s="241">
        <f>CQ39*(1+'RBH-R12 Growth Rates'!$J40)</f>
        <v>924.12663771997597</v>
      </c>
      <c r="CS39" s="241">
        <f>CR39*(1+'RBH-R12 Growth Rates'!$J40)</f>
        <v>970.73851467955637</v>
      </c>
      <c r="CT39" s="241">
        <f>CS39*(1+'RBH-R12 Growth Rates'!$J40)</f>
        <v>1019.701440710783</v>
      </c>
      <c r="CU39" s="241">
        <f>CT39*(1+'RBH-R12 Growth Rates'!$J40)</f>
        <v>1071.1340000050216</v>
      </c>
      <c r="CV39" s="241">
        <f>CU39*(1+'RBH-R12 Growth Rates'!$J40)</f>
        <v>1125.1607580028644</v>
      </c>
      <c r="CW39" s="241">
        <f>CV39*(1+'RBH-R12 Growth Rates'!$J40)</f>
        <v>1181.9125630814121</v>
      </c>
      <c r="CX39" s="241">
        <f>CW39*(1+'RBH-R12 Growth Rates'!$J40)</f>
        <v>1241.5268634583119</v>
      </c>
      <c r="CY39" s="241">
        <f>CX39*(1+'RBH-R12 Growth Rates'!$J40)</f>
        <v>1304.1480400800685</v>
      </c>
      <c r="CZ39" s="241">
        <f>CY39*(1+'RBH-R12 Growth Rates'!$J40)</f>
        <v>1369.9277563008557</v>
      </c>
      <c r="DA39" s="241">
        <f>CZ39*(1+'RBH-R12 Growth Rates'!$J40)</f>
        <v>1439.0253251987219</v>
      </c>
      <c r="DB39" s="241">
        <f>DA39*(1+'RBH-R12 Growth Rates'!$J40)</f>
        <v>1511.6080954188008</v>
      </c>
      <c r="DC39" s="241">
        <f>DB39*(1+'RBH-R12 Growth Rates'!$J40)</f>
        <v>1587.8518564780043</v>
      </c>
      <c r="DD39" s="241">
        <f>DC39*(1+'RBH-R12 Growth Rates'!$J40)</f>
        <v>1667.9412645128164</v>
      </c>
      <c r="DE39" s="241">
        <f>DD39*(1+'RBH-R12 Growth Rates'!$J40)</f>
        <v>1752.0702895013121</v>
      </c>
      <c r="DF39" s="241">
        <f>DE39*(1+'RBH-R12 Growth Rates'!$J40)</f>
        <v>1840.4426850425366</v>
      </c>
      <c r="DG39" s="241">
        <f>DF39*(1+'RBH-R12 Growth Rates'!$J40)</f>
        <v>1933.2724818310121</v>
      </c>
      <c r="DH39" s="241">
        <f>DG39*(1+'RBH-R12 Growth Rates'!$J40)</f>
        <v>2030.7845060215275</v>
      </c>
      <c r="DI39" s="241">
        <f>DH39*(1+'RBH-R12 Growth Rates'!$J40)</f>
        <v>2133.2149237396461</v>
      </c>
      <c r="DJ39" s="241">
        <f>DI39*(1+'RBH-R12 Growth Rates'!$J40)</f>
        <v>2240.8118130566954</v>
      </c>
      <c r="DK39" s="241">
        <f>DJ39*(1+'RBH-R12 Growth Rates'!$J40)</f>
        <v>2353.8357648145088</v>
      </c>
      <c r="DL39" s="241">
        <f>DK39*(1+'RBH-R12 Growth Rates'!$J40)</f>
        <v>2472.5605137550751</v>
      </c>
      <c r="DM39" s="241">
        <f>DL39*(1+'RBH-R12 Growth Rates'!$J40)</f>
        <v>2597.2736014836328</v>
      </c>
      <c r="DN39" s="241">
        <f>DM39*(1+'RBH-R12 Growth Rates'!$J40)</f>
        <v>2728.2770728708579</v>
      </c>
      <c r="DO39" s="241">
        <f>DN39*(1+'RBH-R12 Growth Rates'!$J40)</f>
        <v>2865.8882075807687</v>
      </c>
      <c r="DP39" s="241">
        <f>DO39*(1+'RBH-R12 Growth Rates'!$J40)</f>
        <v>3010.4402884960527</v>
      </c>
      <c r="DQ39" s="241">
        <f>DP39*(1+'RBH-R12 Growth Rates'!$J40)</f>
        <v>3162.2834089018747</v>
      </c>
      <c r="DR39" s="241">
        <f>DQ39*(1+'RBH-R12 Growth Rates'!$J40)</f>
        <v>3321.7853203831032</v>
      </c>
      <c r="DS39" s="241">
        <f>DR39*(1+'RBH-R12 Growth Rates'!$J40)</f>
        <v>3489.3323234884883</v>
      </c>
      <c r="DT39" s="241">
        <f>DS39*(1+'RBH-R12 Growth Rates'!$J40)</f>
        <v>3665.3302033189107</v>
      </c>
      <c r="DU39" s="241">
        <f>DT39*(1+'RBH-R12 Growth Rates'!$J40)</f>
        <v>3850.2052123056169</v>
      </c>
      <c r="DV39" s="241">
        <f>DU39*(1+'RBH-R12 Growth Rates'!$J40)</f>
        <v>4044.4051025586509</v>
      </c>
      <c r="DW39" s="241">
        <f>DV39*(1+'RBH-R12 Growth Rates'!$J40)</f>
        <v>4248.4002102857439</v>
      </c>
      <c r="DX39" s="241">
        <f>DW39*(1+'RBH-R12 Growth Rates'!$J40)</f>
        <v>4462.684594908038</v>
      </c>
      <c r="DY39" s="241">
        <f>DX39*(1+'RBH-R12 Growth Rates'!$J40)</f>
        <v>4687.7772356314836</v>
      </c>
      <c r="DZ39" s="241">
        <f>DY39*(1+'RBH-R12 Growth Rates'!$J40)</f>
        <v>4924.2232883719171</v>
      </c>
      <c r="EA39" s="241">
        <f>DZ39*(1+'RBH-R12 Growth Rates'!$J40)</f>
        <v>5172.5954060779786</v>
      </c>
      <c r="EB39" s="241">
        <f>EA39*(1+'RBH-R12 Growth Rates'!$J40)</f>
        <v>5433.4951256495897</v>
      </c>
      <c r="EC39" s="241">
        <f>EB39*(1+'RBH-R12 Growth Rates'!$J40)</f>
        <v>5707.5543248109952</v>
      </c>
      <c r="ED39" s="241">
        <f>EC39*(1+'RBH-R12 Growth Rates'!$J40)</f>
        <v>5995.4367524667869</v>
      </c>
      <c r="EE39" s="241">
        <f>ED39*(1+'RBH-R12 Growth Rates'!$J40)</f>
        <v>6297.8396362473195</v>
      </c>
      <c r="EF39" s="241">
        <f>EE39*(1+'RBH-R12 Growth Rates'!$J40)</f>
        <v>6615.4953711368489</v>
      </c>
      <c r="EG39" s="241">
        <f>EF39*(1+'RBH-R12 Growth Rates'!$J40)</f>
        <v>6949.1732932741206</v>
      </c>
      <c r="EH39" s="241">
        <f>EG39*(1+'RBH-R12 Growth Rates'!$J40)</f>
        <v>7299.6815432214034</v>
      </c>
      <c r="EI39" s="241">
        <f>EH39*(1+'RBH-R12 Growth Rates'!$J40)</f>
        <v>7667.8690232146573</v>
      </c>
      <c r="EJ39" s="241">
        <f>EI39*(1+'RBH-R12 Growth Rates'!$J40)</f>
        <v>8054.6274531351264</v>
      </c>
      <c r="EK39" s="241">
        <f>EJ39*(1+'RBH-R12 Growth Rates'!$J40)</f>
        <v>8460.8935301817637</v>
      </c>
      <c r="EL39" s="241">
        <f>EK39*(1+'RBH-R12 Growth Rates'!$J40)</f>
        <v>8887.6511974750265</v>
      </c>
      <c r="EM39" s="241">
        <f>EL39*(1+'RBH-R12 Growth Rates'!$J40)</f>
        <v>9335.9340270864195</v>
      </c>
      <c r="EN39" s="241">
        <f>EM39*(1+'RBH-R12 Growth Rates'!$J40)</f>
        <v>9806.8277232652908</v>
      </c>
      <c r="EO39" s="241">
        <f>EN39*(1+'RBH-R12 Growth Rates'!$J40)</f>
        <v>10301.472751925483</v>
      </c>
      <c r="EP39" s="241">
        <f>EO39*(1+'RBH-R12 Growth Rates'!$J40)</f>
        <v>10821.067102760244</v>
      </c>
      <c r="EQ39" s="241">
        <f>EP39*(1+'RBH-R12 Growth Rates'!$J40)</f>
        <v>11366.869190675019</v>
      </c>
      <c r="ER39" s="241">
        <f>EQ39*(1+'RBH-R12 Growth Rates'!$J40)</f>
        <v>11940.200903565148</v>
      </c>
      <c r="ES39" s="241">
        <f>ER39*(1+'RBH-R12 Growth Rates'!$J40)</f>
        <v>12542.450803819938</v>
      </c>
      <c r="ET39" s="241">
        <f>ES39*(1+'RBH-R12 Growth Rates'!$J40)</f>
        <v>13175.077491306893</v>
      </c>
      <c r="EU39" s="241">
        <f>ET39*(1+'RBH-R12 Growth Rates'!$J40)</f>
        <v>13839.613135980973</v>
      </c>
      <c r="EV39" s="241">
        <f>EU39*(1+'RBH-R12 Growth Rates'!$J40)</f>
        <v>14537.667188674572</v>
      </c>
      <c r="EW39" s="241">
        <f>EV39*(1+'RBH-R12 Growth Rates'!$J40)</f>
        <v>15270.930279055437</v>
      </c>
      <c r="EX39" s="241">
        <f>EW39*(1+'RBH-R12 Growth Rates'!$J40)</f>
        <v>16041.178310193083</v>
      </c>
      <c r="EY39" s="241">
        <f>EX39*(1+'RBH-R12 Growth Rates'!$J40)</f>
        <v>16850.276759650373</v>
      </c>
      <c r="EZ39" s="241">
        <f>EY39*(1+'RBH-R12 Growth Rates'!$J40)</f>
        <v>17700.185197517192</v>
      </c>
      <c r="FA39" s="241">
        <f>EZ39*(1+'RBH-R12 Growth Rates'!$J40)</f>
        <v>18592.962032328502</v>
      </c>
      <c r="FB39" s="241">
        <f>FA39*(1+'RBH-R12 Growth Rates'!$J40)</f>
        <v>19530.769496360997</v>
      </c>
      <c r="FC39" s="241">
        <f>FB39*(1+'RBH-R12 Growth Rates'!$J40)</f>
        <v>20515.878882382352</v>
      </c>
      <c r="FD39" s="241">
        <f>FC39*(1+'RBH-R12 Growth Rates'!$J40)</f>
        <v>21550.676044536041</v>
      </c>
      <c r="FE39" s="241">
        <f>FD39*(1+'RBH-R12 Growth Rates'!$J40)</f>
        <v>22637.667176684397</v>
      </c>
      <c r="FF39" s="241">
        <f>FE39*(1+'RBH-R12 Growth Rates'!$J40)</f>
        <v>23779.484882204626</v>
      </c>
      <c r="FG39" s="241">
        <f>FF39*(1+'RBH-R12 Growth Rates'!$J40)</f>
        <v>24978.894549938268</v>
      </c>
      <c r="FH39" s="241">
        <f>FG39*(1+'RBH-R12 Growth Rates'!$J40)</f>
        <v>26238.801051736198</v>
      </c>
      <c r="FI39" s="241">
        <f>FH39*(1+'RBH-R12 Growth Rates'!$J40)</f>
        <v>27562.255777820003</v>
      </c>
      <c r="FJ39" s="241">
        <f>FI39*(1+'RBH-R12 Growth Rates'!$J40)</f>
        <v>28952.464026998859</v>
      </c>
      <c r="FK39" s="241">
        <f>FJ39*(1+'RBH-R12 Growth Rates'!$J40)</f>
        <v>30412.792769640382</v>
      </c>
      <c r="FL39" s="241">
        <f>FK39*(1+'RBH-R12 Growth Rates'!$J40)</f>
        <v>31946.778802196721</v>
      </c>
      <c r="FM39" s="241">
        <f>FL39*(1+'RBH-R12 Growth Rates'!$J40)</f>
        <v>33558.13731303552</v>
      </c>
      <c r="FN39" s="241">
        <f>FM39*(1+'RBH-R12 Growth Rates'!$J40)</f>
        <v>35250.770880321455</v>
      </c>
      <c r="FO39" s="241">
        <f>FN39*(1+'RBH-R12 Growth Rates'!$J40)</f>
        <v>37028.778923740487</v>
      </c>
      <c r="FP39" s="241">
        <f>FO39*(1+'RBH-R12 Growth Rates'!$J40)</f>
        <v>38896.467632958171</v>
      </c>
      <c r="FQ39" s="241">
        <f>FP39*(1+'RBH-R12 Growth Rates'!$J40)</f>
        <v>40858.360396857839</v>
      </c>
      <c r="FR39" s="241">
        <f>FQ39*(1+'RBH-R12 Growth Rates'!$J40)</f>
        <v>42919.208758817535</v>
      </c>
      <c r="FS39" s="241">
        <f>FR39*(1+'RBH-R12 Growth Rates'!$J40)</f>
        <v>45084.003924558383</v>
      </c>
      <c r="FT39" s="241">
        <f>FS39*(1+'RBH-R12 Growth Rates'!$J40)</f>
        <v>47357.988850435533</v>
      </c>
      <c r="FU39" s="241">
        <f>FT39*(1+'RBH-R12 Growth Rates'!$J40)</f>
        <v>49746.670941448443</v>
      </c>
      <c r="FV39" s="241">
        <f>FU39*(1+'RBH-R12 Growth Rates'!$J40)</f>
        <v>52255.835389724154</v>
      </c>
      <c r="FW39" s="241">
        <f>FV39*(1+'RBH-R12 Growth Rates'!$J40)</f>
        <v>54891.559185778147</v>
      </c>
      <c r="FX39" s="241">
        <f>FW39*(1+'RBH-R12 Growth Rates'!$J40)</f>
        <v>57660.225836487021</v>
      </c>
      <c r="FY39" s="241">
        <f>FX39*(1+'RBH-R12 Growth Rates'!$J40)</f>
        <v>60568.540825418604</v>
      </c>
      <c r="FZ39" s="241">
        <f>FY39*(1+'RBH-R12 Growth Rates'!$J40)</f>
        <v>63623.547852963253</v>
      </c>
      <c r="GA39" s="241">
        <f>FZ39*(1+'RBH-R12 Growth Rates'!$J40)</f>
        <v>66832.645895598544</v>
      </c>
      <c r="GB39" s="241">
        <f>GA39*(1+'RBH-R12 Growth Rates'!$J40)</f>
        <v>70203.607125603477</v>
      </c>
      <c r="GC39" s="241">
        <f>GB39*(1+'RBH-R12 Growth Rates'!$J40)</f>
        <v>73744.595734622359</v>
      </c>
      <c r="GD39" s="241">
        <f>GC39*(1+'RBH-R12 Growth Rates'!$J40)</f>
        <v>77464.187706667421</v>
      </c>
      <c r="GE39" s="241">
        <f>GD39*(1+'RBH-R12 Growth Rates'!$J40)</f>
        <v>81371.391588448765</v>
      </c>
      <c r="GF39" s="241">
        <f>GE39*(1+'RBH-R12 Growth Rates'!$J40)</f>
        <v>85475.670307335677</v>
      </c>
      <c r="GG39" s="241">
        <f>GF39*(1+'RBH-R12 Growth Rates'!$J40)</f>
        <v>89786.964089790694</v>
      </c>
      <c r="GH39" s="241">
        <f>GG39*(1+'RBH-R12 Growth Rates'!$J40)</f>
        <v>94315.71453578287</v>
      </c>
      <c r="GI39" s="241">
        <f>GH39*(1+'RBH-R12 Growth Rates'!$J40)</f>
        <v>99072.889907486577</v>
      </c>
      <c r="GJ39" s="241">
        <f>GI39*(1+'RBH-R12 Growth Rates'!$J40)</f>
        <v>104070.01169351298</v>
      </c>
      <c r="GK39" s="241">
        <f>GJ39*(1+'RBH-R12 Growth Rates'!$J40)</f>
        <v>109319.18251301057</v>
      </c>
      <c r="GL39" s="241">
        <f>GK39*(1+'RBH-R12 Growth Rates'!$J40)</f>
        <v>114833.11542721621</v>
      </c>
      <c r="GM39" s="241">
        <f>GL39*(1+'RBH-R12 Growth Rates'!$J40)</f>
        <v>120625.16472944681</v>
      </c>
      <c r="GN39" s="241">
        <f>GM39*(1+'RBH-R12 Growth Rates'!$J40)</f>
        <v>126709.35828810259</v>
      </c>
      <c r="GO39" s="241">
        <f>GN39*(1+'RBH-R12 Growth Rates'!$J40)</f>
        <v>133100.43152101387</v>
      </c>
      <c r="GP39" s="241">
        <f>GO39*(1+'RBH-R12 Growth Rates'!$J40)</f>
        <v>139813.86308341462</v>
      </c>
      <c r="GQ39" s="241">
        <f>GP39*(1+'RBH-R12 Growth Rates'!$J40)</f>
        <v>146865.912355976</v>
      </c>
      <c r="GR39" s="241">
        <f>GQ39*(1+'RBH-R12 Growth Rates'!$J40)</f>
        <v>154273.65882369294</v>
      </c>
      <c r="GS39" s="241">
        <f>GR39*(1+'RBH-R12 Growth Rates'!$J40)</f>
        <v>162055.04344099606</v>
      </c>
      <c r="GT39" s="241">
        <f>GS39*(1+'RBH-R12 Growth Rates'!$J40)</f>
        <v>170228.91208327195</v>
      </c>
      <c r="GU39" s="241">
        <f>GT39*(1+'RBH-R12 Growth Rates'!$J40)</f>
        <v>178815.06119002786</v>
      </c>
      <c r="GV39" s="241">
        <f>GU39*(1+'RBH-R12 Growth Rates'!$J40)</f>
        <v>187834.28571024456</v>
      </c>
      <c r="GW39" s="241">
        <f>GV39*(1+'RBH-R12 Growth Rates'!$J40)</f>
        <v>197308.42946603746</v>
      </c>
      <c r="GX39" s="241">
        <f>GW39*(1+'RBH-R12 Growth Rates'!$J40)</f>
        <v>207260.43805660229</v>
      </c>
      <c r="GY39" s="241">
        <f>GX39*(1+'RBH-R12 Growth Rates'!$J40)</f>
        <v>217714.4144305746</v>
      </c>
      <c r="GZ39" s="241">
        <f>GY39*(1+'RBH-R12 Growth Rates'!$J40)</f>
        <v>228695.67726139462</v>
      </c>
      <c r="HA39" s="241">
        <f>GZ39*(1+'RBH-R12 Growth Rates'!$J40)</f>
        <v>240230.82226705799</v>
      </c>
    </row>
    <row r="40" spans="1:211">
      <c r="A40" s="259" t="s">
        <v>554</v>
      </c>
      <c r="B40" s="241">
        <v>3.18</v>
      </c>
      <c r="C40" s="241">
        <v>3.27</v>
      </c>
      <c r="D40" s="241">
        <v>3.51</v>
      </c>
      <c r="E40" s="241">
        <v>3.85</v>
      </c>
      <c r="F40" s="241">
        <f>E40*(1+'RBH-R12 Growth Rates'!$B41)</f>
        <v>4.0168332050000002</v>
      </c>
      <c r="G40" s="241">
        <f>F40*(1+'RBH-R12 Growth Rates'!F41)</f>
        <v>4.1966041982893136</v>
      </c>
      <c r="H40" s="241">
        <f>G40*(1+'RBH-R12 Growth Rates'!G41)</f>
        <v>4.3903845650269391</v>
      </c>
      <c r="I40" s="241">
        <f>H40*(1+'RBH-R12 Growth Rates'!H41)</f>
        <v>4.5993520522032822</v>
      </c>
      <c r="J40" s="241">
        <f>I40*(1+'RBH-R12 Growth Rates'!I41)</f>
        <v>4.8248018638066865</v>
      </c>
      <c r="K40" s="241">
        <f>J40*(1+'RBH-R12 Growth Rates'!$J41)</f>
        <v>5.0681592800423791</v>
      </c>
      <c r="L40" s="241">
        <f>K40*(1+'RBH-R12 Growth Rates'!$J41)</f>
        <v>5.3237913624112396</v>
      </c>
      <c r="M40" s="241">
        <f>L40*(1+'RBH-R12 Growth Rates'!$J41)</f>
        <v>5.5923172308522089</v>
      </c>
      <c r="N40" s="241">
        <f>M40*(1+'RBH-R12 Growth Rates'!$J41)</f>
        <v>5.8743872329966678</v>
      </c>
      <c r="O40" s="241">
        <f>N40*(1+'RBH-R12 Growth Rates'!$J41)</f>
        <v>6.1706845192570619</v>
      </c>
      <c r="P40" s="241">
        <f>O40*(1+'RBH-R12 Growth Rates'!$J41)</f>
        <v>6.4819266973611773</v>
      </c>
      <c r="Q40" s="241">
        <f>P40*(1+'RBH-R12 Growth Rates'!$J41)</f>
        <v>6.8088675703392054</v>
      </c>
      <c r="R40" s="241">
        <f>Q40*(1+'RBH-R12 Growth Rates'!$J41)</f>
        <v>7.1522989621728614</v>
      </c>
      <c r="S40" s="241">
        <f>R40*(1+'RBH-R12 Growth Rates'!$J41)</f>
        <v>7.5130526355281315</v>
      </c>
      <c r="T40" s="241">
        <f>S40*(1+'RBH-R12 Growth Rates'!$J41)</f>
        <v>7.8920023062162343</v>
      </c>
      <c r="U40" s="241">
        <f>T40*(1+'RBH-R12 Growth Rates'!$J41)</f>
        <v>8.2900657592616636</v>
      </c>
      <c r="V40" s="241">
        <f>U40*(1+'RBH-R12 Growth Rates'!$J41)</f>
        <v>8.7082070717022475</v>
      </c>
      <c r="W40" s="241">
        <f>V40*(1+'RBH-R12 Growth Rates'!$J41)</f>
        <v>9.1474389475046731</v>
      </c>
      <c r="X40" s="241">
        <f>W40*(1+'RBH-R12 Growth Rates'!$J41)</f>
        <v>9.6088251702504355</v>
      </c>
      <c r="Y40" s="241">
        <f>X40*(1+'RBH-R12 Growth Rates'!$J41)</f>
        <v>10.093483179532438</v>
      </c>
      <c r="Z40" s="241">
        <f>Y40*(1+'RBH-R12 Growth Rates'!$J41)</f>
        <v>10.602586777302035</v>
      </c>
      <c r="AA40" s="241">
        <f>Z40*(1+'RBH-R12 Growth Rates'!$J41)</f>
        <v>11.137368970721102</v>
      </c>
      <c r="AB40" s="241">
        <f>AA40*(1+'RBH-R12 Growth Rates'!$J41)</f>
        <v>11.69912495840426</v>
      </c>
      <c r="AC40" s="241">
        <f>AB40*(1+'RBH-R12 Growth Rates'!$J41)</f>
        <v>12.289215267283698</v>
      </c>
      <c r="AD40" s="241">
        <f>AC40*(1+'RBH-R12 Growth Rates'!$J41)</f>
        <v>12.909069047693823</v>
      </c>
      <c r="AE40" s="241">
        <f>AD40*(1+'RBH-R12 Growth Rates'!$J41)</f>
        <v>13.560187534656171</v>
      </c>
      <c r="AF40" s="241">
        <f>AE40*(1+'RBH-R12 Growth Rates'!$J41)</f>
        <v>14.244147683747507</v>
      </c>
      <c r="AG40" s="241">
        <f>AF40*(1+'RBH-R12 Growth Rates'!$J41)</f>
        <v>14.962605990356906</v>
      </c>
      <c r="AH40" s="241">
        <f>AG40*(1+'RBH-R12 Growth Rates'!$J41)</f>
        <v>15.717302501581734</v>
      </c>
      <c r="AI40" s="241">
        <f>AH40*(1+'RBH-R12 Growth Rates'!$J41)</f>
        <v>16.510065030479019</v>
      </c>
      <c r="AJ40" s="241">
        <f>AI40*(1+'RBH-R12 Growth Rates'!$J41)</f>
        <v>17.342813582878772</v>
      </c>
      <c r="AK40" s="241">
        <f>AJ40*(1+'RBH-R12 Growth Rates'!$J41)</f>
        <v>18.217565007480644</v>
      </c>
      <c r="AL40" s="241">
        <f>AK40*(1+'RBH-R12 Growth Rates'!$J41)</f>
        <v>19.136437880496075</v>
      </c>
      <c r="AM40" s="241">
        <f>AL40*(1+'RBH-R12 Growth Rates'!$J41)</f>
        <v>20.10165763666614</v>
      </c>
      <c r="AN40" s="241">
        <f>AM40*(1+'RBH-R12 Growth Rates'!$J41)</f>
        <v>21.115561959081973</v>
      </c>
      <c r="AO40" s="241">
        <f>AN40*(1+'RBH-R12 Growth Rates'!$J41)</f>
        <v>22.180606440861496</v>
      </c>
      <c r="AP40" s="241">
        <f>AO40*(1+'RBH-R12 Growth Rates'!$J41)</f>
        <v>23.29937053239458</v>
      </c>
      <c r="AQ40" s="241">
        <f>AP40*(1+'RBH-R12 Growth Rates'!$J41)</f>
        <v>24.474563788560335</v>
      </c>
      <c r="AR40" s="241">
        <f>AQ40*(1+'RBH-R12 Growth Rates'!$J41)</f>
        <v>25.709032431046818</v>
      </c>
      <c r="AS40" s="241">
        <f>AR40*(1+'RBH-R12 Growth Rates'!$J41)</f>
        <v>27.005766241666542</v>
      </c>
      <c r="AT40" s="241">
        <f>AS40*(1+'RBH-R12 Growth Rates'!$J41)</f>
        <v>28.367905803362831</v>
      </c>
      <c r="AU40" s="241">
        <f>AT40*(1+'RBH-R12 Growth Rates'!$J41)</f>
        <v>29.798750106444142</v>
      </c>
      <c r="AV40" s="241">
        <f>AU40*(1+'RBH-R12 Growth Rates'!$J41)</f>
        <v>31.301764538468056</v>
      </c>
      <c r="AW40" s="241">
        <f>AV40*(1+'RBH-R12 Growth Rates'!$J41)</f>
        <v>32.880589277125722</v>
      </c>
      <c r="AX40" s="241">
        <f>AW40*(1+'RBH-R12 Growth Rates'!$J41)</f>
        <v>34.539048106453713</v>
      </c>
      <c r="AY40" s="241">
        <f>AX40*(1+'RBH-R12 Growth Rates'!$J41)</f>
        <v>36.281157677725353</v>
      </c>
      <c r="AZ40" s="241">
        <f>AY40*(1+'RBH-R12 Growth Rates'!$J41)</f>
        <v>38.111137237450706</v>
      </c>
      <c r="BA40" s="241">
        <f>AZ40*(1+'RBH-R12 Growth Rates'!$J41)</f>
        <v>40.033418846045592</v>
      </c>
      <c r="BB40" s="241">
        <f>BA40*(1+'RBH-R12 Growth Rates'!$J41)</f>
        <v>42.05265811191844</v>
      </c>
      <c r="BC40" s="241">
        <f>BB40*(1+'RBH-R12 Growth Rates'!$J41)</f>
        <v>44.173745466972044</v>
      </c>
      <c r="BD40" s="241">
        <f>BC40*(1+'RBH-R12 Growth Rates'!$J41)</f>
        <v>46.40181801082857</v>
      </c>
      <c r="BE40" s="241">
        <f>BD40*(1+'RBH-R12 Growth Rates'!$J41)</f>
        <v>48.742271952463533</v>
      </c>
      <c r="BF40" s="241">
        <f>BE40*(1+'RBH-R12 Growth Rates'!$J41)</f>
        <v>51.200775679381401</v>
      </c>
      <c r="BG40" s="241">
        <f>BF40*(1+'RBH-R12 Growth Rates'!$J41)</f>
        <v>53.783283485985251</v>
      </c>
      <c r="BH40" s="241">
        <f>BG40*(1+'RBH-R12 Growth Rates'!$J41)</f>
        <v>56.496049994389502</v>
      </c>
      <c r="BI40" s="241">
        <f>BH40*(1+'RBH-R12 Growth Rates'!$J41)</f>
        <v>59.345645302601731</v>
      </c>
      <c r="BJ40" s="241">
        <f>BI40*(1+'RBH-R12 Growth Rates'!$J41)</f>
        <v>62.338970896761239</v>
      </c>
      <c r="BK40" s="241">
        <f>BJ40*(1+'RBH-R12 Growth Rates'!$J41)</f>
        <v>65.483276365972458</v>
      </c>
      <c r="BL40" s="241">
        <f>BK40*(1+'RBH-R12 Growth Rates'!$J41)</f>
        <v>68.786176960215258</v>
      </c>
      <c r="BM40" s="241">
        <f>BL40*(1+'RBH-R12 Growth Rates'!$J41)</f>
        <v>72.255672033855831</v>
      </c>
      <c r="BN40" s="241">
        <f>BM40*(1+'RBH-R12 Growth Rates'!$J41)</f>
        <v>75.900164419426943</v>
      </c>
      <c r="BO40" s="241">
        <f>BN40*(1+'RBH-R12 Growth Rates'!$J41)</f>
        <v>79.72848077859922</v>
      </c>
      <c r="BP40" s="241">
        <f>BO40*(1+'RBH-R12 Growth Rates'!$J41)</f>
        <v>83.749892979631809</v>
      </c>
      <c r="BQ40" s="241">
        <f>BP40*(1+'RBH-R12 Growth Rates'!$J41)</f>
        <v>87.97414055307695</v>
      </c>
      <c r="BR40" s="241">
        <f>BQ40*(1+'RBH-R12 Growth Rates'!$J41)</f>
        <v>92.41145428012419</v>
      </c>
      <c r="BS40" s="241">
        <f>BR40*(1+'RBH-R12 Growth Rates'!$J41)</f>
        <v>97.072580970713403</v>
      </c>
      <c r="BT40" s="241">
        <f>BS40*(1+'RBH-R12 Growth Rates'!$J41)</f>
        <v>101.96880949142711</v>
      </c>
      <c r="BU40" s="241">
        <f>BT40*(1+'RBH-R12 Growth Rates'!$J41)</f>
        <v>107.11199810619954</v>
      </c>
      <c r="BV40" s="241">
        <f>BU40*(1+'RBH-R12 Growth Rates'!$J41)</f>
        <v>112.51460319605935</v>
      </c>
      <c r="BW40" s="241">
        <f>BV40*(1+'RBH-R12 Growth Rates'!$J41)</f>
        <v>118.189709427463</v>
      </c>
      <c r="BX40" s="241">
        <f>BW40*(1+'RBH-R12 Growth Rates'!$J41)</f>
        <v>124.15106144228372</v>
      </c>
      <c r="BY40" s="241">
        <f>BX40*(1+'RBH-R12 Growth Rates'!$J41)</f>
        <v>130.41309714620698</v>
      </c>
      <c r="BZ40" s="241">
        <f>BY40*(1+'RBH-R12 Growth Rates'!$J41)</f>
        <v>136.99098267615398</v>
      </c>
      <c r="CA40" s="241">
        <f>BZ40*(1+'RBH-R12 Growth Rates'!$J41)</f>
        <v>143.90064913142152</v>
      </c>
      <c r="CB40" s="241">
        <f>CA40*(1+'RBH-R12 Growth Rates'!$J41)</f>
        <v>151.15883115749796</v>
      </c>
      <c r="CC40" s="241">
        <f>CB40*(1+'RBH-R12 Growth Rates'!$J41)</f>
        <v>158.78310747600213</v>
      </c>
      <c r="CD40" s="241">
        <f>CC40*(1+'RBH-R12 Growth Rates'!$J41)</f>
        <v>166.79194345890551</v>
      </c>
      <c r="CE40" s="241">
        <f>CD40*(1+'RBH-R12 Growth Rates'!$J41)</f>
        <v>175.20473585014872</v>
      </c>
      <c r="CF40" s="241">
        <f>CE40*(1+'RBH-R12 Growth Rates'!$J41)</f>
        <v>184.04185974296473</v>
      </c>
      <c r="CG40" s="241">
        <f>CF40*(1+'RBH-R12 Growth Rates'!$J41)</f>
        <v>193.32471792668355</v>
      </c>
      <c r="CH40" s="241">
        <f>CG40*(1+'RBH-R12 Growth Rates'!$J41)</f>
        <v>203.07579272253281</v>
      </c>
      <c r="CI40" s="241">
        <f>CH40*(1+'RBH-R12 Growth Rates'!$J41)</f>
        <v>213.31870043397595</v>
      </c>
      <c r="CJ40" s="241">
        <f>CI40*(1+'RBH-R12 Growth Rates'!$J41)</f>
        <v>224.07824854346245</v>
      </c>
      <c r="CK40" s="241">
        <f>CJ40*(1+'RBH-R12 Growth Rates'!$J41)</f>
        <v>235.38049579411583</v>
      </c>
      <c r="CL40" s="241">
        <f>CK40*(1+'RBH-R12 Growth Rates'!$J41)</f>
        <v>247.2528153018724</v>
      </c>
      <c r="CM40" s="241">
        <f>CL40*(1+'RBH-R12 Growth Rates'!$J41)</f>
        <v>259.72396085092316</v>
      </c>
      <c r="CN40" s="241">
        <f>CM40*(1+'RBH-R12 Growth Rates'!$J41)</f>
        <v>272.82413653302103</v>
      </c>
      <c r="CO40" s="241">
        <f>CN40*(1+'RBH-R12 Growth Rates'!$J41)</f>
        <v>286.58506989931402</v>
      </c>
      <c r="CP40" s="241">
        <f>CO40*(1+'RBH-R12 Growth Rates'!$J41)</f>
        <v>301.040088801872</v>
      </c>
      <c r="CQ40" s="241">
        <f>CP40*(1+'RBH-R12 Growth Rates'!$J41)</f>
        <v>316.22420211101127</v>
      </c>
      <c r="CR40" s="241">
        <f>CQ40*(1+'RBH-R12 Growth Rates'!$J41)</f>
        <v>332.17418450390744</v>
      </c>
      <c r="CS40" s="241">
        <f>CR40*(1+'RBH-R12 Growth Rates'!$J41)</f>
        <v>348.92866552984748</v>
      </c>
      <c r="CT40" s="241">
        <f>CS40*(1+'RBH-R12 Growth Rates'!$J41)</f>
        <v>366.52822316783016</v>
      </c>
      <c r="CU40" s="241">
        <f>CT40*(1+'RBH-R12 Growth Rates'!$J41)</f>
        <v>385.0154821031033</v>
      </c>
      <c r="CV40" s="241">
        <f>CU40*(1+'RBH-R12 Growth Rates'!$J41)</f>
        <v>404.43521696065579</v>
      </c>
      <c r="CW40" s="241">
        <f>CV40*(1+'RBH-R12 Growth Rates'!$J41)</f>
        <v>424.83446074568735</v>
      </c>
      <c r="CX40" s="241">
        <f>CW40*(1+'RBH-R12 Growth Rates'!$J41)</f>
        <v>446.26261875368982</v>
      </c>
      <c r="CY40" s="241">
        <f>CX40*(1+'RBH-R12 Growth Rates'!$J41)</f>
        <v>468.77158822602115</v>
      </c>
      <c r="CZ40" s="241">
        <f>CY40*(1+'RBH-R12 Growth Rates'!$J41)</f>
        <v>492.41588404076788</v>
      </c>
      <c r="DA40" s="241">
        <f>CZ40*(1+'RBH-R12 Growth Rates'!$J41)</f>
        <v>517.25277074330904</v>
      </c>
      <c r="DB40" s="241">
        <f>DA40*(1+'RBH-R12 Growth Rates'!$J41)</f>
        <v>543.34240123634856</v>
      </c>
      <c r="DC40" s="241">
        <f>DB40*(1+'RBH-R12 Growth Rates'!$J41)</f>
        <v>570.74796246531287</v>
      </c>
      <c r="DD40" s="241">
        <f>DC40*(1+'RBH-R12 Growth Rates'!$J41)</f>
        <v>599.53582845195024</v>
      </c>
      <c r="DE40" s="241">
        <f>DD40*(1+'RBH-R12 Growth Rates'!$J41)</f>
        <v>629.77572104676835</v>
      </c>
      <c r="DF40" s="241">
        <f>DE40*(1+'RBH-R12 Growth Rates'!$J41)</f>
        <v>661.54087878963821</v>
      </c>
      <c r="DG40" s="241">
        <f>DF40*(1+'RBH-R12 Growth Rates'!$J41)</f>
        <v>694.90823428753151</v>
      </c>
      <c r="DH40" s="241">
        <f>DG40*(1+'RBH-R12 Growth Rates'!$J41)</f>
        <v>729.95860053898537</v>
      </c>
      <c r="DI40" s="241">
        <f>DH40*(1+'RBH-R12 Growth Rates'!$J41)</f>
        <v>766.77686665655688</v>
      </c>
      <c r="DJ40" s="241">
        <f>DI40*(1+'RBH-R12 Growth Rates'!$J41)</f>
        <v>805.45220346129258</v>
      </c>
      <c r="DK40" s="241">
        <f>DJ40*(1+'RBH-R12 Growth Rates'!$J41)</f>
        <v>846.07827944714359</v>
      </c>
      <c r="DL40" s="241">
        <f>DK40*(1+'RBH-R12 Growth Rates'!$J41)</f>
        <v>888.75348763837621</v>
      </c>
      <c r="DM40" s="241">
        <f>DL40*(1+'RBH-R12 Growth Rates'!$J41)</f>
        <v>933.58118388940761</v>
      </c>
      <c r="DN40" s="241">
        <f>DM40*(1+'RBH-R12 Growth Rates'!$J41)</f>
        <v>980.66993720420874</v>
      </c>
      <c r="DO40" s="241">
        <f>DN40*(1+'RBH-R12 Growth Rates'!$J41)</f>
        <v>1030.1337926815281</v>
      </c>
      <c r="DP40" s="241">
        <f>DO40*(1+'RBH-R12 Growth Rates'!$J41)</f>
        <v>1082.0925477227686</v>
      </c>
      <c r="DQ40" s="241">
        <f>DP40*(1+'RBH-R12 Growth Rates'!$J41)</f>
        <v>1136.6720421714679</v>
      </c>
      <c r="DR40" s="241">
        <f>DQ40*(1+'RBH-R12 Growth Rates'!$J41)</f>
        <v>1194.0044630870805</v>
      </c>
      <c r="DS40" s="241">
        <f>DR40*(1+'RBH-R12 Growth Rates'!$J41)</f>
        <v>1254.2286648911941</v>
      </c>
      <c r="DT40" s="241">
        <f>DS40*(1+'RBH-R12 Growth Rates'!$J41)</f>
        <v>1317.4905056615519</v>
      </c>
      <c r="DU40" s="241">
        <f>DT40*(1+'RBH-R12 Growth Rates'!$J41)</f>
        <v>1383.9432003883542</v>
      </c>
      <c r="DV40" s="241">
        <f>DU40*(1+'RBH-R12 Growth Rates'!$J41)</f>
        <v>1453.7476920483996</v>
      </c>
      <c r="DW40" s="241">
        <f>DV40*(1+'RBH-R12 Growth Rates'!$J41)</f>
        <v>1527.0730413957765</v>
      </c>
      <c r="DX40" s="241">
        <f>DW40*(1+'RBH-R12 Growth Rates'!$J41)</f>
        <v>1604.0968364131438</v>
      </c>
      <c r="DY40" s="241">
        <f>DX40*(1+'RBH-R12 Growth Rates'!$J41)</f>
        <v>1685.0056224152611</v>
      </c>
      <c r="DZ40" s="241">
        <f>DY40*(1+'RBH-R12 Growth Rates'!$J41)</f>
        <v>1769.9953538464424</v>
      </c>
      <c r="EA40" s="241">
        <f>DZ40*(1+'RBH-R12 Growth Rates'!$J41)</f>
        <v>1859.27186886615</v>
      </c>
      <c r="EB40" s="241">
        <f>EA40*(1+'RBH-R12 Growth Rates'!$J41)</f>
        <v>1953.0513878721358</v>
      </c>
      <c r="EC40" s="241">
        <f>EB40*(1+'RBH-R12 Growth Rates'!$J41)</f>
        <v>2051.5610371685116</v>
      </c>
      <c r="ED40" s="241">
        <f>EC40*(1+'RBH-R12 Growth Rates'!$J41)</f>
        <v>2155.039399047032</v>
      </c>
      <c r="EE40" s="241">
        <f>ED40*(1+'RBH-R12 Growth Rates'!$J41)</f>
        <v>2263.7370896138377</v>
      </c>
      <c r="EF40" s="241">
        <f>EE40*(1+'RBH-R12 Growth Rates'!$J41)</f>
        <v>2377.9173657611118</v>
      </c>
      <c r="EG40" s="241">
        <f>EF40*(1+'RBH-R12 Growth Rates'!$J41)</f>
        <v>2497.8567627536836</v>
      </c>
      <c r="EH40" s="241">
        <f>EG40*(1+'RBH-R12 Growth Rates'!$J41)</f>
        <v>2623.8457639747594</v>
      </c>
      <c r="EI40" s="241">
        <f>EH40*(1+'RBH-R12 Growth Rates'!$J41)</f>
        <v>2756.1895044528551</v>
      </c>
      <c r="EJ40" s="241">
        <f>EI40*(1+'RBH-R12 Growth Rates'!$J41)</f>
        <v>2895.2085098738116</v>
      </c>
      <c r="EK40" s="241">
        <f>EJ40*(1+'RBH-R12 Growth Rates'!$J41)</f>
        <v>3041.2394728677173</v>
      </c>
      <c r="EL40" s="241">
        <f>EK40*(1+'RBH-R12 Growth Rates'!$J41)</f>
        <v>3194.6360684508477</v>
      </c>
      <c r="EM40" s="241">
        <f>EL40*(1+'RBH-R12 Growth Rates'!$J41)</f>
        <v>3355.7698105975492</v>
      </c>
      <c r="EN40" s="241">
        <f>EM40*(1+'RBH-R12 Growth Rates'!$J41)</f>
        <v>3525.0309520166161</v>
      </c>
      <c r="EO40" s="241">
        <f>EN40*(1+'RBH-R12 Growth Rates'!$J41)</f>
        <v>3702.8294293113472</v>
      </c>
      <c r="EP40" s="241">
        <f>EO40*(1+'RBH-R12 Growth Rates'!$J41)</f>
        <v>3889.5958558123793</v>
      </c>
      <c r="EQ40" s="241">
        <f>EP40*(1+'RBH-R12 Growth Rates'!$J41)</f>
        <v>4085.7825644878603</v>
      </c>
      <c r="ER40" s="241">
        <f>EQ40*(1+'RBH-R12 Growth Rates'!$J41)</f>
        <v>4291.8647034568003</v>
      </c>
      <c r="ES40" s="241">
        <f>ER40*(1+'RBH-R12 Growth Rates'!$J41)</f>
        <v>4508.3413867588497</v>
      </c>
      <c r="ET40" s="241">
        <f>ES40*(1+'RBH-R12 Growth Rates'!$J41)</f>
        <v>4735.7369031675698</v>
      </c>
      <c r="EU40" s="241">
        <f>ET40*(1+'RBH-R12 Growth Rates'!$J41)</f>
        <v>4974.6019859748458</v>
      </c>
      <c r="EV40" s="241">
        <f>EU40*(1+'RBH-R12 Growth Rates'!$J41)</f>
        <v>5225.5151468217528</v>
      </c>
      <c r="EW40" s="241">
        <f>EV40*(1+'RBH-R12 Growth Rates'!$J41)</f>
        <v>5489.084076806309</v>
      </c>
      <c r="EX40" s="241">
        <f>EW40*(1+'RBH-R12 Growth Rates'!$J41)</f>
        <v>5765.9471182614743</v>
      </c>
      <c r="EY40" s="241">
        <f>EX40*(1+'RBH-R12 Growth Rates'!$J41)</f>
        <v>6056.7748107679317</v>
      </c>
      <c r="EZ40" s="241">
        <f>EY40*(1+'RBH-R12 Growth Rates'!$J41)</f>
        <v>6362.2715151459606</v>
      </c>
      <c r="FA40" s="241">
        <f>EZ40*(1+'RBH-R12 Growth Rates'!$J41)</f>
        <v>6683.1771193595778</v>
      </c>
      <c r="FB40" s="241">
        <f>FA40*(1+'RBH-R12 Growth Rates'!$J41)</f>
        <v>7020.2688304645071</v>
      </c>
      <c r="FC40" s="241">
        <f>FB40*(1+'RBH-R12 Growth Rates'!$J41)</f>
        <v>7374.3630569399311</v>
      </c>
      <c r="FD40" s="241">
        <f>FC40*(1+'RBH-R12 Growth Rates'!$J41)</f>
        <v>7746.3173859628714</v>
      </c>
      <c r="FE40" s="241">
        <f>FD40*(1+'RBH-R12 Growth Rates'!$J41)</f>
        <v>8137.0326604140009</v>
      </c>
      <c r="FF40" s="241">
        <f>FE40*(1+'RBH-R12 Growth Rates'!$J41)</f>
        <v>8547.4551606452223</v>
      </c>
      <c r="FG40" s="241">
        <f>FF40*(1+'RBH-R12 Growth Rates'!$J41)</f>
        <v>8978.5788962930746</v>
      </c>
      <c r="FH40" s="241">
        <f>FG40*(1+'RBH-R12 Growth Rates'!$J41)</f>
        <v>9431.4480136885559</v>
      </c>
      <c r="FI40" s="241">
        <f>FH40*(1+'RBH-R12 Growth Rates'!$J41)</f>
        <v>9907.1593246938992</v>
      </c>
      <c r="FJ40" s="241">
        <f>FI40*(1+'RBH-R12 Growth Rates'!$J41)</f>
        <v>10406.864963090962</v>
      </c>
      <c r="FK40" s="241">
        <f>FJ40*(1+'RBH-R12 Growth Rates'!$J41)</f>
        <v>10931.775174954751</v>
      </c>
      <c r="FL40" s="241">
        <f>FK40*(1+'RBH-R12 Growth Rates'!$J41)</f>
        <v>11483.161249770168</v>
      </c>
      <c r="FM40" s="241">
        <f>FL40*(1+'RBH-R12 Growth Rates'!$J41)</f>
        <v>12062.358599390878</v>
      </c>
      <c r="FN40" s="241">
        <f>FM40*(1+'RBH-R12 Growth Rates'!$J41)</f>
        <v>12670.769992297306</v>
      </c>
      <c r="FO40" s="241">
        <f>FN40*(1+'RBH-R12 Growth Rates'!$J41)</f>
        <v>13309.868950986851</v>
      </c>
      <c r="FP40" s="241">
        <f>FO40*(1+'RBH-R12 Growth Rates'!$J41)</f>
        <v>13981.203320724528</v>
      </c>
      <c r="FQ40" s="241">
        <f>FP40*(1+'RBH-R12 Growth Rates'!$J41)</f>
        <v>14686.399018297268</v>
      </c>
      <c r="FR40" s="241">
        <f>FQ40*(1+'RBH-R12 Growth Rates'!$J41)</f>
        <v>15427.163969851026</v>
      </c>
      <c r="FS40" s="241">
        <f>FR40*(1+'RBH-R12 Growth Rates'!$J41)</f>
        <v>16205.292247347841</v>
      </c>
      <c r="FT40" s="241">
        <f>FS40*(1+'RBH-R12 Growth Rates'!$J41)</f>
        <v>17022.668413660998</v>
      </c>
      <c r="FU40" s="241">
        <f>FT40*(1+'RBH-R12 Growth Rates'!$J41)</f>
        <v>17881.272086831745</v>
      </c>
      <c r="FV40" s="241">
        <f>FU40*(1+'RBH-R12 Growth Rates'!$J41)</f>
        <v>18783.182734541846</v>
      </c>
      <c r="FW40" s="241">
        <f>FV40*(1+'RBH-R12 Growth Rates'!$J41)</f>
        <v>19730.584710413768</v>
      </c>
      <c r="FX40" s="241">
        <f>FW40*(1+'RBH-R12 Growth Rates'!$J41)</f>
        <v>20725.772544336007</v>
      </c>
      <c r="FY40" s="241">
        <f>FX40*(1+'RBH-R12 Growth Rates'!$J41)</f>
        <v>21771.156499626311</v>
      </c>
      <c r="FZ40" s="241">
        <f>FY40*(1+'RBH-R12 Growth Rates'!$J41)</f>
        <v>22869.268410491768</v>
      </c>
      <c r="GA40" s="241">
        <f>FZ40*(1+'RBH-R12 Growth Rates'!$J41)</f>
        <v>24022.767813923605</v>
      </c>
      <c r="GB40" s="241">
        <f>GA40*(1+'RBH-R12 Growth Rates'!$J41)</f>
        <v>25234.448390877686</v>
      </c>
      <c r="GC40" s="241">
        <f>GB40*(1+'RBH-R12 Growth Rates'!$J41)</f>
        <v>26507.24473234067</v>
      </c>
      <c r="GD40" s="241">
        <f>GC40*(1+'RBH-R12 Growth Rates'!$J41)</f>
        <v>27844.239446668707</v>
      </c>
      <c r="GE40" s="241">
        <f>GD40*(1+'RBH-R12 Growth Rates'!$J41)</f>
        <v>29248.670625412084</v>
      </c>
      <c r="GF40" s="241">
        <f>GE40*(1+'RBH-R12 Growth Rates'!$J41)</f>
        <v>30723.939685707381</v>
      </c>
      <c r="GG40" s="241">
        <f>GF40*(1+'RBH-R12 Growth Rates'!$J41)</f>
        <v>32273.619608230845</v>
      </c>
      <c r="GH40" s="241">
        <f>GG40*(1+'RBH-R12 Growth Rates'!$J41)</f>
        <v>33901.463590664556</v>
      </c>
      <c r="GI40" s="241">
        <f>GH40*(1+'RBH-R12 Growth Rates'!$J41)</f>
        <v>35611.414137633401</v>
      </c>
      <c r="GJ40" s="241">
        <f>GI40*(1+'RBH-R12 Growth Rates'!$J41)</f>
        <v>37407.612609127966</v>
      </c>
      <c r="GK40" s="241">
        <f>GJ40*(1+'RBH-R12 Growth Rates'!$J41)</f>
        <v>39294.409250538782</v>
      </c>
      <c r="GL40" s="241">
        <f>GK40*(1+'RBH-R12 Growth Rates'!$J41)</f>
        <v>41276.373728593913</v>
      </c>
      <c r="GM40" s="241">
        <f>GL40*(1+'RBH-R12 Growth Rates'!$J41)</f>
        <v>43358.306198716986</v>
      </c>
      <c r="GN40" s="241">
        <f>GM40*(1+'RBH-R12 Growth Rates'!$J41)</f>
        <v>45545.248930609981</v>
      </c>
      <c r="GO40" s="241">
        <f>GN40*(1+'RBH-R12 Growth Rates'!$J41)</f>
        <v>47842.498520216919</v>
      </c>
      <c r="GP40" s="241">
        <f>GO40*(1+'RBH-R12 Growth Rates'!$J41)</f>
        <v>50255.618717644873</v>
      </c>
      <c r="GQ40" s="241">
        <f>GP40*(1+'RBH-R12 Growth Rates'!$J41)</f>
        <v>52790.453902110428</v>
      </c>
      <c r="GR40" s="241">
        <f>GQ40*(1+'RBH-R12 Growth Rates'!$J41)</f>
        <v>55453.143236546857</v>
      </c>
      <c r="GS40" s="241">
        <f>GR40*(1+'RBH-R12 Growth Rates'!$J41)</f>
        <v>58250.135536153241</v>
      </c>
      <c r="GT40" s="241">
        <f>GS40*(1+'RBH-R12 Growth Rates'!$J41)</f>
        <v>61188.204886896041</v>
      </c>
      <c r="GU40" s="241">
        <f>GT40*(1+'RBH-R12 Growth Rates'!$J41)</f>
        <v>64274.467051789747</v>
      </c>
      <c r="GV40" s="241">
        <f>GU40*(1+'RBH-R12 Growth Rates'!$J41)</f>
        <v>67516.396704691331</v>
      </c>
      <c r="GW40" s="241">
        <f>GV40*(1+'RBH-R12 Growth Rates'!$J41)</f>
        <v>70921.845533347325</v>
      </c>
      <c r="GX40" s="241">
        <f>GW40*(1+'RBH-R12 Growth Rates'!$J41)</f>
        <v>74499.061255537628</v>
      </c>
      <c r="GY40" s="241">
        <f>GX40*(1+'RBH-R12 Growth Rates'!$J41)</f>
        <v>78256.707594371546</v>
      </c>
      <c r="GZ40" s="241">
        <f>GY40*(1+'RBH-R12 Growth Rates'!$J41)</f>
        <v>82203.885261114672</v>
      </c>
      <c r="HA40" s="241">
        <f>GZ40*(1+'RBH-R12 Growth Rates'!$J41)</f>
        <v>86350.153996365218</v>
      </c>
    </row>
    <row r="41" spans="1:211">
      <c r="A41" s="259" t="s">
        <v>1265</v>
      </c>
      <c r="B41" s="241">
        <v>2.42</v>
      </c>
      <c r="C41" s="241">
        <v>2.58</v>
      </c>
      <c r="D41" s="241">
        <v>2.67</v>
      </c>
      <c r="E41" s="241">
        <v>2.82</v>
      </c>
      <c r="F41" s="241">
        <f>E41*(1+'RBH-R12 Growth Rates'!$B42)</f>
        <v>2.940651162</v>
      </c>
      <c r="G41" s="241">
        <f>F41*(1+'RBH-R12 Growth Rates'!F42)</f>
        <v>3.0709662602480114</v>
      </c>
      <c r="H41" s="241">
        <f>G41*(1+'RBH-R12 Growth Rates'!G42)</f>
        <v>3.2117577689125056</v>
      </c>
      <c r="I41" s="241">
        <f>H41*(1+'RBH-R12 Growth Rates'!H42)</f>
        <v>3.3639210396658612</v>
      </c>
      <c r="J41" s="241">
        <f>I41*(1+'RBH-R12 Growth Rates'!I42)</f>
        <v>3.5284433304722271</v>
      </c>
      <c r="K41" s="241">
        <f>J41*(1+'RBH-R12 Growth Rates'!$J42)</f>
        <v>3.7064139241828475</v>
      </c>
      <c r="L41" s="241">
        <f>K41*(1+'RBH-R12 Growth Rates'!$J42)</f>
        <v>3.8933611484523816</v>
      </c>
      <c r="M41" s="241">
        <f>L41*(1+'RBH-R12 Growth Rates'!$J42)</f>
        <v>4.0897377741263439</v>
      </c>
      <c r="N41" s="241">
        <f>M41*(1+'RBH-R12 Growth Rates'!$J42)</f>
        <v>4.2960194092871404</v>
      </c>
      <c r="O41" s="241">
        <f>N41*(1+'RBH-R12 Growth Rates'!$J42)</f>
        <v>4.5127056511378365</v>
      </c>
      <c r="P41" s="241">
        <f>O41*(1+'RBH-R12 Growth Rates'!$J42)</f>
        <v>4.7403212959856136</v>
      </c>
      <c r="Q41" s="241">
        <f>P41*(1+'RBH-R12 Growth Rates'!$J42)</f>
        <v>4.9794176102553829</v>
      </c>
      <c r="R41" s="241">
        <f>Q41*(1+'RBH-R12 Growth Rates'!$J42)</f>
        <v>5.2305736656118587</v>
      </c>
      <c r="S41" s="241">
        <f>R41*(1+'RBH-R12 Growth Rates'!$J42)</f>
        <v>5.49439774142364</v>
      </c>
      <c r="T41" s="241">
        <f>S41*(1+'RBH-R12 Growth Rates'!$J42)</f>
        <v>5.7715287979659564</v>
      </c>
      <c r="U41" s="241">
        <f>T41*(1+'RBH-R12 Growth Rates'!$J42)</f>
        <v>6.0626380239300524</v>
      </c>
      <c r="V41" s="241">
        <f>U41*(1+'RBH-R12 Growth Rates'!$J42)</f>
        <v>6.3684304619871517</v>
      </c>
      <c r="W41" s="241">
        <f>V41*(1+'RBH-R12 Growth Rates'!$J42)</f>
        <v>6.6896467163439892</v>
      </c>
      <c r="X41" s="241">
        <f>W41*(1+'RBH-R12 Growth Rates'!$J42)</f>
        <v>7.0270647464254603</v>
      </c>
      <c r="Y41" s="241">
        <f>X41*(1+'RBH-R12 Growth Rates'!$J42)</f>
        <v>7.3815017510285452</v>
      </c>
      <c r="Z41" s="241">
        <f>Y41*(1+'RBH-R12 Growth Rates'!$J42)</f>
        <v>7.7538161475107801</v>
      </c>
      <c r="AA41" s="241">
        <f>Z41*(1+'RBH-R12 Growth Rates'!$J42)</f>
        <v>8.1449096508066958</v>
      </c>
      <c r="AB41" s="241">
        <f>AA41*(1+'RBH-R12 Growth Rates'!$J42)</f>
        <v>8.5557294573074376</v>
      </c>
      <c r="AC41" s="241">
        <f>AB41*(1+'RBH-R12 Growth Rates'!$J42)</f>
        <v>8.9872705388927461</v>
      </c>
      <c r="AD41" s="241">
        <f>AC41*(1+'RBH-R12 Growth Rates'!$J42)</f>
        <v>9.4405780526712508</v>
      </c>
      <c r="AE41" s="241">
        <f>AD41*(1+'RBH-R12 Growth Rates'!$J42)</f>
        <v>9.9167498722652745</v>
      </c>
      <c r="AF41" s="241">
        <f>AE41*(1+'RBH-R12 Growth Rates'!$J42)</f>
        <v>10.416939246770708</v>
      </c>
      <c r="AG41" s="241">
        <f>AF41*(1+'RBH-R12 Growth Rates'!$J42)</f>
        <v>10.942357593831742</v>
      </c>
      <c r="AH41" s="241">
        <f>AG41*(1+'RBH-R12 Growth Rates'!$J42)</f>
        <v>11.494277433595053</v>
      </c>
      <c r="AI41" s="241">
        <f>AH41*(1+'RBH-R12 Growth Rates'!$J42)</f>
        <v>12.074035470649235</v>
      </c>
      <c r="AJ41" s="241">
        <f>AI41*(1+'RBH-R12 Growth Rates'!$J42)</f>
        <v>12.683035831413696</v>
      </c>
      <c r="AK41" s="241">
        <f>AJ41*(1+'RBH-R12 Growth Rates'!$J42)</f>
        <v>13.322753464817682</v>
      </c>
      <c r="AL41" s="241">
        <f>AK41*(1+'RBH-R12 Growth Rates'!$J42)</f>
        <v>13.994737714505632</v>
      </c>
      <c r="AM41" s="241">
        <f>AL41*(1+'RBH-R12 Growth Rates'!$J42)</f>
        <v>14.700616071220418</v>
      </c>
      <c r="AN41" s="241">
        <f>AM41*(1+'RBH-R12 Growth Rates'!$J42)</f>
        <v>15.442098114452453</v>
      </c>
      <c r="AO41" s="241">
        <f>AN41*(1+'RBH-R12 Growth Rates'!$J42)</f>
        <v>16.220979652901008</v>
      </c>
      <c r="AP41" s="241">
        <f>AO41*(1+'RBH-R12 Growth Rates'!$J42)</f>
        <v>17.03914707377562</v>
      </c>
      <c r="AQ41" s="241">
        <f>AP41*(1+'RBH-R12 Growth Rates'!$J42)</f>
        <v>17.898581911471194</v>
      </c>
      <c r="AR41" s="241">
        <f>AQ41*(1+'RBH-R12 Growth Rates'!$J42)</f>
        <v>18.801365646681809</v>
      </c>
      <c r="AS41" s="241">
        <f>AR41*(1+'RBH-R12 Growth Rates'!$J42)</f>
        <v>19.749684747576254</v>
      </c>
      <c r="AT41" s="241">
        <f>AS41*(1+'RBH-R12 Growth Rates'!$J42)</f>
        <v>20.74583596524462</v>
      </c>
      <c r="AU41" s="241">
        <f>AT41*(1+'RBH-R12 Growth Rates'!$J42)</f>
        <v>21.792231896241077</v>
      </c>
      <c r="AV41" s="241">
        <f>AU41*(1+'RBH-R12 Growth Rates'!$J42)</f>
        <v>22.89140682569488</v>
      </c>
      <c r="AW41" s="241">
        <f>AV41*(1+'RBH-R12 Growth Rates'!$J42)</f>
        <v>24.046022865141097</v>
      </c>
      <c r="AX41" s="241">
        <f>AW41*(1+'RBH-R12 Growth Rates'!$J42)</f>
        <v>25.258876399936447</v>
      </c>
      <c r="AY41" s="241">
        <f>AX41*(1+'RBH-R12 Growth Rates'!$J42)</f>
        <v>26.532904861875281</v>
      </c>
      <c r="AZ41" s="241">
        <f>AY41*(1+'RBH-R12 Growth Rates'!$J42)</f>
        <v>27.871193843408498</v>
      </c>
      <c r="BA41" s="241">
        <f>AZ41*(1+'RBH-R12 Growth Rates'!$J42)</f>
        <v>29.276984570695408</v>
      </c>
      <c r="BB41" s="241">
        <f>BA41*(1+'RBH-R12 Growth Rates'!$J42)</f>
        <v>30.753681753587674</v>
      </c>
      <c r="BC41" s="241">
        <f>BB41*(1+'RBH-R12 Growth Rates'!$J42)</f>
        <v>32.304861831557346</v>
      </c>
      <c r="BD41" s="241">
        <f>BC41*(1+'RBH-R12 Growth Rates'!$J42)</f>
        <v>33.934281635539961</v>
      </c>
      <c r="BE41" s="241">
        <f>BD41*(1+'RBH-R12 Growth Rates'!$J42)</f>
        <v>35.645887486670972</v>
      </c>
      <c r="BF41" s="241">
        <f>BE41*(1+'RBH-R12 Growth Rates'!$J42)</f>
        <v>37.443824753951887</v>
      </c>
      <c r="BG41" s="241">
        <f>BF41*(1+'RBH-R12 Growth Rates'!$J42)</f>
        <v>39.332447893994036</v>
      </c>
      <c r="BH41" s="241">
        <f>BG41*(1+'RBH-R12 Growth Rates'!$J42)</f>
        <v>41.316330997155376</v>
      </c>
      <c r="BI41" s="241">
        <f>BH41*(1+'RBH-R12 Growth Rates'!$J42)</f>
        <v>43.400278865612187</v>
      </c>
      <c r="BJ41" s="241">
        <f>BI41*(1+'RBH-R12 Growth Rates'!$J42)</f>
        <v>45.589338650195934</v>
      </c>
      <c r="BK41" s="241">
        <f>BJ41*(1+'RBH-R12 Growth Rates'!$J42)</f>
        <v>47.888812074178638</v>
      </c>
      <c r="BL41" s="241">
        <f>BK41*(1+'RBH-R12 Growth Rates'!$J42)</f>
        <v>50.304268273611846</v>
      </c>
      <c r="BM41" s="241">
        <f>BL41*(1+'RBH-R12 Growth Rates'!$J42)</f>
        <v>52.841557285317428</v>
      </c>
      <c r="BN41" s="241">
        <f>BM41*(1+'RBH-R12 Growth Rates'!$J42)</f>
        <v>55.506824215196986</v>
      </c>
      <c r="BO41" s="241">
        <f>BN41*(1+'RBH-R12 Growth Rates'!$J42)</f>
        <v>58.306524121174377</v>
      </c>
      <c r="BP41" s="241">
        <f>BO41*(1+'RBH-R12 Growth Rates'!$J42)</f>
        <v>61.247437646816643</v>
      </c>
      <c r="BQ41" s="241">
        <f>BP41*(1+'RBH-R12 Growth Rates'!$J42)</f>
        <v>64.336687443496629</v>
      </c>
      <c r="BR41" s="241">
        <f>BQ41*(1+'RBH-R12 Growth Rates'!$J42)</f>
        <v>67.581755420870465</v>
      </c>
      <c r="BS41" s="241">
        <f>BR41*(1+'RBH-R12 Growth Rates'!$J42)</f>
        <v>70.990500867449185</v>
      </c>
      <c r="BT41" s="241">
        <f>BS41*(1+'RBH-R12 Growth Rates'!$J42)</f>
        <v>74.571179485150935</v>
      </c>
      <c r="BU41" s="241">
        <f>BT41*(1+'RBH-R12 Growth Rates'!$J42)</f>
        <v>78.33246338393397</v>
      </c>
      <c r="BV41" s="241">
        <f>BU41*(1+'RBH-R12 Growth Rates'!$J42)</f>
        <v>82.283462084935749</v>
      </c>
      <c r="BW41" s="241">
        <f>BV41*(1+'RBH-R12 Growth Rates'!$J42)</f>
        <v>86.433744582986094</v>
      </c>
      <c r="BX41" s="241">
        <f>BW41*(1+'RBH-R12 Growth Rates'!$J42)</f>
        <v>90.793362521927861</v>
      </c>
      <c r="BY41" s="241">
        <f>BX41*(1+'RBH-R12 Growth Rates'!$J42)</f>
        <v>95.372874538874029</v>
      </c>
      <c r="BZ41" s="241">
        <f>BY41*(1+'RBH-R12 Growth Rates'!$J42)</f>
        <v>100.18337183636082</v>
      </c>
      <c r="CA41" s="241">
        <f>BZ41*(1+'RBH-R12 Growth Rates'!$J42)</f>
        <v>105.23650504433068</v>
      </c>
      <c r="CB41" s="241">
        <f>CA41*(1+'RBH-R12 Growth Rates'!$J42)</f>
        <v>110.54451243700252</v>
      </c>
      <c r="CC41" s="241">
        <f>CB41*(1+'RBH-R12 Growth Rates'!$J42)</f>
        <v>116.12024957296821</v>
      </c>
      <c r="CD41" s="241">
        <f>CC41*(1+'RBH-R12 Growth Rates'!$J42)</f>
        <v>121.97722043030113</v>
      </c>
      <c r="CE41" s="241">
        <f>CD41*(1+'RBH-R12 Growth Rates'!$J42)</f>
        <v>128.12961011208372</v>
      </c>
      <c r="CF41" s="241">
        <f>CE41*(1+'RBH-R12 Growth Rates'!$J42)</f>
        <v>134.5923192015637</v>
      </c>
      <c r="CG41" s="241">
        <f>CF41*(1+'RBH-R12 Growth Rates'!$J42)</f>
        <v>141.38099985014475</v>
      </c>
      <c r="CH41" s="241">
        <f>CG41*(1+'RBH-R12 Growth Rates'!$J42)</f>
        <v>148.51209368561354</v>
      </c>
      <c r="CI41" s="241">
        <f>CH41*(1+'RBH-R12 Growth Rates'!$J42)</f>
        <v>156.00287163241384</v>
      </c>
      <c r="CJ41" s="241">
        <f>CI41*(1+'RBH-R12 Growth Rates'!$J42)</f>
        <v>163.87147574040915</v>
      </c>
      <c r="CK41" s="241">
        <f>CJ41*(1+'RBH-R12 Growth Rates'!$J42)</f>
        <v>172.13696312343961</v>
      </c>
      <c r="CL41" s="241">
        <f>CK41*(1+'RBH-R12 Growth Rates'!$J42)</f>
        <v>180.81935211408884</v>
      </c>
      <c r="CM41" s="241">
        <f>CL41*(1+'RBH-R12 Growth Rates'!$J42)</f>
        <v>189.93967074644371</v>
      </c>
      <c r="CN41" s="241">
        <f>CM41*(1+'RBH-R12 Growth Rates'!$J42)</f>
        <v>199.52000768426845</v>
      </c>
      <c r="CO41" s="241">
        <f>CN41*(1+'RBH-R12 Growth Rates'!$J42)</f>
        <v>209.58356571793666</v>
      </c>
      <c r="CP41" s="241">
        <f>CO41*(1+'RBH-R12 Growth Rates'!$J42)</f>
        <v>220.15471795968688</v>
      </c>
      <c r="CQ41" s="241">
        <f>CP41*(1+'RBH-R12 Growth Rates'!$J42)</f>
        <v>231.25906687330141</v>
      </c>
      <c r="CR41" s="241">
        <f>CQ41*(1+'RBH-R12 Growth Rates'!$J42)</f>
        <v>242.92350628117401</v>
      </c>
      <c r="CS41" s="241">
        <f>CR41*(1+'RBH-R12 Growth Rates'!$J42)</f>
        <v>255.1762864989422</v>
      </c>
      <c r="CT41" s="241">
        <f>CS41*(1+'RBH-R12 Growth Rates'!$J42)</f>
        <v>268.04708275543476</v>
      </c>
      <c r="CU41" s="241">
        <f>CT41*(1+'RBH-R12 Growth Rates'!$J42)</f>
        <v>281.56706706364247</v>
      </c>
      <c r="CV41" s="241">
        <f>CU41*(1+'RBH-R12 Growth Rates'!$J42)</f>
        <v>295.76898371677686</v>
      </c>
      <c r="CW41" s="241">
        <f>CV41*(1+'RBH-R12 Growth Rates'!$J42)</f>
        <v>310.6872285922633</v>
      </c>
      <c r="CX41" s="241">
        <f>CW41*(1+'RBH-R12 Growth Rates'!$J42)</f>
        <v>326.35793245573507</v>
      </c>
      <c r="CY41" s="241">
        <f>CX41*(1+'RBH-R12 Growth Rates'!$J42)</f>
        <v>342.81904846678475</v>
      </c>
      <c r="CZ41" s="241">
        <f>CY41*(1+'RBH-R12 Growth Rates'!$J42)</f>
        <v>360.11044409840406</v>
      </c>
      <c r="DA41" s="241">
        <f>CZ41*(1+'RBH-R12 Growth Rates'!$J42)</f>
        <v>378.27399769273399</v>
      </c>
      <c r="DB41" s="241">
        <f>DA41*(1+'RBH-R12 Growth Rates'!$J42)</f>
        <v>397.35369988697494</v>
      </c>
      <c r="DC41" s="241">
        <f>DB41*(1+'RBH-R12 Growth Rates'!$J42)</f>
        <v>417.39576015510238</v>
      </c>
      <c r="DD41" s="241">
        <f>DC41*(1+'RBH-R12 Growth Rates'!$J42)</f>
        <v>438.4487187234231</v>
      </c>
      <c r="DE41" s="241">
        <f>DD41*(1+'RBH-R12 Growth Rates'!$J42)</f>
        <v>460.56356413102253</v>
      </c>
      <c r="DF41" s="241">
        <f>DE41*(1+'RBH-R12 Growth Rates'!$J42)</f>
        <v>483.79385671982476</v>
      </c>
      <c r="DG41" s="241">
        <f>DF41*(1+'RBH-R12 Growth Rates'!$J42)</f>
        <v>508.19585835334817</v>
      </c>
      <c r="DH41" s="241">
        <f>DG41*(1+'RBH-R12 Growth Rates'!$J42)</f>
        <v>533.8286686783249</v>
      </c>
      <c r="DI41" s="241">
        <f>DH41*(1+'RBH-R12 Growth Rates'!$J42)</f>
        <v>560.75436825919837</v>
      </c>
      <c r="DJ41" s="241">
        <f>DI41*(1+'RBH-R12 Growth Rates'!$J42)</f>
        <v>589.0381689321589</v>
      </c>
      <c r="DK41" s="241">
        <f>DJ41*(1+'RBH-R12 Growth Rates'!$J42)</f>
        <v>618.74857174286331</v>
      </c>
      <c r="DL41" s="241">
        <f>DK41*(1+'RBH-R12 Growth Rates'!$J42)</f>
        <v>649.95753285034925</v>
      </c>
      <c r="DM41" s="241">
        <f>DL41*(1+'RBH-R12 Growth Rates'!$J42)</f>
        <v>682.74063779895152</v>
      </c>
      <c r="DN41" s="241">
        <f>DM41*(1+'RBH-R12 Growth Rates'!$J42)</f>
        <v>717.1772845802916</v>
      </c>
      <c r="DO41" s="241">
        <f>DN41*(1+'RBH-R12 Growth Rates'!$J42)</f>
        <v>753.35087592870161</v>
      </c>
      <c r="DP41" s="241">
        <f>DO41*(1+'RBH-R12 Growth Rates'!$J42)</f>
        <v>791.34902131580725</v>
      </c>
      <c r="DQ41" s="241">
        <f>DP41*(1+'RBH-R12 Growth Rates'!$J42)</f>
        <v>831.26374913348309</v>
      </c>
      <c r="DR41" s="241">
        <f>DQ41*(1+'RBH-R12 Growth Rates'!$J42)</f>
        <v>873.1917295790704</v>
      </c>
      <c r="DS41" s="241">
        <f>DR41*(1+'RBH-R12 Growth Rates'!$J42)</f>
        <v>917.23450878266681</v>
      </c>
      <c r="DT41" s="241">
        <f>DS41*(1+'RBH-R12 Growth Rates'!$J42)</f>
        <v>963.49875474352609</v>
      </c>
      <c r="DU41" s="241">
        <f>DT41*(1+'RBH-R12 Growth Rates'!$J42)</f>
        <v>1012.096515671204</v>
      </c>
      <c r="DV41" s="241">
        <f>DU41*(1+'RBH-R12 Growth Rates'!$J42)</f>
        <v>1063.1454913571329</v>
      </c>
      <c r="DW41" s="241">
        <f>DV41*(1+'RBH-R12 Growth Rates'!$J42)</f>
        <v>1116.7693182338637</v>
      </c>
      <c r="DX41" s="241">
        <f>DW41*(1+'RBH-R12 Growth Rates'!$J42)</f>
        <v>1173.0978688123664</v>
      </c>
      <c r="DY41" s="241">
        <f>DX41*(1+'RBH-R12 Growth Rates'!$J42)</f>
        <v>1232.2675662226006</v>
      </c>
      <c r="DZ41" s="241">
        <f>DY41*(1+'RBH-R12 Growth Rates'!$J42)</f>
        <v>1294.4217146191477</v>
      </c>
      <c r="EA41" s="241">
        <f>DZ41*(1+'RBH-R12 Growth Rates'!$J42)</f>
        <v>1359.7108462521214</v>
      </c>
      <c r="EB41" s="241">
        <f>EA41*(1+'RBH-R12 Growth Rates'!$J42)</f>
        <v>1428.2930860439319</v>
      </c>
      <c r="EC41" s="241">
        <f>EB41*(1+'RBH-R12 Growth Rates'!$J42)</f>
        <v>1500.3345345548801</v>
      </c>
      <c r="ED41" s="241">
        <f>EC41*(1+'RBH-R12 Growth Rates'!$J42)</f>
        <v>1576.0096702650924</v>
      </c>
      <c r="EE41" s="241">
        <f>ED41*(1+'RBH-R12 Growth Rates'!$J42)</f>
        <v>1655.5017721470913</v>
      </c>
      <c r="EF41" s="241">
        <f>EE41*(1+'RBH-R12 Growth Rates'!$J42)</f>
        <v>1739.0033635524351</v>
      </c>
      <c r="EG41" s="241">
        <f>EF41*(1+'RBH-R12 Growth Rates'!$J42)</f>
        <v>1826.7166784874867</v>
      </c>
      <c r="EH41" s="241">
        <f>EG41*(1+'RBH-R12 Growth Rates'!$J42)</f>
        <v>1918.8541514075919</v>
      </c>
      <c r="EI41" s="241">
        <f>EH41*(1+'RBH-R12 Growth Rates'!$J42)</f>
        <v>2015.638931715908</v>
      </c>
      <c r="EJ41" s="241">
        <f>EI41*(1+'RBH-R12 Growth Rates'!$J42)</f>
        <v>2117.3054242129583</v>
      </c>
      <c r="EK41" s="241">
        <f>EJ41*(1+'RBH-R12 Growth Rates'!$J42)</f>
        <v>2224.099856805834</v>
      </c>
      <c r="EL41" s="241">
        <f>EK41*(1+'RBH-R12 Growth Rates'!$J42)</f>
        <v>2336.2808768519926</v>
      </c>
      <c r="EM41" s="241">
        <f>EL41*(1+'RBH-R12 Growth Rates'!$J42)</f>
        <v>2454.1201775819468</v>
      </c>
      <c r="EN41" s="241">
        <f>EM41*(1+'RBH-R12 Growth Rates'!$J42)</f>
        <v>2577.9031561179854</v>
      </c>
      <c r="EO41" s="241">
        <f>EN41*(1+'RBH-R12 Growth Rates'!$J42)</f>
        <v>2707.9296046825989</v>
      </c>
      <c r="EP41" s="241">
        <f>EO41*(1+'RBH-R12 Growth Rates'!$J42)</f>
        <v>2844.5144366706554</v>
      </c>
      <c r="EQ41" s="241">
        <f>EP41*(1+'RBH-R12 Growth Rates'!$J42)</f>
        <v>2987.988449343818</v>
      </c>
      <c r="ER41" s="241">
        <f>EQ41*(1+'RBH-R12 Growth Rates'!$J42)</f>
        <v>3138.6991249943821</v>
      </c>
      <c r="ES41" s="241">
        <f>ER41*(1+'RBH-R12 Growth Rates'!$J42)</f>
        <v>3297.0114725188914</v>
      </c>
      <c r="ET41" s="241">
        <f>ES41*(1+'RBH-R12 Growth Rates'!$J42)</f>
        <v>3463.3089114397494</v>
      </c>
      <c r="EU41" s="241">
        <f>ET41*(1+'RBH-R12 Growth Rates'!$J42)</f>
        <v>3637.99420051586</v>
      </c>
      <c r="EV41" s="241">
        <f>EU41*(1+'RBH-R12 Growth Rates'!$J42)</f>
        <v>3821.490413191309</v>
      </c>
      <c r="EW41" s="241">
        <f>EV41*(1+'RBH-R12 Growth Rates'!$J42)</f>
        <v>4014.2419622445509</v>
      </c>
      <c r="EX41" s="241">
        <f>EW41*(1+'RBH-R12 Growth Rates'!$J42)</f>
        <v>4216.7156761197102</v>
      </c>
      <c r="EY41" s="241">
        <f>EX41*(1+'RBH-R12 Growth Rates'!$J42)</f>
        <v>4429.4019295467897</v>
      </c>
      <c r="EZ41" s="241">
        <f>EY41*(1+'RBH-R12 Growth Rates'!$J42)</f>
        <v>4652.8158311890493</v>
      </c>
      <c r="FA41" s="241">
        <f>EZ41*(1+'RBH-R12 Growth Rates'!$J42)</f>
        <v>4887.4984711939451</v>
      </c>
      <c r="FB41" s="241">
        <f>FA41*(1+'RBH-R12 Growth Rates'!$J42)</f>
        <v>5134.0182316690898</v>
      </c>
      <c r="FC41" s="241">
        <f>FB41*(1+'RBH-R12 Growth Rates'!$J42)</f>
        <v>5392.9721632571063</v>
      </c>
      <c r="FD41" s="241">
        <f>FC41*(1+'RBH-R12 Growth Rates'!$J42)</f>
        <v>5664.9874311433168</v>
      </c>
      <c r="FE41" s="241">
        <f>FD41*(1+'RBH-R12 Growth Rates'!$J42)</f>
        <v>5950.7228339983903</v>
      </c>
      <c r="FF41" s="241">
        <f>FE41*(1+'RBH-R12 Growth Rates'!$J42)</f>
        <v>6250.8703995346923</v>
      </c>
      <c r="FG41" s="241">
        <f>FF41*(1+'RBH-R12 Growth Rates'!$J42)</f>
        <v>6566.1570605406514</v>
      </c>
      <c r="FH41" s="241">
        <f>FG41*(1+'RBH-R12 Growth Rates'!$J42)</f>
        <v>6897.3464154523563</v>
      </c>
      <c r="FI41" s="241">
        <f>FH41*(1+'RBH-R12 Growth Rates'!$J42)</f>
        <v>7245.2405777263448</v>
      </c>
      <c r="FJ41" s="241">
        <f>FI41*(1+'RBH-R12 Growth Rates'!$J42)</f>
        <v>7610.6821184926139</v>
      </c>
      <c r="FK41" s="241">
        <f>FJ41*(1+'RBH-R12 Growth Rates'!$J42)</f>
        <v>7994.5561071927978</v>
      </c>
      <c r="FL41" s="241">
        <f>FK41*(1+'RBH-R12 Growth Rates'!$J42)</f>
        <v>8397.7922551457686</v>
      </c>
      <c r="FM41" s="241">
        <f>FL41*(1+'RBH-R12 Growth Rates'!$J42)</f>
        <v>8821.3671672322034</v>
      </c>
      <c r="FN41" s="241">
        <f>FM41*(1+'RBH-R12 Growth Rates'!$J42)</f>
        <v>9266.3067071515197</v>
      </c>
      <c r="FO41" s="241">
        <f>FN41*(1+'RBH-R12 Growth Rates'!$J42)</f>
        <v>9733.6884819796142</v>
      </c>
      <c r="FP41" s="241">
        <f>FO41*(1+'RBH-R12 Growth Rates'!$J42)</f>
        <v>10224.644452044833</v>
      </c>
      <c r="FQ41" s="241">
        <f>FP41*(1+'RBH-R12 Growth Rates'!$J42)</f>
        <v>10740.363672443049</v>
      </c>
      <c r="FR41" s="241">
        <f>FQ41*(1+'RBH-R12 Growth Rates'!$J42)</f>
        <v>11282.095172831592</v>
      </c>
      <c r="FS41" s="241">
        <f>FR41*(1+'RBH-R12 Growth Rates'!$J42)</f>
        <v>11851.150982476647</v>
      </c>
      <c r="FT41" s="241">
        <f>FS41*(1+'RBH-R12 Growth Rates'!$J42)</f>
        <v>12448.909307880529</v>
      </c>
      <c r="FU41" s="241">
        <f>FT41*(1+'RBH-R12 Growth Rates'!$J42)</f>
        <v>13076.81787068481</v>
      </c>
      <c r="FV41" s="241">
        <f>FU41*(1+'RBH-R12 Growth Rates'!$J42)</f>
        <v>13736.397413933408</v>
      </c>
      <c r="FW41" s="241">
        <f>FV41*(1+'RBH-R12 Growth Rates'!$J42)</f>
        <v>14429.245385187513</v>
      </c>
      <c r="FX41" s="241">
        <f>FW41*(1+'RBH-R12 Growth Rates'!$J42)</f>
        <v>15157.039805412584</v>
      </c>
      <c r="FY41" s="241">
        <f>FX41*(1+'RBH-R12 Growth Rates'!$J42)</f>
        <v>15921.543333007503</v>
      </c>
      <c r="FZ41" s="241">
        <f>FY41*(1+'RBH-R12 Growth Rates'!$J42)</f>
        <v>16724.607532818667</v>
      </c>
      <c r="GA41" s="241">
        <f>FZ41*(1+'RBH-R12 Growth Rates'!$J42)</f>
        <v>17568.177360478192</v>
      </c>
      <c r="GB41" s="241">
        <f>GA41*(1+'RBH-R12 Growth Rates'!$J42)</f>
        <v>18454.295872926949</v>
      </c>
      <c r="GC41" s="241">
        <f>GB41*(1+'RBH-R12 Growth Rates'!$J42)</f>
        <v>19385.109176530925</v>
      </c>
      <c r="GD41" s="241">
        <f>GC41*(1+'RBH-R12 Growth Rates'!$J42)</f>
        <v>20362.871624774831</v>
      </c>
      <c r="GE41" s="241">
        <f>GD41*(1+'RBH-R12 Growth Rates'!$J42)</f>
        <v>21389.951278121371</v>
      </c>
      <c r="GF41" s="241">
        <f>GE41*(1+'RBH-R12 Growth Rates'!$J42)</f>
        <v>22468.835639259469</v>
      </c>
      <c r="GG41" s="241">
        <f>GF41*(1+'RBH-R12 Growth Rates'!$J42)</f>
        <v>23602.137677631777</v>
      </c>
      <c r="GH41" s="241">
        <f>GG41*(1+'RBH-R12 Growth Rates'!$J42)</f>
        <v>24792.602157832389</v>
      </c>
      <c r="GI41" s="241">
        <f>GH41*(1+'RBH-R12 Growth Rates'!$J42)</f>
        <v>26043.112287201569</v>
      </c>
      <c r="GJ41" s="241">
        <f>GI41*(1+'RBH-R12 Growth Rates'!$J42)</f>
        <v>27356.696698717486</v>
      </c>
      <c r="GK41" s="241">
        <f>GJ41*(1+'RBH-R12 Growth Rates'!$J42)</f>
        <v>28736.536786096905</v>
      </c>
      <c r="GL41" s="241">
        <f>GK41*(1+'RBH-R12 Growth Rates'!$J42)</f>
        <v>30185.974408869861</v>
      </c>
      <c r="GM41" s="241">
        <f>GL41*(1+'RBH-R12 Growth Rates'!$J42)</f>
        <v>31708.51998608937</v>
      </c>
      <c r="GN41" s="241">
        <f>GM41*(1+'RBH-R12 Growth Rates'!$J42)</f>
        <v>33307.860998278491</v>
      </c>
      <c r="GO41" s="241">
        <f>GN41*(1+'RBH-R12 Growth Rates'!$J42)</f>
        <v>34987.870918205728</v>
      </c>
      <c r="GP41" s="241">
        <f>GO41*(1+'RBH-R12 Growth Rates'!$J42)</f>
        <v>36752.618592118422</v>
      </c>
      <c r="GQ41" s="241">
        <f>GP41*(1+'RBH-R12 Growth Rates'!$J42)</f>
        <v>38606.378094154665</v>
      </c>
      <c r="GR41" s="241">
        <f>GQ41*(1+'RBH-R12 Growth Rates'!$J42)</f>
        <v>40553.639077800348</v>
      </c>
      <c r="GS41" s="241">
        <f>GR41*(1+'RBH-R12 Growth Rates'!$J42)</f>
        <v>42599.117649461696</v>
      </c>
      <c r="GT41" s="241">
        <f>GS41*(1+'RBH-R12 Growth Rates'!$J42)</f>
        <v>44747.767790488229</v>
      </c>
      <c r="GU41" s="241">
        <f>GT41*(1+'RBH-R12 Growth Rates'!$J42)</f>
        <v>47004.793355309288</v>
      </c>
      <c r="GV41" s="241">
        <f>GU41*(1+'RBH-R12 Growth Rates'!$J42)</f>
        <v>49375.660674742714</v>
      </c>
      <c r="GW41" s="241">
        <f>GV41*(1+'RBH-R12 Growth Rates'!$J42)</f>
        <v>51866.111794999772</v>
      </c>
      <c r="GX41" s="241">
        <f>GW41*(1+'RBH-R12 Growth Rates'!$J42)</f>
        <v>54482.178384450184</v>
      </c>
      <c r="GY41" s="241">
        <f>GX41*(1+'RBH-R12 Growth Rates'!$J42)</f>
        <v>57230.196341828247</v>
      </c>
      <c r="GZ41" s="241">
        <f>GY41*(1+'RBH-R12 Growth Rates'!$J42)</f>
        <v>60116.821141259963</v>
      </c>
      <c r="HA41" s="241">
        <f>GZ41*(1+'RBH-R12 Growth Rates'!$J42)</f>
        <v>63149.04395127554</v>
      </c>
    </row>
    <row r="42" spans="1:211">
      <c r="A42" s="259" t="s">
        <v>543</v>
      </c>
      <c r="B42" s="241">
        <v>3.74</v>
      </c>
      <c r="C42" s="241">
        <v>4</v>
      </c>
      <c r="D42" s="241">
        <v>4.25</v>
      </c>
      <c r="E42" s="241">
        <v>4.4000000000000004</v>
      </c>
      <c r="F42" s="241">
        <f>E42*(1+'RBH-R12 Growth Rates'!$B43)</f>
        <v>4.6665044800000004</v>
      </c>
      <c r="G42" s="241">
        <f>F42*(1+'RBH-R12 Growth Rates'!F43)</f>
        <v>4.9396962504384003</v>
      </c>
      <c r="H42" s="241">
        <f>G42*(1+'RBH-R12 Growth Rates'!G43)</f>
        <v>5.2188733429122296</v>
      </c>
      <c r="I42" s="241">
        <f>H42*(1+'RBH-R12 Growth Rates'!H43)</f>
        <v>5.5032548912789707</v>
      </c>
      <c r="J42" s="241">
        <f>I42*(1+'RBH-R12 Growth Rates'!I43)</f>
        <v>5.7919826812467949</v>
      </c>
      <c r="K42" s="241">
        <f>J42*(1+'RBH-R12 Growth Rates'!$J43)</f>
        <v>6.0841235773867277</v>
      </c>
      <c r="L42" s="241">
        <f>K42*(1+'RBH-R12 Growth Rates'!$J43)</f>
        <v>6.3909997218680914</v>
      </c>
      <c r="M42" s="241">
        <f>L42*(1+'RBH-R12 Growth Rates'!$J43)</f>
        <v>6.7133543435457055</v>
      </c>
      <c r="N42" s="241">
        <f>M42*(1+'RBH-R12 Growth Rates'!$J43)</f>
        <v>7.0519681588767567</v>
      </c>
      <c r="O42" s="241">
        <f>N42*(1+'RBH-R12 Growth Rates'!$J43)</f>
        <v>7.4076612627520344</v>
      </c>
      <c r="P42" s="241">
        <f>O42*(1+'RBH-R12 Growth Rates'!$J43)</f>
        <v>7.781295114698497</v>
      </c>
      <c r="Q42" s="241">
        <f>P42*(1+'RBH-R12 Growth Rates'!$J43)</f>
        <v>8.1737746252636008</v>
      </c>
      <c r="R42" s="241">
        <f>Q42*(1+'RBH-R12 Growth Rates'!$J43)</f>
        <v>8.5860503476344281</v>
      </c>
      <c r="S42" s="241">
        <f>R42*(1+'RBH-R12 Growth Rates'!$J43)</f>
        <v>9.0191207797995592</v>
      </c>
      <c r="T42" s="241">
        <f>S42*(1+'RBH-R12 Growth Rates'!$J43)</f>
        <v>9.4740347828293032</v>
      </c>
      <c r="U42" s="241">
        <f>T42*(1+'RBH-R12 Growth Rates'!$J43)</f>
        <v>9.9518941211312004</v>
      </c>
      <c r="V42" s="241">
        <f>U42*(1+'RBH-R12 Growth Rates'!$J43)</f>
        <v>10.453856130833058</v>
      </c>
      <c r="W42" s="241">
        <f>V42*(1+'RBH-R12 Growth Rates'!$J43)</f>
        <v>10.981136522756136</v>
      </c>
      <c r="X42" s="241">
        <f>W42*(1+'RBH-R12 Growth Rates'!$J43)</f>
        <v>11.535012326767061</v>
      </c>
      <c r="Y42" s="241">
        <f>X42*(1+'RBH-R12 Growth Rates'!$J43)</f>
        <v>12.116824984639425</v>
      </c>
      <c r="Z42" s="241">
        <f>Y42*(1+'RBH-R12 Growth Rates'!$J43)</f>
        <v>12.727983598915754</v>
      </c>
      <c r="AA42" s="241">
        <f>Z42*(1+'RBH-R12 Growth Rates'!$J43)</f>
        <v>13.369968345638302</v>
      </c>
      <c r="AB42" s="241">
        <f>AA42*(1+'RBH-R12 Growth Rates'!$J43)</f>
        <v>14.044334059214039</v>
      </c>
      <c r="AC42" s="241">
        <f>AB42*(1+'RBH-R12 Growth Rates'!$J43)</f>
        <v>14.752713998096066</v>
      </c>
      <c r="AD42" s="241">
        <f>AC42*(1+'RBH-R12 Growth Rates'!$J43)</f>
        <v>15.496823800401648</v>
      </c>
      <c r="AE42" s="241">
        <f>AD42*(1+'RBH-R12 Growth Rates'!$J43)</f>
        <v>16.278465639047035</v>
      </c>
      <c r="AF42" s="241">
        <f>AE42*(1+'RBH-R12 Growth Rates'!$J43)</f>
        <v>17.099532586462455</v>
      </c>
      <c r="AG42" s="241">
        <f>AF42*(1+'RBH-R12 Growth Rates'!$J43)</f>
        <v>17.962013199458312</v>
      </c>
      <c r="AH42" s="241">
        <f>AG42*(1+'RBH-R12 Growth Rates'!$J43)</f>
        <v>18.867996335346671</v>
      </c>
      <c r="AI42" s="241">
        <f>AH42*(1+'RBH-R12 Growth Rates'!$J43)</f>
        <v>19.819676210982383</v>
      </c>
      <c r="AJ42" s="241">
        <f>AI42*(1+'RBH-R12 Growth Rates'!$J43)</f>
        <v>20.819357716976338</v>
      </c>
      <c r="AK42" s="241">
        <f>AJ42*(1+'RBH-R12 Growth Rates'!$J43)</f>
        <v>21.869461999951511</v>
      </c>
      <c r="AL42" s="241">
        <f>AK42*(1+'RBH-R12 Growth Rates'!$J43)</f>
        <v>22.972532326361524</v>
      </c>
      <c r="AM42" s="241">
        <f>AL42*(1+'RBH-R12 Growth Rates'!$J43)</f>
        <v>24.13124024207341</v>
      </c>
      <c r="AN42" s="241">
        <f>AM42*(1+'RBH-R12 Growth Rates'!$J43)</f>
        <v>25.348392042632625</v>
      </c>
      <c r="AO42" s="241">
        <f>AN42*(1+'RBH-R12 Growth Rates'!$J43)</f>
        <v>26.626935569880697</v>
      </c>
      <c r="AP42" s="241">
        <f>AO42*(1+'RBH-R12 Growth Rates'!$J43)</f>
        <v>27.969967351386423</v>
      </c>
      <c r="AQ42" s="241">
        <f>AP42*(1+'RBH-R12 Growth Rates'!$J43)</f>
        <v>29.380740099981683</v>
      </c>
      <c r="AR42" s="241">
        <f>AQ42*(1+'RBH-R12 Growth Rates'!$J43)</f>
        <v>30.86267059156517</v>
      </c>
      <c r="AS42" s="241">
        <f>AR42*(1+'RBH-R12 Growth Rates'!$J43)</f>
        <v>32.419347940253395</v>
      </c>
      <c r="AT42" s="241">
        <f>AS42*(1+'RBH-R12 Growth Rates'!$J43)</f>
        <v>34.05454229092075</v>
      </c>
      <c r="AU42" s="241">
        <f>AT42*(1+'RBH-R12 Growth Rates'!$J43)</f>
        <v>35.772213950181175</v>
      </c>
      <c r="AV42" s="241">
        <f>AU42*(1+'RBH-R12 Growth Rates'!$J43)</f>
        <v>37.576522977926011</v>
      </c>
      <c r="AW42" s="241">
        <f>AV42*(1+'RBH-R12 Growth Rates'!$J43)</f>
        <v>39.471839262647876</v>
      </c>
      <c r="AX42" s="241">
        <f>AW42*(1+'RBH-R12 Growth Rates'!$J43)</f>
        <v>41.462753104952228</v>
      </c>
      <c r="AY42" s="241">
        <f>AX42*(1+'RBH-R12 Growth Rates'!$J43)</f>
        <v>43.554086334888964</v>
      </c>
      <c r="AZ42" s="241">
        <f>AY42*(1+'RBH-R12 Growth Rates'!$J43)</f>
        <v>45.750903990029371</v>
      </c>
      <c r="BA42" s="241">
        <f>AZ42*(1+'RBH-R12 Growth Rates'!$J43)</f>
        <v>48.05852658257173</v>
      </c>
      <c r="BB42" s="241">
        <f>BA42*(1+'RBH-R12 Growth Rates'!$J43)</f>
        <v>50.482542985185525</v>
      </c>
      <c r="BC42" s="241">
        <f>BB42*(1+'RBH-R12 Growth Rates'!$J43)</f>
        <v>53.028823966802697</v>
      </c>
      <c r="BD42" s="241">
        <f>BC42*(1+'RBH-R12 Growth Rates'!$J43)</f>
        <v>55.703536411138536</v>
      </c>
      <c r="BE42" s="241">
        <f>BD42*(1+'RBH-R12 Growth Rates'!$J43)</f>
        <v>58.51315825237829</v>
      </c>
      <c r="BF42" s="241">
        <f>BE42*(1+'RBH-R12 Growth Rates'!$J43)</f>
        <v>61.464494164202485</v>
      </c>
      <c r="BG42" s="241">
        <f>BF42*(1+'RBH-R12 Growth Rates'!$J43)</f>
        <v>64.564692040148557</v>
      </c>
      <c r="BH42" s="241">
        <f>BG42*(1+'RBH-R12 Growth Rates'!$J43)</f>
        <v>67.821260305222765</v>
      </c>
      <c r="BI42" s="241">
        <f>BH42*(1+'RBH-R12 Growth Rates'!$J43)</f>
        <v>71.242086100689804</v>
      </c>
      <c r="BJ42" s="241">
        <f>BI42*(1+'RBH-R12 Growth Rates'!$J43)</f>
        <v>74.835454386082105</v>
      </c>
      <c r="BK42" s="241">
        <f>BJ42*(1+'RBH-R12 Growth Rates'!$J43)</f>
        <v>78.610068004692394</v>
      </c>
      <c r="BL42" s="241">
        <f>BK42*(1+'RBH-R12 Growth Rates'!$J43)</f>
        <v>82.575068761146369</v>
      </c>
      <c r="BM42" s="241">
        <f>BL42*(1+'RBH-R12 Growth Rates'!$J43)</f>
        <v>86.740059562103838</v>
      </c>
      <c r="BN42" s="241">
        <f>BM42*(1+'RBH-R12 Growth Rates'!$J43)</f>
        <v>91.115127673711058</v>
      </c>
      <c r="BO42" s="241">
        <f>BN42*(1+'RBH-R12 Growth Rates'!$J43)</f>
        <v>95.710869152132119</v>
      </c>
      <c r="BP42" s="241">
        <f>BO42*(1+'RBH-R12 Growth Rates'!$J43)</f>
        <v>100.53841450632795</v>
      </c>
      <c r="BQ42" s="241">
        <f>BP42*(1+'RBH-R12 Growth Rates'!$J43)</f>
        <v>105.60945565523623</v>
      </c>
      <c r="BR42" s="241">
        <f>BQ42*(1+'RBH-R12 Growth Rates'!$J43)</f>
        <v>110.93627424464019</v>
      </c>
      <c r="BS42" s="241">
        <f>BR42*(1+'RBH-R12 Growth Rates'!$J43)</f>
        <v>116.53177139230743</v>
      </c>
      <c r="BT42" s="241">
        <f>BS42*(1+'RBH-R12 Growth Rates'!$J43)</f>
        <v>122.4094989334392</v>
      </c>
      <c r="BU42" s="241">
        <f>BT42*(1+'RBH-R12 Growth Rates'!$J43)</f>
        <v>128.58369224210375</v>
      </c>
      <c r="BV42" s="241">
        <f>BU42*(1+'RBH-R12 Growth Rates'!$J43)</f>
        <v>135.06930470814504</v>
      </c>
      <c r="BW42" s="241">
        <f>BV42*(1+'RBH-R12 Growth Rates'!$J43)</f>
        <v>141.88204395306644</v>
      </c>
      <c r="BX42" s="241">
        <f>BW42*(1+'RBH-R12 Growth Rates'!$J43)</f>
        <v>149.0384098726019</v>
      </c>
      <c r="BY42" s="241">
        <f>BX42*(1+'RBH-R12 Growth Rates'!$J43)</f>
        <v>156.55573459811021</v>
      </c>
      <c r="BZ42" s="241">
        <f>BY42*(1+'RBH-R12 Growth Rates'!$J43)</f>
        <v>164.4522244735758</v>
      </c>
      <c r="CA42" s="241">
        <f>BZ42*(1+'RBH-R12 Growth Rates'!$J43)</f>
        <v>172.74700414988067</v>
      </c>
      <c r="CB42" s="241">
        <f>CA42*(1+'RBH-R12 Growth Rates'!$J43)</f>
        <v>181.46016290314049</v>
      </c>
      <c r="CC42" s="241">
        <f>CB42*(1+'RBH-R12 Growth Rates'!$J43)</f>
        <v>190.6128032892837</v>
      </c>
      <c r="CD42" s="241">
        <f>CC42*(1+'RBH-R12 Growth Rates'!$J43)</f>
        <v>200.22709225271151</v>
      </c>
      <c r="CE42" s="241">
        <f>CD42*(1+'RBH-R12 Growth Rates'!$J43)</f>
        <v>210.32631481281911</v>
      </c>
      <c r="CF42" s="241">
        <f>CE42*(1+'RBH-R12 Growth Rates'!$J43)</f>
        <v>220.93493045840313</v>
      </c>
      <c r="CG42" s="241">
        <f>CF42*(1+'RBH-R12 Growth Rates'!$J43)</f>
        <v>232.07863238653763</v>
      </c>
      <c r="CH42" s="241">
        <f>CG42*(1+'RBH-R12 Growth Rates'!$J43)</f>
        <v>243.78440972939018</v>
      </c>
      <c r="CI42" s="241">
        <f>CH42*(1+'RBH-R12 Growth Rates'!$J43)</f>
        <v>256.08061291968659</v>
      </c>
      <c r="CJ42" s="241">
        <f>CI42*(1+'RBH-R12 Growth Rates'!$J43)</f>
        <v>268.99702235313407</v>
      </c>
      <c r="CK42" s="241">
        <f>CJ42*(1+'RBH-R12 Growth Rates'!$J43)</f>
        <v>282.56492051409708</v>
      </c>
      <c r="CL42" s="241">
        <f>CK42*(1+'RBH-R12 Growth Rates'!$J43)</f>
        <v>296.8171677392092</v>
      </c>
      <c r="CM42" s="241">
        <f>CL42*(1+'RBH-R12 Growth Rates'!$J43)</f>
        <v>311.78828180241339</v>
      </c>
      <c r="CN42" s="241">
        <f>CM42*(1+'RBH-R12 Growth Rates'!$J43)</f>
        <v>327.51452151417982</v>
      </c>
      <c r="CO42" s="241">
        <f>CN42*(1+'RBH-R12 Growth Rates'!$J43)</f>
        <v>344.03397453737108</v>
      </c>
      <c r="CP42" s="241">
        <f>CO42*(1+'RBH-R12 Growth Rates'!$J43)</f>
        <v>361.38664963243804</v>
      </c>
      <c r="CQ42" s="241">
        <f>CP42*(1+'RBH-R12 Growth Rates'!$J43)</f>
        <v>379.61457355535657</v>
      </c>
      <c r="CR42" s="241">
        <f>CQ42*(1+'RBH-R12 Growth Rates'!$J43)</f>
        <v>398.76189284298391</v>
      </c>
      <c r="CS42" s="241">
        <f>CR42*(1+'RBH-R12 Growth Rates'!$J43)</f>
        <v>418.87498073235037</v>
      </c>
      <c r="CT42" s="241">
        <f>CS42*(1+'RBH-R12 Growth Rates'!$J43)</f>
        <v>440.00254947283634</v>
      </c>
      <c r="CU42" s="241">
        <f>CT42*(1+'RBH-R12 Growth Rates'!$J43)</f>
        <v>462.19576830324536</v>
      </c>
      <c r="CV42" s="241">
        <f>CU42*(1+'RBH-R12 Growth Rates'!$J43)</f>
        <v>485.50838737950414</v>
      </c>
      <c r="CW42" s="241">
        <f>CV42*(1+'RBH-R12 Growth Rates'!$J43)</f>
        <v>509.9968679531321</v>
      </c>
      <c r="CX42" s="241">
        <f>CW42*(1+'RBH-R12 Growth Rates'!$J43)</f>
        <v>535.72051911576204</v>
      </c>
      <c r="CY42" s="241">
        <f>CX42*(1+'RBH-R12 Growth Rates'!$J43)</f>
        <v>562.74164144089627</v>
      </c>
      <c r="CZ42" s="241">
        <f>CY42*(1+'RBH-R12 Growth Rates'!$J43)</f>
        <v>591.12567787078615</v>
      </c>
      <c r="DA42" s="241">
        <f>CZ42*(1+'RBH-R12 Growth Rates'!$J43)</f>
        <v>620.9413722138712</v>
      </c>
      <c r="DB42" s="241">
        <f>DA42*(1+'RBH-R12 Growth Rates'!$J43)</f>
        <v>652.26093563664551</v>
      </c>
      <c r="DC42" s="241">
        <f>DB42*(1+'RBH-R12 Growth Rates'!$J43)</f>
        <v>685.16022155318103</v>
      </c>
      <c r="DD42" s="241">
        <f>DC42*(1+'RBH-R12 Growth Rates'!$J43)</f>
        <v>719.71890933587542</v>
      </c>
      <c r="DE42" s="241">
        <f>DD42*(1+'RBH-R12 Growth Rates'!$J43)</f>
        <v>756.02069729235745</v>
      </c>
      <c r="DF42" s="241">
        <f>DE42*(1+'RBH-R12 Growth Rates'!$J43)</f>
        <v>794.15350537592417</v>
      </c>
      <c r="DG42" s="241">
        <f>DF42*(1+'RBH-R12 Growth Rates'!$J43)</f>
        <v>834.20968812045703</v>
      </c>
      <c r="DH42" s="241">
        <f>DG42*(1+'RBH-R12 Growth Rates'!$J43)</f>
        <v>876.28625831552938</v>
      </c>
      <c r="DI42" s="241">
        <f>DH42*(1+'RBH-R12 Growth Rates'!$J43)</f>
        <v>920.4851219634262</v>
      </c>
      <c r="DJ42" s="241">
        <f>DI42*(1+'RBH-R12 Growth Rates'!$J43)</f>
        <v>966.91332508712469</v>
      </c>
      <c r="DK42" s="241">
        <f>DJ42*(1+'RBH-R12 Growth Rates'!$J43)</f>
        <v>1015.6833129869829</v>
      </c>
      <c r="DL42" s="241">
        <f>DK42*(1+'RBH-R12 Growth Rates'!$J43)</f>
        <v>1066.9132025740353</v>
      </c>
      <c r="DM42" s="241">
        <f>DL42*(1+'RBH-R12 Growth Rates'!$J43)</f>
        <v>1120.7270684394643</v>
      </c>
      <c r="DN42" s="241">
        <f>DM42*(1+'RBH-R12 Growth Rates'!$J43)</f>
        <v>1177.2552433530857</v>
      </c>
      <c r="DO42" s="241">
        <f>DN42*(1+'RBH-R12 Growth Rates'!$J43)</f>
        <v>1236.6346339186271</v>
      </c>
      <c r="DP42" s="241">
        <f>DO42*(1+'RBH-R12 Growth Rates'!$J43)</f>
        <v>1299.009052150295</v>
      </c>
      <c r="DQ42" s="241">
        <f>DP42*(1+'RBH-R12 Growth Rates'!$J43)</f>
        <v>1364.5295637736795</v>
      </c>
      <c r="DR42" s="241">
        <f>DQ42*(1+'RBH-R12 Growth Rates'!$J43)</f>
        <v>1433.3548540945515</v>
      </c>
      <c r="DS42" s="241">
        <f>DR42*(1+'RBH-R12 Growth Rates'!$J43)</f>
        <v>1505.6516123216609</v>
      </c>
      <c r="DT42" s="241">
        <f>DS42*(1+'RBH-R12 Growth Rates'!$J43)</f>
        <v>1581.5949352743287</v>
      </c>
      <c r="DU42" s="241">
        <f>DT42*(1+'RBH-R12 Growth Rates'!$J43)</f>
        <v>1661.3687514525841</v>
      </c>
      <c r="DV42" s="241">
        <f>DU42*(1+'RBH-R12 Growth Rates'!$J43)</f>
        <v>1745.1662664969074</v>
      </c>
      <c r="DW42" s="241">
        <f>DV42*(1+'RBH-R12 Growth Rates'!$J43)</f>
        <v>1833.1904311164465</v>
      </c>
      <c r="DX42" s="241">
        <f>DW42*(1+'RBH-R12 Growth Rates'!$J43)</f>
        <v>1925.6544326189896</v>
      </c>
      <c r="DY42" s="241">
        <f>DX42*(1+'RBH-R12 Growth Rates'!$J43)</f>
        <v>2022.7822112331423</v>
      </c>
      <c r="DZ42" s="241">
        <f>DY42*(1+'RBH-R12 Growth Rates'!$J43)</f>
        <v>2124.8090024731946</v>
      </c>
      <c r="EA42" s="241">
        <f>DZ42*(1+'RBH-R12 Growth Rates'!$J43)</f>
        <v>2231.9819068602451</v>
      </c>
      <c r="EB42" s="241">
        <f>EA42*(1+'RBH-R12 Growth Rates'!$J43)</f>
        <v>2344.5604883793985</v>
      </c>
      <c r="EC42" s="241">
        <f>EB42*(1+'RBH-R12 Growth Rates'!$J43)</f>
        <v>2462.8174031224503</v>
      </c>
      <c r="ED42" s="241">
        <f>EC42*(1+'RBH-R12 Growth Rates'!$J43)</f>
        <v>2587.0390596385805</v>
      </c>
      <c r="EE42" s="241">
        <f>ED42*(1+'RBH-R12 Growth Rates'!$J43)</f>
        <v>2717.5263125923707</v>
      </c>
      <c r="EF42" s="241">
        <f>EE42*(1+'RBH-R12 Growth Rates'!$J43)</f>
        <v>2854.5951914091293</v>
      </c>
      <c r="EG42" s="241">
        <f>EF42*(1+'RBH-R12 Growth Rates'!$J43)</f>
        <v>2998.577665672241</v>
      </c>
      <c r="EH42" s="241">
        <f>EG42*(1+'RBH-R12 Growth Rates'!$J43)</f>
        <v>3149.8224491262731</v>
      </c>
      <c r="EI42" s="241">
        <f>EH42*(1+'RBH-R12 Growth Rates'!$J43)</f>
        <v>3308.6958442330665</v>
      </c>
      <c r="EJ42" s="241">
        <f>EI42*(1+'RBH-R12 Growth Rates'!$J43)</f>
        <v>3475.5826293262576</v>
      </c>
      <c r="EK42" s="241">
        <f>EJ42*(1+'RBH-R12 Growth Rates'!$J43)</f>
        <v>3650.8869905128463</v>
      </c>
      <c r="EL42" s="241">
        <f>EK42*(1+'RBH-R12 Growth Rates'!$J43)</f>
        <v>3835.0335005788002</v>
      </c>
      <c r="EM42" s="241">
        <f>EL42*(1+'RBH-R12 Growth Rates'!$J43)</f>
        <v>4028.468147269522</v>
      </c>
      <c r="EN42" s="241">
        <f>EM42*(1+'RBH-R12 Growth Rates'!$J43)</f>
        <v>4231.6594134355928</v>
      </c>
      <c r="EO42" s="241">
        <f>EN42*(1+'RBH-R12 Growth Rates'!$J43)</f>
        <v>4445.0994116598176</v>
      </c>
      <c r="EP42" s="241">
        <f>EO42*(1+'RBH-R12 Growth Rates'!$J43)</f>
        <v>4669.3050761135391</v>
      </c>
      <c r="EQ42" s="241">
        <f>EP42*(1+'RBH-R12 Growth Rates'!$J43)</f>
        <v>4904.8194145288098</v>
      </c>
      <c r="ER42" s="241">
        <f>EQ42*(1+'RBH-R12 Growth Rates'!$J43)</f>
        <v>5152.2128233185849</v>
      </c>
      <c r="ES42" s="241">
        <f>ER42*(1+'RBH-R12 Growth Rates'!$J43)</f>
        <v>5412.0844690300555</v>
      </c>
      <c r="ET42" s="241">
        <f>ES42*(1+'RBH-R12 Growth Rates'!$J43)</f>
        <v>5685.0637394768901</v>
      </c>
      <c r="EU42" s="241">
        <f>ET42*(1+'RBH-R12 Growth Rates'!$J43)</f>
        <v>5971.8117680649002</v>
      </c>
      <c r="EV42" s="241">
        <f>EU42*(1+'RBH-R12 Growth Rates'!$J43)</f>
        <v>6273.0230350029296</v>
      </c>
      <c r="EW42" s="241">
        <f>EV42*(1+'RBH-R12 Growth Rates'!$J43)</f>
        <v>6589.4270492769683</v>
      </c>
      <c r="EX42" s="241">
        <f>EW42*(1+'RBH-R12 Growth Rates'!$J43)</f>
        <v>6921.7901154610845</v>
      </c>
      <c r="EY42" s="241">
        <f>EX42*(1+'RBH-R12 Growth Rates'!$J43)</f>
        <v>7270.9171896442613</v>
      </c>
      <c r="EZ42" s="241">
        <f>EY42*(1+'RBH-R12 Growth Rates'!$J43)</f>
        <v>7637.6538289680284</v>
      </c>
      <c r="FA42" s="241">
        <f>EZ42*(1+'RBH-R12 Growth Rates'!$J43)</f>
        <v>8022.888239496514</v>
      </c>
      <c r="FB42" s="241">
        <f>FA42*(1+'RBH-R12 Growth Rates'!$J43)</f>
        <v>8427.5534273786889</v>
      </c>
      <c r="FC42" s="241">
        <f>FB42*(1+'RBH-R12 Growth Rates'!$J43)</f>
        <v>8852.6294585127434</v>
      </c>
      <c r="FD42" s="241">
        <f>FC42*(1+'RBH-R12 Growth Rates'!$J43)</f>
        <v>9299.1458321853188</v>
      </c>
      <c r="FE42" s="241">
        <f>FD42*(1+'RBH-R12 Growth Rates'!$J43)</f>
        <v>9768.183974434347</v>
      </c>
      <c r="FF42" s="241">
        <f>FE42*(1+'RBH-R12 Growth Rates'!$J43)</f>
        <v>10260.879857174225</v>
      </c>
      <c r="FG42" s="241">
        <f>FF42*(1+'RBH-R12 Growth Rates'!$J43)</f>
        <v>10778.426749426635</v>
      </c>
      <c r="FH42" s="241">
        <f>FG42*(1+'RBH-R12 Growth Rates'!$J43)</f>
        <v>11322.078107320249</v>
      </c>
      <c r="FI42" s="241">
        <f>FH42*(1+'RBH-R12 Growth Rates'!$J43)</f>
        <v>11893.150609858678</v>
      </c>
      <c r="FJ42" s="241">
        <f>FI42*(1+'RBH-R12 Growth Rates'!$J43)</f>
        <v>12493.027347809037</v>
      </c>
      <c r="FK42" s="241">
        <f>FJ42*(1+'RBH-R12 Growth Rates'!$J43)</f>
        <v>13123.161173434351</v>
      </c>
      <c r="FL42" s="241">
        <f>FK42*(1+'RBH-R12 Growth Rates'!$J43)</f>
        <v>13785.078219182597</v>
      </c>
      <c r="FM42" s="241">
        <f>FL42*(1+'RBH-R12 Growth Rates'!$J43)</f>
        <v>14480.381593854319</v>
      </c>
      <c r="FN42" s="241">
        <f>FM42*(1+'RBH-R12 Growth Rates'!$J43)</f>
        <v>15210.755265200683</v>
      </c>
      <c r="FO42" s="241">
        <f>FN42*(1+'RBH-R12 Growth Rates'!$J43)</f>
        <v>15977.968138355263</v>
      </c>
      <c r="FP42" s="241">
        <f>FO42*(1+'RBH-R12 Growth Rates'!$J43)</f>
        <v>16783.878339977204</v>
      </c>
      <c r="FQ42" s="241">
        <f>FP42*(1+'RBH-R12 Growth Rates'!$J43)</f>
        <v>17630.437718481604</v>
      </c>
      <c r="FR42" s="241">
        <f>FQ42*(1+'RBH-R12 Growth Rates'!$J43)</f>
        <v>18519.696571256307</v>
      </c>
      <c r="FS42" s="241">
        <f>FR42*(1+'RBH-R12 Growth Rates'!$J43)</f>
        <v>19453.808610314027</v>
      </c>
      <c r="FT42" s="241">
        <f>FS42*(1+'RBH-R12 Growth Rates'!$J43)</f>
        <v>20435.036178406215</v>
      </c>
      <c r="FU42" s="241">
        <f>FT42*(1+'RBH-R12 Growth Rates'!$J43)</f>
        <v>21465.75572823167</v>
      </c>
      <c r="FV42" s="241">
        <f>FU42*(1+'RBH-R12 Growth Rates'!$J43)</f>
        <v>22548.463578010076</v>
      </c>
      <c r="FW42" s="241">
        <f>FV42*(1+'RBH-R12 Growth Rates'!$J43)</f>
        <v>23685.78195736001</v>
      </c>
      <c r="FX42" s="241">
        <f>FW42*(1+'RBH-R12 Growth Rates'!$J43)</f>
        <v>24880.465358124024</v>
      </c>
      <c r="FY42" s="241">
        <f>FX42*(1+'RBH-R12 Growth Rates'!$J43)</f>
        <v>26135.407205521991</v>
      </c>
      <c r="FZ42" s="241">
        <f>FY42*(1+'RBH-R12 Growth Rates'!$J43)</f>
        <v>27453.646865789702</v>
      </c>
      <c r="GA42" s="241">
        <f>FZ42*(1+'RBH-R12 Growth Rates'!$J43)</f>
        <v>28838.377007274616</v>
      </c>
      <c r="GB42" s="241">
        <f>GA42*(1+'RBH-R12 Growth Rates'!$J43)</f>
        <v>30292.951332816774</v>
      </c>
      <c r="GC42" s="241">
        <f>GB42*(1+'RBH-R12 Growth Rates'!$J43)</f>
        <v>31820.892702142039</v>
      </c>
      <c r="GD42" s="241">
        <f>GC42*(1+'RBH-R12 Growth Rates'!$J43)</f>
        <v>33425.901663939432</v>
      </c>
      <c r="GE42" s="241">
        <f>GD42*(1+'RBH-R12 Growth Rates'!$J43)</f>
        <v>35111.865418286587</v>
      </c>
      <c r="GF42" s="241">
        <f>GE42*(1+'RBH-R12 Growth Rates'!$J43)</f>
        <v>36882.867231129523</v>
      </c>
      <c r="GG42" s="241">
        <f>GF42*(1+'RBH-R12 Growth Rates'!$J43)</f>
        <v>38743.196323617914</v>
      </c>
      <c r="GH42" s="241">
        <f>GG42*(1+'RBH-R12 Growth Rates'!$J43)</f>
        <v>40697.358260246947</v>
      </c>
      <c r="GI42" s="241">
        <f>GH42*(1+'RBH-R12 Growth Rates'!$J43)</f>
        <v>42750.085860965031</v>
      </c>
      <c r="GJ42" s="241">
        <f>GI42*(1+'RBH-R12 Growth Rates'!$J43)</f>
        <v>44906.350663675556</v>
      </c>
      <c r="GK42" s="241">
        <f>GJ42*(1+'RBH-R12 Growth Rates'!$J43)</f>
        <v>47171.374964893977</v>
      </c>
      <c r="GL42" s="241">
        <f>GK42*(1+'RBH-R12 Growth Rates'!$J43)</f>
        <v>49550.644467721708</v>
      </c>
      <c r="GM42" s="241">
        <f>GL42*(1+'RBH-R12 Growth Rates'!$J43)</f>
        <v>52049.921567769132</v>
      </c>
      <c r="GN42" s="241">
        <f>GM42*(1+'RBH-R12 Growth Rates'!$J43)</f>
        <v>54675.259309205197</v>
      </c>
      <c r="GO42" s="241">
        <f>GN42*(1+'RBH-R12 Growth Rates'!$J43)</f>
        <v>57433.01604473398</v>
      </c>
      <c r="GP42" s="241">
        <f>GO42*(1+'RBH-R12 Growth Rates'!$J43)</f>
        <v>60329.870835003472</v>
      </c>
      <c r="GQ42" s="241">
        <f>GP42*(1+'RBH-R12 Growth Rates'!$J43)</f>
        <v>63372.83962474273</v>
      </c>
      <c r="GR42" s="241">
        <f>GQ42*(1+'RBH-R12 Growth Rates'!$J43)</f>
        <v>66569.292234804612</v>
      </c>
      <c r="GS42" s="241">
        <f>GR42*(1+'RBH-R12 Growth Rates'!$J43)</f>
        <v>69926.9702112675</v>
      </c>
      <c r="GT42" s="241">
        <f>GS42*(1+'RBH-R12 Growth Rates'!$J43)</f>
        <v>73454.005574825002</v>
      </c>
      <c r="GU42" s="241">
        <f>GT42*(1+'RBH-R12 Growth Rates'!$J43)</f>
        <v>77158.940515873139</v>
      </c>
      <c r="GV42" s="241">
        <f>GU42*(1+'RBH-R12 Growth Rates'!$J43)</f>
        <v>81050.748082994978</v>
      </c>
      <c r="GW42" s="241">
        <f>GV42*(1+'RBH-R12 Growth Rates'!$J43)</f>
        <v>85138.853914948369</v>
      </c>
      <c r="GX42" s="241">
        <f>GW42*(1+'RBH-R12 Growth Rates'!$J43)</f>
        <v>89433.159068790046</v>
      </c>
      <c r="GY42" s="241">
        <f>GX42*(1+'RBH-R12 Growth Rates'!$J43)</f>
        <v>93944.063999423801</v>
      </c>
      <c r="GZ42" s="241">
        <f>GY42*(1+'RBH-R12 Growth Rates'!$J43)</f>
        <v>98682.493748649329</v>
      </c>
      <c r="HA42" s="241">
        <f>GZ42*(1+'RBH-R12 Growth Rates'!$J43)</f>
        <v>103659.9244047175</v>
      </c>
    </row>
    <row r="43" spans="1:211">
      <c r="A43" s="259" t="s">
        <v>39</v>
      </c>
      <c r="B43" s="241">
        <v>2.78</v>
      </c>
      <c r="C43" s="241">
        <v>2.96</v>
      </c>
      <c r="D43" s="241">
        <v>3.12</v>
      </c>
      <c r="E43" s="241">
        <v>3.32</v>
      </c>
      <c r="F43" s="241">
        <f>E43*(1+'RBH-R12 Growth Rates'!$B44)</f>
        <v>3.5082386879999996</v>
      </c>
      <c r="G43" s="241">
        <f>F43*(1+'RBH-R12 Growth Rates'!F44)</f>
        <v>3.7027582033326412</v>
      </c>
      <c r="H43" s="241">
        <f>G43*(1+'RBH-R12 Growth Rates'!G44)</f>
        <v>3.9034276163402168</v>
      </c>
      <c r="I43" s="241">
        <f>H43*(1+'RBH-R12 Growth Rates'!H44)</f>
        <v>4.1100854764761694</v>
      </c>
      <c r="J43" s="241">
        <f>I43*(1+'RBH-R12 Growth Rates'!I44)</f>
        <v>4.3225388903068476</v>
      </c>
      <c r="K43" s="241">
        <f>J43*(1+'RBH-R12 Growth Rates'!$J44)</f>
        <v>4.5405627440560306</v>
      </c>
      <c r="L43" s="241">
        <f>K43*(1+'RBH-R12 Growth Rates'!$J44)</f>
        <v>4.7695834683967631</v>
      </c>
      <c r="M43" s="241">
        <f>L43*(1+'RBH-R12 Growth Rates'!$J44)</f>
        <v>5.0101557327412571</v>
      </c>
      <c r="N43" s="241">
        <f>M43*(1+'RBH-R12 Growth Rates'!$J44)</f>
        <v>5.2628621833842653</v>
      </c>
      <c r="O43" s="241">
        <f>N43*(1+'RBH-R12 Growth Rates'!$J44)</f>
        <v>5.5283148546246208</v>
      </c>
      <c r="P43" s="241">
        <f>O43*(1+'RBH-R12 Growth Rates'!$J44)</f>
        <v>5.8071566510621198</v>
      </c>
      <c r="Q43" s="241">
        <f>P43*(1+'RBH-R12 Growth Rates'!$J44)</f>
        <v>6.1000629046597332</v>
      </c>
      <c r="R43" s="241">
        <f>Q43*(1+'RBH-R12 Growth Rates'!$J44)</f>
        <v>6.4077430103422381</v>
      </c>
      <c r="S43" s="241">
        <f>R43*(1+'RBH-R12 Growth Rates'!$J44)</f>
        <v>6.7309421440925492</v>
      </c>
      <c r="T43" s="241">
        <f>S43*(1+'RBH-R12 Growth Rates'!$J44)</f>
        <v>7.0704430677068348</v>
      </c>
      <c r="U43" s="241">
        <f>T43*(1+'RBH-R12 Growth Rates'!$J44)</f>
        <v>7.4270680245793939</v>
      </c>
      <c r="V43" s="241">
        <f>U43*(1+'RBH-R12 Growth Rates'!$J44)</f>
        <v>7.8016807311087231</v>
      </c>
      <c r="W43" s="241">
        <f>V43*(1+'RBH-R12 Growth Rates'!$J44)</f>
        <v>8.1951884685477996</v>
      </c>
      <c r="X43" s="241">
        <f>W43*(1+'RBH-R12 Growth Rates'!$J44)</f>
        <v>8.6085442803648728</v>
      </c>
      <c r="Y43" s="241">
        <f>X43*(1+'RBH-R12 Growth Rates'!$J44)</f>
        <v>9.0427492804365794</v>
      </c>
      <c r="Z43" s="241">
        <f>Y43*(1+'RBH-R12 Growth Rates'!$J44)</f>
        <v>9.4988550776636522</v>
      </c>
      <c r="AA43" s="241">
        <f>Z43*(1+'RBH-R12 Growth Rates'!$J44)</f>
        <v>9.9779663228814393</v>
      </c>
      <c r="AB43" s="241">
        <f>AA43*(1+'RBH-R12 Growth Rates'!$J44)</f>
        <v>10.481243384233627</v>
      </c>
      <c r="AC43" s="241">
        <f>AB43*(1+'RBH-R12 Growth Rates'!$J44)</f>
        <v>11.009905157488726</v>
      </c>
      <c r="AD43" s="241">
        <f>AC43*(1+'RBH-R12 Growth Rates'!$J44)</f>
        <v>11.565232018105657</v>
      </c>
      <c r="AE43" s="241">
        <f>AD43*(1+'RBH-R12 Growth Rates'!$J44)</f>
        <v>12.148568922198113</v>
      </c>
      <c r="AF43" s="241">
        <f>AE43*(1+'RBH-R12 Growth Rates'!$J44)</f>
        <v>12.761328663907959</v>
      </c>
      <c r="AG43" s="241">
        <f>AF43*(1+'RBH-R12 Growth Rates'!$J44)</f>
        <v>13.404995297076786</v>
      </c>
      <c r="AH43" s="241">
        <f>AG43*(1+'RBH-R12 Growth Rates'!$J44)</f>
        <v>14.081127729502601</v>
      </c>
      <c r="AI43" s="241">
        <f>AH43*(1+'RBH-R12 Growth Rates'!$J44)</f>
        <v>14.791363498486673</v>
      </c>
      <c r="AJ43" s="241">
        <f>AI43*(1+'RBH-R12 Growth Rates'!$J44)</f>
        <v>15.537422736814575</v>
      </c>
      <c r="AK43" s="241">
        <f>AJ43*(1+'RBH-R12 Growth Rates'!$J44)</f>
        <v>16.321112338776725</v>
      </c>
      <c r="AL43" s="241">
        <f>AK43*(1+'RBH-R12 Growth Rates'!$J44)</f>
        <v>17.144330336318173</v>
      </c>
      <c r="AM43" s="241">
        <f>AL43*(1+'RBH-R12 Growth Rates'!$J44)</f>
        <v>18.009070495916315</v>
      </c>
      <c r="AN43" s="241">
        <f>AM43*(1+'RBH-R12 Growth Rates'!$J44)</f>
        <v>18.917427147319781</v>
      </c>
      <c r="AO43" s="241">
        <f>AN43*(1+'RBH-R12 Growth Rates'!$J44)</f>
        <v>19.871600255843344</v>
      </c>
      <c r="AP43" s="241">
        <f>AO43*(1+'RBH-R12 Growth Rates'!$J44)</f>
        <v>20.873900750503477</v>
      </c>
      <c r="AQ43" s="241">
        <f>AP43*(1+'RBH-R12 Growth Rates'!$J44)</f>
        <v>21.926756120898922</v>
      </c>
      <c r="AR43" s="241">
        <f>AQ43*(1+'RBH-R12 Growth Rates'!$J44)</f>
        <v>23.03271629639141</v>
      </c>
      <c r="AS43" s="241">
        <f>AR43*(1+'RBH-R12 Growth Rates'!$J44)</f>
        <v>24.194459821825461</v>
      </c>
      <c r="AT43" s="241">
        <f>AS43*(1+'RBH-R12 Growth Rates'!$J44)</f>
        <v>25.414800344744318</v>
      </c>
      <c r="AU43" s="241">
        <f>AT43*(1+'RBH-R12 Growth Rates'!$J44)</f>
        <v>26.696693429813561</v>
      </c>
      <c r="AV43" s="241">
        <f>AU43*(1+'RBH-R12 Growth Rates'!$J44)</f>
        <v>28.043243716956322</v>
      </c>
      <c r="AW43" s="241">
        <f>AV43*(1+'RBH-R12 Growth Rates'!$J44)</f>
        <v>29.457712440536586</v>
      </c>
      <c r="AX43" s="241">
        <f>AW43*(1+'RBH-R12 Growth Rates'!$J44)</f>
        <v>30.943525327801346</v>
      </c>
      <c r="AY43" s="241">
        <f>AX43*(1+'RBH-R12 Growth Rates'!$J44)</f>
        <v>32.504280895711062</v>
      </c>
      <c r="AZ43" s="241">
        <f>AY43*(1+'RBH-R12 Growth Rates'!$J44)</f>
        <v>34.143759166252615</v>
      </c>
      <c r="BA43" s="241">
        <f>AZ43*(1+'RBH-R12 Growth Rates'!$J44)</f>
        <v>35.865930821342559</v>
      </c>
      <c r="BB43" s="241">
        <f>BA43*(1+'RBH-R12 Growth Rates'!$J44)</f>
        <v>37.674966819493079</v>
      </c>
      <c r="BC43" s="241">
        <f>BB43*(1+'RBH-R12 Growth Rates'!$J44)</f>
        <v>39.575248497531462</v>
      </c>
      <c r="BD43" s="241">
        <f>BC43*(1+'RBH-R12 Growth Rates'!$J44)</f>
        <v>41.571378181838561</v>
      </c>
      <c r="BE43" s="241">
        <f>BD43*(1+'RBH-R12 Growth Rates'!$J44)</f>
        <v>43.66819033480585</v>
      </c>
      <c r="BF43" s="241">
        <f>BE43*(1+'RBH-R12 Growth Rates'!$J44)</f>
        <v>45.870763263506866</v>
      </c>
      <c r="BG43" s="241">
        <f>BF43*(1+'RBH-R12 Growth Rates'!$J44)</f>
        <v>48.184431418940456</v>
      </c>
      <c r="BH43" s="241">
        <f>BG43*(1+'RBH-R12 Growth Rates'!$J44)</f>
        <v>50.614798315633628</v>
      </c>
      <c r="BI43" s="241">
        <f>BH43*(1+'RBH-R12 Growth Rates'!$J44)</f>
        <v>53.167750102894175</v>
      </c>
      <c r="BJ43" s="241">
        <f>BI43*(1+'RBH-R12 Growth Rates'!$J44)</f>
        <v>55.849469820581582</v>
      </c>
      <c r="BK43" s="241">
        <f>BJ43*(1+'RBH-R12 Growth Rates'!$J44)</f>
        <v>58.666452373922475</v>
      </c>
      <c r="BL43" s="241">
        <f>BK43*(1+'RBH-R12 Growth Rates'!$J44)</f>
        <v>61.625520263638442</v>
      </c>
      <c r="BM43" s="241">
        <f>BL43*(1+'RBH-R12 Growth Rates'!$J44)</f>
        <v>64.733840109483268</v>
      </c>
      <c r="BN43" s="241">
        <f>BM43*(1+'RBH-R12 Growth Rates'!$J44)</f>
        <v>67.998940007208205</v>
      </c>
      <c r="BO43" s="241">
        <f>BN43*(1+'RBH-R12 Growth Rates'!$J44)</f>
        <v>71.428727760992558</v>
      </c>
      <c r="BP43" s="241">
        <f>BO43*(1+'RBH-R12 Growth Rates'!$J44)</f>
        <v>75.031510035496822</v>
      </c>
      <c r="BQ43" s="241">
        <f>BP43*(1+'RBH-R12 Growth Rates'!$J44)</f>
        <v>78.816012473923294</v>
      </c>
      <c r="BR43" s="241">
        <f>BQ43*(1+'RBH-R12 Growth Rates'!$J44)</f>
        <v>82.791400830808286</v>
      </c>
      <c r="BS43" s="241">
        <f>BR43*(1+'RBH-R12 Growth Rates'!$J44)</f>
        <v>86.967303170727959</v>
      </c>
      <c r="BT43" s="241">
        <f>BS43*(1+'RBH-R12 Growth Rates'!$J44)</f>
        <v>91.353833186681072</v>
      </c>
      <c r="BU43" s="241">
        <f>BT43*(1+'RBH-R12 Growth Rates'!$J44)</f>
        <v>95.961614694624046</v>
      </c>
      <c r="BV43" s="241">
        <f>BU43*(1+'RBH-R12 Growth Rates'!$J44)</f>
        <v>100.8018073634819</v>
      </c>
      <c r="BW43" s="241">
        <f>BV43*(1+'RBH-R12 Growth Rates'!$J44)</f>
        <v>105.8861337429512</v>
      </c>
      <c r="BX43" s="241">
        <f>BW43*(1+'RBH-R12 Growth Rates'!$J44)</f>
        <v>111.22690765455407</v>
      </c>
      <c r="BY43" s="241">
        <f>BX43*(1+'RBH-R12 Growth Rates'!$J44)</f>
        <v>116.837064014704</v>
      </c>
      <c r="BZ43" s="241">
        <f>BY43*(1+'RBH-R12 Growth Rates'!$J44)</f>
        <v>122.73019016201263</v>
      </c>
      <c r="CA43" s="241">
        <f>BZ43*(1+'RBH-R12 Growth Rates'!$J44)</f>
        <v>128.9205587647096</v>
      </c>
      <c r="CB43" s="241">
        <f>CA43*(1+'RBH-R12 Growth Rates'!$J44)</f>
        <v>135.42316238787438</v>
      </c>
      <c r="CC43" s="241">
        <f>CB43*(1+'RBH-R12 Growth Rates'!$J44)</f>
        <v>142.25374980419949</v>
      </c>
      <c r="CD43" s="241">
        <f>CC43*(1+'RBH-R12 Growth Rates'!$J44)</f>
        <v>149.42886413622622</v>
      </c>
      <c r="CE43" s="241">
        <f>CD43*(1+'RBH-R12 Growth Rates'!$J44)</f>
        <v>156.96588292243092</v>
      </c>
      <c r="CF43" s="241">
        <f>CE43*(1+'RBH-R12 Growth Rates'!$J44)</f>
        <v>164.88306020419785</v>
      </c>
      <c r="CG43" s="241">
        <f>CF43*(1+'RBH-R12 Growth Rates'!$J44)</f>
        <v>173.19957073561051</v>
      </c>
      <c r="CH43" s="241">
        <f>CG43*(1+'RBH-R12 Growth Rates'!$J44)</f>
        <v>181.93555642313348</v>
      </c>
      <c r="CI43" s="241">
        <f>CH43*(1+'RBH-R12 Growth Rates'!$J44)</f>
        <v>191.11217510765795</v>
      </c>
      <c r="CJ43" s="241">
        <f>CI43*(1+'RBH-R12 Growth Rates'!$J44)</f>
        <v>200.75165180705727</v>
      </c>
      <c r="CK43" s="241">
        <f>CJ43*(1+'RBH-R12 Growth Rates'!$J44)</f>
        <v>210.87733254335754</v>
      </c>
      <c r="CL43" s="241">
        <f>CK43*(1+'RBH-R12 Growth Rates'!$J44)</f>
        <v>221.51374088488828</v>
      </c>
      <c r="CM43" s="241">
        <f>CL43*(1+'RBH-R12 Growth Rates'!$J44)</f>
        <v>232.6866373403538</v>
      </c>
      <c r="CN43" s="241">
        <f>CM43*(1+'RBH-R12 Growth Rates'!$J44)</f>
        <v>244.42308174867262</v>
      </c>
      <c r="CO43" s="241">
        <f>CN43*(1+'RBH-R12 Growth Rates'!$J44)</f>
        <v>256.75149881568814</v>
      </c>
      <c r="CP43" s="241">
        <f>CO43*(1+'RBH-R12 Growth Rates'!$J44)</f>
        <v>269.70174695647501</v>
      </c>
      <c r="CQ43" s="241">
        <f>CP43*(1+'RBH-R12 Growth Rates'!$J44)</f>
        <v>283.30519060997176</v>
      </c>
      <c r="CR43" s="241">
        <f>CQ43*(1+'RBH-R12 Growth Rates'!$J44)</f>
        <v>297.59477620107981</v>
      </c>
      <c r="CS43" s="241">
        <f>CR43*(1+'RBH-R12 Growth Rates'!$J44)</f>
        <v>312.6051119342024</v>
      </c>
      <c r="CT43" s="241">
        <f>CS43*(1+'RBH-R12 Growth Rates'!$J44)</f>
        <v>328.37255161147766</v>
      </c>
      <c r="CU43" s="241">
        <f>CT43*(1+'RBH-R12 Growth Rates'!$J44)</f>
        <v>344.93528267870573</v>
      </c>
      <c r="CV43" s="241">
        <f>CU43*(1+'RBH-R12 Growth Rates'!$J44)</f>
        <v>362.33341871221097</v>
      </c>
      <c r="CW43" s="241">
        <f>CV43*(1+'RBH-R12 Growth Rates'!$J44)</f>
        <v>380.60909657063382</v>
      </c>
      <c r="CX43" s="241">
        <f>CW43*(1+'RBH-R12 Growth Rates'!$J44)</f>
        <v>399.80657844694696</v>
      </c>
      <c r="CY43" s="241">
        <f>CX43*(1+'RBH-R12 Growth Rates'!$J44)</f>
        <v>419.97235906785664</v>
      </c>
      <c r="CZ43" s="241">
        <f>CY43*(1+'RBH-R12 Growth Rates'!$J44)</f>
        <v>441.15527830021773</v>
      </c>
      <c r="DA43" s="241">
        <f>CZ43*(1+'RBH-R12 Growth Rates'!$J44)</f>
        <v>463.40663943718579</v>
      </c>
      <c r="DB43" s="241">
        <f>DA43*(1+'RBH-R12 Growth Rates'!$J44)</f>
        <v>486.78033345058566</v>
      </c>
      <c r="DC43" s="241">
        <f>DB43*(1+'RBH-R12 Growth Rates'!$J44)</f>
        <v>511.3329695104257</v>
      </c>
      <c r="DD43" s="241">
        <f>DC43*(1+'RBH-R12 Growth Rates'!$J44)</f>
        <v>537.12401208766494</v>
      </c>
      <c r="DE43" s="241">
        <f>DD43*(1+'RBH-R12 Growth Rates'!$J44)</f>
        <v>564.21592497228505</v>
      </c>
      <c r="DF43" s="241">
        <f>DE43*(1+'RBH-R12 Growth Rates'!$J44)</f>
        <v>592.6743225554668</v>
      </c>
      <c r="DG43" s="241">
        <f>DF43*(1+'RBH-R12 Growth Rates'!$J44)</f>
        <v>622.56812874226466</v>
      </c>
      <c r="DH43" s="241">
        <f>DG43*(1+'RBH-R12 Growth Rates'!$J44)</f>
        <v>653.96974387965224</v>
      </c>
      <c r="DI43" s="241">
        <f>DH43*(1+'RBH-R12 Growth Rates'!$J44)</f>
        <v>686.95522010422508</v>
      </c>
      <c r="DJ43" s="241">
        <f>DI43*(1+'RBH-R12 Growth Rates'!$J44)</f>
        <v>721.60444553423838</v>
      </c>
      <c r="DK43" s="241">
        <f>DJ43*(1+'RBH-R12 Growth Rates'!$J44)</f>
        <v>758.00133775207769</v>
      </c>
      <c r="DL43" s="241">
        <f>DK43*(1+'RBH-R12 Growth Rates'!$J44)</f>
        <v>796.23404704576137</v>
      </c>
      <c r="DM43" s="241">
        <f>DL43*(1+'RBH-R12 Growth Rates'!$J44)</f>
        <v>836.3951699017091</v>
      </c>
      <c r="DN43" s="241">
        <f>DM43*(1+'RBH-R12 Growth Rates'!$J44)</f>
        <v>878.58197326583763</v>
      </c>
      <c r="DO43" s="241">
        <f>DN43*(1+'RBH-R12 Growth Rates'!$J44)</f>
        <v>922.8966301161272</v>
      </c>
      <c r="DP43" s="241">
        <f>DO43*(1+'RBH-R12 Growth Rates'!$J44)</f>
        <v>969.44646691719493</v>
      </c>
      <c r="DQ43" s="241">
        <f>DP43*(1+'RBH-R12 Growth Rates'!$J44)</f>
        <v>1018.3442235561902</v>
      </c>
      <c r="DR43" s="241">
        <f>DQ43*(1+'RBH-R12 Growth Rates'!$J44)</f>
        <v>1069.7083263895552</v>
      </c>
      <c r="DS43" s="241">
        <f>DR43*(1+'RBH-R12 Growth Rates'!$J44)</f>
        <v>1123.6631750619481</v>
      </c>
      <c r="DT43" s="241">
        <f>DS43*(1+'RBH-R12 Growth Rates'!$J44)</f>
        <v>1180.3394437919808</v>
      </c>
      <c r="DU43" s="241">
        <f>DT43*(1+'RBH-R12 Growth Rates'!$J44)</f>
        <v>1239.8743978544592</v>
      </c>
      <c r="DV43" s="241">
        <f>DU43*(1+'RBH-R12 Growth Rates'!$J44)</f>
        <v>1302.4122260256215</v>
      </c>
      <c r="DW43" s="241">
        <f>DV43*(1+'RBH-R12 Growth Rates'!$J44)</f>
        <v>1368.1043897965299</v>
      </c>
      <c r="DX43" s="241">
        <f>DW43*(1+'RBH-R12 Growth Rates'!$J44)</f>
        <v>1437.1099902003793</v>
      </c>
      <c r="DY43" s="241">
        <f>DX43*(1+'RBH-R12 Growth Rates'!$J44)</f>
        <v>1509.5961531421533</v>
      </c>
      <c r="DZ43" s="241">
        <f>DY43*(1+'RBH-R12 Growth Rates'!$J44)</f>
        <v>1585.7384341638585</v>
      </c>
      <c r="EA43" s="241">
        <f>DZ43*(1+'RBH-R12 Growth Rates'!$J44)</f>
        <v>1665.7212436256507</v>
      </c>
      <c r="EB43" s="241">
        <f>EA43*(1+'RBH-R12 Growth Rates'!$J44)</f>
        <v>1749.7382933326032</v>
      </c>
      <c r="EC43" s="241">
        <f>EB43*(1+'RBH-R12 Growth Rates'!$J44)</f>
        <v>1837.9930656888125</v>
      </c>
      <c r="ED43" s="241">
        <f>EC43*(1+'RBH-R12 Growth Rates'!$J44)</f>
        <v>1930.699306515093</v>
      </c>
      <c r="EE43" s="241">
        <f>ED43*(1+'RBH-R12 Growth Rates'!$J44)</f>
        <v>2028.0815427238258</v>
      </c>
      <c r="EF43" s="241">
        <f>EE43*(1+'RBH-R12 Growth Rates'!$J44)</f>
        <v>2130.375626104727</v>
      </c>
      <c r="EG43" s="241">
        <f>EF43*(1+'RBH-R12 Growth Rates'!$J44)</f>
        <v>2237.8293045385394</v>
      </c>
      <c r="EH43" s="241">
        <f>EG43*(1+'RBH-R12 Growth Rates'!$J44)</f>
        <v>2350.7028220220827</v>
      </c>
      <c r="EI43" s="241">
        <f>EH43*(1+'RBH-R12 Growth Rates'!$J44)</f>
        <v>2469.2695489578705</v>
      </c>
      <c r="EJ43" s="241">
        <f>EI43*(1+'RBH-R12 Growth Rates'!$J44)</f>
        <v>2593.8166442348052</v>
      </c>
      <c r="EK43" s="241">
        <f>EJ43*(1+'RBH-R12 Growth Rates'!$J44)</f>
        <v>2724.6457507034575</v>
      </c>
      <c r="EL43" s="241">
        <f>EK43*(1+'RBH-R12 Growth Rates'!$J44)</f>
        <v>2862.0737257303135</v>
      </c>
      <c r="EM43" s="241">
        <f>EL43*(1+'RBH-R12 Growth Rates'!$J44)</f>
        <v>3006.4334086003291</v>
      </c>
      <c r="EN43" s="241">
        <f>EM43*(1+'RBH-R12 Growth Rates'!$J44)</f>
        <v>3158.0744266263819</v>
      </c>
      <c r="EO43" s="241">
        <f>EN43*(1+'RBH-R12 Growth Rates'!$J44)</f>
        <v>3317.3640419179515</v>
      </c>
      <c r="EP43" s="241">
        <f>EO43*(1+'RBH-R12 Growth Rates'!$J44)</f>
        <v>3484.6880408598267</v>
      </c>
      <c r="EQ43" s="241">
        <f>EP43*(1+'RBH-R12 Growth Rates'!$J44)</f>
        <v>3660.4516684550931</v>
      </c>
      <c r="ER43" s="241">
        <f>EQ43*(1+'RBH-R12 Growth Rates'!$J44)</f>
        <v>3845.0806097952955</v>
      </c>
      <c r="ES43" s="241">
        <f>ER43*(1+'RBH-R12 Growth Rates'!$J44)</f>
        <v>4039.0220210348175</v>
      </c>
      <c r="ET43" s="241">
        <f>ES43*(1+'RBH-R12 Growth Rates'!$J44)</f>
        <v>4242.7456123664188</v>
      </c>
      <c r="EU43" s="241">
        <f>ET43*(1+'RBH-R12 Growth Rates'!$J44)</f>
        <v>4456.7447856207973</v>
      </c>
      <c r="EV43" s="241">
        <f>EU43*(1+'RBH-R12 Growth Rates'!$J44)</f>
        <v>4681.5378292453615</v>
      </c>
      <c r="EW43" s="241">
        <f>EV43*(1+'RBH-R12 Growth Rates'!$J44)</f>
        <v>4917.6691735563436</v>
      </c>
      <c r="EX43" s="241">
        <f>EW43*(1+'RBH-R12 Growth Rates'!$J44)</f>
        <v>5165.7107093043778</v>
      </c>
      <c r="EY43" s="241">
        <f>EX43*(1+'RBH-R12 Growth Rates'!$J44)</f>
        <v>5426.2631727469952</v>
      </c>
      <c r="EZ43" s="241">
        <f>EY43*(1+'RBH-R12 Growth Rates'!$J44)</f>
        <v>5699.9576005825738</v>
      </c>
      <c r="FA43" s="241">
        <f>EZ43*(1+'RBH-R12 Growth Rates'!$J44)</f>
        <v>5987.4568582694701</v>
      </c>
      <c r="FB43" s="241">
        <f>FA43*(1+'RBH-R12 Growth Rates'!$J44)</f>
        <v>6289.4572454317977</v>
      </c>
      <c r="FC43" s="241">
        <f>FB43*(1+'RBH-R12 Growth Rates'!$J44)</f>
        <v>6606.6901822400123</v>
      </c>
      <c r="FD43" s="241">
        <f>FC43*(1+'RBH-R12 Growth Rates'!$J44)</f>
        <v>6939.9239808505799</v>
      </c>
      <c r="FE43" s="241">
        <f>FD43*(1+'RBH-R12 Growth Rates'!$J44)</f>
        <v>7289.965706195012</v>
      </c>
      <c r="FF43" s="241">
        <f>FE43*(1+'RBH-R12 Growth Rates'!$J44)</f>
        <v>7657.6631306249383</v>
      </c>
      <c r="FG43" s="241">
        <f>FF43*(1+'RBH-R12 Growth Rates'!$J44)</f>
        <v>8043.9067871472198</v>
      </c>
      <c r="FH43" s="241">
        <f>FG43*(1+'RBH-R12 Growth Rates'!$J44)</f>
        <v>8449.6321262218553</v>
      </c>
      <c r="FI43" s="241">
        <f>FH43*(1+'RBH-R12 Growth Rates'!$J44)</f>
        <v>8875.8217813462797</v>
      </c>
      <c r="FJ43" s="241">
        <f>FI43*(1+'RBH-R12 Growth Rates'!$J44)</f>
        <v>9323.5079489131112</v>
      </c>
      <c r="FK43" s="241">
        <f>FJ43*(1+'RBH-R12 Growth Rates'!$J44)</f>
        <v>9793.7748881051557</v>
      </c>
      <c r="FL43" s="241">
        <f>FK43*(1+'RBH-R12 Growth Rates'!$J44)</f>
        <v>10287.761546882233</v>
      </c>
      <c r="FM43" s="241">
        <f>FL43*(1+'RBH-R12 Growth Rates'!$J44)</f>
        <v>10806.66432041973</v>
      </c>
      <c r="FN43" s="241">
        <f>FM43*(1+'RBH-R12 Growth Rates'!$J44)</f>
        <v>11351.739948679595</v>
      </c>
      <c r="FO43" s="241">
        <f>FN43*(1+'RBH-R12 Growth Rates'!$J44)</f>
        <v>11924.30856013146</v>
      </c>
      <c r="FP43" s="241">
        <f>FO43*(1+'RBH-R12 Growth Rates'!$J44)</f>
        <v>12525.75686899553</v>
      </c>
      <c r="FQ43" s="241">
        <f>FP43*(1+'RBH-R12 Growth Rates'!$J44)</f>
        <v>13157.541533750702</v>
      </c>
      <c r="FR43" s="241">
        <f>FQ43*(1+'RBH-R12 Growth Rates'!$J44)</f>
        <v>13821.192685041933</v>
      </c>
      <c r="FS43" s="241">
        <f>FR43*(1+'RBH-R12 Growth Rates'!$J44)</f>
        <v>14518.317631531183</v>
      </c>
      <c r="FT43" s="241">
        <f>FS43*(1+'RBH-R12 Growth Rates'!$J44)</f>
        <v>15250.604752667168</v>
      </c>
      <c r="FU43" s="241">
        <f>FT43*(1+'RBH-R12 Growth Rates'!$J44)</f>
        <v>16019.82758780193</v>
      </c>
      <c r="FV43" s="241">
        <f>FU43*(1+'RBH-R12 Growth Rates'!$J44)</f>
        <v>16827.84913155769</v>
      </c>
      <c r="FW43" s="241">
        <f>FV43*(1+'RBH-R12 Growth Rates'!$J44)</f>
        <v>17676.626345847046</v>
      </c>
      <c r="FX43" s="241">
        <f>FW43*(1+'RBH-R12 Growth Rates'!$J44)</f>
        <v>18568.214899474224</v>
      </c>
      <c r="FY43" s="241">
        <f>FX43*(1+'RBH-R12 Growth Rates'!$J44)</f>
        <v>19504.774146796342</v>
      </c>
      <c r="FZ43" s="241">
        <f>FY43*(1+'RBH-R12 Growth Rates'!$J44)</f>
        <v>20488.572357502573</v>
      </c>
      <c r="GA43" s="241">
        <f>FZ43*(1+'RBH-R12 Growth Rates'!$J44)</f>
        <v>21521.992210177305</v>
      </c>
      <c r="GB43" s="241">
        <f>GA43*(1+'RBH-R12 Growth Rates'!$J44)</f>
        <v>22607.536562952268</v>
      </c>
      <c r="GC43" s="241">
        <f>GB43*(1+'RBH-R12 Growth Rates'!$J44)</f>
        <v>23747.834515223672</v>
      </c>
      <c r="GD43" s="241">
        <f>GC43*(1+'RBH-R12 Growth Rates'!$J44)</f>
        <v>24945.647775115332</v>
      </c>
      <c r="GE43" s="241">
        <f>GD43*(1+'RBH-R12 Growth Rates'!$J44)</f>
        <v>26203.877348109247</v>
      </c>
      <c r="GF43" s="241">
        <f>GE43*(1+'RBH-R12 Growth Rates'!$J44)</f>
        <v>27525.570563042969</v>
      </c>
      <c r="GG43" s="241">
        <f>GF43*(1+'RBH-R12 Growth Rates'!$J44)</f>
        <v>28913.92845249013</v>
      </c>
      <c r="GH43" s="241">
        <f>GG43*(1+'RBH-R12 Growth Rates'!$J44)</f>
        <v>30372.313505398826</v>
      </c>
      <c r="GI43" s="241">
        <f>GH43*(1+'RBH-R12 Growth Rates'!$J44)</f>
        <v>31904.257810764077</v>
      </c>
      <c r="GJ43" s="241">
        <f>GI43*(1+'RBH-R12 Growth Rates'!$J44)</f>
        <v>33513.471612057714</v>
      </c>
      <c r="GK43" s="241">
        <f>GJ43*(1+'RBH-R12 Growth Rates'!$J44)</f>
        <v>35203.852293133779</v>
      </c>
      <c r="GL43" s="241">
        <f>GK43*(1+'RBH-R12 Growth Rates'!$J44)</f>
        <v>36979.493817372604</v>
      </c>
      <c r="GM43" s="241">
        <f>GL43*(1+'RBH-R12 Growth Rates'!$J44)</f>
        <v>38844.696642924355</v>
      </c>
      <c r="GN43" s="241">
        <f>GM43*(1+'RBH-R12 Growth Rates'!$J44)</f>
        <v>40803.978138065999</v>
      </c>
      <c r="GO43" s="241">
        <f>GN43*(1+'RBH-R12 Growth Rates'!$J44)</f>
        <v>42862.083521896806</v>
      </c>
      <c r="GP43" s="241">
        <f>GO43*(1+'RBH-R12 Growth Rates'!$J44)</f>
        <v>45023.997356869826</v>
      </c>
      <c r="GQ43" s="241">
        <f>GP43*(1+'RBH-R12 Growth Rates'!$J44)</f>
        <v>47294.95562099338</v>
      </c>
      <c r="GR43" s="241">
        <f>GQ43*(1+'RBH-R12 Growth Rates'!$J44)</f>
        <v>49680.458388940388</v>
      </c>
      <c r="GS43" s="241">
        <f>GR43*(1+'RBH-R12 Growth Rates'!$J44)</f>
        <v>52186.283152778153</v>
      </c>
      <c r="GT43" s="241">
        <f>GS43*(1+'RBH-R12 Growth Rates'!$J44)</f>
        <v>54818.498814580344</v>
      </c>
      <c r="GU43" s="241">
        <f>GT43*(1+'RBH-R12 Growth Rates'!$J44)</f>
        <v>57583.4803848101</v>
      </c>
      <c r="GV43" s="241">
        <f>GU43*(1+'RBH-R12 Growth Rates'!$J44)</f>
        <v>60487.924422072552</v>
      </c>
      <c r="GW43" s="241">
        <f>GV43*(1+'RBH-R12 Growth Rates'!$J44)</f>
        <v>63538.865251630574</v>
      </c>
      <c r="GX43" s="241">
        <f>GW43*(1+'RBH-R12 Growth Rates'!$J44)</f>
        <v>66743.692001963675</v>
      </c>
      <c r="GY43" s="241">
        <f>GX43*(1+'RBH-R12 Growth Rates'!$J44)</f>
        <v>70110.166500631196</v>
      </c>
      <c r="GZ43" s="241">
        <f>GY43*(1+'RBH-R12 Growth Rates'!$J44)</f>
        <v>73646.442072782127</v>
      </c>
      <c r="HA43" s="241">
        <f>GZ43*(1+'RBH-R12 Growth Rates'!$J44)</f>
        <v>77361.083287839909</v>
      </c>
    </row>
    <row r="44" spans="1:211">
      <c r="A44" s="259"/>
      <c r="B44" s="241"/>
      <c r="C44" s="241"/>
      <c r="D44" s="241"/>
      <c r="E44" s="241"/>
      <c r="F44" s="241"/>
      <c r="G44" s="241"/>
      <c r="H44" s="241"/>
      <c r="I44" s="241"/>
      <c r="J44" s="241"/>
      <c r="K44" s="241"/>
      <c r="L44" s="241"/>
      <c r="M44" s="241"/>
      <c r="N44" s="241"/>
      <c r="O44" s="241"/>
      <c r="P44" s="241"/>
      <c r="Q44" s="24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c r="BB44" s="241"/>
      <c r="BC44" s="241"/>
      <c r="BD44" s="241"/>
      <c r="BE44" s="241"/>
      <c r="BF44" s="241"/>
      <c r="BG44" s="241"/>
      <c r="BH44" s="241"/>
      <c r="BI44" s="241"/>
      <c r="BJ44" s="241"/>
      <c r="BK44" s="241"/>
      <c r="BL44" s="241"/>
      <c r="BM44" s="241"/>
      <c r="BN44" s="241"/>
      <c r="BO44" s="241"/>
      <c r="BP44" s="241"/>
      <c r="BQ44" s="241"/>
      <c r="BR44" s="241"/>
      <c r="BS44" s="241"/>
      <c r="BT44" s="241"/>
      <c r="BU44" s="241"/>
      <c r="BV44" s="241"/>
      <c r="BW44" s="241"/>
      <c r="BX44" s="241"/>
      <c r="BY44" s="241"/>
      <c r="BZ44" s="241"/>
      <c r="CA44" s="241"/>
      <c r="CB44" s="241"/>
      <c r="CC44" s="241"/>
      <c r="CD44" s="241"/>
      <c r="CE44" s="241"/>
      <c r="CF44" s="241"/>
      <c r="CG44" s="241"/>
      <c r="CH44" s="241"/>
      <c r="CI44" s="241"/>
      <c r="CJ44" s="241"/>
      <c r="CK44" s="241"/>
      <c r="CL44" s="241"/>
      <c r="CM44" s="241"/>
      <c r="CN44" s="241"/>
      <c r="CO44" s="241"/>
      <c r="CP44" s="241"/>
      <c r="CQ44" s="241"/>
      <c r="CR44" s="241"/>
      <c r="CS44" s="241"/>
      <c r="CT44" s="241"/>
      <c r="CU44" s="241"/>
      <c r="CV44" s="241"/>
      <c r="CW44" s="241"/>
      <c r="CX44" s="241"/>
      <c r="CY44" s="241"/>
      <c r="CZ44" s="241"/>
      <c r="DA44" s="241"/>
      <c r="DB44" s="241"/>
      <c r="DC44" s="241"/>
      <c r="DD44" s="241"/>
      <c r="DE44" s="241"/>
      <c r="DF44" s="241"/>
      <c r="DG44" s="241"/>
      <c r="DH44" s="241"/>
      <c r="DI44" s="241"/>
      <c r="DJ44" s="241"/>
      <c r="DK44" s="241"/>
      <c r="DL44" s="241"/>
      <c r="DM44" s="241"/>
      <c r="DN44" s="241"/>
      <c r="DO44" s="241"/>
      <c r="DP44" s="241"/>
      <c r="DQ44" s="241"/>
      <c r="DR44" s="241"/>
      <c r="DS44" s="241"/>
      <c r="DT44" s="241"/>
      <c r="DU44" s="241"/>
      <c r="DV44" s="241"/>
      <c r="DW44" s="241"/>
      <c r="DX44" s="241"/>
      <c r="DY44" s="241"/>
      <c r="DZ44" s="241"/>
      <c r="EA44" s="241"/>
      <c r="EB44" s="241"/>
      <c r="EC44" s="241"/>
      <c r="ED44" s="241"/>
      <c r="EE44" s="241"/>
      <c r="EF44" s="241"/>
      <c r="EG44" s="241"/>
      <c r="EH44" s="241"/>
      <c r="EI44" s="241"/>
      <c r="EJ44" s="241"/>
      <c r="EK44" s="241"/>
      <c r="EL44" s="241"/>
      <c r="EM44" s="241"/>
      <c r="EN44" s="241"/>
      <c r="EO44" s="241"/>
      <c r="EP44" s="241"/>
      <c r="EQ44" s="241"/>
      <c r="ER44" s="241"/>
      <c r="ES44" s="241"/>
      <c r="ET44" s="241"/>
      <c r="EU44" s="241"/>
      <c r="EV44" s="241"/>
      <c r="EW44" s="241"/>
      <c r="EX44" s="241"/>
      <c r="EY44" s="241"/>
      <c r="EZ44" s="241"/>
      <c r="FA44" s="241"/>
      <c r="FB44" s="241"/>
      <c r="FC44" s="241"/>
      <c r="FD44" s="241"/>
      <c r="FE44" s="241"/>
      <c r="FF44" s="241"/>
      <c r="FG44" s="241"/>
      <c r="FH44" s="241"/>
      <c r="FI44" s="241"/>
      <c r="FJ44" s="241"/>
      <c r="FK44" s="241"/>
      <c r="FL44" s="241"/>
      <c r="FM44" s="241"/>
      <c r="FN44" s="241"/>
      <c r="FO44" s="241"/>
      <c r="FP44" s="241"/>
      <c r="FQ44" s="241"/>
      <c r="FR44" s="241"/>
      <c r="FS44" s="241"/>
      <c r="FT44" s="241"/>
      <c r="FU44" s="241"/>
      <c r="FV44" s="241"/>
      <c r="FW44" s="241"/>
      <c r="FX44" s="241"/>
      <c r="FY44" s="241"/>
      <c r="FZ44" s="241"/>
      <c r="GA44" s="241"/>
      <c r="GB44" s="241"/>
      <c r="GC44" s="241"/>
      <c r="GD44" s="241"/>
      <c r="GE44" s="241"/>
      <c r="GF44" s="241"/>
      <c r="GG44" s="241"/>
      <c r="GH44" s="241"/>
      <c r="GI44" s="241"/>
      <c r="GJ44" s="241"/>
      <c r="GK44" s="241"/>
      <c r="GL44" s="241"/>
      <c r="GM44" s="241"/>
      <c r="GN44" s="241"/>
      <c r="GO44" s="241"/>
      <c r="GP44" s="241"/>
      <c r="GQ44" s="241"/>
      <c r="GR44" s="241"/>
      <c r="GS44" s="241"/>
      <c r="GT44" s="241"/>
      <c r="GU44" s="241"/>
      <c r="GV44" s="241"/>
      <c r="GW44" s="241"/>
      <c r="GX44" s="241"/>
      <c r="GY44" s="241"/>
      <c r="GZ44" s="241"/>
      <c r="HA44" s="241"/>
      <c r="HB44" s="241"/>
      <c r="HC44" s="241"/>
    </row>
    <row r="45" spans="1:211">
      <c r="A45" s="259" t="s">
        <v>1282</v>
      </c>
      <c r="B45" s="241"/>
      <c r="C45" s="241"/>
      <c r="D45" s="241"/>
      <c r="E45" s="241"/>
      <c r="F45" s="241"/>
      <c r="G45" s="241"/>
      <c r="H45" s="241"/>
      <c r="I45" s="241"/>
      <c r="J45" s="241"/>
      <c r="K45" s="241"/>
      <c r="L45" s="241"/>
      <c r="M45" s="241"/>
      <c r="N45" s="241"/>
      <c r="O45" s="241"/>
      <c r="P45" s="241"/>
      <c r="Q45" s="24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c r="BB45" s="241"/>
      <c r="BC45" s="241"/>
      <c r="BD45" s="241"/>
      <c r="BE45" s="241"/>
      <c r="BF45" s="241"/>
      <c r="BG45" s="241"/>
      <c r="BH45" s="241"/>
      <c r="BI45" s="241"/>
      <c r="BJ45" s="241"/>
      <c r="BK45" s="241"/>
      <c r="BL45" s="241"/>
      <c r="BM45" s="241"/>
      <c r="BN45" s="241"/>
      <c r="BO45" s="241"/>
      <c r="BP45" s="241"/>
      <c r="BQ45" s="241"/>
      <c r="BR45" s="241"/>
      <c r="BS45" s="241"/>
      <c r="BT45" s="241"/>
      <c r="BU45" s="241"/>
      <c r="BV45" s="241"/>
      <c r="BW45" s="241"/>
      <c r="BX45" s="241"/>
      <c r="BY45" s="241"/>
      <c r="BZ45" s="241"/>
      <c r="CA45" s="241"/>
      <c r="CB45" s="241"/>
      <c r="CC45" s="241"/>
      <c r="CD45" s="241"/>
      <c r="CE45" s="241"/>
      <c r="CF45" s="241"/>
      <c r="CG45" s="241"/>
      <c r="CH45" s="241"/>
      <c r="CI45" s="241"/>
      <c r="CJ45" s="241"/>
      <c r="CK45" s="241"/>
      <c r="CL45" s="241"/>
      <c r="CM45" s="241"/>
      <c r="CN45" s="241"/>
      <c r="CO45" s="241"/>
      <c r="CP45" s="241"/>
      <c r="CQ45" s="241"/>
      <c r="CR45" s="241"/>
      <c r="CS45" s="241"/>
      <c r="CT45" s="241"/>
      <c r="CU45" s="241"/>
      <c r="CV45" s="241"/>
      <c r="CW45" s="241"/>
      <c r="CX45" s="241"/>
      <c r="CY45" s="241"/>
      <c r="CZ45" s="241"/>
      <c r="DA45" s="241"/>
      <c r="DB45" s="241"/>
      <c r="DC45" s="241"/>
      <c r="DD45" s="241"/>
      <c r="DE45" s="241"/>
      <c r="DF45" s="241"/>
      <c r="DG45" s="241"/>
      <c r="DH45" s="241"/>
      <c r="DI45" s="241"/>
      <c r="DJ45" s="241"/>
      <c r="DK45" s="241"/>
      <c r="DL45" s="241"/>
      <c r="DM45" s="241"/>
      <c r="DN45" s="241"/>
      <c r="DO45" s="241"/>
      <c r="DP45" s="241"/>
      <c r="DQ45" s="241"/>
      <c r="DR45" s="241"/>
      <c r="DS45" s="241"/>
      <c r="DT45" s="241"/>
      <c r="DU45" s="241"/>
      <c r="DV45" s="241"/>
      <c r="DW45" s="241"/>
      <c r="DX45" s="241"/>
      <c r="DY45" s="241"/>
      <c r="DZ45" s="241"/>
      <c r="EA45" s="241"/>
      <c r="EB45" s="241"/>
      <c r="EC45" s="241"/>
      <c r="ED45" s="241"/>
      <c r="EE45" s="241"/>
      <c r="EF45" s="241"/>
      <c r="EG45" s="241"/>
      <c r="EH45" s="241"/>
      <c r="EI45" s="241"/>
      <c r="EJ45" s="241"/>
      <c r="EK45" s="241"/>
      <c r="EL45" s="241"/>
      <c r="EM45" s="241"/>
      <c r="EN45" s="241"/>
      <c r="EO45" s="241"/>
      <c r="EP45" s="241"/>
      <c r="EQ45" s="241"/>
      <c r="ER45" s="241"/>
      <c r="ES45" s="241"/>
      <c r="ET45" s="241"/>
      <c r="EU45" s="241"/>
      <c r="EV45" s="241"/>
      <c r="EW45" s="241"/>
      <c r="EX45" s="241"/>
      <c r="EY45" s="241"/>
      <c r="EZ45" s="241"/>
      <c r="FA45" s="241"/>
      <c r="FB45" s="241"/>
      <c r="FC45" s="241"/>
      <c r="FD45" s="241"/>
      <c r="FE45" s="241"/>
      <c r="FF45" s="241"/>
      <c r="FG45" s="241"/>
      <c r="FH45" s="241"/>
      <c r="FI45" s="241"/>
      <c r="FJ45" s="241"/>
      <c r="FK45" s="241"/>
      <c r="FL45" s="241"/>
      <c r="FM45" s="241"/>
      <c r="FN45" s="241"/>
      <c r="FO45" s="241"/>
      <c r="FP45" s="241"/>
      <c r="FQ45" s="241"/>
      <c r="FR45" s="241"/>
      <c r="FS45" s="241"/>
      <c r="FT45" s="241"/>
      <c r="FU45" s="241"/>
      <c r="FV45" s="241"/>
      <c r="FW45" s="241"/>
      <c r="FX45" s="241"/>
      <c r="FY45" s="241"/>
      <c r="FZ45" s="241"/>
      <c r="GA45" s="241"/>
      <c r="GB45" s="241"/>
      <c r="GC45" s="241"/>
      <c r="GD45" s="241"/>
      <c r="GE45" s="241"/>
      <c r="GF45" s="241"/>
      <c r="GG45" s="241"/>
      <c r="GH45" s="241"/>
      <c r="GI45" s="241"/>
      <c r="GJ45" s="241"/>
      <c r="GK45" s="241"/>
      <c r="GL45" s="241"/>
      <c r="GM45" s="241"/>
      <c r="GN45" s="241"/>
      <c r="GO45" s="241"/>
      <c r="GP45" s="241"/>
      <c r="GQ45" s="241"/>
      <c r="GR45" s="241"/>
      <c r="GS45" s="241"/>
      <c r="GT45" s="241"/>
      <c r="GU45" s="241"/>
      <c r="GV45" s="241"/>
      <c r="GW45" s="241"/>
      <c r="GX45" s="241"/>
      <c r="GY45" s="241"/>
      <c r="GZ45" s="241"/>
      <c r="HA45" s="241"/>
      <c r="HB45" s="241"/>
      <c r="HC45" s="241"/>
    </row>
    <row r="46" spans="1:211">
      <c r="A46" s="240"/>
      <c r="B46" s="244"/>
      <c r="C46" s="244"/>
      <c r="D46" s="244"/>
      <c r="E46" s="244"/>
      <c r="F46" s="244"/>
      <c r="G46" s="244"/>
      <c r="H46" s="244"/>
      <c r="I46" s="244"/>
      <c r="J46" s="244"/>
      <c r="K46" s="244"/>
      <c r="L46" s="244"/>
      <c r="M46" s="244"/>
      <c r="N46" s="244"/>
      <c r="O46" s="244"/>
      <c r="P46" s="244"/>
      <c r="Q46" s="244"/>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c r="BB46" s="244"/>
      <c r="BC46" s="244"/>
      <c r="BD46" s="244"/>
      <c r="BE46" s="244"/>
      <c r="BF46" s="244"/>
      <c r="BG46" s="244"/>
      <c r="BH46" s="244"/>
      <c r="BI46" s="244"/>
      <c r="BJ46" s="244"/>
      <c r="BK46" s="244"/>
      <c r="BL46" s="244"/>
      <c r="BM46" s="244"/>
      <c r="BN46" s="244"/>
      <c r="BO46" s="244"/>
      <c r="BP46" s="244"/>
      <c r="BQ46" s="244"/>
      <c r="BR46" s="244"/>
      <c r="BS46" s="244"/>
      <c r="BT46" s="244"/>
      <c r="BU46" s="244"/>
      <c r="BV46" s="244"/>
      <c r="BW46" s="244"/>
      <c r="BX46" s="244"/>
      <c r="BY46" s="244"/>
      <c r="BZ46" s="244"/>
      <c r="CA46" s="244"/>
      <c r="CB46" s="244"/>
      <c r="CC46" s="244"/>
      <c r="CD46" s="244"/>
      <c r="CE46" s="244"/>
      <c r="CF46" s="244"/>
      <c r="CG46" s="244"/>
      <c r="CH46" s="244"/>
      <c r="CI46" s="244"/>
      <c r="CJ46" s="244"/>
      <c r="CK46" s="244"/>
      <c r="CL46" s="244"/>
      <c r="CM46" s="244"/>
      <c r="CN46" s="244"/>
      <c r="CO46" s="244"/>
      <c r="CP46" s="244"/>
      <c r="CQ46" s="244"/>
      <c r="CR46" s="244"/>
      <c r="CS46" s="244"/>
      <c r="CT46" s="244"/>
      <c r="CU46" s="244"/>
      <c r="CV46" s="244"/>
      <c r="CW46" s="244"/>
      <c r="CX46" s="244"/>
      <c r="CY46" s="244"/>
      <c r="CZ46" s="244"/>
      <c r="DA46" s="244"/>
      <c r="DB46" s="244"/>
      <c r="DC46" s="244"/>
      <c r="DD46" s="244"/>
      <c r="DE46" s="244"/>
      <c r="DF46" s="244"/>
      <c r="DG46" s="244"/>
      <c r="DH46" s="244"/>
      <c r="DI46" s="244"/>
      <c r="DJ46" s="244"/>
      <c r="DK46" s="244"/>
      <c r="DL46" s="244"/>
      <c r="DM46" s="244"/>
      <c r="DN46" s="244"/>
      <c r="DO46" s="244"/>
      <c r="DP46" s="244"/>
      <c r="DQ46" s="244"/>
      <c r="DR46" s="244"/>
      <c r="DS46" s="244"/>
      <c r="DT46" s="244"/>
      <c r="DU46" s="244"/>
      <c r="DV46" s="244"/>
      <c r="DW46" s="244"/>
      <c r="DX46" s="244"/>
      <c r="DY46" s="244"/>
      <c r="DZ46" s="244"/>
      <c r="EA46" s="244"/>
      <c r="EB46" s="244"/>
      <c r="EC46" s="244"/>
      <c r="ED46" s="244"/>
      <c r="EE46" s="244"/>
      <c r="EF46" s="244"/>
      <c r="EG46" s="244"/>
      <c r="EH46" s="244"/>
      <c r="EI46" s="244"/>
      <c r="EJ46" s="244"/>
      <c r="EK46" s="244"/>
      <c r="EL46" s="244"/>
      <c r="EM46" s="244"/>
      <c r="EN46" s="244"/>
      <c r="EO46" s="244"/>
      <c r="EP46" s="244"/>
      <c r="EQ46" s="244"/>
      <c r="ER46" s="244"/>
      <c r="ES46" s="244"/>
      <c r="ET46" s="244"/>
      <c r="EU46" s="244"/>
      <c r="EV46" s="244"/>
      <c r="EW46" s="244"/>
      <c r="EX46" s="244"/>
      <c r="EY46" s="244"/>
      <c r="EZ46" s="244"/>
      <c r="FA46" s="244"/>
      <c r="FB46" s="244"/>
      <c r="FC46" s="244"/>
      <c r="FD46" s="244"/>
      <c r="FE46" s="244"/>
      <c r="FF46" s="244"/>
      <c r="FG46" s="244"/>
      <c r="FH46" s="244"/>
      <c r="FI46" s="244"/>
      <c r="FJ46" s="244"/>
      <c r="FK46" s="244"/>
      <c r="FL46" s="244"/>
      <c r="FM46" s="244"/>
      <c r="FN46" s="244"/>
      <c r="FO46" s="244"/>
      <c r="FP46" s="244"/>
      <c r="FQ46" s="244"/>
      <c r="FR46" s="244"/>
      <c r="FS46" s="244"/>
      <c r="FT46" s="244"/>
      <c r="FU46" s="244"/>
      <c r="FV46" s="244"/>
      <c r="FW46" s="244"/>
      <c r="FX46" s="244"/>
      <c r="FY46" s="244"/>
      <c r="FZ46" s="244"/>
      <c r="GA46" s="244"/>
      <c r="GB46" s="244"/>
      <c r="GC46" s="244"/>
      <c r="GD46" s="244"/>
      <c r="GE46" s="244"/>
      <c r="GF46" s="244"/>
      <c r="GG46" s="244"/>
      <c r="GH46" s="244"/>
      <c r="GI46" s="244"/>
      <c r="GJ46" s="244"/>
      <c r="GK46" s="244"/>
      <c r="GL46" s="244"/>
      <c r="GM46" s="244"/>
      <c r="GN46" s="244"/>
      <c r="GO46" s="244"/>
      <c r="GP46" s="244"/>
      <c r="GQ46" s="244"/>
      <c r="GR46" s="244"/>
      <c r="GS46" s="244"/>
      <c r="GT46" s="244"/>
      <c r="GU46" s="244"/>
      <c r="GV46" s="244"/>
      <c r="GW46" s="244"/>
      <c r="GX46" s="244"/>
      <c r="GY46" s="244"/>
      <c r="GZ46" s="244"/>
      <c r="HA46" s="244"/>
      <c r="HB46" s="244"/>
      <c r="HC46" s="244"/>
    </row>
    <row r="47" spans="1:211">
      <c r="A47" s="243" t="s">
        <v>1281</v>
      </c>
      <c r="B47" s="252"/>
      <c r="C47" s="252"/>
      <c r="D47" s="252"/>
      <c r="E47" s="252"/>
      <c r="F47" s="252"/>
      <c r="G47" s="244"/>
      <c r="H47" s="244"/>
      <c r="I47" s="244"/>
      <c r="J47" s="244"/>
      <c r="K47" s="244"/>
      <c r="L47" s="244"/>
      <c r="M47" s="244"/>
      <c r="N47" s="244"/>
      <c r="O47" s="244"/>
      <c r="P47" s="244"/>
      <c r="Q47" s="244"/>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c r="BB47" s="244"/>
      <c r="BC47" s="244"/>
      <c r="BD47" s="244"/>
      <c r="BE47" s="244"/>
      <c r="BF47" s="244"/>
      <c r="BG47" s="244"/>
      <c r="BH47" s="244"/>
      <c r="BI47" s="244"/>
      <c r="BJ47" s="244"/>
      <c r="BK47" s="244"/>
      <c r="BL47" s="244"/>
      <c r="BM47" s="244"/>
      <c r="BN47" s="244"/>
      <c r="BO47" s="244"/>
      <c r="BP47" s="244"/>
      <c r="BQ47" s="244"/>
      <c r="BR47" s="244"/>
      <c r="BS47" s="244"/>
      <c r="BT47" s="244"/>
      <c r="BU47" s="244"/>
      <c r="BV47" s="244"/>
      <c r="BW47" s="244"/>
      <c r="BX47" s="244"/>
      <c r="BY47" s="244"/>
      <c r="BZ47" s="244"/>
      <c r="CA47" s="244"/>
      <c r="CB47" s="244"/>
      <c r="CC47" s="244"/>
      <c r="CD47" s="244"/>
      <c r="CE47" s="244"/>
      <c r="CF47" s="244"/>
      <c r="CG47" s="244"/>
      <c r="CH47" s="244"/>
      <c r="CI47" s="244"/>
      <c r="CJ47" s="244"/>
      <c r="CK47" s="244"/>
      <c r="CL47" s="244"/>
      <c r="CM47" s="244"/>
      <c r="CN47" s="244"/>
      <c r="CO47" s="244"/>
      <c r="CP47" s="244"/>
      <c r="CQ47" s="244"/>
      <c r="CR47" s="244"/>
      <c r="CS47" s="244"/>
      <c r="CT47" s="244"/>
      <c r="CU47" s="244"/>
      <c r="CV47" s="244"/>
      <c r="CW47" s="244"/>
      <c r="CX47" s="244"/>
      <c r="CY47" s="244"/>
      <c r="CZ47" s="244"/>
      <c r="DA47" s="244"/>
      <c r="DB47" s="244"/>
      <c r="DC47" s="244"/>
      <c r="DD47" s="244"/>
      <c r="DE47" s="244"/>
      <c r="DF47" s="244"/>
      <c r="DG47" s="244"/>
      <c r="DH47" s="244"/>
      <c r="DI47" s="244"/>
      <c r="DJ47" s="244"/>
      <c r="DK47" s="244"/>
      <c r="DL47" s="244"/>
      <c r="DM47" s="244"/>
      <c r="DN47" s="244"/>
      <c r="DO47" s="244"/>
      <c r="DP47" s="244"/>
      <c r="DQ47" s="244"/>
      <c r="DR47" s="244"/>
      <c r="DS47" s="244"/>
      <c r="DT47" s="244"/>
      <c r="DU47" s="244"/>
      <c r="DV47" s="244"/>
      <c r="DW47" s="244"/>
      <c r="DX47" s="244"/>
      <c r="DY47" s="244"/>
      <c r="DZ47" s="244"/>
      <c r="EA47" s="244"/>
      <c r="EB47" s="244"/>
      <c r="EC47" s="244"/>
      <c r="ED47" s="244"/>
      <c r="EE47" s="244"/>
      <c r="EF47" s="244"/>
      <c r="EG47" s="244"/>
      <c r="EH47" s="244"/>
      <c r="EI47" s="244"/>
      <c r="EJ47" s="244"/>
      <c r="EK47" s="244"/>
      <c r="EL47" s="244"/>
      <c r="EM47" s="244"/>
      <c r="EN47" s="244"/>
      <c r="EO47" s="244"/>
      <c r="EP47" s="244"/>
      <c r="EQ47" s="244"/>
      <c r="ER47" s="244"/>
      <c r="ES47" s="244"/>
      <c r="ET47" s="244"/>
      <c r="EU47" s="244"/>
      <c r="EV47" s="244"/>
      <c r="EW47" s="244"/>
      <c r="EX47" s="244"/>
      <c r="EY47" s="244"/>
      <c r="EZ47" s="244"/>
      <c r="FA47" s="244"/>
      <c r="FB47" s="244"/>
      <c r="FC47" s="244"/>
      <c r="FD47" s="244"/>
      <c r="FE47" s="244"/>
      <c r="FF47" s="244"/>
      <c r="FG47" s="244"/>
      <c r="FH47" s="244"/>
      <c r="FI47" s="244"/>
      <c r="FJ47" s="244"/>
      <c r="FK47" s="244"/>
      <c r="FL47" s="244"/>
      <c r="FM47" s="244"/>
      <c r="FN47" s="244"/>
      <c r="FO47" s="244"/>
      <c r="FP47" s="244"/>
      <c r="FQ47" s="244"/>
      <c r="FR47" s="244"/>
      <c r="FS47" s="244"/>
      <c r="FT47" s="244"/>
      <c r="FU47" s="244"/>
      <c r="FV47" s="244"/>
      <c r="FW47" s="244"/>
      <c r="FX47" s="244"/>
      <c r="FY47" s="244"/>
      <c r="FZ47" s="244"/>
      <c r="GA47" s="244"/>
      <c r="GB47" s="244"/>
      <c r="GC47" s="244"/>
      <c r="GD47" s="244"/>
      <c r="GE47" s="244"/>
      <c r="GF47" s="244"/>
      <c r="GG47" s="244"/>
      <c r="GH47" s="244"/>
      <c r="GI47" s="244"/>
      <c r="GJ47" s="244"/>
      <c r="GK47" s="244"/>
      <c r="GL47" s="244"/>
      <c r="GM47" s="244"/>
      <c r="GN47" s="244"/>
      <c r="GO47" s="244"/>
      <c r="GP47" s="244"/>
      <c r="GQ47" s="244"/>
      <c r="GR47" s="244"/>
      <c r="GS47" s="244"/>
      <c r="GT47" s="244"/>
      <c r="GU47" s="244"/>
      <c r="GV47" s="244"/>
      <c r="GW47" s="244"/>
      <c r="GX47" s="244"/>
      <c r="GY47" s="244"/>
      <c r="GZ47" s="244"/>
      <c r="HA47" s="244"/>
    </row>
    <row r="48" spans="1:211">
      <c r="A48" s="243"/>
      <c r="B48" s="252"/>
      <c r="C48" s="252"/>
      <c r="D48" s="252"/>
      <c r="E48" s="252"/>
      <c r="F48" s="252"/>
      <c r="G48" s="244"/>
      <c r="H48" s="244"/>
      <c r="I48" s="244"/>
      <c r="J48" s="244"/>
      <c r="K48" s="244"/>
      <c r="L48" s="244"/>
      <c r="M48" s="244"/>
      <c r="N48" s="244"/>
      <c r="O48" s="244"/>
      <c r="P48" s="244"/>
      <c r="Q48" s="244"/>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c r="BO48" s="244"/>
      <c r="BP48" s="244"/>
      <c r="BQ48" s="244"/>
      <c r="BR48" s="244"/>
      <c r="BS48" s="244"/>
      <c r="BT48" s="244"/>
      <c r="BU48" s="244"/>
      <c r="BV48" s="244"/>
      <c r="BW48" s="244"/>
      <c r="BX48" s="244"/>
      <c r="BY48" s="244"/>
      <c r="BZ48" s="244"/>
      <c r="CA48" s="244"/>
      <c r="CB48" s="244"/>
      <c r="CC48" s="244"/>
      <c r="CD48" s="244"/>
      <c r="CE48" s="244"/>
      <c r="CF48" s="244"/>
      <c r="CG48" s="244"/>
      <c r="CH48" s="244"/>
      <c r="CI48" s="244"/>
      <c r="CJ48" s="244"/>
      <c r="CK48" s="244"/>
      <c r="CL48" s="244"/>
      <c r="CM48" s="244"/>
      <c r="CN48" s="244"/>
      <c r="CO48" s="244"/>
      <c r="CP48" s="244"/>
      <c r="CQ48" s="244"/>
      <c r="CR48" s="244"/>
      <c r="CS48" s="244"/>
      <c r="CT48" s="244"/>
      <c r="CU48" s="244"/>
      <c r="CV48" s="244"/>
      <c r="CW48" s="244"/>
      <c r="CX48" s="244"/>
      <c r="CY48" s="244"/>
      <c r="CZ48" s="244"/>
      <c r="DA48" s="244"/>
      <c r="DB48" s="244"/>
      <c r="DC48" s="244"/>
      <c r="DD48" s="244"/>
      <c r="DE48" s="244"/>
      <c r="DF48" s="244"/>
      <c r="DG48" s="244"/>
      <c r="DH48" s="244"/>
      <c r="DI48" s="244"/>
      <c r="DJ48" s="244"/>
      <c r="DK48" s="244"/>
      <c r="DL48" s="244"/>
      <c r="DM48" s="244"/>
      <c r="DN48" s="244"/>
      <c r="DO48" s="244"/>
      <c r="DP48" s="244"/>
      <c r="DQ48" s="244"/>
      <c r="DR48" s="244"/>
      <c r="DS48" s="244"/>
      <c r="DT48" s="244"/>
      <c r="DU48" s="244"/>
      <c r="DV48" s="244"/>
      <c r="DW48" s="244"/>
      <c r="DX48" s="244"/>
      <c r="DY48" s="244"/>
      <c r="DZ48" s="244"/>
      <c r="EA48" s="244"/>
      <c r="EB48" s="244"/>
      <c r="EC48" s="244"/>
      <c r="ED48" s="244"/>
      <c r="EE48" s="244"/>
      <c r="EF48" s="244"/>
      <c r="EG48" s="244"/>
      <c r="EH48" s="244"/>
      <c r="EI48" s="244"/>
      <c r="EJ48" s="244"/>
      <c r="EK48" s="244"/>
      <c r="EL48" s="244"/>
      <c r="EM48" s="244"/>
      <c r="EN48" s="244"/>
      <c r="EO48" s="244"/>
      <c r="EP48" s="244"/>
      <c r="EQ48" s="244"/>
      <c r="ER48" s="244"/>
      <c r="ES48" s="244"/>
      <c r="ET48" s="244"/>
      <c r="EU48" s="244"/>
      <c r="EV48" s="244"/>
      <c r="EW48" s="244"/>
      <c r="EX48" s="244"/>
      <c r="EY48" s="244"/>
      <c r="EZ48" s="244"/>
      <c r="FA48" s="244"/>
      <c r="FB48" s="244"/>
      <c r="FC48" s="244"/>
      <c r="FD48" s="244"/>
      <c r="FE48" s="244"/>
      <c r="FF48" s="244"/>
      <c r="FG48" s="244"/>
      <c r="FH48" s="244"/>
      <c r="FI48" s="244"/>
      <c r="FJ48" s="244"/>
      <c r="FK48" s="244"/>
      <c r="FL48" s="244"/>
      <c r="FM48" s="244"/>
      <c r="FN48" s="244"/>
      <c r="FO48" s="244"/>
      <c r="FP48" s="244"/>
      <c r="FQ48" s="244"/>
      <c r="FR48" s="244"/>
      <c r="FS48" s="244"/>
      <c r="FT48" s="244"/>
      <c r="FU48" s="244"/>
      <c r="FV48" s="244"/>
      <c r="FW48" s="244"/>
      <c r="FX48" s="244"/>
      <c r="FY48" s="244"/>
      <c r="FZ48" s="244"/>
      <c r="GA48" s="244"/>
      <c r="GB48" s="244"/>
      <c r="GC48" s="244"/>
      <c r="GD48" s="244"/>
      <c r="GE48" s="244"/>
      <c r="GF48" s="244"/>
      <c r="GG48" s="244"/>
      <c r="GH48" s="244"/>
      <c r="GI48" s="244"/>
      <c r="GJ48" s="244"/>
      <c r="GK48" s="244"/>
      <c r="GL48" s="244"/>
      <c r="GM48" s="244"/>
      <c r="GN48" s="244"/>
      <c r="GO48" s="244"/>
      <c r="GP48" s="244"/>
      <c r="GQ48" s="244"/>
      <c r="GR48" s="244"/>
      <c r="GS48" s="244"/>
      <c r="GT48" s="244"/>
      <c r="GU48" s="244"/>
      <c r="GV48" s="244"/>
      <c r="GW48" s="244"/>
      <c r="GX48" s="244"/>
      <c r="GY48" s="244"/>
      <c r="GZ48" s="244"/>
      <c r="HA48" s="244"/>
    </row>
    <row r="49" spans="1:209">
      <c r="A49" s="242" t="s">
        <v>1266</v>
      </c>
      <c r="B49" s="244"/>
      <c r="C49" s="244"/>
      <c r="D49" s="244"/>
      <c r="E49" s="244"/>
      <c r="F49" s="244"/>
      <c r="G49" s="272"/>
      <c r="H49" s="272"/>
      <c r="I49" s="272"/>
      <c r="J49" s="272"/>
      <c r="K49" s="272"/>
      <c r="L49" s="272"/>
      <c r="M49" s="244"/>
      <c r="N49" s="244"/>
      <c r="O49" s="244"/>
      <c r="P49" s="244"/>
      <c r="Q49" s="244"/>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c r="BB49" s="244"/>
      <c r="BC49" s="244"/>
      <c r="BD49" s="244"/>
      <c r="BE49" s="244"/>
      <c r="BF49" s="244"/>
      <c r="BG49" s="244"/>
      <c r="BH49" s="244"/>
      <c r="BI49" s="244"/>
      <c r="BJ49" s="244"/>
      <c r="BK49" s="244"/>
      <c r="BL49" s="244"/>
      <c r="BM49" s="244"/>
      <c r="BN49" s="244"/>
      <c r="BO49" s="244"/>
      <c r="BP49" s="244"/>
      <c r="BQ49" s="244"/>
      <c r="BR49" s="244"/>
      <c r="BS49" s="244"/>
      <c r="BT49" s="244"/>
      <c r="BU49" s="244"/>
      <c r="BV49" s="244"/>
      <c r="BW49" s="244"/>
      <c r="BX49" s="244"/>
      <c r="BY49" s="244"/>
      <c r="BZ49" s="244"/>
      <c r="CA49" s="244"/>
      <c r="CB49" s="244"/>
      <c r="CC49" s="244"/>
      <c r="CD49" s="244"/>
      <c r="CE49" s="244"/>
      <c r="CF49" s="244"/>
      <c r="CG49" s="244"/>
      <c r="CH49" s="244"/>
      <c r="CI49" s="244"/>
      <c r="CJ49" s="244"/>
      <c r="CK49" s="244"/>
      <c r="CL49" s="244"/>
      <c r="CM49" s="244"/>
      <c r="CN49" s="244"/>
      <c r="CO49" s="244"/>
      <c r="CP49" s="244"/>
      <c r="CQ49" s="244"/>
      <c r="CR49" s="244"/>
      <c r="CS49" s="244"/>
      <c r="CT49" s="244"/>
      <c r="CU49" s="244"/>
      <c r="CV49" s="244"/>
      <c r="CW49" s="244"/>
      <c r="CX49" s="244"/>
      <c r="CY49" s="244"/>
      <c r="CZ49" s="244"/>
      <c r="DA49" s="244"/>
      <c r="DB49" s="244"/>
      <c r="DC49" s="244"/>
      <c r="DD49" s="244"/>
      <c r="DE49" s="244"/>
      <c r="DF49" s="244"/>
      <c r="DG49" s="244"/>
      <c r="DH49" s="244"/>
      <c r="DI49" s="244"/>
      <c r="DJ49" s="244"/>
      <c r="DK49" s="244"/>
      <c r="DL49" s="244"/>
      <c r="DM49" s="244"/>
      <c r="DN49" s="244"/>
      <c r="DO49" s="244"/>
      <c r="DP49" s="244"/>
      <c r="DQ49" s="244"/>
      <c r="DR49" s="244"/>
      <c r="DS49" s="244"/>
      <c r="DT49" s="244"/>
      <c r="DU49" s="244"/>
      <c r="DV49" s="244"/>
      <c r="DW49" s="244"/>
      <c r="DX49" s="244"/>
      <c r="DY49" s="244"/>
      <c r="DZ49" s="244"/>
      <c r="EA49" s="244"/>
      <c r="EB49" s="244"/>
      <c r="EC49" s="244"/>
      <c r="ED49" s="244"/>
      <c r="EE49" s="244"/>
      <c r="EF49" s="244"/>
      <c r="EG49" s="244"/>
      <c r="EH49" s="244"/>
      <c r="EI49" s="244"/>
      <c r="EJ49" s="244"/>
      <c r="EK49" s="244"/>
      <c r="EL49" s="244"/>
      <c r="EM49" s="244"/>
      <c r="EN49" s="244"/>
      <c r="EO49" s="244"/>
      <c r="EP49" s="244"/>
      <c r="EQ49" s="244"/>
      <c r="ER49" s="244"/>
      <c r="ES49" s="244"/>
      <c r="ET49" s="244"/>
      <c r="EU49" s="244"/>
      <c r="EV49" s="244"/>
      <c r="EW49" s="244"/>
      <c r="EX49" s="244"/>
      <c r="EY49" s="244"/>
      <c r="EZ49" s="244"/>
      <c r="FA49" s="244"/>
      <c r="FB49" s="244"/>
      <c r="FC49" s="244"/>
      <c r="FD49" s="244"/>
      <c r="FE49" s="244"/>
      <c r="FF49" s="244"/>
      <c r="FG49" s="244"/>
      <c r="FH49" s="244"/>
      <c r="FI49" s="244"/>
      <c r="FJ49" s="244"/>
      <c r="FK49" s="244"/>
      <c r="FL49" s="244"/>
      <c r="FM49" s="244"/>
      <c r="FN49" s="244"/>
      <c r="FO49" s="244"/>
      <c r="FP49" s="244"/>
      <c r="FQ49" s="244"/>
      <c r="FR49" s="244"/>
      <c r="FS49" s="244"/>
      <c r="FT49" s="244"/>
      <c r="FU49" s="244"/>
      <c r="FV49" s="244"/>
      <c r="FW49" s="244"/>
      <c r="FX49" s="244"/>
      <c r="FY49" s="244"/>
      <c r="FZ49" s="244"/>
      <c r="GA49" s="244"/>
      <c r="GB49" s="244"/>
      <c r="GC49" s="244"/>
      <c r="GD49" s="244"/>
      <c r="GE49" s="244"/>
      <c r="GF49" s="244"/>
      <c r="GG49" s="244"/>
      <c r="GH49" s="244"/>
      <c r="GI49" s="244"/>
      <c r="GJ49" s="244"/>
      <c r="GK49" s="244"/>
      <c r="GL49" s="244"/>
      <c r="GM49" s="244"/>
      <c r="GN49" s="244"/>
      <c r="GO49" s="244"/>
      <c r="GP49" s="244"/>
      <c r="GQ49" s="244"/>
      <c r="GR49" s="244"/>
      <c r="GS49" s="244"/>
      <c r="GT49" s="244"/>
      <c r="GU49" s="244"/>
      <c r="GV49" s="244"/>
      <c r="GW49" s="244"/>
      <c r="GX49" s="244"/>
      <c r="GY49" s="244"/>
      <c r="GZ49" s="244"/>
      <c r="HA49" s="244"/>
    </row>
    <row r="50" spans="1:209">
      <c r="A50" s="281" t="s">
        <v>2</v>
      </c>
      <c r="B50" s="258">
        <v>2020</v>
      </c>
      <c r="C50" s="258">
        <v>2021</v>
      </c>
      <c r="D50" s="258">
        <v>2022</v>
      </c>
      <c r="E50" s="258">
        <v>2023</v>
      </c>
      <c r="F50" s="258">
        <v>2024</v>
      </c>
      <c r="G50" s="273"/>
      <c r="H50" s="273"/>
      <c r="I50" s="273"/>
      <c r="J50" s="273"/>
      <c r="K50" s="273"/>
      <c r="L50" s="272"/>
      <c r="M50" s="244"/>
      <c r="N50" s="244"/>
      <c r="O50" s="244"/>
      <c r="P50" s="244"/>
      <c r="Q50" s="244"/>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c r="BO50" s="244"/>
      <c r="BP50" s="244"/>
      <c r="BQ50" s="244"/>
      <c r="BR50" s="244"/>
      <c r="BS50" s="244"/>
      <c r="BT50" s="244"/>
      <c r="BU50" s="244"/>
      <c r="BV50" s="244"/>
      <c r="BW50" s="244"/>
      <c r="BX50" s="244"/>
      <c r="BY50" s="244"/>
      <c r="BZ50" s="244"/>
      <c r="CA50" s="244"/>
      <c r="CB50" s="244"/>
      <c r="CC50" s="244"/>
      <c r="CD50" s="244"/>
      <c r="CE50" s="244"/>
      <c r="CF50" s="244"/>
      <c r="CG50" s="244"/>
      <c r="CH50" s="244"/>
      <c r="CI50" s="244"/>
      <c r="CJ50" s="244"/>
      <c r="CK50" s="244"/>
      <c r="CL50" s="244"/>
      <c r="CM50" s="244"/>
      <c r="CN50" s="244"/>
      <c r="CO50" s="244"/>
      <c r="CP50" s="244"/>
      <c r="CQ50" s="244"/>
      <c r="CR50" s="244"/>
      <c r="CS50" s="244"/>
      <c r="CT50" s="244"/>
      <c r="CU50" s="244"/>
      <c r="CV50" s="244"/>
      <c r="CW50" s="244"/>
      <c r="CX50" s="244"/>
      <c r="CY50" s="244"/>
      <c r="CZ50" s="244"/>
      <c r="DA50" s="244"/>
      <c r="DB50" s="244"/>
      <c r="DC50" s="244"/>
      <c r="DD50" s="244"/>
      <c r="DE50" s="244"/>
      <c r="DF50" s="244"/>
      <c r="DG50" s="244"/>
      <c r="DH50" s="244"/>
      <c r="DI50" s="244"/>
      <c r="DJ50" s="244"/>
      <c r="DK50" s="244"/>
      <c r="DL50" s="244"/>
      <c r="DM50" s="244"/>
      <c r="DN50" s="244"/>
      <c r="DO50" s="244"/>
      <c r="DP50" s="244"/>
      <c r="DQ50" s="244"/>
      <c r="DR50" s="244"/>
      <c r="DS50" s="244"/>
      <c r="DT50" s="244"/>
      <c r="DU50" s="244"/>
      <c r="DV50" s="244"/>
      <c r="DW50" s="244"/>
      <c r="DX50" s="244"/>
      <c r="DY50" s="244"/>
      <c r="DZ50" s="244"/>
      <c r="EA50" s="244"/>
      <c r="EB50" s="244"/>
      <c r="EC50" s="244"/>
      <c r="ED50" s="244"/>
      <c r="EE50" s="244"/>
      <c r="EF50" s="244"/>
      <c r="EG50" s="244"/>
      <c r="EH50" s="244"/>
      <c r="EI50" s="244"/>
      <c r="EJ50" s="244"/>
      <c r="EK50" s="244"/>
      <c r="EL50" s="244"/>
      <c r="EM50" s="244"/>
      <c r="EN50" s="244"/>
      <c r="EO50" s="244"/>
      <c r="EP50" s="244"/>
      <c r="EQ50" s="244"/>
      <c r="ER50" s="244"/>
      <c r="ES50" s="244"/>
      <c r="ET50" s="244"/>
      <c r="EU50" s="244"/>
      <c r="EV50" s="244"/>
      <c r="EW50" s="244"/>
      <c r="EX50" s="244"/>
      <c r="EY50" s="244"/>
      <c r="EZ50" s="244"/>
      <c r="FA50" s="244"/>
      <c r="FB50" s="244"/>
      <c r="FC50" s="244"/>
      <c r="FD50" s="244"/>
      <c r="FE50" s="244"/>
      <c r="FF50" s="244"/>
      <c r="FG50" s="244"/>
      <c r="FH50" s="244"/>
      <c r="FI50" s="244"/>
      <c r="FJ50" s="244"/>
      <c r="FK50" s="244"/>
      <c r="FL50" s="244"/>
      <c r="FM50" s="244"/>
      <c r="FN50" s="244"/>
      <c r="FO50" s="244"/>
      <c r="FP50" s="244"/>
      <c r="FQ50" s="244"/>
      <c r="FR50" s="244"/>
      <c r="FS50" s="244"/>
      <c r="FT50" s="244"/>
      <c r="FU50" s="244"/>
      <c r="FV50" s="244"/>
      <c r="FW50" s="244"/>
      <c r="FX50" s="244"/>
      <c r="FY50" s="244"/>
      <c r="FZ50" s="244"/>
      <c r="GA50" s="244"/>
      <c r="GB50" s="244"/>
      <c r="GC50" s="244"/>
      <c r="GD50" s="244"/>
      <c r="GE50" s="244"/>
      <c r="GF50" s="244"/>
      <c r="GG50" s="244"/>
      <c r="GH50" s="244"/>
      <c r="GI50" s="244"/>
      <c r="GJ50" s="244"/>
      <c r="GK50" s="244"/>
      <c r="GL50" s="244"/>
      <c r="GM50" s="244"/>
      <c r="GN50" s="244"/>
      <c r="GO50" s="244"/>
      <c r="GP50" s="244"/>
      <c r="GQ50" s="244"/>
      <c r="GR50" s="244"/>
      <c r="GS50" s="244"/>
      <c r="GT50" s="244"/>
      <c r="GU50" s="244"/>
      <c r="GV50" s="244"/>
      <c r="GW50" s="244"/>
      <c r="GX50" s="244"/>
      <c r="GY50" s="244"/>
      <c r="GZ50" s="244"/>
      <c r="HA50" s="244"/>
    </row>
    <row r="51" spans="1:209">
      <c r="A51" s="259" t="s">
        <v>532</v>
      </c>
      <c r="B51" s="276">
        <v>2.4700000000000002</v>
      </c>
      <c r="C51" s="276">
        <v>2.59</v>
      </c>
      <c r="D51" s="276"/>
      <c r="E51" s="276"/>
      <c r="F51" s="276"/>
      <c r="G51" s="272"/>
      <c r="H51" s="272"/>
      <c r="I51" s="272"/>
      <c r="J51" s="272"/>
      <c r="K51" s="272"/>
      <c r="L51" s="272"/>
      <c r="M51" s="244"/>
      <c r="N51" s="244"/>
      <c r="O51" s="244"/>
      <c r="P51" s="244"/>
      <c r="Q51" s="244"/>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c r="BO51" s="244"/>
      <c r="BP51" s="244"/>
      <c r="BQ51" s="244"/>
      <c r="BR51" s="244"/>
      <c r="BS51" s="244"/>
      <c r="BT51" s="244"/>
      <c r="BU51" s="244"/>
      <c r="BV51" s="244"/>
      <c r="BW51" s="244"/>
      <c r="BX51" s="244"/>
      <c r="BY51" s="244"/>
      <c r="BZ51" s="244"/>
      <c r="CA51" s="244"/>
      <c r="CB51" s="244"/>
      <c r="CC51" s="244"/>
      <c r="CD51" s="244"/>
      <c r="CE51" s="244"/>
      <c r="CF51" s="244"/>
      <c r="CG51" s="244"/>
      <c r="CH51" s="244"/>
      <c r="CI51" s="244"/>
      <c r="CJ51" s="244"/>
      <c r="CK51" s="244"/>
      <c r="CL51" s="244"/>
      <c r="CM51" s="244"/>
      <c r="CN51" s="244"/>
      <c r="CO51" s="244"/>
      <c r="CP51" s="244"/>
      <c r="CQ51" s="244"/>
      <c r="CR51" s="244"/>
      <c r="CS51" s="244"/>
      <c r="CT51" s="244"/>
      <c r="CU51" s="244"/>
      <c r="CV51" s="244"/>
      <c r="CW51" s="244"/>
      <c r="CX51" s="244"/>
      <c r="CY51" s="244"/>
      <c r="CZ51" s="244"/>
      <c r="DA51" s="244"/>
      <c r="DB51" s="244"/>
      <c r="DC51" s="244"/>
      <c r="DD51" s="244"/>
      <c r="DE51" s="244"/>
      <c r="DF51" s="244"/>
      <c r="DG51" s="244"/>
      <c r="DH51" s="244"/>
      <c r="DI51" s="244"/>
      <c r="DJ51" s="244"/>
      <c r="DK51" s="244"/>
      <c r="DL51" s="244"/>
      <c r="DM51" s="244"/>
      <c r="DN51" s="244"/>
      <c r="DO51" s="244"/>
      <c r="DP51" s="244"/>
      <c r="DQ51" s="244"/>
      <c r="DR51" s="244"/>
      <c r="DS51" s="244"/>
      <c r="DT51" s="244"/>
      <c r="DU51" s="244"/>
      <c r="DV51" s="244"/>
      <c r="DW51" s="244"/>
      <c r="DX51" s="244"/>
      <c r="DY51" s="244"/>
      <c r="DZ51" s="244"/>
      <c r="EA51" s="244"/>
      <c r="EB51" s="244"/>
      <c r="EC51" s="244"/>
      <c r="ED51" s="244"/>
      <c r="EE51" s="244"/>
      <c r="EF51" s="244"/>
      <c r="EG51" s="244"/>
      <c r="EH51" s="244"/>
      <c r="EI51" s="244"/>
      <c r="EJ51" s="244"/>
      <c r="EK51" s="244"/>
      <c r="EL51" s="244"/>
      <c r="EM51" s="244"/>
      <c r="EN51" s="244"/>
      <c r="EO51" s="244"/>
      <c r="EP51" s="244"/>
      <c r="EQ51" s="244"/>
      <c r="ER51" s="244"/>
      <c r="ES51" s="244"/>
      <c r="ET51" s="244"/>
      <c r="EU51" s="244"/>
      <c r="EV51" s="244"/>
      <c r="EW51" s="244"/>
      <c r="EX51" s="244"/>
      <c r="EY51" s="244"/>
      <c r="EZ51" s="244"/>
      <c r="FA51" s="244"/>
      <c r="FB51" s="244"/>
      <c r="FC51" s="244"/>
      <c r="FD51" s="244"/>
      <c r="FE51" s="244"/>
      <c r="FF51" s="244"/>
      <c r="FG51" s="244"/>
      <c r="FH51" s="244"/>
      <c r="FI51" s="244"/>
      <c r="FJ51" s="244"/>
      <c r="FK51" s="244"/>
      <c r="FL51" s="244"/>
      <c r="FM51" s="244"/>
      <c r="FN51" s="244"/>
      <c r="FO51" s="244"/>
      <c r="FP51" s="244"/>
      <c r="FQ51" s="244"/>
      <c r="FR51" s="244"/>
      <c r="FS51" s="244"/>
      <c r="FT51" s="244"/>
      <c r="FU51" s="244"/>
      <c r="FV51" s="244"/>
      <c r="FW51" s="244"/>
      <c r="FX51" s="244"/>
      <c r="FY51" s="244"/>
      <c r="FZ51" s="244"/>
      <c r="GA51" s="244"/>
      <c r="GB51" s="244"/>
      <c r="GC51" s="244"/>
      <c r="GD51" s="244"/>
      <c r="GE51" s="244"/>
      <c r="GF51" s="244"/>
      <c r="GG51" s="244"/>
      <c r="GH51" s="244"/>
      <c r="GI51" s="244"/>
      <c r="GJ51" s="244"/>
      <c r="GK51" s="244"/>
      <c r="GL51" s="244"/>
      <c r="GM51" s="244"/>
      <c r="GN51" s="244"/>
      <c r="GO51" s="244"/>
      <c r="GP51" s="244"/>
      <c r="GQ51" s="244"/>
      <c r="GR51" s="244"/>
      <c r="GS51" s="244"/>
      <c r="GT51" s="244"/>
      <c r="GU51" s="244"/>
      <c r="GV51" s="244"/>
      <c r="GW51" s="244"/>
      <c r="GX51" s="244"/>
      <c r="GY51" s="244"/>
      <c r="GZ51" s="244"/>
      <c r="HA51" s="244"/>
    </row>
    <row r="52" spans="1:209">
      <c r="A52" s="259" t="s">
        <v>533</v>
      </c>
      <c r="B52" s="276">
        <v>1.52</v>
      </c>
      <c r="C52" s="276">
        <v>1.61</v>
      </c>
      <c r="D52" s="276">
        <v>1.72</v>
      </c>
      <c r="E52" s="276"/>
      <c r="F52" s="276"/>
      <c r="G52" s="244"/>
      <c r="H52" s="244"/>
      <c r="I52" s="244"/>
      <c r="J52" s="244"/>
      <c r="K52" s="244"/>
      <c r="L52" s="244"/>
      <c r="M52" s="244"/>
      <c r="N52" s="244"/>
      <c r="O52" s="244"/>
      <c r="P52" s="244"/>
      <c r="Q52" s="244"/>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c r="BO52" s="244"/>
      <c r="BP52" s="244"/>
      <c r="BQ52" s="244"/>
      <c r="BR52" s="244"/>
      <c r="BS52" s="244"/>
      <c r="BT52" s="244"/>
      <c r="BU52" s="244"/>
      <c r="BV52" s="244"/>
      <c r="BW52" s="244"/>
      <c r="BX52" s="244"/>
      <c r="BY52" s="244"/>
      <c r="BZ52" s="244"/>
      <c r="CA52" s="244"/>
      <c r="CB52" s="244"/>
      <c r="CC52" s="244"/>
      <c r="CD52" s="244"/>
      <c r="CE52" s="244"/>
      <c r="CF52" s="244"/>
      <c r="CG52" s="244"/>
      <c r="CH52" s="244"/>
      <c r="CI52" s="244"/>
      <c r="CJ52" s="244"/>
      <c r="CK52" s="244"/>
      <c r="CL52" s="244"/>
      <c r="CM52" s="244"/>
      <c r="CN52" s="244"/>
      <c r="CO52" s="244"/>
      <c r="CP52" s="244"/>
      <c r="CQ52" s="244"/>
      <c r="CR52" s="244"/>
      <c r="CS52" s="244"/>
      <c r="CT52" s="244"/>
      <c r="CU52" s="244"/>
      <c r="CV52" s="244"/>
      <c r="CW52" s="244"/>
      <c r="CX52" s="244"/>
      <c r="CY52" s="244"/>
      <c r="CZ52" s="244"/>
      <c r="DA52" s="244"/>
      <c r="DB52" s="244"/>
      <c r="DC52" s="244"/>
      <c r="DD52" s="244"/>
      <c r="DE52" s="244"/>
      <c r="DF52" s="244"/>
      <c r="DG52" s="244"/>
      <c r="DH52" s="244"/>
      <c r="DI52" s="244"/>
      <c r="DJ52" s="244"/>
      <c r="DK52" s="244"/>
      <c r="DL52" s="244"/>
      <c r="DM52" s="244"/>
      <c r="DN52" s="244"/>
      <c r="DO52" s="244"/>
      <c r="DP52" s="244"/>
      <c r="DQ52" s="244"/>
      <c r="DR52" s="244"/>
      <c r="DS52" s="244"/>
      <c r="DT52" s="244"/>
      <c r="DU52" s="244"/>
      <c r="DV52" s="244"/>
      <c r="DW52" s="244"/>
      <c r="DX52" s="244"/>
      <c r="DY52" s="244"/>
      <c r="DZ52" s="244"/>
      <c r="EA52" s="244"/>
      <c r="EB52" s="244"/>
      <c r="EC52" s="244"/>
      <c r="ED52" s="244"/>
      <c r="EE52" s="244"/>
      <c r="EF52" s="244"/>
      <c r="EG52" s="244"/>
      <c r="EH52" s="244"/>
      <c r="EI52" s="244"/>
      <c r="EJ52" s="244"/>
      <c r="EK52" s="244"/>
      <c r="EL52" s="244"/>
      <c r="EM52" s="244"/>
      <c r="EN52" s="244"/>
      <c r="EO52" s="244"/>
      <c r="EP52" s="244"/>
      <c r="EQ52" s="244"/>
      <c r="ER52" s="244"/>
      <c r="ES52" s="244"/>
      <c r="ET52" s="244"/>
      <c r="EU52" s="244"/>
      <c r="EV52" s="244"/>
      <c r="EW52" s="244"/>
      <c r="EX52" s="244"/>
      <c r="EY52" s="244"/>
      <c r="EZ52" s="244"/>
      <c r="FA52" s="244"/>
      <c r="FB52" s="244"/>
      <c r="FC52" s="244"/>
      <c r="FD52" s="244"/>
      <c r="FE52" s="244"/>
      <c r="FF52" s="244"/>
      <c r="FG52" s="244"/>
      <c r="FH52" s="244"/>
      <c r="FI52" s="244"/>
      <c r="FJ52" s="244"/>
      <c r="FK52" s="244"/>
      <c r="FL52" s="244"/>
      <c r="FM52" s="244"/>
      <c r="FN52" s="244"/>
      <c r="FO52" s="244"/>
      <c r="FP52" s="244"/>
      <c r="FQ52" s="244"/>
      <c r="FR52" s="244"/>
      <c r="FS52" s="244"/>
      <c r="FT52" s="244"/>
      <c r="FU52" s="244"/>
      <c r="FV52" s="244"/>
      <c r="FW52" s="244"/>
      <c r="FX52" s="244"/>
      <c r="FY52" s="244"/>
      <c r="FZ52" s="244"/>
      <c r="GA52" s="244"/>
      <c r="GB52" s="244"/>
      <c r="GC52" s="244"/>
      <c r="GD52" s="244"/>
      <c r="GE52" s="244"/>
      <c r="GF52" s="244"/>
      <c r="GG52" s="244"/>
      <c r="GH52" s="244"/>
      <c r="GI52" s="244"/>
      <c r="GJ52" s="244"/>
      <c r="GK52" s="244"/>
      <c r="GL52" s="244"/>
      <c r="GM52" s="244"/>
      <c r="GN52" s="244"/>
      <c r="GO52" s="244"/>
      <c r="GP52" s="244"/>
      <c r="GQ52" s="244"/>
      <c r="GR52" s="244"/>
      <c r="GS52" s="244"/>
      <c r="GT52" s="244"/>
      <c r="GU52" s="244"/>
      <c r="GV52" s="244"/>
      <c r="GW52" s="244"/>
      <c r="GX52" s="244"/>
      <c r="GY52" s="244"/>
      <c r="GZ52" s="244"/>
      <c r="HA52" s="244"/>
    </row>
    <row r="53" spans="1:209">
      <c r="A53" s="240" t="str">
        <f>A7</f>
        <v>Ameren Corporation</v>
      </c>
      <c r="B53" s="276">
        <v>2.02</v>
      </c>
      <c r="C53" s="276">
        <v>2.13</v>
      </c>
      <c r="D53" s="276">
        <v>2.23</v>
      </c>
      <c r="E53" s="276"/>
      <c r="F53" s="276"/>
      <c r="G53" s="244"/>
      <c r="H53" s="244"/>
      <c r="I53" s="244"/>
      <c r="J53" s="244"/>
      <c r="K53" s="244"/>
      <c r="L53" s="244"/>
      <c r="M53" s="244"/>
      <c r="N53" s="244"/>
      <c r="O53" s="244"/>
      <c r="P53" s="244"/>
      <c r="Q53" s="244"/>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c r="BO53" s="244"/>
      <c r="BP53" s="244"/>
      <c r="BQ53" s="244"/>
      <c r="BR53" s="244"/>
      <c r="BS53" s="244"/>
      <c r="BT53" s="244"/>
      <c r="BU53" s="244"/>
      <c r="BV53" s="244"/>
      <c r="BW53" s="244"/>
      <c r="BX53" s="244"/>
      <c r="BY53" s="244"/>
      <c r="BZ53" s="244"/>
      <c r="CA53" s="244"/>
      <c r="CB53" s="244"/>
      <c r="CC53" s="244"/>
      <c r="CD53" s="244"/>
      <c r="CE53" s="244"/>
      <c r="CF53" s="244"/>
      <c r="CG53" s="244"/>
      <c r="CH53" s="244"/>
      <c r="CI53" s="244"/>
      <c r="CJ53" s="244"/>
      <c r="CK53" s="244"/>
      <c r="CL53" s="244"/>
      <c r="CM53" s="244"/>
      <c r="CN53" s="244"/>
      <c r="CO53" s="244"/>
      <c r="CP53" s="244"/>
      <c r="CQ53" s="244"/>
      <c r="CR53" s="244"/>
      <c r="CS53" s="244"/>
      <c r="CT53" s="244"/>
      <c r="CU53" s="244"/>
      <c r="CV53" s="244"/>
      <c r="CW53" s="244"/>
      <c r="CX53" s="244"/>
      <c r="CY53" s="244"/>
      <c r="CZ53" s="244"/>
      <c r="DA53" s="244"/>
      <c r="DB53" s="244"/>
      <c r="DC53" s="244"/>
      <c r="DD53" s="244"/>
      <c r="DE53" s="244"/>
      <c r="DF53" s="244"/>
      <c r="DG53" s="244"/>
      <c r="DH53" s="244"/>
      <c r="DI53" s="244"/>
      <c r="DJ53" s="244"/>
      <c r="DK53" s="244"/>
      <c r="DL53" s="244"/>
      <c r="DM53" s="244"/>
      <c r="DN53" s="244"/>
      <c r="DO53" s="244"/>
      <c r="DP53" s="244"/>
      <c r="DQ53" s="244"/>
      <c r="DR53" s="244"/>
      <c r="DS53" s="244"/>
      <c r="DT53" s="244"/>
      <c r="DU53" s="244"/>
      <c r="DV53" s="244"/>
      <c r="DW53" s="244"/>
      <c r="DX53" s="244"/>
      <c r="DY53" s="244"/>
      <c r="DZ53" s="244"/>
      <c r="EA53" s="244"/>
      <c r="EB53" s="244"/>
      <c r="EC53" s="244"/>
      <c r="ED53" s="244"/>
      <c r="EE53" s="244"/>
      <c r="EF53" s="244"/>
      <c r="EG53" s="244"/>
      <c r="EH53" s="244"/>
      <c r="EI53" s="244"/>
      <c r="EJ53" s="244"/>
      <c r="EK53" s="244"/>
      <c r="EL53" s="244"/>
      <c r="EM53" s="244"/>
      <c r="EN53" s="244"/>
      <c r="EO53" s="244"/>
      <c r="EP53" s="244"/>
      <c r="EQ53" s="244"/>
      <c r="ER53" s="244"/>
      <c r="ES53" s="244"/>
      <c r="ET53" s="244"/>
      <c r="EU53" s="244"/>
      <c r="EV53" s="244"/>
      <c r="EW53" s="244"/>
      <c r="EX53" s="244"/>
      <c r="EY53" s="244"/>
      <c r="EZ53" s="244"/>
      <c r="FA53" s="244"/>
      <c r="FB53" s="244"/>
      <c r="FC53" s="244"/>
      <c r="FD53" s="244"/>
      <c r="FE53" s="244"/>
      <c r="FF53" s="244"/>
      <c r="FG53" s="244"/>
      <c r="FH53" s="244"/>
      <c r="FI53" s="244"/>
      <c r="FJ53" s="244"/>
      <c r="FK53" s="244"/>
      <c r="FL53" s="244"/>
      <c r="FM53" s="244"/>
      <c r="FN53" s="244"/>
      <c r="FO53" s="244"/>
      <c r="FP53" s="244"/>
      <c r="FQ53" s="244"/>
      <c r="FR53" s="244"/>
      <c r="FS53" s="244"/>
      <c r="FT53" s="244"/>
      <c r="FU53" s="244"/>
      <c r="FV53" s="244"/>
      <c r="FW53" s="244"/>
      <c r="FX53" s="244"/>
      <c r="FY53" s="244"/>
      <c r="FZ53" s="244"/>
      <c r="GA53" s="244"/>
      <c r="GB53" s="244"/>
      <c r="GC53" s="244"/>
      <c r="GD53" s="244"/>
      <c r="GE53" s="244"/>
      <c r="GF53" s="244"/>
      <c r="GG53" s="244"/>
      <c r="GH53" s="244"/>
      <c r="GI53" s="244"/>
      <c r="GJ53" s="244"/>
      <c r="GK53" s="244"/>
      <c r="GL53" s="244"/>
      <c r="GM53" s="244"/>
      <c r="GN53" s="244"/>
      <c r="GO53" s="244"/>
      <c r="GP53" s="244"/>
      <c r="GQ53" s="244"/>
      <c r="GR53" s="244"/>
      <c r="GS53" s="244"/>
      <c r="GT53" s="244"/>
      <c r="GU53" s="244"/>
      <c r="GV53" s="244"/>
      <c r="GW53" s="244"/>
      <c r="GX53" s="244"/>
      <c r="GY53" s="244"/>
      <c r="GZ53" s="244"/>
      <c r="HA53" s="244"/>
    </row>
    <row r="54" spans="1:209">
      <c r="A54" s="240" t="s">
        <v>534</v>
      </c>
      <c r="B54" s="276">
        <v>2.82</v>
      </c>
      <c r="C54" s="276">
        <v>2.99</v>
      </c>
      <c r="D54" s="276">
        <v>3.15</v>
      </c>
      <c r="E54" s="276"/>
      <c r="F54" s="276"/>
      <c r="G54" s="244"/>
      <c r="H54" s="244"/>
      <c r="I54" s="244"/>
      <c r="J54" s="244"/>
      <c r="K54" s="244"/>
      <c r="L54" s="244"/>
      <c r="M54" s="244"/>
      <c r="N54" s="244"/>
      <c r="O54" s="244"/>
      <c r="P54" s="244"/>
      <c r="Q54" s="244"/>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c r="BB54" s="244"/>
      <c r="BC54" s="244"/>
      <c r="BD54" s="244"/>
      <c r="BE54" s="244"/>
      <c r="BF54" s="244"/>
      <c r="BG54" s="244"/>
      <c r="BH54" s="244"/>
      <c r="BI54" s="244"/>
      <c r="BJ54" s="244"/>
      <c r="BK54" s="244"/>
      <c r="BL54" s="244"/>
      <c r="BM54" s="244"/>
      <c r="BN54" s="244"/>
      <c r="BO54" s="244"/>
      <c r="BP54" s="244"/>
      <c r="BQ54" s="244"/>
      <c r="BR54" s="244"/>
      <c r="BS54" s="244"/>
      <c r="BT54" s="244"/>
      <c r="BU54" s="244"/>
      <c r="BV54" s="244"/>
      <c r="BW54" s="244"/>
      <c r="BX54" s="244"/>
      <c r="BY54" s="244"/>
      <c r="BZ54" s="244"/>
      <c r="CA54" s="244"/>
      <c r="CB54" s="244"/>
      <c r="CC54" s="244"/>
      <c r="CD54" s="244"/>
      <c r="CE54" s="244"/>
      <c r="CF54" s="244"/>
      <c r="CG54" s="244"/>
      <c r="CH54" s="244"/>
      <c r="CI54" s="244"/>
      <c r="CJ54" s="244"/>
      <c r="CK54" s="244"/>
      <c r="CL54" s="244"/>
      <c r="CM54" s="244"/>
      <c r="CN54" s="244"/>
      <c r="CO54" s="244"/>
      <c r="CP54" s="244"/>
      <c r="CQ54" s="244"/>
      <c r="CR54" s="244"/>
      <c r="CS54" s="244"/>
      <c r="CT54" s="244"/>
      <c r="CU54" s="244"/>
      <c r="CV54" s="244"/>
      <c r="CW54" s="244"/>
      <c r="CX54" s="244"/>
      <c r="CY54" s="244"/>
      <c r="CZ54" s="244"/>
      <c r="DA54" s="244"/>
      <c r="DB54" s="244"/>
      <c r="DC54" s="244"/>
      <c r="DD54" s="244"/>
      <c r="DE54" s="244"/>
      <c r="DF54" s="244"/>
      <c r="DG54" s="244"/>
      <c r="DH54" s="244"/>
      <c r="DI54" s="244"/>
      <c r="DJ54" s="244"/>
      <c r="DK54" s="244"/>
      <c r="DL54" s="244"/>
      <c r="DM54" s="244"/>
      <c r="DN54" s="244"/>
      <c r="DO54" s="244"/>
      <c r="DP54" s="244"/>
      <c r="DQ54" s="244"/>
      <c r="DR54" s="244"/>
      <c r="DS54" s="244"/>
      <c r="DT54" s="244"/>
      <c r="DU54" s="244"/>
      <c r="DV54" s="244"/>
      <c r="DW54" s="244"/>
      <c r="DX54" s="244"/>
      <c r="DY54" s="244"/>
      <c r="DZ54" s="244"/>
      <c r="EA54" s="244"/>
      <c r="EB54" s="244"/>
      <c r="EC54" s="244"/>
      <c r="ED54" s="244"/>
      <c r="EE54" s="244"/>
      <c r="EF54" s="244"/>
      <c r="EG54" s="244"/>
      <c r="EH54" s="244"/>
      <c r="EI54" s="244"/>
      <c r="EJ54" s="244"/>
      <c r="EK54" s="244"/>
      <c r="EL54" s="244"/>
      <c r="EM54" s="244"/>
      <c r="EN54" s="244"/>
      <c r="EO54" s="244"/>
      <c r="EP54" s="244"/>
      <c r="EQ54" s="244"/>
      <c r="ER54" s="244"/>
      <c r="ES54" s="244"/>
      <c r="ET54" s="244"/>
      <c r="EU54" s="244"/>
      <c r="EV54" s="244"/>
      <c r="EW54" s="244"/>
      <c r="EX54" s="244"/>
      <c r="EY54" s="244"/>
      <c r="EZ54" s="244"/>
      <c r="FA54" s="244"/>
      <c r="FB54" s="244"/>
      <c r="FC54" s="244"/>
      <c r="FD54" s="244"/>
      <c r="FE54" s="244"/>
      <c r="FF54" s="244"/>
      <c r="FG54" s="244"/>
      <c r="FH54" s="244"/>
      <c r="FI54" s="244"/>
      <c r="FJ54" s="244"/>
      <c r="FK54" s="244"/>
      <c r="FL54" s="244"/>
      <c r="FM54" s="244"/>
      <c r="FN54" s="244"/>
      <c r="FO54" s="244"/>
      <c r="FP54" s="244"/>
      <c r="FQ54" s="244"/>
      <c r="FR54" s="244"/>
      <c r="FS54" s="244"/>
      <c r="FT54" s="244"/>
      <c r="FU54" s="244"/>
      <c r="FV54" s="244"/>
      <c r="FW54" s="244"/>
      <c r="FX54" s="244"/>
      <c r="FY54" s="244"/>
      <c r="FZ54" s="244"/>
      <c r="GA54" s="244"/>
      <c r="GB54" s="244"/>
      <c r="GC54" s="244"/>
      <c r="GD54" s="244"/>
      <c r="GE54" s="244"/>
      <c r="GF54" s="244"/>
      <c r="GG54" s="244"/>
      <c r="GH54" s="244"/>
      <c r="GI54" s="244"/>
      <c r="GJ54" s="244"/>
      <c r="GK54" s="244"/>
      <c r="GL54" s="244"/>
      <c r="GM54" s="244"/>
      <c r="GN54" s="244"/>
      <c r="GO54" s="244"/>
      <c r="GP54" s="244"/>
      <c r="GQ54" s="244"/>
      <c r="GR54" s="244"/>
      <c r="GS54" s="244"/>
      <c r="GT54" s="244"/>
      <c r="GU54" s="244"/>
      <c r="GV54" s="244"/>
      <c r="GW54" s="244"/>
      <c r="GX54" s="244"/>
      <c r="GY54" s="244"/>
      <c r="GZ54" s="244"/>
      <c r="HA54" s="244"/>
    </row>
    <row r="55" spans="1:209">
      <c r="A55" s="240" t="s">
        <v>547</v>
      </c>
      <c r="B55" s="276">
        <v>1.85</v>
      </c>
      <c r="C55" s="276">
        <v>1.93</v>
      </c>
      <c r="D55" s="276">
        <v>2.02</v>
      </c>
      <c r="E55" s="276"/>
      <c r="F55" s="276"/>
      <c r="G55" s="244"/>
      <c r="H55" s="244"/>
      <c r="I55" s="244"/>
      <c r="J55" s="244"/>
      <c r="K55" s="244"/>
      <c r="L55" s="244"/>
      <c r="M55" s="244"/>
      <c r="N55" s="244"/>
      <c r="O55" s="244"/>
      <c r="P55" s="244"/>
      <c r="Q55" s="244"/>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c r="BO55" s="244"/>
      <c r="BP55" s="244"/>
      <c r="BQ55" s="244"/>
      <c r="BR55" s="244"/>
      <c r="BS55" s="244"/>
      <c r="BT55" s="244"/>
      <c r="BU55" s="244"/>
      <c r="BV55" s="244"/>
      <c r="BW55" s="244"/>
      <c r="BX55" s="244"/>
      <c r="BY55" s="244"/>
      <c r="BZ55" s="244"/>
      <c r="CA55" s="244"/>
      <c r="CB55" s="244"/>
      <c r="CC55" s="244"/>
      <c r="CD55" s="244"/>
      <c r="CE55" s="244"/>
      <c r="CF55" s="244"/>
      <c r="CG55" s="244"/>
      <c r="CH55" s="244"/>
      <c r="CI55" s="244"/>
      <c r="CJ55" s="244"/>
      <c r="CK55" s="244"/>
      <c r="CL55" s="244"/>
      <c r="CM55" s="244"/>
      <c r="CN55" s="244"/>
      <c r="CO55" s="244"/>
      <c r="CP55" s="244"/>
      <c r="CQ55" s="244"/>
      <c r="CR55" s="244"/>
      <c r="CS55" s="244"/>
      <c r="CT55" s="244"/>
      <c r="CU55" s="244"/>
      <c r="CV55" s="244"/>
      <c r="CW55" s="244"/>
      <c r="CX55" s="244"/>
      <c r="CY55" s="244"/>
      <c r="CZ55" s="244"/>
      <c r="DA55" s="244"/>
      <c r="DB55" s="244"/>
      <c r="DC55" s="244"/>
      <c r="DD55" s="244"/>
      <c r="DE55" s="244"/>
      <c r="DF55" s="244"/>
      <c r="DG55" s="244"/>
      <c r="DH55" s="244"/>
      <c r="DI55" s="244"/>
      <c r="DJ55" s="244"/>
      <c r="DK55" s="244"/>
      <c r="DL55" s="244"/>
      <c r="DM55" s="244"/>
      <c r="DN55" s="244"/>
      <c r="DO55" s="244"/>
      <c r="DP55" s="244"/>
      <c r="DQ55" s="244"/>
      <c r="DR55" s="244"/>
      <c r="DS55" s="244"/>
      <c r="DT55" s="244"/>
      <c r="DU55" s="244"/>
      <c r="DV55" s="244"/>
      <c r="DW55" s="244"/>
      <c r="DX55" s="244"/>
      <c r="DY55" s="244"/>
      <c r="DZ55" s="244"/>
      <c r="EA55" s="244"/>
      <c r="EB55" s="244"/>
      <c r="EC55" s="244"/>
      <c r="ED55" s="244"/>
      <c r="EE55" s="244"/>
      <c r="EF55" s="244"/>
      <c r="EG55" s="244"/>
      <c r="EH55" s="244"/>
      <c r="EI55" s="244"/>
      <c r="EJ55" s="244"/>
      <c r="EK55" s="244"/>
      <c r="EL55" s="244"/>
      <c r="EM55" s="244"/>
      <c r="EN55" s="244"/>
      <c r="EO55" s="244"/>
      <c r="EP55" s="244"/>
      <c r="EQ55" s="244"/>
      <c r="ER55" s="244"/>
      <c r="ES55" s="244"/>
      <c r="ET55" s="244"/>
      <c r="EU55" s="244"/>
      <c r="EV55" s="244"/>
      <c r="EW55" s="244"/>
      <c r="EX55" s="244"/>
      <c r="EY55" s="244"/>
      <c r="EZ55" s="244"/>
      <c r="FA55" s="244"/>
      <c r="FB55" s="244"/>
      <c r="FC55" s="244"/>
      <c r="FD55" s="244"/>
      <c r="FE55" s="244"/>
      <c r="FF55" s="244"/>
      <c r="FG55" s="244"/>
      <c r="FH55" s="244"/>
      <c r="FI55" s="244"/>
      <c r="FJ55" s="244"/>
      <c r="FK55" s="244"/>
      <c r="FL55" s="244"/>
      <c r="FM55" s="244"/>
      <c r="FN55" s="244"/>
      <c r="FO55" s="244"/>
      <c r="FP55" s="244"/>
      <c r="FQ55" s="244"/>
      <c r="FR55" s="244"/>
      <c r="FS55" s="244"/>
      <c r="FT55" s="244"/>
      <c r="FU55" s="244"/>
      <c r="FV55" s="244"/>
      <c r="FW55" s="244"/>
      <c r="FX55" s="244"/>
      <c r="FY55" s="244"/>
      <c r="FZ55" s="244"/>
      <c r="GA55" s="244"/>
      <c r="GB55" s="244"/>
      <c r="GC55" s="244"/>
      <c r="GD55" s="244"/>
      <c r="GE55" s="244"/>
      <c r="GF55" s="244"/>
      <c r="GG55" s="244"/>
      <c r="GH55" s="244"/>
      <c r="GI55" s="244"/>
      <c r="GJ55" s="244"/>
      <c r="GK55" s="244"/>
      <c r="GL55" s="244"/>
      <c r="GM55" s="244"/>
      <c r="GN55" s="244"/>
      <c r="GO55" s="244"/>
      <c r="GP55" s="244"/>
      <c r="GQ55" s="244"/>
      <c r="GR55" s="244"/>
      <c r="GS55" s="244"/>
      <c r="GT55" s="244"/>
      <c r="GU55" s="244"/>
      <c r="GV55" s="244"/>
      <c r="GW55" s="244"/>
      <c r="GX55" s="244"/>
      <c r="GY55" s="244"/>
      <c r="GZ55" s="244"/>
      <c r="HA55" s="244"/>
    </row>
    <row r="56" spans="1:209">
      <c r="A56" s="240" t="str">
        <f>A10</f>
        <v>Avista Corporation</v>
      </c>
      <c r="B56" s="276">
        <v>1.61</v>
      </c>
      <c r="C56" s="276">
        <v>1.69</v>
      </c>
      <c r="D56" s="276"/>
      <c r="E56" s="276"/>
      <c r="F56" s="276"/>
      <c r="G56" s="244"/>
      <c r="H56" s="244"/>
      <c r="I56" s="244"/>
      <c r="J56" s="244"/>
      <c r="K56" s="244"/>
      <c r="L56" s="244"/>
      <c r="M56" s="244"/>
      <c r="N56" s="244"/>
      <c r="O56" s="244"/>
      <c r="P56" s="244"/>
      <c r="Q56" s="244"/>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c r="BB56" s="244"/>
      <c r="BC56" s="244"/>
      <c r="BD56" s="244"/>
      <c r="BE56" s="244"/>
      <c r="BF56" s="244"/>
      <c r="BG56" s="244"/>
      <c r="BH56" s="244"/>
      <c r="BI56" s="244"/>
      <c r="BJ56" s="244"/>
      <c r="BK56" s="244"/>
      <c r="BL56" s="244"/>
      <c r="BM56" s="244"/>
      <c r="BN56" s="244"/>
      <c r="BO56" s="244"/>
      <c r="BP56" s="244"/>
      <c r="BQ56" s="244"/>
      <c r="BR56" s="244"/>
      <c r="BS56" s="244"/>
      <c r="BT56" s="244"/>
      <c r="BU56" s="244"/>
      <c r="BV56" s="244"/>
      <c r="BW56" s="244"/>
      <c r="BX56" s="244"/>
      <c r="BY56" s="244"/>
      <c r="BZ56" s="244"/>
      <c r="CA56" s="244"/>
      <c r="CB56" s="244"/>
      <c r="CC56" s="244"/>
      <c r="CD56" s="244"/>
      <c r="CE56" s="244"/>
      <c r="CF56" s="244"/>
      <c r="CG56" s="244"/>
      <c r="CH56" s="244"/>
      <c r="CI56" s="244"/>
      <c r="CJ56" s="244"/>
      <c r="CK56" s="244"/>
      <c r="CL56" s="244"/>
      <c r="CM56" s="244"/>
      <c r="CN56" s="244"/>
      <c r="CO56" s="244"/>
      <c r="CP56" s="244"/>
      <c r="CQ56" s="244"/>
      <c r="CR56" s="244"/>
      <c r="CS56" s="244"/>
      <c r="CT56" s="244"/>
      <c r="CU56" s="244"/>
      <c r="CV56" s="244"/>
      <c r="CW56" s="244"/>
      <c r="CX56" s="244"/>
      <c r="CY56" s="244"/>
      <c r="CZ56" s="244"/>
      <c r="DA56" s="244"/>
      <c r="DB56" s="244"/>
      <c r="DC56" s="244"/>
      <c r="DD56" s="244"/>
      <c r="DE56" s="244"/>
      <c r="DF56" s="244"/>
      <c r="DG56" s="244"/>
      <c r="DH56" s="244"/>
      <c r="DI56" s="244"/>
      <c r="DJ56" s="244"/>
      <c r="DK56" s="244"/>
      <c r="DL56" s="244"/>
      <c r="DM56" s="244"/>
      <c r="DN56" s="244"/>
      <c r="DO56" s="244"/>
      <c r="DP56" s="244"/>
      <c r="DQ56" s="244"/>
      <c r="DR56" s="244"/>
      <c r="DS56" s="244"/>
      <c r="DT56" s="244"/>
      <c r="DU56" s="244"/>
      <c r="DV56" s="244"/>
      <c r="DW56" s="244"/>
      <c r="DX56" s="244"/>
      <c r="DY56" s="244"/>
      <c r="DZ56" s="244"/>
      <c r="EA56" s="244"/>
      <c r="EB56" s="244"/>
      <c r="EC56" s="244"/>
      <c r="ED56" s="244"/>
      <c r="EE56" s="244"/>
      <c r="EF56" s="244"/>
      <c r="EG56" s="244"/>
      <c r="EH56" s="244"/>
      <c r="EI56" s="244"/>
      <c r="EJ56" s="244"/>
      <c r="EK56" s="244"/>
      <c r="EL56" s="244"/>
      <c r="EM56" s="244"/>
      <c r="EN56" s="244"/>
      <c r="EO56" s="244"/>
      <c r="EP56" s="244"/>
      <c r="EQ56" s="244"/>
      <c r="ER56" s="244"/>
      <c r="ES56" s="244"/>
      <c r="ET56" s="244"/>
      <c r="EU56" s="244"/>
      <c r="EV56" s="244"/>
      <c r="EW56" s="244"/>
      <c r="EX56" s="244"/>
      <c r="EY56" s="244"/>
      <c r="EZ56" s="244"/>
      <c r="FA56" s="244"/>
      <c r="FB56" s="244"/>
      <c r="FC56" s="244"/>
      <c r="FD56" s="244"/>
      <c r="FE56" s="244"/>
      <c r="FF56" s="244"/>
      <c r="FG56" s="244"/>
      <c r="FH56" s="244"/>
      <c r="FI56" s="244"/>
      <c r="FJ56" s="244"/>
      <c r="FK56" s="244"/>
      <c r="FL56" s="244"/>
      <c r="FM56" s="244"/>
      <c r="FN56" s="244"/>
      <c r="FO56" s="244"/>
      <c r="FP56" s="244"/>
      <c r="FQ56" s="244"/>
      <c r="FR56" s="244"/>
      <c r="FS56" s="244"/>
      <c r="FT56" s="244"/>
      <c r="FU56" s="244"/>
      <c r="FV56" s="244"/>
      <c r="FW56" s="244"/>
      <c r="FX56" s="244"/>
      <c r="FY56" s="244"/>
      <c r="FZ56" s="244"/>
      <c r="GA56" s="244"/>
      <c r="GB56" s="244"/>
      <c r="GC56" s="244"/>
      <c r="GD56" s="244"/>
      <c r="GE56" s="244"/>
      <c r="GF56" s="244"/>
      <c r="GG56" s="244"/>
      <c r="GH56" s="244"/>
      <c r="GI56" s="244"/>
      <c r="GJ56" s="244"/>
      <c r="GK56" s="244"/>
      <c r="GL56" s="244"/>
      <c r="GM56" s="244"/>
      <c r="GN56" s="244"/>
      <c r="GO56" s="244"/>
      <c r="GP56" s="244"/>
      <c r="GQ56" s="244"/>
      <c r="GR56" s="244"/>
      <c r="GS56" s="244"/>
      <c r="GT56" s="244"/>
      <c r="GU56" s="244"/>
      <c r="GV56" s="244"/>
      <c r="GW56" s="244"/>
      <c r="GX56" s="244"/>
      <c r="GY56" s="244"/>
      <c r="GZ56" s="244"/>
      <c r="HA56" s="244"/>
    </row>
    <row r="57" spans="1:209">
      <c r="A57" s="259" t="s">
        <v>1252</v>
      </c>
      <c r="B57" s="276">
        <v>2.17</v>
      </c>
      <c r="C57" s="276">
        <v>2.3199999999999998</v>
      </c>
      <c r="D57" s="276"/>
      <c r="E57" s="276"/>
      <c r="F57" s="276"/>
      <c r="G57" s="244"/>
      <c r="H57" s="244"/>
      <c r="I57" s="244"/>
      <c r="J57" s="244"/>
      <c r="K57" s="244"/>
      <c r="L57" s="244"/>
      <c r="M57" s="244"/>
      <c r="N57" s="244"/>
      <c r="O57" s="244"/>
      <c r="P57" s="244"/>
      <c r="Q57" s="244"/>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c r="BB57" s="244"/>
      <c r="BC57" s="244"/>
      <c r="BD57" s="244"/>
      <c r="BE57" s="244"/>
      <c r="BF57" s="244"/>
      <c r="BG57" s="244"/>
      <c r="BH57" s="244"/>
      <c r="BI57" s="244"/>
      <c r="BJ57" s="244"/>
      <c r="BK57" s="244"/>
      <c r="BL57" s="244"/>
      <c r="BM57" s="244"/>
      <c r="BN57" s="244"/>
      <c r="BO57" s="244"/>
      <c r="BP57" s="244"/>
      <c r="BQ57" s="244"/>
      <c r="BR57" s="244"/>
      <c r="BS57" s="244"/>
      <c r="BT57" s="244"/>
      <c r="BU57" s="244"/>
      <c r="BV57" s="244"/>
      <c r="BW57" s="244"/>
      <c r="BX57" s="244"/>
      <c r="BY57" s="244"/>
      <c r="BZ57" s="244"/>
      <c r="CA57" s="244"/>
      <c r="CB57" s="244"/>
      <c r="CC57" s="244"/>
      <c r="CD57" s="244"/>
      <c r="CE57" s="244"/>
      <c r="CF57" s="244"/>
      <c r="CG57" s="244"/>
      <c r="CH57" s="244"/>
      <c r="CI57" s="244"/>
      <c r="CJ57" s="244"/>
      <c r="CK57" s="244"/>
      <c r="CL57" s="244"/>
      <c r="CM57" s="244"/>
      <c r="CN57" s="244"/>
      <c r="CO57" s="244"/>
      <c r="CP57" s="244"/>
      <c r="CQ57" s="244"/>
      <c r="CR57" s="244"/>
      <c r="CS57" s="244"/>
      <c r="CT57" s="244"/>
      <c r="CU57" s="244"/>
      <c r="CV57" s="244"/>
      <c r="CW57" s="244"/>
      <c r="CX57" s="244"/>
      <c r="CY57" s="244"/>
      <c r="CZ57" s="244"/>
      <c r="DA57" s="244"/>
      <c r="DB57" s="244"/>
      <c r="DC57" s="244"/>
      <c r="DD57" s="244"/>
      <c r="DE57" s="244"/>
      <c r="DF57" s="244"/>
      <c r="DG57" s="244"/>
      <c r="DH57" s="244"/>
      <c r="DI57" s="244"/>
      <c r="DJ57" s="244"/>
      <c r="DK57" s="244"/>
      <c r="DL57" s="244"/>
      <c r="DM57" s="244"/>
      <c r="DN57" s="244"/>
      <c r="DO57" s="244"/>
      <c r="DP57" s="244"/>
      <c r="DQ57" s="244"/>
      <c r="DR57" s="244"/>
      <c r="DS57" s="244"/>
      <c r="DT57" s="244"/>
      <c r="DU57" s="244"/>
      <c r="DV57" s="244"/>
      <c r="DW57" s="244"/>
      <c r="DX57" s="244"/>
      <c r="DY57" s="244"/>
      <c r="DZ57" s="244"/>
      <c r="EA57" s="244"/>
      <c r="EB57" s="244"/>
      <c r="EC57" s="244"/>
      <c r="ED57" s="244"/>
      <c r="EE57" s="244"/>
      <c r="EF57" s="244"/>
      <c r="EG57" s="244"/>
      <c r="EH57" s="244"/>
      <c r="EI57" s="244"/>
      <c r="EJ57" s="244"/>
      <c r="EK57" s="244"/>
      <c r="EL57" s="244"/>
      <c r="EM57" s="244"/>
      <c r="EN57" s="244"/>
      <c r="EO57" s="244"/>
      <c r="EP57" s="244"/>
      <c r="EQ57" s="244"/>
      <c r="ER57" s="244"/>
      <c r="ES57" s="244"/>
      <c r="ET57" s="244"/>
      <c r="EU57" s="244"/>
      <c r="EV57" s="244"/>
      <c r="EW57" s="244"/>
      <c r="EX57" s="244"/>
      <c r="EY57" s="244"/>
      <c r="EZ57" s="244"/>
      <c r="FA57" s="244"/>
      <c r="FB57" s="244"/>
      <c r="FC57" s="244"/>
      <c r="FD57" s="244"/>
      <c r="FE57" s="244"/>
      <c r="FF57" s="244"/>
      <c r="FG57" s="244"/>
      <c r="FH57" s="244"/>
      <c r="FI57" s="244"/>
      <c r="FJ57" s="244"/>
      <c r="FK57" s="244"/>
      <c r="FL57" s="244"/>
      <c r="FM57" s="244"/>
      <c r="FN57" s="244"/>
      <c r="FO57" s="244"/>
      <c r="FP57" s="244"/>
      <c r="FQ57" s="244"/>
      <c r="FR57" s="244"/>
      <c r="FS57" s="244"/>
      <c r="FT57" s="244"/>
      <c r="FU57" s="244"/>
      <c r="FV57" s="244"/>
      <c r="FW57" s="244"/>
      <c r="FX57" s="244"/>
      <c r="FY57" s="244"/>
      <c r="FZ57" s="244"/>
      <c r="GA57" s="244"/>
      <c r="GB57" s="244"/>
      <c r="GC57" s="244"/>
      <c r="GD57" s="244"/>
      <c r="GE57" s="244"/>
      <c r="GF57" s="244"/>
      <c r="GG57" s="244"/>
      <c r="GH57" s="244"/>
      <c r="GI57" s="244"/>
      <c r="GJ57" s="244"/>
      <c r="GK57" s="244"/>
      <c r="GL57" s="244"/>
      <c r="GM57" s="244"/>
      <c r="GN57" s="244"/>
      <c r="GO57" s="244"/>
      <c r="GP57" s="244"/>
      <c r="GQ57" s="244"/>
      <c r="GR57" s="244"/>
      <c r="GS57" s="244"/>
      <c r="GT57" s="244"/>
      <c r="GU57" s="244"/>
      <c r="GV57" s="244"/>
      <c r="GW57" s="244"/>
      <c r="GX57" s="244"/>
      <c r="GY57" s="244"/>
      <c r="GZ57" s="244"/>
      <c r="HA57" s="244"/>
    </row>
    <row r="58" spans="1:209">
      <c r="A58" s="259" t="s">
        <v>1253</v>
      </c>
      <c r="B58" s="276">
        <v>1.24</v>
      </c>
      <c r="C58" s="276">
        <v>1.24</v>
      </c>
      <c r="D58" s="276">
        <v>1.25</v>
      </c>
      <c r="E58" s="276"/>
      <c r="F58" s="276"/>
      <c r="G58" s="244"/>
      <c r="H58" s="244"/>
      <c r="I58" s="244"/>
      <c r="J58" s="244"/>
      <c r="K58" s="244"/>
      <c r="L58" s="244"/>
      <c r="M58" s="244"/>
      <c r="N58" s="244"/>
      <c r="O58" s="244"/>
      <c r="P58" s="244"/>
      <c r="Q58" s="244"/>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c r="BO58" s="244"/>
      <c r="BP58" s="244"/>
      <c r="BQ58" s="244"/>
      <c r="BR58" s="244"/>
      <c r="BS58" s="244"/>
      <c r="BT58" s="244"/>
      <c r="BU58" s="244"/>
      <c r="BV58" s="244"/>
      <c r="BW58" s="244"/>
      <c r="BX58" s="244"/>
      <c r="BY58" s="244"/>
      <c r="BZ58" s="244"/>
      <c r="CA58" s="244"/>
      <c r="CB58" s="244"/>
      <c r="CC58" s="244"/>
      <c r="CD58" s="244"/>
      <c r="CE58" s="244"/>
      <c r="CF58" s="244"/>
      <c r="CG58" s="244"/>
      <c r="CH58" s="244"/>
      <c r="CI58" s="244"/>
      <c r="CJ58" s="244"/>
      <c r="CK58" s="244"/>
      <c r="CL58" s="244"/>
      <c r="CM58" s="244"/>
      <c r="CN58" s="244"/>
      <c r="CO58" s="244"/>
      <c r="CP58" s="244"/>
      <c r="CQ58" s="244"/>
      <c r="CR58" s="244"/>
      <c r="CS58" s="244"/>
      <c r="CT58" s="244"/>
      <c r="CU58" s="244"/>
      <c r="CV58" s="244"/>
      <c r="CW58" s="244"/>
      <c r="CX58" s="244"/>
      <c r="CY58" s="244"/>
      <c r="CZ58" s="244"/>
      <c r="DA58" s="244"/>
      <c r="DB58" s="244"/>
      <c r="DC58" s="244"/>
      <c r="DD58" s="244"/>
      <c r="DE58" s="244"/>
      <c r="DF58" s="244"/>
      <c r="DG58" s="244"/>
      <c r="DH58" s="244"/>
      <c r="DI58" s="244"/>
      <c r="DJ58" s="244"/>
      <c r="DK58" s="244"/>
      <c r="DL58" s="244"/>
      <c r="DM58" s="244"/>
      <c r="DN58" s="244"/>
      <c r="DO58" s="244"/>
      <c r="DP58" s="244"/>
      <c r="DQ58" s="244"/>
      <c r="DR58" s="244"/>
      <c r="DS58" s="244"/>
      <c r="DT58" s="244"/>
      <c r="DU58" s="244"/>
      <c r="DV58" s="244"/>
      <c r="DW58" s="244"/>
      <c r="DX58" s="244"/>
      <c r="DY58" s="244"/>
      <c r="DZ58" s="244"/>
      <c r="EA58" s="244"/>
      <c r="EB58" s="244"/>
      <c r="EC58" s="244"/>
      <c r="ED58" s="244"/>
      <c r="EE58" s="244"/>
      <c r="EF58" s="244"/>
      <c r="EG58" s="244"/>
      <c r="EH58" s="244"/>
      <c r="EI58" s="244"/>
      <c r="EJ58" s="244"/>
      <c r="EK58" s="244"/>
      <c r="EL58" s="244"/>
      <c r="EM58" s="244"/>
      <c r="EN58" s="244"/>
      <c r="EO58" s="244"/>
      <c r="EP58" s="244"/>
      <c r="EQ58" s="244"/>
      <c r="ER58" s="244"/>
      <c r="ES58" s="244"/>
      <c r="ET58" s="244"/>
      <c r="EU58" s="244"/>
      <c r="EV58" s="244"/>
      <c r="EW58" s="244"/>
      <c r="EX58" s="244"/>
      <c r="EY58" s="244"/>
      <c r="EZ58" s="244"/>
      <c r="FA58" s="244"/>
      <c r="FB58" s="244"/>
      <c r="FC58" s="244"/>
      <c r="FD58" s="244"/>
      <c r="FE58" s="244"/>
      <c r="FF58" s="244"/>
      <c r="FG58" s="244"/>
      <c r="FH58" s="244"/>
      <c r="FI58" s="244"/>
      <c r="FJ58" s="244"/>
      <c r="FK58" s="244"/>
      <c r="FL58" s="244"/>
      <c r="FM58" s="244"/>
      <c r="FN58" s="244"/>
      <c r="FO58" s="244"/>
      <c r="FP58" s="244"/>
      <c r="FQ58" s="244"/>
      <c r="FR58" s="244"/>
      <c r="FS58" s="244"/>
      <c r="FT58" s="244"/>
      <c r="FU58" s="244"/>
      <c r="FV58" s="244"/>
      <c r="FW58" s="244"/>
      <c r="FX58" s="244"/>
      <c r="FY58" s="244"/>
      <c r="FZ58" s="244"/>
      <c r="GA58" s="244"/>
      <c r="GB58" s="244"/>
      <c r="GC58" s="244"/>
      <c r="GD58" s="244"/>
      <c r="GE58" s="244"/>
      <c r="GF58" s="244"/>
      <c r="GG58" s="244"/>
      <c r="GH58" s="244"/>
      <c r="GI58" s="244"/>
      <c r="GJ58" s="244"/>
      <c r="GK58" s="244"/>
      <c r="GL58" s="244"/>
      <c r="GM58" s="244"/>
      <c r="GN58" s="244"/>
      <c r="GO58" s="244"/>
      <c r="GP58" s="244"/>
      <c r="GQ58" s="244"/>
      <c r="GR58" s="244"/>
      <c r="GS58" s="244"/>
      <c r="GT58" s="244"/>
      <c r="GU58" s="244"/>
      <c r="GV58" s="244"/>
      <c r="GW58" s="244"/>
      <c r="GX58" s="244"/>
      <c r="GY58" s="244"/>
      <c r="GZ58" s="244"/>
      <c r="HA58" s="244"/>
    </row>
    <row r="59" spans="1:209">
      <c r="A59" s="259" t="s">
        <v>535</v>
      </c>
      <c r="B59" s="276">
        <v>1.64</v>
      </c>
      <c r="C59" s="276">
        <v>1.75</v>
      </c>
      <c r="D59" s="276">
        <v>1.87</v>
      </c>
      <c r="E59" s="276">
        <v>2.02</v>
      </c>
      <c r="F59" s="276"/>
      <c r="G59" s="244"/>
      <c r="H59" s="244"/>
      <c r="I59" s="244"/>
      <c r="J59" s="244"/>
      <c r="K59" s="244"/>
      <c r="L59" s="244"/>
      <c r="M59" s="244"/>
      <c r="N59" s="244"/>
      <c r="O59" s="244"/>
      <c r="P59" s="244"/>
      <c r="Q59" s="244"/>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4"/>
      <c r="BR59" s="244"/>
      <c r="BS59" s="244"/>
      <c r="BT59" s="244"/>
      <c r="BU59" s="244"/>
      <c r="BV59" s="244"/>
      <c r="BW59" s="244"/>
      <c r="BX59" s="244"/>
      <c r="BY59" s="244"/>
      <c r="BZ59" s="244"/>
      <c r="CA59" s="244"/>
      <c r="CB59" s="244"/>
      <c r="CC59" s="244"/>
      <c r="CD59" s="244"/>
      <c r="CE59" s="244"/>
      <c r="CF59" s="244"/>
      <c r="CG59" s="244"/>
      <c r="CH59" s="244"/>
      <c r="CI59" s="244"/>
      <c r="CJ59" s="244"/>
      <c r="CK59" s="244"/>
      <c r="CL59" s="244"/>
      <c r="CM59" s="244"/>
      <c r="CN59" s="244"/>
      <c r="CO59" s="244"/>
      <c r="CP59" s="244"/>
      <c r="CQ59" s="244"/>
      <c r="CR59" s="244"/>
      <c r="CS59" s="244"/>
      <c r="CT59" s="244"/>
      <c r="CU59" s="244"/>
      <c r="CV59" s="244"/>
      <c r="CW59" s="244"/>
      <c r="CX59" s="244"/>
      <c r="CY59" s="244"/>
      <c r="CZ59" s="244"/>
      <c r="DA59" s="244"/>
      <c r="DB59" s="244"/>
      <c r="DC59" s="244"/>
      <c r="DD59" s="244"/>
      <c r="DE59" s="244"/>
      <c r="DF59" s="244"/>
      <c r="DG59" s="244"/>
      <c r="DH59" s="244"/>
      <c r="DI59" s="244"/>
      <c r="DJ59" s="244"/>
      <c r="DK59" s="244"/>
      <c r="DL59" s="244"/>
      <c r="DM59" s="244"/>
      <c r="DN59" s="244"/>
      <c r="DO59" s="244"/>
      <c r="DP59" s="244"/>
      <c r="DQ59" s="244"/>
      <c r="DR59" s="244"/>
      <c r="DS59" s="244"/>
      <c r="DT59" s="244"/>
      <c r="DU59" s="244"/>
      <c r="DV59" s="244"/>
      <c r="DW59" s="244"/>
      <c r="DX59" s="244"/>
      <c r="DY59" s="244"/>
      <c r="DZ59" s="244"/>
      <c r="EA59" s="244"/>
      <c r="EB59" s="244"/>
      <c r="EC59" s="244"/>
      <c r="ED59" s="244"/>
      <c r="EE59" s="244"/>
      <c r="EF59" s="244"/>
      <c r="EG59" s="244"/>
      <c r="EH59" s="244"/>
      <c r="EI59" s="244"/>
      <c r="EJ59" s="244"/>
      <c r="EK59" s="244"/>
      <c r="EL59" s="244"/>
      <c r="EM59" s="244"/>
      <c r="EN59" s="244"/>
      <c r="EO59" s="244"/>
      <c r="EP59" s="244"/>
      <c r="EQ59" s="244"/>
      <c r="ER59" s="244"/>
      <c r="ES59" s="244"/>
      <c r="ET59" s="244"/>
      <c r="EU59" s="244"/>
      <c r="EV59" s="244"/>
      <c r="EW59" s="244"/>
      <c r="EX59" s="244"/>
      <c r="EY59" s="244"/>
      <c r="EZ59" s="244"/>
      <c r="FA59" s="244"/>
      <c r="FB59" s="244"/>
      <c r="FC59" s="244"/>
      <c r="FD59" s="244"/>
      <c r="FE59" s="244"/>
      <c r="FF59" s="244"/>
      <c r="FG59" s="244"/>
      <c r="FH59" s="244"/>
      <c r="FI59" s="244"/>
      <c r="FJ59" s="244"/>
      <c r="FK59" s="244"/>
      <c r="FL59" s="244"/>
      <c r="FM59" s="244"/>
      <c r="FN59" s="244"/>
      <c r="FO59" s="244"/>
      <c r="FP59" s="244"/>
      <c r="FQ59" s="244"/>
      <c r="FR59" s="244"/>
      <c r="FS59" s="244"/>
      <c r="FT59" s="244"/>
      <c r="FU59" s="244"/>
      <c r="FV59" s="244"/>
      <c r="FW59" s="244"/>
      <c r="FX59" s="244"/>
      <c r="FY59" s="244"/>
      <c r="FZ59" s="244"/>
      <c r="GA59" s="244"/>
      <c r="GB59" s="244"/>
      <c r="GC59" s="244"/>
      <c r="GD59" s="244"/>
      <c r="GE59" s="244"/>
      <c r="GF59" s="244"/>
      <c r="GG59" s="244"/>
      <c r="GH59" s="244"/>
      <c r="GI59" s="244"/>
      <c r="GJ59" s="244"/>
      <c r="GK59" s="244"/>
      <c r="GL59" s="244"/>
      <c r="GM59" s="244"/>
      <c r="GN59" s="244"/>
      <c r="GO59" s="244"/>
      <c r="GP59" s="244"/>
      <c r="GQ59" s="244"/>
      <c r="GR59" s="244"/>
      <c r="GS59" s="244"/>
      <c r="GT59" s="244"/>
      <c r="GU59" s="244"/>
      <c r="GV59" s="244"/>
      <c r="GW59" s="244"/>
      <c r="GX59" s="244"/>
      <c r="GY59" s="244"/>
      <c r="GZ59" s="244"/>
      <c r="HA59" s="244"/>
    </row>
    <row r="60" spans="1:209">
      <c r="A60" s="259" t="s">
        <v>1254</v>
      </c>
      <c r="B60" s="276">
        <v>3.06</v>
      </c>
      <c r="C60" s="276">
        <v>3.17</v>
      </c>
      <c r="D60" s="276">
        <v>3.28</v>
      </c>
      <c r="E60" s="276"/>
      <c r="F60" s="276"/>
      <c r="G60" s="244"/>
      <c r="H60" s="244"/>
      <c r="I60" s="244"/>
      <c r="J60" s="244"/>
      <c r="K60" s="244"/>
      <c r="L60" s="244"/>
      <c r="M60" s="244"/>
      <c r="N60" s="244"/>
      <c r="O60" s="244"/>
      <c r="P60" s="244"/>
      <c r="Q60" s="244"/>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c r="BB60" s="244"/>
      <c r="BC60" s="244"/>
      <c r="BD60" s="244"/>
      <c r="BE60" s="244"/>
      <c r="BF60" s="244"/>
      <c r="BG60" s="244"/>
      <c r="BH60" s="244"/>
      <c r="BI60" s="244"/>
      <c r="BJ60" s="244"/>
      <c r="BK60" s="244"/>
      <c r="BL60" s="244"/>
      <c r="BM60" s="244"/>
      <c r="BN60" s="244"/>
      <c r="BO60" s="244"/>
      <c r="BP60" s="244"/>
      <c r="BQ60" s="244"/>
      <c r="BR60" s="244"/>
      <c r="BS60" s="244"/>
      <c r="BT60" s="244"/>
      <c r="BU60" s="244"/>
      <c r="BV60" s="244"/>
      <c r="BW60" s="244"/>
      <c r="BX60" s="244"/>
      <c r="BY60" s="244"/>
      <c r="BZ60" s="244"/>
      <c r="CA60" s="244"/>
      <c r="CB60" s="244"/>
      <c r="CC60" s="244"/>
      <c r="CD60" s="244"/>
      <c r="CE60" s="244"/>
      <c r="CF60" s="244"/>
      <c r="CG60" s="244"/>
      <c r="CH60" s="244"/>
      <c r="CI60" s="244"/>
      <c r="CJ60" s="244"/>
      <c r="CK60" s="244"/>
      <c r="CL60" s="244"/>
      <c r="CM60" s="244"/>
      <c r="CN60" s="244"/>
      <c r="CO60" s="244"/>
      <c r="CP60" s="244"/>
      <c r="CQ60" s="244"/>
      <c r="CR60" s="244"/>
      <c r="CS60" s="244"/>
      <c r="CT60" s="244"/>
      <c r="CU60" s="244"/>
      <c r="CV60" s="244"/>
      <c r="CW60" s="244"/>
      <c r="CX60" s="244"/>
      <c r="CY60" s="244"/>
      <c r="CZ60" s="244"/>
      <c r="DA60" s="244"/>
      <c r="DB60" s="244"/>
      <c r="DC60" s="244"/>
      <c r="DD60" s="244"/>
      <c r="DE60" s="244"/>
      <c r="DF60" s="244"/>
      <c r="DG60" s="244"/>
      <c r="DH60" s="244"/>
      <c r="DI60" s="244"/>
      <c r="DJ60" s="244"/>
      <c r="DK60" s="244"/>
      <c r="DL60" s="244"/>
      <c r="DM60" s="244"/>
      <c r="DN60" s="244"/>
      <c r="DO60" s="244"/>
      <c r="DP60" s="244"/>
      <c r="DQ60" s="244"/>
      <c r="DR60" s="244"/>
      <c r="DS60" s="244"/>
      <c r="DT60" s="244"/>
      <c r="DU60" s="244"/>
      <c r="DV60" s="244"/>
      <c r="DW60" s="244"/>
      <c r="DX60" s="244"/>
      <c r="DY60" s="244"/>
      <c r="DZ60" s="244"/>
      <c r="EA60" s="244"/>
      <c r="EB60" s="244"/>
      <c r="EC60" s="244"/>
      <c r="ED60" s="244"/>
      <c r="EE60" s="244"/>
      <c r="EF60" s="244"/>
      <c r="EG60" s="244"/>
      <c r="EH60" s="244"/>
      <c r="EI60" s="244"/>
      <c r="EJ60" s="244"/>
      <c r="EK60" s="244"/>
      <c r="EL60" s="244"/>
      <c r="EM60" s="244"/>
      <c r="EN60" s="244"/>
      <c r="EO60" s="244"/>
      <c r="EP60" s="244"/>
      <c r="EQ60" s="244"/>
      <c r="ER60" s="244"/>
      <c r="ES60" s="244"/>
      <c r="ET60" s="244"/>
      <c r="EU60" s="244"/>
      <c r="EV60" s="244"/>
      <c r="EW60" s="244"/>
      <c r="EX60" s="244"/>
      <c r="EY60" s="244"/>
      <c r="EZ60" s="244"/>
      <c r="FA60" s="244"/>
      <c r="FB60" s="244"/>
      <c r="FC60" s="244"/>
      <c r="FD60" s="244"/>
      <c r="FE60" s="244"/>
      <c r="FF60" s="244"/>
      <c r="FG60" s="244"/>
      <c r="FH60" s="244"/>
      <c r="FI60" s="244"/>
      <c r="FJ60" s="244"/>
      <c r="FK60" s="244"/>
      <c r="FL60" s="244"/>
      <c r="FM60" s="244"/>
      <c r="FN60" s="244"/>
      <c r="FO60" s="244"/>
      <c r="FP60" s="244"/>
      <c r="FQ60" s="244"/>
      <c r="FR60" s="244"/>
      <c r="FS60" s="244"/>
      <c r="FT60" s="244"/>
      <c r="FU60" s="244"/>
      <c r="FV60" s="244"/>
      <c r="FW60" s="244"/>
      <c r="FX60" s="244"/>
      <c r="FY60" s="244"/>
      <c r="FZ60" s="244"/>
      <c r="GA60" s="244"/>
      <c r="GB60" s="244"/>
      <c r="GC60" s="244"/>
      <c r="GD60" s="244"/>
      <c r="GE60" s="244"/>
      <c r="GF60" s="244"/>
      <c r="GG60" s="244"/>
      <c r="GH60" s="244"/>
      <c r="GI60" s="244"/>
      <c r="GJ60" s="244"/>
      <c r="GK60" s="244"/>
      <c r="GL60" s="244"/>
      <c r="GM60" s="244"/>
      <c r="GN60" s="244"/>
      <c r="GO60" s="244"/>
      <c r="GP60" s="244"/>
      <c r="GQ60" s="244"/>
      <c r="GR60" s="244"/>
      <c r="GS60" s="244"/>
      <c r="GT60" s="244"/>
      <c r="GU60" s="244"/>
      <c r="GV60" s="244"/>
      <c r="GW60" s="244"/>
      <c r="GX60" s="244"/>
      <c r="GY60" s="244"/>
      <c r="GZ60" s="244"/>
      <c r="HA60" s="244"/>
    </row>
    <row r="61" spans="1:209">
      <c r="A61" s="259" t="s">
        <v>1255</v>
      </c>
      <c r="B61" s="276">
        <v>3.79</v>
      </c>
      <c r="C61" s="276">
        <v>3.92</v>
      </c>
      <c r="D61" s="276">
        <v>3.95</v>
      </c>
      <c r="E61" s="276">
        <v>4.05</v>
      </c>
      <c r="F61" s="276"/>
      <c r="G61" s="244"/>
      <c r="H61" s="244"/>
      <c r="I61" s="244"/>
      <c r="J61" s="244"/>
      <c r="K61" s="244"/>
      <c r="L61" s="244"/>
      <c r="M61" s="244"/>
      <c r="N61" s="244"/>
      <c r="O61" s="244"/>
      <c r="P61" s="244"/>
      <c r="Q61" s="244"/>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c r="BB61" s="244"/>
      <c r="BC61" s="244"/>
      <c r="BD61" s="244"/>
      <c r="BE61" s="244"/>
      <c r="BF61" s="244"/>
      <c r="BG61" s="244"/>
      <c r="BH61" s="244"/>
      <c r="BI61" s="244"/>
      <c r="BJ61" s="244"/>
      <c r="BK61" s="244"/>
      <c r="BL61" s="244"/>
      <c r="BM61" s="244"/>
      <c r="BN61" s="244"/>
      <c r="BO61" s="244"/>
      <c r="BP61" s="244"/>
      <c r="BQ61" s="244"/>
      <c r="BR61" s="244"/>
      <c r="BS61" s="244"/>
      <c r="BT61" s="244"/>
      <c r="BU61" s="244"/>
      <c r="BV61" s="244"/>
      <c r="BW61" s="244"/>
      <c r="BX61" s="244"/>
      <c r="BY61" s="244"/>
      <c r="BZ61" s="244"/>
      <c r="CA61" s="244"/>
      <c r="CB61" s="244"/>
      <c r="CC61" s="244"/>
      <c r="CD61" s="244"/>
      <c r="CE61" s="244"/>
      <c r="CF61" s="244"/>
      <c r="CG61" s="244"/>
      <c r="CH61" s="244"/>
      <c r="CI61" s="244"/>
      <c r="CJ61" s="244"/>
      <c r="CK61" s="244"/>
      <c r="CL61" s="244"/>
      <c r="CM61" s="244"/>
      <c r="CN61" s="244"/>
      <c r="CO61" s="244"/>
      <c r="CP61" s="244"/>
      <c r="CQ61" s="244"/>
      <c r="CR61" s="244"/>
      <c r="CS61" s="244"/>
      <c r="CT61" s="244"/>
      <c r="CU61" s="244"/>
      <c r="CV61" s="244"/>
      <c r="CW61" s="244"/>
      <c r="CX61" s="244"/>
      <c r="CY61" s="244"/>
      <c r="CZ61" s="244"/>
      <c r="DA61" s="244"/>
      <c r="DB61" s="244"/>
      <c r="DC61" s="244"/>
      <c r="DD61" s="244"/>
      <c r="DE61" s="244"/>
      <c r="DF61" s="244"/>
      <c r="DG61" s="244"/>
      <c r="DH61" s="244"/>
      <c r="DI61" s="244"/>
      <c r="DJ61" s="244"/>
      <c r="DK61" s="244"/>
      <c r="DL61" s="244"/>
      <c r="DM61" s="244"/>
      <c r="DN61" s="244"/>
      <c r="DO61" s="244"/>
      <c r="DP61" s="244"/>
      <c r="DQ61" s="244"/>
      <c r="DR61" s="244"/>
      <c r="DS61" s="244"/>
      <c r="DT61" s="244"/>
      <c r="DU61" s="244"/>
      <c r="DV61" s="244"/>
      <c r="DW61" s="244"/>
      <c r="DX61" s="244"/>
      <c r="DY61" s="244"/>
      <c r="DZ61" s="244"/>
      <c r="EA61" s="244"/>
      <c r="EB61" s="244"/>
      <c r="EC61" s="244"/>
      <c r="ED61" s="244"/>
      <c r="EE61" s="244"/>
      <c r="EF61" s="244"/>
      <c r="EG61" s="244"/>
      <c r="EH61" s="244"/>
      <c r="EI61" s="244"/>
      <c r="EJ61" s="244"/>
      <c r="EK61" s="244"/>
      <c r="EL61" s="244"/>
      <c r="EM61" s="244"/>
      <c r="EN61" s="244"/>
      <c r="EO61" s="244"/>
      <c r="EP61" s="244"/>
      <c r="EQ61" s="244"/>
      <c r="ER61" s="244"/>
      <c r="ES61" s="244"/>
      <c r="ET61" s="244"/>
      <c r="EU61" s="244"/>
      <c r="EV61" s="244"/>
      <c r="EW61" s="244"/>
      <c r="EX61" s="244"/>
      <c r="EY61" s="244"/>
      <c r="EZ61" s="244"/>
      <c r="FA61" s="244"/>
      <c r="FB61" s="244"/>
      <c r="FC61" s="244"/>
      <c r="FD61" s="244"/>
      <c r="FE61" s="244"/>
      <c r="FF61" s="244"/>
      <c r="FG61" s="244"/>
      <c r="FH61" s="244"/>
      <c r="FI61" s="244"/>
      <c r="FJ61" s="244"/>
      <c r="FK61" s="244"/>
      <c r="FL61" s="244"/>
      <c r="FM61" s="244"/>
      <c r="FN61" s="244"/>
      <c r="FO61" s="244"/>
      <c r="FP61" s="244"/>
      <c r="FQ61" s="244"/>
      <c r="FR61" s="244"/>
      <c r="FS61" s="244"/>
      <c r="FT61" s="244"/>
      <c r="FU61" s="244"/>
      <c r="FV61" s="244"/>
      <c r="FW61" s="244"/>
      <c r="FX61" s="244"/>
      <c r="FY61" s="244"/>
      <c r="FZ61" s="244"/>
      <c r="GA61" s="244"/>
      <c r="GB61" s="244"/>
      <c r="GC61" s="244"/>
      <c r="GD61" s="244"/>
      <c r="GE61" s="244"/>
      <c r="GF61" s="244"/>
      <c r="GG61" s="244"/>
      <c r="GH61" s="244"/>
      <c r="GI61" s="244"/>
      <c r="GJ61" s="244"/>
      <c r="GK61" s="244"/>
      <c r="GL61" s="244"/>
      <c r="GM61" s="244"/>
      <c r="GN61" s="244"/>
      <c r="GO61" s="244"/>
      <c r="GP61" s="244"/>
      <c r="GQ61" s="244"/>
      <c r="GR61" s="244"/>
      <c r="GS61" s="244"/>
      <c r="GT61" s="244"/>
      <c r="GU61" s="244"/>
      <c r="GV61" s="244"/>
      <c r="GW61" s="244"/>
      <c r="GX61" s="244"/>
      <c r="GY61" s="244"/>
      <c r="GZ61" s="244"/>
      <c r="HA61" s="244"/>
    </row>
    <row r="62" spans="1:209">
      <c r="A62" s="259" t="s">
        <v>536</v>
      </c>
      <c r="B62" s="276">
        <v>4.08</v>
      </c>
      <c r="C62" s="276">
        <v>4.37</v>
      </c>
      <c r="D62" s="276">
        <v>4.57</v>
      </c>
      <c r="E62" s="276">
        <v>4.75</v>
      </c>
      <c r="F62" s="276"/>
      <c r="G62" s="244"/>
      <c r="H62" s="244"/>
      <c r="I62" s="244"/>
      <c r="J62" s="244"/>
      <c r="K62" s="244"/>
      <c r="L62" s="244"/>
      <c r="M62" s="244"/>
      <c r="N62" s="244"/>
      <c r="O62" s="244"/>
      <c r="P62" s="244"/>
      <c r="Q62" s="244"/>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c r="BB62" s="244"/>
      <c r="BC62" s="244"/>
      <c r="BD62" s="244"/>
      <c r="BE62" s="244"/>
      <c r="BF62" s="244"/>
      <c r="BG62" s="244"/>
      <c r="BH62" s="244"/>
      <c r="BI62" s="244"/>
      <c r="BJ62" s="244"/>
      <c r="BK62" s="244"/>
      <c r="BL62" s="244"/>
      <c r="BM62" s="244"/>
      <c r="BN62" s="244"/>
      <c r="BO62" s="244"/>
      <c r="BP62" s="244"/>
      <c r="BQ62" s="244"/>
      <c r="BR62" s="244"/>
      <c r="BS62" s="244"/>
      <c r="BT62" s="244"/>
      <c r="BU62" s="244"/>
      <c r="BV62" s="244"/>
      <c r="BW62" s="244"/>
      <c r="BX62" s="244"/>
      <c r="BY62" s="244"/>
      <c r="BZ62" s="244"/>
      <c r="CA62" s="244"/>
      <c r="CB62" s="244"/>
      <c r="CC62" s="244"/>
      <c r="CD62" s="244"/>
      <c r="CE62" s="244"/>
      <c r="CF62" s="244"/>
      <c r="CG62" s="244"/>
      <c r="CH62" s="244"/>
      <c r="CI62" s="244"/>
      <c r="CJ62" s="244"/>
      <c r="CK62" s="244"/>
      <c r="CL62" s="244"/>
      <c r="CM62" s="244"/>
      <c r="CN62" s="244"/>
      <c r="CO62" s="244"/>
      <c r="CP62" s="244"/>
      <c r="CQ62" s="244"/>
      <c r="CR62" s="244"/>
      <c r="CS62" s="244"/>
      <c r="CT62" s="244"/>
      <c r="CU62" s="244"/>
      <c r="CV62" s="244"/>
      <c r="CW62" s="244"/>
      <c r="CX62" s="244"/>
      <c r="CY62" s="244"/>
      <c r="CZ62" s="244"/>
      <c r="DA62" s="244"/>
      <c r="DB62" s="244"/>
      <c r="DC62" s="244"/>
      <c r="DD62" s="244"/>
      <c r="DE62" s="244"/>
      <c r="DF62" s="244"/>
      <c r="DG62" s="244"/>
      <c r="DH62" s="244"/>
      <c r="DI62" s="244"/>
      <c r="DJ62" s="244"/>
      <c r="DK62" s="244"/>
      <c r="DL62" s="244"/>
      <c r="DM62" s="244"/>
      <c r="DN62" s="244"/>
      <c r="DO62" s="244"/>
      <c r="DP62" s="244"/>
      <c r="DQ62" s="244"/>
      <c r="DR62" s="244"/>
      <c r="DS62" s="244"/>
      <c r="DT62" s="244"/>
      <c r="DU62" s="244"/>
      <c r="DV62" s="244"/>
      <c r="DW62" s="244"/>
      <c r="DX62" s="244"/>
      <c r="DY62" s="244"/>
      <c r="DZ62" s="244"/>
      <c r="EA62" s="244"/>
      <c r="EB62" s="244"/>
      <c r="EC62" s="244"/>
      <c r="ED62" s="244"/>
      <c r="EE62" s="244"/>
      <c r="EF62" s="244"/>
      <c r="EG62" s="244"/>
      <c r="EH62" s="244"/>
      <c r="EI62" s="244"/>
      <c r="EJ62" s="244"/>
      <c r="EK62" s="244"/>
      <c r="EL62" s="244"/>
      <c r="EM62" s="244"/>
      <c r="EN62" s="244"/>
      <c r="EO62" s="244"/>
      <c r="EP62" s="244"/>
      <c r="EQ62" s="244"/>
      <c r="ER62" s="244"/>
      <c r="ES62" s="244"/>
      <c r="ET62" s="244"/>
      <c r="EU62" s="244"/>
      <c r="EV62" s="244"/>
      <c r="EW62" s="244"/>
      <c r="EX62" s="244"/>
      <c r="EY62" s="244"/>
      <c r="EZ62" s="244"/>
      <c r="FA62" s="244"/>
      <c r="FB62" s="244"/>
      <c r="FC62" s="244"/>
      <c r="FD62" s="244"/>
      <c r="FE62" s="244"/>
      <c r="FF62" s="244"/>
      <c r="FG62" s="244"/>
      <c r="FH62" s="244"/>
      <c r="FI62" s="244"/>
      <c r="FJ62" s="244"/>
      <c r="FK62" s="244"/>
      <c r="FL62" s="244"/>
      <c r="FM62" s="244"/>
      <c r="FN62" s="244"/>
      <c r="FO62" s="244"/>
      <c r="FP62" s="244"/>
      <c r="FQ62" s="244"/>
      <c r="FR62" s="244"/>
      <c r="FS62" s="244"/>
      <c r="FT62" s="244"/>
      <c r="FU62" s="244"/>
      <c r="FV62" s="244"/>
      <c r="FW62" s="244"/>
      <c r="FX62" s="244"/>
      <c r="FY62" s="244"/>
      <c r="FZ62" s="244"/>
      <c r="GA62" s="244"/>
      <c r="GB62" s="244"/>
      <c r="GC62" s="244"/>
      <c r="GD62" s="244"/>
      <c r="GE62" s="244"/>
      <c r="GF62" s="244"/>
      <c r="GG62" s="244"/>
      <c r="GH62" s="244"/>
      <c r="GI62" s="244"/>
      <c r="GJ62" s="244"/>
      <c r="GK62" s="244"/>
      <c r="GL62" s="244"/>
      <c r="GM62" s="244"/>
      <c r="GN62" s="244"/>
      <c r="GO62" s="244"/>
      <c r="GP62" s="244"/>
      <c r="GQ62" s="244"/>
      <c r="GR62" s="244"/>
      <c r="GS62" s="244"/>
      <c r="GT62" s="244"/>
      <c r="GU62" s="244"/>
      <c r="GV62" s="244"/>
      <c r="GW62" s="244"/>
      <c r="GX62" s="244"/>
      <c r="GY62" s="244"/>
      <c r="GZ62" s="244"/>
      <c r="HA62" s="244"/>
    </row>
    <row r="63" spans="1:209">
      <c r="A63" s="259" t="s">
        <v>549</v>
      </c>
      <c r="B63" s="276">
        <v>3.91</v>
      </c>
      <c r="C63" s="276">
        <v>4.07</v>
      </c>
      <c r="D63" s="276">
        <v>4.0599999999999996</v>
      </c>
      <c r="E63" s="276">
        <v>4.32</v>
      </c>
      <c r="F63" s="276"/>
      <c r="G63" s="244"/>
      <c r="H63" s="244"/>
      <c r="I63" s="244"/>
      <c r="J63" s="244"/>
      <c r="K63" s="244"/>
      <c r="L63" s="244"/>
      <c r="M63" s="244"/>
      <c r="N63" s="244"/>
      <c r="O63" s="244"/>
      <c r="P63" s="244"/>
      <c r="Q63" s="244"/>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c r="BO63" s="244"/>
      <c r="BP63" s="244"/>
      <c r="BQ63" s="244"/>
      <c r="BR63" s="244"/>
      <c r="BS63" s="244"/>
      <c r="BT63" s="244"/>
      <c r="BU63" s="244"/>
      <c r="BV63" s="244"/>
      <c r="BW63" s="244"/>
      <c r="BX63" s="244"/>
      <c r="BY63" s="244"/>
      <c r="BZ63" s="244"/>
      <c r="CA63" s="244"/>
      <c r="CB63" s="244"/>
      <c r="CC63" s="244"/>
      <c r="CD63" s="244"/>
      <c r="CE63" s="244"/>
      <c r="CF63" s="244"/>
      <c r="CG63" s="244"/>
      <c r="CH63" s="244"/>
      <c r="CI63" s="244"/>
      <c r="CJ63" s="244"/>
      <c r="CK63" s="244"/>
      <c r="CL63" s="244"/>
      <c r="CM63" s="244"/>
      <c r="CN63" s="244"/>
      <c r="CO63" s="244"/>
      <c r="CP63" s="244"/>
      <c r="CQ63" s="244"/>
      <c r="CR63" s="244"/>
      <c r="CS63" s="244"/>
      <c r="CT63" s="244"/>
      <c r="CU63" s="244"/>
      <c r="CV63" s="244"/>
      <c r="CW63" s="244"/>
      <c r="CX63" s="244"/>
      <c r="CY63" s="244"/>
      <c r="CZ63" s="244"/>
      <c r="DA63" s="244"/>
      <c r="DB63" s="244"/>
      <c r="DC63" s="244"/>
      <c r="DD63" s="244"/>
      <c r="DE63" s="244"/>
      <c r="DF63" s="244"/>
      <c r="DG63" s="244"/>
      <c r="DH63" s="244"/>
      <c r="DI63" s="244"/>
      <c r="DJ63" s="244"/>
      <c r="DK63" s="244"/>
      <c r="DL63" s="244"/>
      <c r="DM63" s="244"/>
      <c r="DN63" s="244"/>
      <c r="DO63" s="244"/>
      <c r="DP63" s="244"/>
      <c r="DQ63" s="244"/>
      <c r="DR63" s="244"/>
      <c r="DS63" s="244"/>
      <c r="DT63" s="244"/>
      <c r="DU63" s="244"/>
      <c r="DV63" s="244"/>
      <c r="DW63" s="244"/>
      <c r="DX63" s="244"/>
      <c r="DY63" s="244"/>
      <c r="DZ63" s="244"/>
      <c r="EA63" s="244"/>
      <c r="EB63" s="244"/>
      <c r="EC63" s="244"/>
      <c r="ED63" s="244"/>
      <c r="EE63" s="244"/>
      <c r="EF63" s="244"/>
      <c r="EG63" s="244"/>
      <c r="EH63" s="244"/>
      <c r="EI63" s="244"/>
      <c r="EJ63" s="244"/>
      <c r="EK63" s="244"/>
      <c r="EL63" s="244"/>
      <c r="EM63" s="244"/>
      <c r="EN63" s="244"/>
      <c r="EO63" s="244"/>
      <c r="EP63" s="244"/>
      <c r="EQ63" s="244"/>
      <c r="ER63" s="244"/>
      <c r="ES63" s="244"/>
      <c r="ET63" s="244"/>
      <c r="EU63" s="244"/>
      <c r="EV63" s="244"/>
      <c r="EW63" s="244"/>
      <c r="EX63" s="244"/>
      <c r="EY63" s="244"/>
      <c r="EZ63" s="244"/>
      <c r="FA63" s="244"/>
      <c r="FB63" s="244"/>
      <c r="FC63" s="244"/>
      <c r="FD63" s="244"/>
      <c r="FE63" s="244"/>
      <c r="FF63" s="244"/>
      <c r="FG63" s="244"/>
      <c r="FH63" s="244"/>
      <c r="FI63" s="244"/>
      <c r="FJ63" s="244"/>
      <c r="FK63" s="244"/>
      <c r="FL63" s="244"/>
      <c r="FM63" s="244"/>
      <c r="FN63" s="244"/>
      <c r="FO63" s="244"/>
      <c r="FP63" s="244"/>
      <c r="FQ63" s="244"/>
      <c r="FR63" s="244"/>
      <c r="FS63" s="244"/>
      <c r="FT63" s="244"/>
      <c r="FU63" s="244"/>
      <c r="FV63" s="244"/>
      <c r="FW63" s="244"/>
      <c r="FX63" s="244"/>
      <c r="FY63" s="244"/>
      <c r="FZ63" s="244"/>
      <c r="GA63" s="244"/>
      <c r="GB63" s="244"/>
      <c r="GC63" s="244"/>
      <c r="GD63" s="244"/>
      <c r="GE63" s="244"/>
      <c r="GF63" s="244"/>
      <c r="GG63" s="244"/>
      <c r="GH63" s="244"/>
      <c r="GI63" s="244"/>
      <c r="GJ63" s="244"/>
      <c r="GK63" s="244"/>
      <c r="GL63" s="244"/>
      <c r="GM63" s="244"/>
      <c r="GN63" s="244"/>
      <c r="GO63" s="244"/>
      <c r="GP63" s="244"/>
      <c r="GQ63" s="244"/>
      <c r="GR63" s="244"/>
      <c r="GS63" s="244"/>
      <c r="GT63" s="244"/>
      <c r="GU63" s="244"/>
      <c r="GV63" s="244"/>
      <c r="GW63" s="244"/>
      <c r="GX63" s="244"/>
      <c r="GY63" s="244"/>
      <c r="GZ63" s="244"/>
      <c r="HA63" s="244"/>
    </row>
    <row r="64" spans="1:209">
      <c r="A64" s="259" t="s">
        <v>725</v>
      </c>
      <c r="B64" s="276">
        <v>2.5299999999999998</v>
      </c>
      <c r="C64" s="276">
        <v>2.62</v>
      </c>
      <c r="D64" s="276">
        <v>2.68</v>
      </c>
      <c r="E64" s="276"/>
      <c r="F64" s="276"/>
      <c r="G64" s="244"/>
      <c r="H64" s="244"/>
      <c r="I64" s="244"/>
      <c r="J64" s="244"/>
      <c r="K64" s="244"/>
      <c r="L64" s="244"/>
      <c r="M64" s="244"/>
      <c r="N64" s="244"/>
      <c r="O64" s="244"/>
      <c r="P64" s="244"/>
      <c r="Q64" s="244"/>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4"/>
      <c r="BR64" s="244"/>
      <c r="BS64" s="244"/>
      <c r="BT64" s="244"/>
      <c r="BU64" s="244"/>
      <c r="BV64" s="244"/>
      <c r="BW64" s="244"/>
      <c r="BX64" s="244"/>
      <c r="BY64" s="244"/>
      <c r="BZ64" s="244"/>
      <c r="CA64" s="244"/>
      <c r="CB64" s="244"/>
      <c r="CC64" s="244"/>
      <c r="CD64" s="244"/>
      <c r="CE64" s="244"/>
      <c r="CF64" s="244"/>
      <c r="CG64" s="244"/>
      <c r="CH64" s="244"/>
      <c r="CI64" s="244"/>
      <c r="CJ64" s="244"/>
      <c r="CK64" s="244"/>
      <c r="CL64" s="244"/>
      <c r="CM64" s="244"/>
      <c r="CN64" s="244"/>
      <c r="CO64" s="244"/>
      <c r="CP64" s="244"/>
      <c r="CQ64" s="244"/>
      <c r="CR64" s="244"/>
      <c r="CS64" s="244"/>
      <c r="CT64" s="244"/>
      <c r="CU64" s="244"/>
      <c r="CV64" s="244"/>
      <c r="CW64" s="244"/>
      <c r="CX64" s="244"/>
      <c r="CY64" s="244"/>
      <c r="CZ64" s="244"/>
      <c r="DA64" s="244"/>
      <c r="DB64" s="244"/>
      <c r="DC64" s="244"/>
      <c r="DD64" s="244"/>
      <c r="DE64" s="244"/>
      <c r="DF64" s="244"/>
      <c r="DG64" s="244"/>
      <c r="DH64" s="244"/>
      <c r="DI64" s="244"/>
      <c r="DJ64" s="244"/>
      <c r="DK64" s="244"/>
      <c r="DL64" s="244"/>
      <c r="DM64" s="244"/>
      <c r="DN64" s="244"/>
      <c r="DO64" s="244"/>
      <c r="DP64" s="244"/>
      <c r="DQ64" s="244"/>
      <c r="DR64" s="244"/>
      <c r="DS64" s="244"/>
      <c r="DT64" s="244"/>
      <c r="DU64" s="244"/>
      <c r="DV64" s="244"/>
      <c r="DW64" s="244"/>
      <c r="DX64" s="244"/>
      <c r="DY64" s="244"/>
      <c r="DZ64" s="244"/>
      <c r="EA64" s="244"/>
      <c r="EB64" s="244"/>
      <c r="EC64" s="244"/>
      <c r="ED64" s="244"/>
      <c r="EE64" s="244"/>
      <c r="EF64" s="244"/>
      <c r="EG64" s="244"/>
      <c r="EH64" s="244"/>
      <c r="EI64" s="244"/>
      <c r="EJ64" s="244"/>
      <c r="EK64" s="244"/>
      <c r="EL64" s="244"/>
      <c r="EM64" s="244"/>
      <c r="EN64" s="244"/>
      <c r="EO64" s="244"/>
      <c r="EP64" s="244"/>
      <c r="EQ64" s="244"/>
      <c r="ER64" s="244"/>
      <c r="ES64" s="244"/>
      <c r="ET64" s="244"/>
      <c r="EU64" s="244"/>
      <c r="EV64" s="244"/>
      <c r="EW64" s="244"/>
      <c r="EX64" s="244"/>
      <c r="EY64" s="244"/>
      <c r="EZ64" s="244"/>
      <c r="FA64" s="244"/>
      <c r="FB64" s="244"/>
      <c r="FC64" s="244"/>
      <c r="FD64" s="244"/>
      <c r="FE64" s="244"/>
      <c r="FF64" s="244"/>
      <c r="FG64" s="244"/>
      <c r="FH64" s="244"/>
      <c r="FI64" s="244"/>
      <c r="FJ64" s="244"/>
      <c r="FK64" s="244"/>
      <c r="FL64" s="244"/>
      <c r="FM64" s="244"/>
      <c r="FN64" s="244"/>
      <c r="FO64" s="244"/>
      <c r="FP64" s="244"/>
      <c r="FQ64" s="244"/>
      <c r="FR64" s="244"/>
      <c r="FS64" s="244"/>
      <c r="FT64" s="244"/>
      <c r="FU64" s="244"/>
      <c r="FV64" s="244"/>
      <c r="FW64" s="244"/>
      <c r="FX64" s="244"/>
      <c r="FY64" s="244"/>
      <c r="FZ64" s="244"/>
      <c r="GA64" s="244"/>
      <c r="GB64" s="244"/>
      <c r="GC64" s="244"/>
      <c r="GD64" s="244"/>
      <c r="GE64" s="244"/>
      <c r="GF64" s="244"/>
      <c r="GG64" s="244"/>
      <c r="GH64" s="244"/>
      <c r="GI64" s="244"/>
      <c r="GJ64" s="244"/>
      <c r="GK64" s="244"/>
      <c r="GL64" s="244"/>
      <c r="GM64" s="244"/>
      <c r="GN64" s="244"/>
      <c r="GO64" s="244"/>
      <c r="GP64" s="244"/>
      <c r="GQ64" s="244"/>
      <c r="GR64" s="244"/>
      <c r="GS64" s="244"/>
      <c r="GT64" s="244"/>
      <c r="GU64" s="244"/>
      <c r="GV64" s="244"/>
      <c r="GW64" s="244"/>
      <c r="GX64" s="244"/>
      <c r="GY64" s="244"/>
      <c r="GZ64" s="244"/>
      <c r="HA64" s="244"/>
    </row>
    <row r="65" spans="1:209">
      <c r="A65" s="259" t="s">
        <v>1256</v>
      </c>
      <c r="B65" s="276">
        <v>1.58</v>
      </c>
      <c r="C65" s="276">
        <v>1.72</v>
      </c>
      <c r="D65" s="276"/>
      <c r="E65" s="276"/>
      <c r="F65" s="276"/>
      <c r="G65" s="244"/>
      <c r="H65" s="244"/>
      <c r="I65" s="244"/>
      <c r="J65" s="244"/>
      <c r="K65" s="244"/>
      <c r="L65" s="244"/>
      <c r="M65" s="244"/>
      <c r="N65" s="244"/>
      <c r="O65" s="244"/>
      <c r="P65" s="244"/>
      <c r="Q65" s="244"/>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c r="BO65" s="244"/>
      <c r="BP65" s="244"/>
      <c r="BQ65" s="244"/>
      <c r="BR65" s="244"/>
      <c r="BS65" s="244"/>
      <c r="BT65" s="244"/>
      <c r="BU65" s="244"/>
      <c r="BV65" s="244"/>
      <c r="BW65" s="244"/>
      <c r="BX65" s="244"/>
      <c r="BY65" s="244"/>
      <c r="BZ65" s="244"/>
      <c r="CA65" s="244"/>
      <c r="CB65" s="244"/>
      <c r="CC65" s="244"/>
      <c r="CD65" s="244"/>
      <c r="CE65" s="244"/>
      <c r="CF65" s="244"/>
      <c r="CG65" s="244"/>
      <c r="CH65" s="244"/>
      <c r="CI65" s="244"/>
      <c r="CJ65" s="244"/>
      <c r="CK65" s="244"/>
      <c r="CL65" s="244"/>
      <c r="CM65" s="244"/>
      <c r="CN65" s="244"/>
      <c r="CO65" s="244"/>
      <c r="CP65" s="244"/>
      <c r="CQ65" s="244"/>
      <c r="CR65" s="244"/>
      <c r="CS65" s="244"/>
      <c r="CT65" s="244"/>
      <c r="CU65" s="244"/>
      <c r="CV65" s="244"/>
      <c r="CW65" s="244"/>
      <c r="CX65" s="244"/>
      <c r="CY65" s="244"/>
      <c r="CZ65" s="244"/>
      <c r="DA65" s="244"/>
      <c r="DB65" s="244"/>
      <c r="DC65" s="244"/>
      <c r="DD65" s="244"/>
      <c r="DE65" s="244"/>
      <c r="DF65" s="244"/>
      <c r="DG65" s="244"/>
      <c r="DH65" s="244"/>
      <c r="DI65" s="244"/>
      <c r="DJ65" s="244"/>
      <c r="DK65" s="244"/>
      <c r="DL65" s="244"/>
      <c r="DM65" s="244"/>
      <c r="DN65" s="244"/>
      <c r="DO65" s="244"/>
      <c r="DP65" s="244"/>
      <c r="DQ65" s="244"/>
      <c r="DR65" s="244"/>
      <c r="DS65" s="244"/>
      <c r="DT65" s="244"/>
      <c r="DU65" s="244"/>
      <c r="DV65" s="244"/>
      <c r="DW65" s="244"/>
      <c r="DX65" s="244"/>
      <c r="DY65" s="244"/>
      <c r="DZ65" s="244"/>
      <c r="EA65" s="244"/>
      <c r="EB65" s="244"/>
      <c r="EC65" s="244"/>
      <c r="ED65" s="244"/>
      <c r="EE65" s="244"/>
      <c r="EF65" s="244"/>
      <c r="EG65" s="244"/>
      <c r="EH65" s="244"/>
      <c r="EI65" s="244"/>
      <c r="EJ65" s="244"/>
      <c r="EK65" s="244"/>
      <c r="EL65" s="244"/>
      <c r="EM65" s="244"/>
      <c r="EN65" s="244"/>
      <c r="EO65" s="244"/>
      <c r="EP65" s="244"/>
      <c r="EQ65" s="244"/>
      <c r="ER65" s="244"/>
      <c r="ES65" s="244"/>
      <c r="ET65" s="244"/>
      <c r="EU65" s="244"/>
      <c r="EV65" s="244"/>
      <c r="EW65" s="244"/>
      <c r="EX65" s="244"/>
      <c r="EY65" s="244"/>
      <c r="EZ65" s="244"/>
      <c r="FA65" s="244"/>
      <c r="FB65" s="244"/>
      <c r="FC65" s="244"/>
      <c r="FD65" s="244"/>
      <c r="FE65" s="244"/>
      <c r="FF65" s="244"/>
      <c r="FG65" s="244"/>
      <c r="FH65" s="244"/>
      <c r="FI65" s="244"/>
      <c r="FJ65" s="244"/>
      <c r="FK65" s="244"/>
      <c r="FL65" s="244"/>
      <c r="FM65" s="244"/>
      <c r="FN65" s="244"/>
      <c r="FO65" s="244"/>
      <c r="FP65" s="244"/>
      <c r="FQ65" s="244"/>
      <c r="FR65" s="244"/>
      <c r="FS65" s="244"/>
      <c r="FT65" s="244"/>
      <c r="FU65" s="244"/>
      <c r="FV65" s="244"/>
      <c r="FW65" s="244"/>
      <c r="FX65" s="244"/>
      <c r="FY65" s="244"/>
      <c r="FZ65" s="244"/>
      <c r="GA65" s="244"/>
      <c r="GB65" s="244"/>
      <c r="GC65" s="244"/>
      <c r="GD65" s="244"/>
      <c r="GE65" s="244"/>
      <c r="GF65" s="244"/>
      <c r="GG65" s="244"/>
      <c r="GH65" s="244"/>
      <c r="GI65" s="244"/>
      <c r="GJ65" s="244"/>
      <c r="GK65" s="244"/>
      <c r="GL65" s="244"/>
      <c r="GM65" s="244"/>
      <c r="GN65" s="244"/>
      <c r="GO65" s="244"/>
      <c r="GP65" s="244"/>
      <c r="GQ65" s="244"/>
      <c r="GR65" s="244"/>
      <c r="GS65" s="244"/>
      <c r="GT65" s="244"/>
      <c r="GU65" s="244"/>
      <c r="GV65" s="244"/>
      <c r="GW65" s="244"/>
      <c r="GX65" s="244"/>
      <c r="GY65" s="244"/>
      <c r="GZ65" s="244"/>
      <c r="HA65" s="244"/>
    </row>
    <row r="66" spans="1:209">
      <c r="A66" s="259" t="s">
        <v>1257</v>
      </c>
      <c r="B66" s="276">
        <v>3.76</v>
      </c>
      <c r="C66" s="276">
        <v>3.87</v>
      </c>
      <c r="D66" s="276">
        <v>4.17</v>
      </c>
      <c r="E66" s="276"/>
      <c r="F66" s="276"/>
      <c r="G66" s="244"/>
      <c r="H66" s="244"/>
      <c r="I66" s="244"/>
      <c r="J66" s="244"/>
      <c r="K66" s="244"/>
      <c r="L66" s="244"/>
      <c r="M66" s="244"/>
      <c r="N66" s="244"/>
      <c r="O66" s="244"/>
      <c r="P66" s="244"/>
      <c r="Q66" s="244"/>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c r="BB66" s="244"/>
      <c r="BC66" s="244"/>
      <c r="BD66" s="244"/>
      <c r="BE66" s="244"/>
      <c r="BF66" s="244"/>
      <c r="BG66" s="244"/>
      <c r="BH66" s="244"/>
      <c r="BI66" s="244"/>
      <c r="BJ66" s="244"/>
      <c r="BK66" s="244"/>
      <c r="BL66" s="244"/>
      <c r="BM66" s="244"/>
      <c r="BN66" s="244"/>
      <c r="BO66" s="244"/>
      <c r="BP66" s="244"/>
      <c r="BQ66" s="244"/>
      <c r="BR66" s="244"/>
      <c r="BS66" s="244"/>
      <c r="BT66" s="244"/>
      <c r="BU66" s="244"/>
      <c r="BV66" s="244"/>
      <c r="BW66" s="244"/>
      <c r="BX66" s="244"/>
      <c r="BY66" s="244"/>
      <c r="BZ66" s="244"/>
      <c r="CA66" s="244"/>
      <c r="CB66" s="244"/>
      <c r="CC66" s="244"/>
      <c r="CD66" s="244"/>
      <c r="CE66" s="244"/>
      <c r="CF66" s="244"/>
      <c r="CG66" s="244"/>
      <c r="CH66" s="244"/>
      <c r="CI66" s="244"/>
      <c r="CJ66" s="244"/>
      <c r="CK66" s="244"/>
      <c r="CL66" s="244"/>
      <c r="CM66" s="244"/>
      <c r="CN66" s="244"/>
      <c r="CO66" s="244"/>
      <c r="CP66" s="244"/>
      <c r="CQ66" s="244"/>
      <c r="CR66" s="244"/>
      <c r="CS66" s="244"/>
      <c r="CT66" s="244"/>
      <c r="CU66" s="244"/>
      <c r="CV66" s="244"/>
      <c r="CW66" s="244"/>
      <c r="CX66" s="244"/>
      <c r="CY66" s="244"/>
      <c r="CZ66" s="244"/>
      <c r="DA66" s="244"/>
      <c r="DB66" s="244"/>
      <c r="DC66" s="244"/>
      <c r="DD66" s="244"/>
      <c r="DE66" s="244"/>
      <c r="DF66" s="244"/>
      <c r="DG66" s="244"/>
      <c r="DH66" s="244"/>
      <c r="DI66" s="244"/>
      <c r="DJ66" s="244"/>
      <c r="DK66" s="244"/>
      <c r="DL66" s="244"/>
      <c r="DM66" s="244"/>
      <c r="DN66" s="244"/>
      <c r="DO66" s="244"/>
      <c r="DP66" s="244"/>
      <c r="DQ66" s="244"/>
      <c r="DR66" s="244"/>
      <c r="DS66" s="244"/>
      <c r="DT66" s="244"/>
      <c r="DU66" s="244"/>
      <c r="DV66" s="244"/>
      <c r="DW66" s="244"/>
      <c r="DX66" s="244"/>
      <c r="DY66" s="244"/>
      <c r="DZ66" s="244"/>
      <c r="EA66" s="244"/>
      <c r="EB66" s="244"/>
      <c r="EC66" s="244"/>
      <c r="ED66" s="244"/>
      <c r="EE66" s="244"/>
      <c r="EF66" s="244"/>
      <c r="EG66" s="244"/>
      <c r="EH66" s="244"/>
      <c r="EI66" s="244"/>
      <c r="EJ66" s="244"/>
      <c r="EK66" s="244"/>
      <c r="EL66" s="244"/>
      <c r="EM66" s="244"/>
      <c r="EN66" s="244"/>
      <c r="EO66" s="244"/>
      <c r="EP66" s="244"/>
      <c r="EQ66" s="244"/>
      <c r="ER66" s="244"/>
      <c r="ES66" s="244"/>
      <c r="ET66" s="244"/>
      <c r="EU66" s="244"/>
      <c r="EV66" s="244"/>
      <c r="EW66" s="244"/>
      <c r="EX66" s="244"/>
      <c r="EY66" s="244"/>
      <c r="EZ66" s="244"/>
      <c r="FA66" s="244"/>
      <c r="FB66" s="244"/>
      <c r="FC66" s="244"/>
      <c r="FD66" s="244"/>
      <c r="FE66" s="244"/>
      <c r="FF66" s="244"/>
      <c r="FG66" s="244"/>
      <c r="FH66" s="244"/>
      <c r="FI66" s="244"/>
      <c r="FJ66" s="244"/>
      <c r="FK66" s="244"/>
      <c r="FL66" s="244"/>
      <c r="FM66" s="244"/>
      <c r="FN66" s="244"/>
      <c r="FO66" s="244"/>
      <c r="FP66" s="244"/>
      <c r="FQ66" s="244"/>
      <c r="FR66" s="244"/>
      <c r="FS66" s="244"/>
      <c r="FT66" s="244"/>
      <c r="FU66" s="244"/>
      <c r="FV66" s="244"/>
      <c r="FW66" s="244"/>
      <c r="FX66" s="244"/>
      <c r="FY66" s="244"/>
      <c r="FZ66" s="244"/>
      <c r="GA66" s="244"/>
      <c r="GB66" s="244"/>
      <c r="GC66" s="244"/>
      <c r="GD66" s="244"/>
      <c r="GE66" s="244"/>
      <c r="GF66" s="244"/>
      <c r="GG66" s="244"/>
      <c r="GH66" s="244"/>
      <c r="GI66" s="244"/>
      <c r="GJ66" s="244"/>
      <c r="GK66" s="244"/>
      <c r="GL66" s="244"/>
      <c r="GM66" s="244"/>
      <c r="GN66" s="244"/>
      <c r="GO66" s="244"/>
      <c r="GP66" s="244"/>
      <c r="GQ66" s="244"/>
      <c r="GR66" s="244"/>
      <c r="GS66" s="244"/>
      <c r="GT66" s="244"/>
      <c r="GU66" s="244"/>
      <c r="GV66" s="244"/>
      <c r="GW66" s="244"/>
      <c r="GX66" s="244"/>
      <c r="GY66" s="244"/>
      <c r="GZ66" s="244"/>
      <c r="HA66" s="244"/>
    </row>
    <row r="67" spans="1:209">
      <c r="A67" s="240" t="str">
        <f>A21</f>
        <v>Evergy, Inc.</v>
      </c>
      <c r="B67" s="276">
        <v>2.0499999999999998</v>
      </c>
      <c r="C67" s="276">
        <v>2.2000000000000002</v>
      </c>
      <c r="D67" s="276">
        <v>2.34</v>
      </c>
      <c r="E67" s="276">
        <v>2.4300000000000002</v>
      </c>
      <c r="F67" s="276"/>
      <c r="G67" s="244"/>
      <c r="H67" s="244"/>
      <c r="I67" s="244"/>
      <c r="J67" s="244"/>
      <c r="K67" s="244"/>
      <c r="L67" s="244"/>
      <c r="M67" s="244"/>
      <c r="N67" s="244"/>
      <c r="O67" s="244"/>
      <c r="P67" s="244"/>
      <c r="Q67" s="244"/>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c r="BO67" s="244"/>
      <c r="BP67" s="244"/>
      <c r="BQ67" s="244"/>
      <c r="BR67" s="244"/>
      <c r="BS67" s="244"/>
      <c r="BT67" s="244"/>
      <c r="BU67" s="244"/>
      <c r="BV67" s="244"/>
      <c r="BW67" s="244"/>
      <c r="BX67" s="244"/>
      <c r="BY67" s="244"/>
      <c r="BZ67" s="244"/>
      <c r="CA67" s="244"/>
      <c r="CB67" s="244"/>
      <c r="CC67" s="244"/>
      <c r="CD67" s="244"/>
      <c r="CE67" s="244"/>
      <c r="CF67" s="244"/>
      <c r="CG67" s="244"/>
      <c r="CH67" s="244"/>
      <c r="CI67" s="244"/>
      <c r="CJ67" s="244"/>
      <c r="CK67" s="244"/>
      <c r="CL67" s="244"/>
      <c r="CM67" s="244"/>
      <c r="CN67" s="244"/>
      <c r="CO67" s="244"/>
      <c r="CP67" s="244"/>
      <c r="CQ67" s="244"/>
      <c r="CR67" s="244"/>
      <c r="CS67" s="244"/>
      <c r="CT67" s="244"/>
      <c r="CU67" s="244"/>
      <c r="CV67" s="244"/>
      <c r="CW67" s="244"/>
      <c r="CX67" s="244"/>
      <c r="CY67" s="244"/>
      <c r="CZ67" s="244"/>
      <c r="DA67" s="244"/>
      <c r="DB67" s="244"/>
      <c r="DC67" s="244"/>
      <c r="DD67" s="244"/>
      <c r="DE67" s="244"/>
      <c r="DF67" s="244"/>
      <c r="DG67" s="244"/>
      <c r="DH67" s="244"/>
      <c r="DI67" s="244"/>
      <c r="DJ67" s="244"/>
      <c r="DK67" s="244"/>
      <c r="DL67" s="244"/>
      <c r="DM67" s="244"/>
      <c r="DN67" s="244"/>
      <c r="DO67" s="244"/>
      <c r="DP67" s="244"/>
      <c r="DQ67" s="244"/>
      <c r="DR67" s="244"/>
      <c r="DS67" s="244"/>
      <c r="DT67" s="244"/>
      <c r="DU67" s="244"/>
      <c r="DV67" s="244"/>
      <c r="DW67" s="244"/>
      <c r="DX67" s="244"/>
      <c r="DY67" s="244"/>
      <c r="DZ67" s="244"/>
      <c r="EA67" s="244"/>
      <c r="EB67" s="244"/>
      <c r="EC67" s="244"/>
      <c r="ED67" s="244"/>
      <c r="EE67" s="244"/>
      <c r="EF67" s="244"/>
      <c r="EG67" s="244"/>
      <c r="EH67" s="244"/>
      <c r="EI67" s="244"/>
      <c r="EJ67" s="244"/>
      <c r="EK67" s="244"/>
      <c r="EL67" s="244"/>
      <c r="EM67" s="244"/>
      <c r="EN67" s="244"/>
      <c r="EO67" s="244"/>
      <c r="EP67" s="244"/>
      <c r="EQ67" s="244"/>
      <c r="ER67" s="244"/>
      <c r="ES67" s="244"/>
      <c r="ET67" s="244"/>
      <c r="EU67" s="244"/>
      <c r="EV67" s="244"/>
      <c r="EW67" s="244"/>
      <c r="EX67" s="244"/>
      <c r="EY67" s="244"/>
      <c r="EZ67" s="244"/>
      <c r="FA67" s="244"/>
      <c r="FB67" s="244"/>
      <c r="FC67" s="244"/>
      <c r="FD67" s="244"/>
      <c r="FE67" s="244"/>
      <c r="FF67" s="244"/>
      <c r="FG67" s="244"/>
      <c r="FH67" s="244"/>
      <c r="FI67" s="244"/>
      <c r="FJ67" s="244"/>
      <c r="FK67" s="244"/>
      <c r="FL67" s="244"/>
      <c r="FM67" s="244"/>
      <c r="FN67" s="244"/>
      <c r="FO67" s="244"/>
      <c r="FP67" s="244"/>
      <c r="FQ67" s="244"/>
      <c r="FR67" s="244"/>
      <c r="FS67" s="244"/>
      <c r="FT67" s="244"/>
      <c r="FU67" s="244"/>
      <c r="FV67" s="244"/>
      <c r="FW67" s="244"/>
      <c r="FX67" s="244"/>
      <c r="FY67" s="244"/>
      <c r="FZ67" s="244"/>
      <c r="GA67" s="244"/>
      <c r="GB67" s="244"/>
      <c r="GC67" s="244"/>
      <c r="GD67" s="244"/>
      <c r="GE67" s="244"/>
      <c r="GF67" s="244"/>
      <c r="GG67" s="244"/>
      <c r="GH67" s="244"/>
      <c r="GI67" s="244"/>
      <c r="GJ67" s="244"/>
      <c r="GK67" s="244"/>
      <c r="GL67" s="244"/>
      <c r="GM67" s="244"/>
      <c r="GN67" s="244"/>
      <c r="GO67" s="244"/>
      <c r="GP67" s="244"/>
      <c r="GQ67" s="244"/>
      <c r="GR67" s="244"/>
      <c r="GS67" s="244"/>
      <c r="GT67" s="244"/>
      <c r="GU67" s="244"/>
      <c r="GV67" s="244"/>
      <c r="GW67" s="244"/>
      <c r="GX67" s="244"/>
      <c r="GY67" s="244"/>
      <c r="GZ67" s="244"/>
      <c r="HA67" s="244"/>
    </row>
    <row r="68" spans="1:209">
      <c r="A68" s="259" t="s">
        <v>732</v>
      </c>
      <c r="B68" s="276">
        <v>2.2599999999999998</v>
      </c>
      <c r="C68" s="276">
        <v>2.4</v>
      </c>
      <c r="D68" s="276">
        <v>2.56</v>
      </c>
      <c r="E68" s="276">
        <v>2.73</v>
      </c>
      <c r="F68" s="276">
        <v>2.86</v>
      </c>
      <c r="G68" s="244"/>
      <c r="H68" s="244"/>
      <c r="I68" s="244"/>
      <c r="J68" s="244"/>
      <c r="K68" s="244"/>
      <c r="L68" s="244"/>
      <c r="M68" s="244"/>
      <c r="N68" s="244"/>
      <c r="O68" s="244"/>
      <c r="P68" s="244"/>
      <c r="Q68" s="244"/>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c r="AQ68" s="244"/>
      <c r="AR68" s="244"/>
      <c r="AS68" s="244"/>
      <c r="AT68" s="244"/>
      <c r="AU68" s="244"/>
      <c r="AV68" s="244"/>
      <c r="AW68" s="244"/>
      <c r="AX68" s="244"/>
      <c r="AY68" s="244"/>
      <c r="AZ68" s="244"/>
      <c r="BA68" s="244"/>
      <c r="BB68" s="244"/>
      <c r="BC68" s="244"/>
      <c r="BD68" s="244"/>
      <c r="BE68" s="244"/>
      <c r="BF68" s="244"/>
      <c r="BG68" s="244"/>
      <c r="BH68" s="244"/>
      <c r="BI68" s="244"/>
      <c r="BJ68" s="244"/>
      <c r="BK68" s="244"/>
      <c r="BL68" s="244"/>
      <c r="BM68" s="244"/>
      <c r="BN68" s="244"/>
      <c r="BO68" s="244"/>
      <c r="BP68" s="244"/>
      <c r="BQ68" s="244"/>
      <c r="BR68" s="244"/>
      <c r="BS68" s="244"/>
      <c r="BT68" s="244"/>
      <c r="BU68" s="244"/>
      <c r="BV68" s="244"/>
      <c r="BW68" s="244"/>
      <c r="BX68" s="244"/>
      <c r="BY68" s="244"/>
      <c r="BZ68" s="244"/>
      <c r="CA68" s="244"/>
      <c r="CB68" s="244"/>
      <c r="CC68" s="244"/>
      <c r="CD68" s="244"/>
      <c r="CE68" s="244"/>
      <c r="CF68" s="244"/>
      <c r="CG68" s="244"/>
      <c r="CH68" s="244"/>
      <c r="CI68" s="244"/>
      <c r="CJ68" s="244"/>
      <c r="CK68" s="244"/>
      <c r="CL68" s="244"/>
      <c r="CM68" s="244"/>
      <c r="CN68" s="244"/>
      <c r="CO68" s="244"/>
      <c r="CP68" s="244"/>
      <c r="CQ68" s="244"/>
      <c r="CR68" s="244"/>
      <c r="CS68" s="244"/>
      <c r="CT68" s="244"/>
      <c r="CU68" s="244"/>
      <c r="CV68" s="244"/>
      <c r="CW68" s="244"/>
      <c r="CX68" s="244"/>
      <c r="CY68" s="244"/>
      <c r="CZ68" s="244"/>
      <c r="DA68" s="244"/>
      <c r="DB68" s="244"/>
      <c r="DC68" s="244"/>
      <c r="DD68" s="244"/>
      <c r="DE68" s="244"/>
      <c r="DF68" s="244"/>
      <c r="DG68" s="244"/>
      <c r="DH68" s="244"/>
      <c r="DI68" s="244"/>
      <c r="DJ68" s="244"/>
      <c r="DK68" s="244"/>
      <c r="DL68" s="244"/>
      <c r="DM68" s="244"/>
      <c r="DN68" s="244"/>
      <c r="DO68" s="244"/>
      <c r="DP68" s="244"/>
      <c r="DQ68" s="244"/>
      <c r="DR68" s="244"/>
      <c r="DS68" s="244"/>
      <c r="DT68" s="244"/>
      <c r="DU68" s="244"/>
      <c r="DV68" s="244"/>
      <c r="DW68" s="244"/>
      <c r="DX68" s="244"/>
      <c r="DY68" s="244"/>
      <c r="DZ68" s="244"/>
      <c r="EA68" s="244"/>
      <c r="EB68" s="244"/>
      <c r="EC68" s="244"/>
      <c r="ED68" s="244"/>
      <c r="EE68" s="244"/>
      <c r="EF68" s="244"/>
      <c r="EG68" s="244"/>
      <c r="EH68" s="244"/>
      <c r="EI68" s="244"/>
      <c r="EJ68" s="244"/>
      <c r="EK68" s="244"/>
      <c r="EL68" s="244"/>
      <c r="EM68" s="244"/>
      <c r="EN68" s="244"/>
      <c r="EO68" s="244"/>
      <c r="EP68" s="244"/>
      <c r="EQ68" s="244"/>
      <c r="ER68" s="244"/>
      <c r="ES68" s="244"/>
      <c r="ET68" s="244"/>
      <c r="EU68" s="244"/>
      <c r="EV68" s="244"/>
      <c r="EW68" s="244"/>
      <c r="EX68" s="244"/>
      <c r="EY68" s="244"/>
      <c r="EZ68" s="244"/>
      <c r="FA68" s="244"/>
      <c r="FB68" s="244"/>
      <c r="FC68" s="244"/>
      <c r="FD68" s="244"/>
      <c r="FE68" s="244"/>
      <c r="FF68" s="244"/>
      <c r="FG68" s="244"/>
      <c r="FH68" s="244"/>
      <c r="FI68" s="244"/>
      <c r="FJ68" s="244"/>
      <c r="FK68" s="244"/>
      <c r="FL68" s="244"/>
      <c r="FM68" s="244"/>
      <c r="FN68" s="244"/>
      <c r="FO68" s="244"/>
      <c r="FP68" s="244"/>
      <c r="FQ68" s="244"/>
      <c r="FR68" s="244"/>
      <c r="FS68" s="244"/>
      <c r="FT68" s="244"/>
      <c r="FU68" s="244"/>
      <c r="FV68" s="244"/>
      <c r="FW68" s="244"/>
      <c r="FX68" s="244"/>
      <c r="FY68" s="244"/>
      <c r="FZ68" s="244"/>
      <c r="GA68" s="244"/>
      <c r="GB68" s="244"/>
      <c r="GC68" s="244"/>
      <c r="GD68" s="244"/>
      <c r="GE68" s="244"/>
      <c r="GF68" s="244"/>
      <c r="GG68" s="244"/>
      <c r="GH68" s="244"/>
      <c r="GI68" s="244"/>
      <c r="GJ68" s="244"/>
      <c r="GK68" s="244"/>
      <c r="GL68" s="244"/>
      <c r="GM68" s="244"/>
      <c r="GN68" s="244"/>
      <c r="GO68" s="244"/>
      <c r="GP68" s="244"/>
      <c r="GQ68" s="244"/>
      <c r="GR68" s="244"/>
      <c r="GS68" s="244"/>
      <c r="GT68" s="244"/>
      <c r="GU68" s="244"/>
      <c r="GV68" s="244"/>
      <c r="GW68" s="244"/>
      <c r="GX68" s="244"/>
      <c r="GY68" s="244"/>
      <c r="GZ68" s="244"/>
      <c r="HA68" s="244"/>
    </row>
    <row r="69" spans="1:209">
      <c r="A69" s="259" t="s">
        <v>1258</v>
      </c>
      <c r="B69" s="276">
        <v>1.52</v>
      </c>
      <c r="C69" s="276">
        <v>1.6</v>
      </c>
      <c r="D69" s="276">
        <v>1.68</v>
      </c>
      <c r="E69" s="276"/>
      <c r="F69" s="276"/>
      <c r="G69" s="244"/>
      <c r="H69" s="244"/>
      <c r="I69" s="244"/>
      <c r="J69" s="244"/>
      <c r="K69" s="244"/>
      <c r="L69" s="244"/>
      <c r="M69" s="244"/>
      <c r="N69" s="244"/>
      <c r="O69" s="244"/>
      <c r="P69" s="244"/>
      <c r="Q69" s="244"/>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c r="BB69" s="244"/>
      <c r="BC69" s="244"/>
      <c r="BD69" s="244"/>
      <c r="BE69" s="244"/>
      <c r="BF69" s="244"/>
      <c r="BG69" s="244"/>
      <c r="BH69" s="244"/>
      <c r="BI69" s="244"/>
      <c r="BJ69" s="244"/>
      <c r="BK69" s="244"/>
      <c r="BL69" s="244"/>
      <c r="BM69" s="244"/>
      <c r="BN69" s="244"/>
      <c r="BO69" s="244"/>
      <c r="BP69" s="244"/>
      <c r="BQ69" s="244"/>
      <c r="BR69" s="244"/>
      <c r="BS69" s="244"/>
      <c r="BT69" s="244"/>
      <c r="BU69" s="244"/>
      <c r="BV69" s="244"/>
      <c r="BW69" s="244"/>
      <c r="BX69" s="244"/>
      <c r="BY69" s="244"/>
      <c r="BZ69" s="244"/>
      <c r="CA69" s="244"/>
      <c r="CB69" s="244"/>
      <c r="CC69" s="244"/>
      <c r="CD69" s="244"/>
      <c r="CE69" s="244"/>
      <c r="CF69" s="244"/>
      <c r="CG69" s="244"/>
      <c r="CH69" s="244"/>
      <c r="CI69" s="244"/>
      <c r="CJ69" s="244"/>
      <c r="CK69" s="244"/>
      <c r="CL69" s="244"/>
      <c r="CM69" s="244"/>
      <c r="CN69" s="244"/>
      <c r="CO69" s="244"/>
      <c r="CP69" s="244"/>
      <c r="CQ69" s="244"/>
      <c r="CR69" s="244"/>
      <c r="CS69" s="244"/>
      <c r="CT69" s="244"/>
      <c r="CU69" s="244"/>
      <c r="CV69" s="244"/>
      <c r="CW69" s="244"/>
      <c r="CX69" s="244"/>
      <c r="CY69" s="244"/>
      <c r="CZ69" s="244"/>
      <c r="DA69" s="244"/>
      <c r="DB69" s="244"/>
      <c r="DC69" s="244"/>
      <c r="DD69" s="244"/>
      <c r="DE69" s="244"/>
      <c r="DF69" s="244"/>
      <c r="DG69" s="244"/>
      <c r="DH69" s="244"/>
      <c r="DI69" s="244"/>
      <c r="DJ69" s="244"/>
      <c r="DK69" s="244"/>
      <c r="DL69" s="244"/>
      <c r="DM69" s="244"/>
      <c r="DN69" s="244"/>
      <c r="DO69" s="244"/>
      <c r="DP69" s="244"/>
      <c r="DQ69" s="244"/>
      <c r="DR69" s="244"/>
      <c r="DS69" s="244"/>
      <c r="DT69" s="244"/>
      <c r="DU69" s="244"/>
      <c r="DV69" s="244"/>
      <c r="DW69" s="244"/>
      <c r="DX69" s="244"/>
      <c r="DY69" s="244"/>
      <c r="DZ69" s="244"/>
      <c r="EA69" s="244"/>
      <c r="EB69" s="244"/>
      <c r="EC69" s="244"/>
      <c r="ED69" s="244"/>
      <c r="EE69" s="244"/>
      <c r="EF69" s="244"/>
      <c r="EG69" s="244"/>
      <c r="EH69" s="244"/>
      <c r="EI69" s="244"/>
      <c r="EJ69" s="244"/>
      <c r="EK69" s="244"/>
      <c r="EL69" s="244"/>
      <c r="EM69" s="244"/>
      <c r="EN69" s="244"/>
      <c r="EO69" s="244"/>
      <c r="EP69" s="244"/>
      <c r="EQ69" s="244"/>
      <c r="ER69" s="244"/>
      <c r="ES69" s="244"/>
      <c r="ET69" s="244"/>
      <c r="EU69" s="244"/>
      <c r="EV69" s="244"/>
      <c r="EW69" s="244"/>
      <c r="EX69" s="244"/>
      <c r="EY69" s="244"/>
      <c r="EZ69" s="244"/>
      <c r="FA69" s="244"/>
      <c r="FB69" s="244"/>
      <c r="FC69" s="244"/>
      <c r="FD69" s="244"/>
      <c r="FE69" s="244"/>
      <c r="FF69" s="244"/>
      <c r="FG69" s="244"/>
      <c r="FH69" s="244"/>
      <c r="FI69" s="244"/>
      <c r="FJ69" s="244"/>
      <c r="FK69" s="244"/>
      <c r="FL69" s="244"/>
      <c r="FM69" s="244"/>
      <c r="FN69" s="244"/>
      <c r="FO69" s="244"/>
      <c r="FP69" s="244"/>
      <c r="FQ69" s="244"/>
      <c r="FR69" s="244"/>
      <c r="FS69" s="244"/>
      <c r="FT69" s="244"/>
      <c r="FU69" s="244"/>
      <c r="FV69" s="244"/>
      <c r="FW69" s="244"/>
      <c r="FX69" s="244"/>
      <c r="FY69" s="244"/>
      <c r="FZ69" s="244"/>
      <c r="GA69" s="244"/>
      <c r="GB69" s="244"/>
      <c r="GC69" s="244"/>
      <c r="GD69" s="244"/>
      <c r="GE69" s="244"/>
      <c r="GF69" s="244"/>
      <c r="GG69" s="244"/>
      <c r="GH69" s="244"/>
      <c r="GI69" s="244"/>
      <c r="GJ69" s="244"/>
      <c r="GK69" s="244"/>
      <c r="GL69" s="244"/>
      <c r="GM69" s="244"/>
      <c r="GN69" s="244"/>
      <c r="GO69" s="244"/>
      <c r="GP69" s="244"/>
      <c r="GQ69" s="244"/>
      <c r="GR69" s="244"/>
      <c r="GS69" s="244"/>
      <c r="GT69" s="244"/>
      <c r="GU69" s="244"/>
      <c r="GV69" s="244"/>
      <c r="GW69" s="244"/>
      <c r="GX69" s="244"/>
      <c r="GY69" s="244"/>
      <c r="GZ69" s="244"/>
      <c r="HA69" s="244"/>
    </row>
    <row r="70" spans="1:209">
      <c r="A70" s="259" t="s">
        <v>1259</v>
      </c>
      <c r="B70" s="276">
        <v>1.57</v>
      </c>
      <c r="C70" s="276">
        <v>1.64</v>
      </c>
      <c r="D70" s="276">
        <v>1.74</v>
      </c>
      <c r="E70" s="276"/>
      <c r="F70" s="276"/>
      <c r="G70" s="244"/>
      <c r="H70" s="244"/>
      <c r="I70" s="244"/>
      <c r="J70" s="244"/>
      <c r="K70" s="244"/>
      <c r="L70" s="244"/>
      <c r="M70" s="244"/>
      <c r="N70" s="244"/>
      <c r="O70" s="244"/>
      <c r="P70" s="244"/>
      <c r="Q70" s="244"/>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c r="BD70" s="244"/>
      <c r="BE70" s="244"/>
      <c r="BF70" s="244"/>
      <c r="BG70" s="244"/>
      <c r="BH70" s="244"/>
      <c r="BI70" s="244"/>
      <c r="BJ70" s="244"/>
      <c r="BK70" s="244"/>
      <c r="BL70" s="244"/>
      <c r="BM70" s="244"/>
      <c r="BN70" s="244"/>
      <c r="BO70" s="244"/>
      <c r="BP70" s="244"/>
      <c r="BQ70" s="244"/>
      <c r="BR70" s="244"/>
      <c r="BS70" s="244"/>
      <c r="BT70" s="244"/>
      <c r="BU70" s="244"/>
      <c r="BV70" s="244"/>
      <c r="BW70" s="244"/>
      <c r="BX70" s="244"/>
      <c r="BY70" s="244"/>
      <c r="BZ70" s="244"/>
      <c r="CA70" s="244"/>
      <c r="CB70" s="244"/>
      <c r="CC70" s="244"/>
      <c r="CD70" s="244"/>
      <c r="CE70" s="244"/>
      <c r="CF70" s="244"/>
      <c r="CG70" s="244"/>
      <c r="CH70" s="244"/>
      <c r="CI70" s="244"/>
      <c r="CJ70" s="244"/>
      <c r="CK70" s="244"/>
      <c r="CL70" s="244"/>
      <c r="CM70" s="244"/>
      <c r="CN70" s="244"/>
      <c r="CO70" s="244"/>
      <c r="CP70" s="244"/>
      <c r="CQ70" s="244"/>
      <c r="CR70" s="244"/>
      <c r="CS70" s="244"/>
      <c r="CT70" s="244"/>
      <c r="CU70" s="244"/>
      <c r="CV70" s="244"/>
      <c r="CW70" s="244"/>
      <c r="CX70" s="244"/>
      <c r="CY70" s="244"/>
      <c r="CZ70" s="244"/>
      <c r="DA70" s="244"/>
      <c r="DB70" s="244"/>
      <c r="DC70" s="244"/>
      <c r="DD70" s="244"/>
      <c r="DE70" s="244"/>
      <c r="DF70" s="244"/>
      <c r="DG70" s="244"/>
      <c r="DH70" s="244"/>
      <c r="DI70" s="244"/>
      <c r="DJ70" s="244"/>
      <c r="DK70" s="244"/>
      <c r="DL70" s="244"/>
      <c r="DM70" s="244"/>
      <c r="DN70" s="244"/>
      <c r="DO70" s="244"/>
      <c r="DP70" s="244"/>
      <c r="DQ70" s="244"/>
      <c r="DR70" s="244"/>
      <c r="DS70" s="244"/>
      <c r="DT70" s="244"/>
      <c r="DU70" s="244"/>
      <c r="DV70" s="244"/>
      <c r="DW70" s="244"/>
      <c r="DX70" s="244"/>
      <c r="DY70" s="244"/>
      <c r="DZ70" s="244"/>
      <c r="EA70" s="244"/>
      <c r="EB70" s="244"/>
      <c r="EC70" s="244"/>
      <c r="ED70" s="244"/>
      <c r="EE70" s="244"/>
      <c r="EF70" s="244"/>
      <c r="EG70" s="244"/>
      <c r="EH70" s="244"/>
      <c r="EI70" s="244"/>
      <c r="EJ70" s="244"/>
      <c r="EK70" s="244"/>
      <c r="EL70" s="244"/>
      <c r="EM70" s="244"/>
      <c r="EN70" s="244"/>
      <c r="EO70" s="244"/>
      <c r="EP70" s="244"/>
      <c r="EQ70" s="244"/>
      <c r="ER70" s="244"/>
      <c r="ES70" s="244"/>
      <c r="ET70" s="244"/>
      <c r="EU70" s="244"/>
      <c r="EV70" s="244"/>
      <c r="EW70" s="244"/>
      <c r="EX70" s="244"/>
      <c r="EY70" s="244"/>
      <c r="EZ70" s="244"/>
      <c r="FA70" s="244"/>
      <c r="FB70" s="244"/>
      <c r="FC70" s="244"/>
      <c r="FD70" s="244"/>
      <c r="FE70" s="244"/>
      <c r="FF70" s="244"/>
      <c r="FG70" s="244"/>
      <c r="FH70" s="244"/>
      <c r="FI70" s="244"/>
      <c r="FJ70" s="244"/>
      <c r="FK70" s="244"/>
      <c r="FL70" s="244"/>
      <c r="FM70" s="244"/>
      <c r="FN70" s="244"/>
      <c r="FO70" s="244"/>
      <c r="FP70" s="244"/>
      <c r="FQ70" s="244"/>
      <c r="FR70" s="244"/>
      <c r="FS70" s="244"/>
      <c r="FT70" s="244"/>
      <c r="FU70" s="244"/>
      <c r="FV70" s="244"/>
      <c r="FW70" s="244"/>
      <c r="FX70" s="244"/>
      <c r="FY70" s="244"/>
      <c r="FZ70" s="244"/>
      <c r="GA70" s="244"/>
      <c r="GB70" s="244"/>
      <c r="GC70" s="244"/>
      <c r="GD70" s="244"/>
      <c r="GE70" s="244"/>
      <c r="GF70" s="244"/>
      <c r="GG70" s="244"/>
      <c r="GH70" s="244"/>
      <c r="GI70" s="244"/>
      <c r="GJ70" s="244"/>
      <c r="GK70" s="244"/>
      <c r="GL70" s="244"/>
      <c r="GM70" s="244"/>
      <c r="GN70" s="244"/>
      <c r="GO70" s="244"/>
      <c r="GP70" s="244"/>
      <c r="GQ70" s="244"/>
      <c r="GR70" s="244"/>
      <c r="GS70" s="244"/>
      <c r="GT70" s="244"/>
      <c r="GU70" s="244"/>
      <c r="GV70" s="244"/>
      <c r="GW70" s="244"/>
      <c r="GX70" s="244"/>
      <c r="GY70" s="244"/>
      <c r="GZ70" s="244"/>
      <c r="HA70" s="244"/>
    </row>
    <row r="71" spans="1:209">
      <c r="A71" s="259" t="s">
        <v>541</v>
      </c>
      <c r="B71" s="276">
        <v>1.32</v>
      </c>
      <c r="C71" s="276">
        <v>1.36</v>
      </c>
      <c r="D71" s="276"/>
      <c r="E71" s="276"/>
      <c r="F71" s="276"/>
      <c r="G71" s="244"/>
      <c r="H71" s="244"/>
      <c r="I71" s="244"/>
      <c r="J71" s="244"/>
      <c r="K71" s="244"/>
      <c r="L71" s="244"/>
      <c r="M71" s="244"/>
      <c r="N71" s="244"/>
      <c r="O71" s="244"/>
      <c r="P71" s="244"/>
      <c r="Q71" s="244"/>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c r="BO71" s="244"/>
      <c r="BP71" s="244"/>
      <c r="BQ71" s="244"/>
      <c r="BR71" s="244"/>
      <c r="BS71" s="244"/>
      <c r="BT71" s="244"/>
      <c r="BU71" s="244"/>
      <c r="BV71" s="244"/>
      <c r="BW71" s="244"/>
      <c r="BX71" s="244"/>
      <c r="BY71" s="244"/>
      <c r="BZ71" s="244"/>
      <c r="CA71" s="244"/>
      <c r="CB71" s="244"/>
      <c r="CC71" s="244"/>
      <c r="CD71" s="244"/>
      <c r="CE71" s="244"/>
      <c r="CF71" s="244"/>
      <c r="CG71" s="244"/>
      <c r="CH71" s="244"/>
      <c r="CI71" s="244"/>
      <c r="CJ71" s="244"/>
      <c r="CK71" s="244"/>
      <c r="CL71" s="244"/>
      <c r="CM71" s="244"/>
      <c r="CN71" s="244"/>
      <c r="CO71" s="244"/>
      <c r="CP71" s="244"/>
      <c r="CQ71" s="244"/>
      <c r="CR71" s="244"/>
      <c r="CS71" s="244"/>
      <c r="CT71" s="244"/>
      <c r="CU71" s="244"/>
      <c r="CV71" s="244"/>
      <c r="CW71" s="244"/>
      <c r="CX71" s="244"/>
      <c r="CY71" s="244"/>
      <c r="CZ71" s="244"/>
      <c r="DA71" s="244"/>
      <c r="DB71" s="244"/>
      <c r="DC71" s="244"/>
      <c r="DD71" s="244"/>
      <c r="DE71" s="244"/>
      <c r="DF71" s="244"/>
      <c r="DG71" s="244"/>
      <c r="DH71" s="244"/>
      <c r="DI71" s="244"/>
      <c r="DJ71" s="244"/>
      <c r="DK71" s="244"/>
      <c r="DL71" s="244"/>
      <c r="DM71" s="244"/>
      <c r="DN71" s="244"/>
      <c r="DO71" s="244"/>
      <c r="DP71" s="244"/>
      <c r="DQ71" s="244"/>
      <c r="DR71" s="244"/>
      <c r="DS71" s="244"/>
      <c r="DT71" s="244"/>
      <c r="DU71" s="244"/>
      <c r="DV71" s="244"/>
      <c r="DW71" s="244"/>
      <c r="DX71" s="244"/>
      <c r="DY71" s="244"/>
      <c r="DZ71" s="244"/>
      <c r="EA71" s="244"/>
      <c r="EB71" s="244"/>
      <c r="EC71" s="244"/>
      <c r="ED71" s="244"/>
      <c r="EE71" s="244"/>
      <c r="EF71" s="244"/>
      <c r="EG71" s="244"/>
      <c r="EH71" s="244"/>
      <c r="EI71" s="244"/>
      <c r="EJ71" s="244"/>
      <c r="EK71" s="244"/>
      <c r="EL71" s="244"/>
      <c r="EM71" s="244"/>
      <c r="EN71" s="244"/>
      <c r="EO71" s="244"/>
      <c r="EP71" s="244"/>
      <c r="EQ71" s="244"/>
      <c r="ER71" s="244"/>
      <c r="ES71" s="244"/>
      <c r="ET71" s="244"/>
      <c r="EU71" s="244"/>
      <c r="EV71" s="244"/>
      <c r="EW71" s="244"/>
      <c r="EX71" s="244"/>
      <c r="EY71" s="244"/>
      <c r="EZ71" s="244"/>
      <c r="FA71" s="244"/>
      <c r="FB71" s="244"/>
      <c r="FC71" s="244"/>
      <c r="FD71" s="244"/>
      <c r="FE71" s="244"/>
      <c r="FF71" s="244"/>
      <c r="FG71" s="244"/>
      <c r="FH71" s="244"/>
      <c r="FI71" s="244"/>
      <c r="FJ71" s="244"/>
      <c r="FK71" s="244"/>
      <c r="FL71" s="244"/>
      <c r="FM71" s="244"/>
      <c r="FN71" s="244"/>
      <c r="FO71" s="244"/>
      <c r="FP71" s="244"/>
      <c r="FQ71" s="244"/>
      <c r="FR71" s="244"/>
      <c r="FS71" s="244"/>
      <c r="FT71" s="244"/>
      <c r="FU71" s="244"/>
      <c r="FV71" s="244"/>
      <c r="FW71" s="244"/>
      <c r="FX71" s="244"/>
      <c r="FY71" s="244"/>
      <c r="FZ71" s="244"/>
      <c r="GA71" s="244"/>
      <c r="GB71" s="244"/>
      <c r="GC71" s="244"/>
      <c r="GD71" s="244"/>
      <c r="GE71" s="244"/>
      <c r="GF71" s="244"/>
      <c r="GG71" s="244"/>
      <c r="GH71" s="244"/>
      <c r="GI71" s="244"/>
      <c r="GJ71" s="244"/>
      <c r="GK71" s="244"/>
      <c r="GL71" s="244"/>
      <c r="GM71" s="244"/>
      <c r="GN71" s="244"/>
      <c r="GO71" s="244"/>
      <c r="GP71" s="244"/>
      <c r="GQ71" s="244"/>
      <c r="GR71" s="244"/>
      <c r="GS71" s="244"/>
      <c r="GT71" s="244"/>
      <c r="GU71" s="244"/>
      <c r="GV71" s="244"/>
      <c r="GW71" s="244"/>
      <c r="GX71" s="244"/>
      <c r="GY71" s="244"/>
      <c r="GZ71" s="244"/>
      <c r="HA71" s="244"/>
    </row>
    <row r="72" spans="1:209">
      <c r="A72" s="240" t="str">
        <f>A26</f>
        <v>IDACORP, Inc.</v>
      </c>
      <c r="B72" s="276">
        <v>2.66</v>
      </c>
      <c r="C72" s="276">
        <v>2.86</v>
      </c>
      <c r="D72" s="276"/>
      <c r="E72" s="276"/>
      <c r="F72" s="276"/>
      <c r="G72" s="244"/>
      <c r="H72" s="244"/>
      <c r="I72" s="244"/>
      <c r="J72" s="244"/>
      <c r="K72" s="244"/>
      <c r="L72" s="244"/>
      <c r="M72" s="244"/>
      <c r="N72" s="244"/>
      <c r="O72" s="244"/>
      <c r="P72" s="244"/>
      <c r="Q72" s="244"/>
      <c r="R72" s="244"/>
      <c r="S72" s="244"/>
      <c r="T72" s="244"/>
      <c r="U72" s="244"/>
      <c r="V72" s="244"/>
      <c r="W72" s="244"/>
      <c r="X72" s="244"/>
      <c r="Y72" s="244"/>
      <c r="Z72" s="244"/>
      <c r="AA72" s="244"/>
      <c r="AB72" s="244"/>
      <c r="AC72" s="244"/>
      <c r="AD72" s="244"/>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c r="BB72" s="244"/>
      <c r="BC72" s="244"/>
      <c r="BD72" s="244"/>
      <c r="BE72" s="244"/>
      <c r="BF72" s="244"/>
      <c r="BG72" s="244"/>
      <c r="BH72" s="244"/>
      <c r="BI72" s="244"/>
      <c r="BJ72" s="244"/>
      <c r="BK72" s="244"/>
      <c r="BL72" s="244"/>
      <c r="BM72" s="244"/>
      <c r="BN72" s="244"/>
      <c r="BO72" s="244"/>
      <c r="BP72" s="244"/>
      <c r="BQ72" s="244"/>
      <c r="BR72" s="244"/>
      <c r="BS72" s="244"/>
      <c r="BT72" s="244"/>
      <c r="BU72" s="244"/>
      <c r="BV72" s="244"/>
      <c r="BW72" s="244"/>
      <c r="BX72" s="244"/>
      <c r="BY72" s="244"/>
      <c r="BZ72" s="244"/>
      <c r="CA72" s="244"/>
      <c r="CB72" s="244"/>
      <c r="CC72" s="244"/>
      <c r="CD72" s="244"/>
      <c r="CE72" s="244"/>
      <c r="CF72" s="244"/>
      <c r="CG72" s="244"/>
      <c r="CH72" s="244"/>
      <c r="CI72" s="244"/>
      <c r="CJ72" s="244"/>
      <c r="CK72" s="244"/>
      <c r="CL72" s="244"/>
      <c r="CM72" s="244"/>
      <c r="CN72" s="244"/>
      <c r="CO72" s="244"/>
      <c r="CP72" s="244"/>
      <c r="CQ72" s="244"/>
      <c r="CR72" s="244"/>
      <c r="CS72" s="244"/>
      <c r="CT72" s="244"/>
      <c r="CU72" s="244"/>
      <c r="CV72" s="244"/>
      <c r="CW72" s="244"/>
      <c r="CX72" s="244"/>
      <c r="CY72" s="244"/>
      <c r="CZ72" s="244"/>
      <c r="DA72" s="244"/>
      <c r="DB72" s="244"/>
      <c r="DC72" s="244"/>
      <c r="DD72" s="244"/>
      <c r="DE72" s="244"/>
      <c r="DF72" s="244"/>
      <c r="DG72" s="244"/>
      <c r="DH72" s="244"/>
      <c r="DI72" s="244"/>
      <c r="DJ72" s="244"/>
      <c r="DK72" s="244"/>
      <c r="DL72" s="244"/>
      <c r="DM72" s="244"/>
      <c r="DN72" s="244"/>
      <c r="DO72" s="244"/>
      <c r="DP72" s="244"/>
      <c r="DQ72" s="244"/>
      <c r="DR72" s="244"/>
      <c r="DS72" s="244"/>
      <c r="DT72" s="244"/>
      <c r="DU72" s="244"/>
      <c r="DV72" s="244"/>
      <c r="DW72" s="244"/>
      <c r="DX72" s="244"/>
      <c r="DY72" s="244"/>
      <c r="DZ72" s="244"/>
      <c r="EA72" s="244"/>
      <c r="EB72" s="244"/>
      <c r="EC72" s="244"/>
      <c r="ED72" s="244"/>
      <c r="EE72" s="244"/>
      <c r="EF72" s="244"/>
      <c r="EG72" s="244"/>
      <c r="EH72" s="244"/>
      <c r="EI72" s="244"/>
      <c r="EJ72" s="244"/>
      <c r="EK72" s="244"/>
      <c r="EL72" s="244"/>
      <c r="EM72" s="244"/>
      <c r="EN72" s="244"/>
      <c r="EO72" s="244"/>
      <c r="EP72" s="244"/>
      <c r="EQ72" s="244"/>
      <c r="ER72" s="244"/>
      <c r="ES72" s="244"/>
      <c r="ET72" s="244"/>
      <c r="EU72" s="244"/>
      <c r="EV72" s="244"/>
      <c r="EW72" s="244"/>
      <c r="EX72" s="244"/>
      <c r="EY72" s="244"/>
      <c r="EZ72" s="244"/>
      <c r="FA72" s="244"/>
      <c r="FB72" s="244"/>
      <c r="FC72" s="244"/>
      <c r="FD72" s="244"/>
      <c r="FE72" s="244"/>
      <c r="FF72" s="244"/>
      <c r="FG72" s="244"/>
      <c r="FH72" s="244"/>
      <c r="FI72" s="244"/>
      <c r="FJ72" s="244"/>
      <c r="FK72" s="244"/>
      <c r="FL72" s="244"/>
      <c r="FM72" s="244"/>
      <c r="FN72" s="244"/>
      <c r="FO72" s="244"/>
      <c r="FP72" s="244"/>
      <c r="FQ72" s="244"/>
      <c r="FR72" s="244"/>
      <c r="FS72" s="244"/>
      <c r="FT72" s="244"/>
      <c r="FU72" s="244"/>
      <c r="FV72" s="244"/>
      <c r="FW72" s="244"/>
      <c r="FX72" s="244"/>
      <c r="FY72" s="244"/>
      <c r="FZ72" s="244"/>
      <c r="GA72" s="244"/>
      <c r="GB72" s="244"/>
      <c r="GC72" s="244"/>
      <c r="GD72" s="244"/>
      <c r="GE72" s="244"/>
      <c r="GF72" s="244"/>
      <c r="GG72" s="244"/>
      <c r="GH72" s="244"/>
      <c r="GI72" s="244"/>
      <c r="GJ72" s="244"/>
      <c r="GK72" s="244"/>
      <c r="GL72" s="244"/>
      <c r="GM72" s="244"/>
      <c r="GN72" s="244"/>
      <c r="GO72" s="244"/>
      <c r="GP72" s="244"/>
      <c r="GQ72" s="244"/>
      <c r="GR72" s="244"/>
      <c r="GS72" s="244"/>
      <c r="GT72" s="244"/>
      <c r="GU72" s="244"/>
      <c r="GV72" s="244"/>
      <c r="GW72" s="244"/>
      <c r="GX72" s="244"/>
      <c r="GY72" s="244"/>
      <c r="GZ72" s="244"/>
      <c r="HA72" s="244"/>
    </row>
    <row r="73" spans="1:209">
      <c r="A73" s="259" t="s">
        <v>1260</v>
      </c>
      <c r="B73" s="276">
        <v>0.84</v>
      </c>
      <c r="C73" s="276">
        <v>0.85</v>
      </c>
      <c r="D73" s="276"/>
      <c r="E73" s="276"/>
      <c r="F73" s="276"/>
      <c r="G73" s="244"/>
      <c r="H73" s="244"/>
      <c r="I73" s="244"/>
      <c r="J73" s="244"/>
      <c r="K73" s="244"/>
      <c r="L73" s="244"/>
      <c r="M73" s="244"/>
      <c r="N73" s="244"/>
      <c r="O73" s="244"/>
      <c r="P73" s="244"/>
      <c r="Q73" s="244"/>
      <c r="R73" s="244"/>
      <c r="S73" s="244"/>
      <c r="T73" s="244"/>
      <c r="U73" s="244"/>
      <c r="V73" s="244"/>
      <c r="W73" s="244"/>
      <c r="X73" s="244"/>
      <c r="Y73" s="244"/>
      <c r="Z73" s="244"/>
      <c r="AA73" s="244"/>
      <c r="AB73" s="244"/>
      <c r="AC73" s="244"/>
      <c r="AD73" s="244"/>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c r="BO73" s="244"/>
      <c r="BP73" s="244"/>
      <c r="BQ73" s="244"/>
      <c r="BR73" s="244"/>
      <c r="BS73" s="244"/>
      <c r="BT73" s="244"/>
      <c r="BU73" s="244"/>
      <c r="BV73" s="244"/>
      <c r="BW73" s="244"/>
      <c r="BX73" s="244"/>
      <c r="BY73" s="244"/>
      <c r="BZ73" s="244"/>
      <c r="CA73" s="244"/>
      <c r="CB73" s="244"/>
      <c r="CC73" s="244"/>
      <c r="CD73" s="244"/>
      <c r="CE73" s="244"/>
      <c r="CF73" s="244"/>
      <c r="CG73" s="244"/>
      <c r="CH73" s="244"/>
      <c r="CI73" s="244"/>
      <c r="CJ73" s="244"/>
      <c r="CK73" s="244"/>
      <c r="CL73" s="244"/>
      <c r="CM73" s="244"/>
      <c r="CN73" s="244"/>
      <c r="CO73" s="244"/>
      <c r="CP73" s="244"/>
      <c r="CQ73" s="244"/>
      <c r="CR73" s="244"/>
      <c r="CS73" s="244"/>
      <c r="CT73" s="244"/>
      <c r="CU73" s="244"/>
      <c r="CV73" s="244"/>
      <c r="CW73" s="244"/>
      <c r="CX73" s="244"/>
      <c r="CY73" s="244"/>
      <c r="CZ73" s="244"/>
      <c r="DA73" s="244"/>
      <c r="DB73" s="244"/>
      <c r="DC73" s="244"/>
      <c r="DD73" s="244"/>
      <c r="DE73" s="244"/>
      <c r="DF73" s="244"/>
      <c r="DG73" s="244"/>
      <c r="DH73" s="244"/>
      <c r="DI73" s="244"/>
      <c r="DJ73" s="244"/>
      <c r="DK73" s="244"/>
      <c r="DL73" s="244"/>
      <c r="DM73" s="244"/>
      <c r="DN73" s="244"/>
      <c r="DO73" s="244"/>
      <c r="DP73" s="244"/>
      <c r="DQ73" s="244"/>
      <c r="DR73" s="244"/>
      <c r="DS73" s="244"/>
      <c r="DT73" s="244"/>
      <c r="DU73" s="244"/>
      <c r="DV73" s="244"/>
      <c r="DW73" s="244"/>
      <c r="DX73" s="244"/>
      <c r="DY73" s="244"/>
      <c r="DZ73" s="244"/>
      <c r="EA73" s="244"/>
      <c r="EB73" s="244"/>
      <c r="EC73" s="244"/>
      <c r="ED73" s="244"/>
      <c r="EE73" s="244"/>
      <c r="EF73" s="244"/>
      <c r="EG73" s="244"/>
      <c r="EH73" s="244"/>
      <c r="EI73" s="244"/>
      <c r="EJ73" s="244"/>
      <c r="EK73" s="244"/>
      <c r="EL73" s="244"/>
      <c r="EM73" s="244"/>
      <c r="EN73" s="244"/>
      <c r="EO73" s="244"/>
      <c r="EP73" s="244"/>
      <c r="EQ73" s="244"/>
      <c r="ER73" s="244"/>
      <c r="ES73" s="244"/>
      <c r="ET73" s="244"/>
      <c r="EU73" s="244"/>
      <c r="EV73" s="244"/>
      <c r="EW73" s="244"/>
      <c r="EX73" s="244"/>
      <c r="EY73" s="244"/>
      <c r="EZ73" s="244"/>
      <c r="FA73" s="244"/>
      <c r="FB73" s="244"/>
      <c r="FC73" s="244"/>
      <c r="FD73" s="244"/>
      <c r="FE73" s="244"/>
      <c r="FF73" s="244"/>
      <c r="FG73" s="244"/>
      <c r="FH73" s="244"/>
      <c r="FI73" s="244"/>
      <c r="FJ73" s="244"/>
      <c r="FK73" s="244"/>
      <c r="FL73" s="244"/>
      <c r="FM73" s="244"/>
      <c r="FN73" s="244"/>
      <c r="FO73" s="244"/>
      <c r="FP73" s="244"/>
      <c r="FQ73" s="244"/>
      <c r="FR73" s="244"/>
      <c r="FS73" s="244"/>
      <c r="FT73" s="244"/>
      <c r="FU73" s="244"/>
      <c r="FV73" s="244"/>
      <c r="FW73" s="244"/>
      <c r="FX73" s="244"/>
      <c r="FY73" s="244"/>
      <c r="FZ73" s="244"/>
      <c r="GA73" s="244"/>
      <c r="GB73" s="244"/>
      <c r="GC73" s="244"/>
      <c r="GD73" s="244"/>
      <c r="GE73" s="244"/>
      <c r="GF73" s="244"/>
      <c r="GG73" s="244"/>
      <c r="GH73" s="244"/>
      <c r="GI73" s="244"/>
      <c r="GJ73" s="244"/>
      <c r="GK73" s="244"/>
      <c r="GL73" s="244"/>
      <c r="GM73" s="244"/>
      <c r="GN73" s="244"/>
      <c r="GO73" s="244"/>
      <c r="GP73" s="244"/>
      <c r="GQ73" s="244"/>
      <c r="GR73" s="244"/>
      <c r="GS73" s="244"/>
      <c r="GT73" s="244"/>
      <c r="GU73" s="244"/>
      <c r="GV73" s="244"/>
      <c r="GW73" s="244"/>
      <c r="GX73" s="244"/>
      <c r="GY73" s="244"/>
      <c r="GZ73" s="244"/>
      <c r="HA73" s="244"/>
    </row>
    <row r="74" spans="1:209">
      <c r="A74" s="259" t="s">
        <v>553</v>
      </c>
      <c r="B74" s="276">
        <v>5.58</v>
      </c>
      <c r="C74" s="276">
        <v>6.19</v>
      </c>
      <c r="D74" s="276">
        <v>6.79</v>
      </c>
      <c r="E74" s="276"/>
      <c r="F74" s="276"/>
      <c r="G74" s="244"/>
      <c r="H74" s="244"/>
      <c r="I74" s="244"/>
      <c r="J74" s="244"/>
      <c r="K74" s="244"/>
      <c r="L74" s="244"/>
      <c r="M74" s="244"/>
      <c r="N74" s="244"/>
      <c r="O74" s="244"/>
      <c r="P74" s="244"/>
      <c r="Q74" s="244"/>
      <c r="R74" s="244"/>
      <c r="S74" s="244"/>
      <c r="T74" s="244"/>
      <c r="U74" s="244"/>
      <c r="V74" s="244"/>
      <c r="W74" s="244"/>
      <c r="X74" s="244"/>
      <c r="Y74" s="244"/>
      <c r="Z74" s="244"/>
      <c r="AA74" s="244"/>
      <c r="AB74" s="244"/>
      <c r="AC74" s="244"/>
      <c r="AD74" s="244"/>
      <c r="AE74" s="244"/>
      <c r="AF74" s="244"/>
      <c r="AG74" s="244"/>
      <c r="AH74" s="244"/>
      <c r="AI74" s="244"/>
      <c r="AJ74" s="244"/>
      <c r="AK74" s="244"/>
      <c r="AL74" s="244"/>
      <c r="AM74" s="244"/>
      <c r="AN74" s="244"/>
      <c r="AO74" s="244"/>
      <c r="AP74" s="244"/>
      <c r="AQ74" s="244"/>
      <c r="AR74" s="244"/>
      <c r="AS74" s="244"/>
      <c r="AT74" s="244"/>
      <c r="AU74" s="244"/>
      <c r="AV74" s="244"/>
      <c r="AW74" s="244"/>
      <c r="AX74" s="244"/>
      <c r="AY74" s="244"/>
      <c r="AZ74" s="244"/>
      <c r="BA74" s="244"/>
      <c r="BB74" s="244"/>
      <c r="BC74" s="244"/>
      <c r="BD74" s="244"/>
      <c r="BE74" s="244"/>
      <c r="BF74" s="244"/>
      <c r="BG74" s="244"/>
      <c r="BH74" s="244"/>
      <c r="BI74" s="244"/>
      <c r="BJ74" s="244"/>
      <c r="BK74" s="244"/>
      <c r="BL74" s="244"/>
      <c r="BM74" s="244"/>
      <c r="BN74" s="244"/>
      <c r="BO74" s="244"/>
      <c r="BP74" s="244"/>
      <c r="BQ74" s="244"/>
      <c r="BR74" s="244"/>
      <c r="BS74" s="244"/>
      <c r="BT74" s="244"/>
      <c r="BU74" s="244"/>
      <c r="BV74" s="244"/>
      <c r="BW74" s="244"/>
      <c r="BX74" s="244"/>
      <c r="BY74" s="244"/>
      <c r="BZ74" s="244"/>
      <c r="CA74" s="244"/>
      <c r="CB74" s="244"/>
      <c r="CC74" s="244"/>
      <c r="CD74" s="244"/>
      <c r="CE74" s="244"/>
      <c r="CF74" s="244"/>
      <c r="CG74" s="244"/>
      <c r="CH74" s="244"/>
      <c r="CI74" s="244"/>
      <c r="CJ74" s="244"/>
      <c r="CK74" s="244"/>
      <c r="CL74" s="244"/>
      <c r="CM74" s="244"/>
      <c r="CN74" s="244"/>
      <c r="CO74" s="244"/>
      <c r="CP74" s="244"/>
      <c r="CQ74" s="244"/>
      <c r="CR74" s="244"/>
      <c r="CS74" s="244"/>
      <c r="CT74" s="244"/>
      <c r="CU74" s="244"/>
      <c r="CV74" s="244"/>
      <c r="CW74" s="244"/>
      <c r="CX74" s="244"/>
      <c r="CY74" s="244"/>
      <c r="CZ74" s="244"/>
      <c r="DA74" s="244"/>
      <c r="DB74" s="244"/>
      <c r="DC74" s="244"/>
      <c r="DD74" s="244"/>
      <c r="DE74" s="244"/>
      <c r="DF74" s="244"/>
      <c r="DG74" s="244"/>
      <c r="DH74" s="244"/>
      <c r="DI74" s="244"/>
      <c r="DJ74" s="244"/>
      <c r="DK74" s="244"/>
      <c r="DL74" s="244"/>
      <c r="DM74" s="244"/>
      <c r="DN74" s="244"/>
      <c r="DO74" s="244"/>
      <c r="DP74" s="244"/>
      <c r="DQ74" s="244"/>
      <c r="DR74" s="244"/>
      <c r="DS74" s="244"/>
      <c r="DT74" s="244"/>
      <c r="DU74" s="244"/>
      <c r="DV74" s="244"/>
      <c r="DW74" s="244"/>
      <c r="DX74" s="244"/>
      <c r="DY74" s="244"/>
      <c r="DZ74" s="244"/>
      <c r="EA74" s="244"/>
      <c r="EB74" s="244"/>
      <c r="EC74" s="244"/>
      <c r="ED74" s="244"/>
      <c r="EE74" s="244"/>
      <c r="EF74" s="244"/>
      <c r="EG74" s="244"/>
      <c r="EH74" s="244"/>
      <c r="EI74" s="244"/>
      <c r="EJ74" s="244"/>
      <c r="EK74" s="244"/>
      <c r="EL74" s="244"/>
      <c r="EM74" s="244"/>
      <c r="EN74" s="244"/>
      <c r="EO74" s="244"/>
      <c r="EP74" s="244"/>
      <c r="EQ74" s="244"/>
      <c r="ER74" s="244"/>
      <c r="ES74" s="244"/>
      <c r="ET74" s="244"/>
      <c r="EU74" s="244"/>
      <c r="EV74" s="244"/>
      <c r="EW74" s="244"/>
      <c r="EX74" s="244"/>
      <c r="EY74" s="244"/>
      <c r="EZ74" s="244"/>
      <c r="FA74" s="244"/>
      <c r="FB74" s="244"/>
      <c r="FC74" s="244"/>
      <c r="FD74" s="244"/>
      <c r="FE74" s="244"/>
      <c r="FF74" s="244"/>
      <c r="FG74" s="244"/>
      <c r="FH74" s="244"/>
      <c r="FI74" s="244"/>
      <c r="FJ74" s="244"/>
      <c r="FK74" s="244"/>
      <c r="FL74" s="244"/>
      <c r="FM74" s="244"/>
      <c r="FN74" s="244"/>
      <c r="FO74" s="244"/>
      <c r="FP74" s="244"/>
      <c r="FQ74" s="244"/>
      <c r="FR74" s="244"/>
      <c r="FS74" s="244"/>
      <c r="FT74" s="244"/>
      <c r="FU74" s="244"/>
      <c r="FV74" s="244"/>
      <c r="FW74" s="244"/>
      <c r="FX74" s="244"/>
      <c r="FY74" s="244"/>
      <c r="FZ74" s="244"/>
      <c r="GA74" s="244"/>
      <c r="GB74" s="244"/>
      <c r="GC74" s="244"/>
      <c r="GD74" s="244"/>
      <c r="GE74" s="244"/>
      <c r="GF74" s="244"/>
      <c r="GG74" s="244"/>
      <c r="GH74" s="244"/>
      <c r="GI74" s="244"/>
      <c r="GJ74" s="244"/>
      <c r="GK74" s="244"/>
      <c r="GL74" s="244"/>
      <c r="GM74" s="244"/>
      <c r="GN74" s="244"/>
      <c r="GO74" s="244"/>
      <c r="GP74" s="244"/>
      <c r="GQ74" s="244"/>
      <c r="GR74" s="244"/>
      <c r="GS74" s="244"/>
      <c r="GT74" s="244"/>
      <c r="GU74" s="244"/>
      <c r="GV74" s="244"/>
      <c r="GW74" s="244"/>
      <c r="GX74" s="244"/>
      <c r="GY74" s="244"/>
      <c r="GZ74" s="244"/>
      <c r="HA74" s="244"/>
    </row>
    <row r="75" spans="1:209">
      <c r="A75" s="259" t="s">
        <v>1261</v>
      </c>
      <c r="B75" s="276">
        <v>0.85</v>
      </c>
      <c r="C75" s="276">
        <v>0.89</v>
      </c>
      <c r="D75" s="276">
        <v>0.96</v>
      </c>
      <c r="E75" s="276">
        <v>1.07</v>
      </c>
      <c r="F75" s="276"/>
      <c r="G75" s="244"/>
      <c r="H75" s="244"/>
      <c r="I75" s="244"/>
      <c r="J75" s="244"/>
      <c r="K75" s="244"/>
      <c r="L75" s="244"/>
      <c r="M75" s="244"/>
      <c r="N75" s="244"/>
      <c r="O75" s="244"/>
      <c r="P75" s="244"/>
      <c r="Q75" s="244"/>
      <c r="R75" s="244"/>
      <c r="S75" s="244"/>
      <c r="T75" s="244"/>
      <c r="U75" s="244"/>
      <c r="V75" s="244"/>
      <c r="W75" s="244"/>
      <c r="X75" s="244"/>
      <c r="Y75" s="244"/>
      <c r="Z75" s="244"/>
      <c r="AA75" s="244"/>
      <c r="AB75" s="244"/>
      <c r="AC75" s="244"/>
      <c r="AD75" s="244"/>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c r="BB75" s="244"/>
      <c r="BC75" s="244"/>
      <c r="BD75" s="244"/>
      <c r="BE75" s="244"/>
      <c r="BF75" s="244"/>
      <c r="BG75" s="244"/>
      <c r="BH75" s="244"/>
      <c r="BI75" s="244"/>
      <c r="BJ75" s="244"/>
      <c r="BK75" s="244"/>
      <c r="BL75" s="244"/>
      <c r="BM75" s="244"/>
      <c r="BN75" s="244"/>
      <c r="BO75" s="244"/>
      <c r="BP75" s="244"/>
      <c r="BQ75" s="244"/>
      <c r="BR75" s="244"/>
      <c r="BS75" s="244"/>
      <c r="BT75" s="244"/>
      <c r="BU75" s="244"/>
      <c r="BV75" s="244"/>
      <c r="BW75" s="244"/>
      <c r="BX75" s="244"/>
      <c r="BY75" s="244"/>
      <c r="BZ75" s="244"/>
      <c r="CA75" s="244"/>
      <c r="CB75" s="244"/>
      <c r="CC75" s="244"/>
      <c r="CD75" s="244"/>
      <c r="CE75" s="244"/>
      <c r="CF75" s="244"/>
      <c r="CG75" s="244"/>
      <c r="CH75" s="244"/>
      <c r="CI75" s="244"/>
      <c r="CJ75" s="244"/>
      <c r="CK75" s="244"/>
      <c r="CL75" s="244"/>
      <c r="CM75" s="244"/>
      <c r="CN75" s="244"/>
      <c r="CO75" s="244"/>
      <c r="CP75" s="244"/>
      <c r="CQ75" s="244"/>
      <c r="CR75" s="244"/>
      <c r="CS75" s="244"/>
      <c r="CT75" s="244"/>
      <c r="CU75" s="244"/>
      <c r="CV75" s="244"/>
      <c r="CW75" s="244"/>
      <c r="CX75" s="244"/>
      <c r="CY75" s="244"/>
      <c r="CZ75" s="244"/>
      <c r="DA75" s="244"/>
      <c r="DB75" s="244"/>
      <c r="DC75" s="244"/>
      <c r="DD75" s="244"/>
      <c r="DE75" s="244"/>
      <c r="DF75" s="244"/>
      <c r="DG75" s="244"/>
      <c r="DH75" s="244"/>
      <c r="DI75" s="244"/>
      <c r="DJ75" s="244"/>
      <c r="DK75" s="244"/>
      <c r="DL75" s="244"/>
      <c r="DM75" s="244"/>
      <c r="DN75" s="244"/>
      <c r="DO75" s="244"/>
      <c r="DP75" s="244"/>
      <c r="DQ75" s="244"/>
      <c r="DR75" s="244"/>
      <c r="DS75" s="244"/>
      <c r="DT75" s="244"/>
      <c r="DU75" s="244"/>
      <c r="DV75" s="244"/>
      <c r="DW75" s="244"/>
      <c r="DX75" s="244"/>
      <c r="DY75" s="244"/>
      <c r="DZ75" s="244"/>
      <c r="EA75" s="244"/>
      <c r="EB75" s="244"/>
      <c r="EC75" s="244"/>
      <c r="ED75" s="244"/>
      <c r="EE75" s="244"/>
      <c r="EF75" s="244"/>
      <c r="EG75" s="244"/>
      <c r="EH75" s="244"/>
      <c r="EI75" s="244"/>
      <c r="EJ75" s="244"/>
      <c r="EK75" s="244"/>
      <c r="EL75" s="244"/>
      <c r="EM75" s="244"/>
      <c r="EN75" s="244"/>
      <c r="EO75" s="244"/>
      <c r="EP75" s="244"/>
      <c r="EQ75" s="244"/>
      <c r="ER75" s="244"/>
      <c r="ES75" s="244"/>
      <c r="ET75" s="244"/>
      <c r="EU75" s="244"/>
      <c r="EV75" s="244"/>
      <c r="EW75" s="244"/>
      <c r="EX75" s="244"/>
      <c r="EY75" s="244"/>
      <c r="EZ75" s="244"/>
      <c r="FA75" s="244"/>
      <c r="FB75" s="244"/>
      <c r="FC75" s="244"/>
      <c r="FD75" s="244"/>
      <c r="FE75" s="244"/>
      <c r="FF75" s="244"/>
      <c r="FG75" s="244"/>
      <c r="FH75" s="244"/>
      <c r="FI75" s="244"/>
      <c r="FJ75" s="244"/>
      <c r="FK75" s="244"/>
      <c r="FL75" s="244"/>
      <c r="FM75" s="244"/>
      <c r="FN75" s="244"/>
      <c r="FO75" s="244"/>
      <c r="FP75" s="244"/>
      <c r="FQ75" s="244"/>
      <c r="FR75" s="244"/>
      <c r="FS75" s="244"/>
      <c r="FT75" s="244"/>
      <c r="FU75" s="244"/>
      <c r="FV75" s="244"/>
      <c r="FW75" s="244"/>
      <c r="FX75" s="244"/>
      <c r="FY75" s="244"/>
      <c r="FZ75" s="244"/>
      <c r="GA75" s="244"/>
      <c r="GB75" s="244"/>
      <c r="GC75" s="244"/>
      <c r="GD75" s="244"/>
      <c r="GE75" s="244"/>
      <c r="GF75" s="244"/>
      <c r="GG75" s="244"/>
      <c r="GH75" s="244"/>
      <c r="GI75" s="244"/>
      <c r="GJ75" s="244"/>
      <c r="GK75" s="244"/>
      <c r="GL75" s="244"/>
      <c r="GM75" s="244"/>
      <c r="GN75" s="244"/>
      <c r="GO75" s="244"/>
      <c r="GP75" s="244"/>
      <c r="GQ75" s="244"/>
      <c r="GR75" s="244"/>
      <c r="GS75" s="244"/>
      <c r="GT75" s="244"/>
      <c r="GU75" s="244"/>
      <c r="GV75" s="244"/>
      <c r="GW75" s="244"/>
      <c r="GX75" s="244"/>
      <c r="GY75" s="244"/>
      <c r="GZ75" s="244"/>
      <c r="HA75" s="244"/>
    </row>
    <row r="76" spans="1:209">
      <c r="A76" s="259" t="s">
        <v>37</v>
      </c>
      <c r="B76" s="276">
        <v>2.4</v>
      </c>
      <c r="C76" s="276">
        <v>2.4900000000000002</v>
      </c>
      <c r="D76" s="276"/>
      <c r="E76" s="276"/>
      <c r="F76" s="276"/>
      <c r="G76" s="244"/>
      <c r="H76" s="244"/>
      <c r="I76" s="244"/>
      <c r="J76" s="244"/>
      <c r="K76" s="244"/>
      <c r="L76" s="244"/>
      <c r="M76" s="244"/>
      <c r="N76" s="244"/>
      <c r="O76" s="244"/>
      <c r="P76" s="244"/>
      <c r="Q76" s="244"/>
      <c r="R76" s="244"/>
      <c r="S76" s="244"/>
      <c r="T76" s="244"/>
      <c r="U76" s="244"/>
      <c r="V76" s="244"/>
      <c r="W76" s="244"/>
      <c r="X76" s="244"/>
      <c r="Y76" s="244"/>
      <c r="Z76" s="244"/>
      <c r="AA76" s="244"/>
      <c r="AB76" s="244"/>
      <c r="AC76" s="244"/>
      <c r="AD76" s="244"/>
      <c r="AE76" s="244"/>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c r="BB76" s="244"/>
      <c r="BC76" s="244"/>
      <c r="BD76" s="244"/>
      <c r="BE76" s="244"/>
      <c r="BF76" s="244"/>
      <c r="BG76" s="244"/>
      <c r="BH76" s="244"/>
      <c r="BI76" s="244"/>
      <c r="BJ76" s="244"/>
      <c r="BK76" s="244"/>
      <c r="BL76" s="244"/>
      <c r="BM76" s="244"/>
      <c r="BN76" s="244"/>
      <c r="BO76" s="244"/>
      <c r="BP76" s="244"/>
      <c r="BQ76" s="244"/>
      <c r="BR76" s="244"/>
      <c r="BS76" s="244"/>
      <c r="BT76" s="244"/>
      <c r="BU76" s="244"/>
      <c r="BV76" s="244"/>
      <c r="BW76" s="244"/>
      <c r="BX76" s="244"/>
      <c r="BY76" s="244"/>
      <c r="BZ76" s="244"/>
      <c r="CA76" s="244"/>
      <c r="CB76" s="244"/>
      <c r="CC76" s="244"/>
      <c r="CD76" s="244"/>
      <c r="CE76" s="244"/>
      <c r="CF76" s="244"/>
      <c r="CG76" s="244"/>
      <c r="CH76" s="244"/>
      <c r="CI76" s="244"/>
      <c r="CJ76" s="244"/>
      <c r="CK76" s="244"/>
      <c r="CL76" s="244"/>
      <c r="CM76" s="244"/>
      <c r="CN76" s="244"/>
      <c r="CO76" s="244"/>
      <c r="CP76" s="244"/>
      <c r="CQ76" s="244"/>
      <c r="CR76" s="244"/>
      <c r="CS76" s="244"/>
      <c r="CT76" s="244"/>
      <c r="CU76" s="244"/>
      <c r="CV76" s="244"/>
      <c r="CW76" s="244"/>
      <c r="CX76" s="244"/>
      <c r="CY76" s="244"/>
      <c r="CZ76" s="244"/>
      <c r="DA76" s="244"/>
      <c r="DB76" s="244"/>
      <c r="DC76" s="244"/>
      <c r="DD76" s="244"/>
      <c r="DE76" s="244"/>
      <c r="DF76" s="244"/>
      <c r="DG76" s="244"/>
      <c r="DH76" s="244"/>
      <c r="DI76" s="244"/>
      <c r="DJ76" s="244"/>
      <c r="DK76" s="244"/>
      <c r="DL76" s="244"/>
      <c r="DM76" s="244"/>
      <c r="DN76" s="244"/>
      <c r="DO76" s="244"/>
      <c r="DP76" s="244"/>
      <c r="DQ76" s="244"/>
      <c r="DR76" s="244"/>
      <c r="DS76" s="244"/>
      <c r="DT76" s="244"/>
      <c r="DU76" s="244"/>
      <c r="DV76" s="244"/>
      <c r="DW76" s="244"/>
      <c r="DX76" s="244"/>
      <c r="DY76" s="244"/>
      <c r="DZ76" s="244"/>
      <c r="EA76" s="244"/>
      <c r="EB76" s="244"/>
      <c r="EC76" s="244"/>
      <c r="ED76" s="244"/>
      <c r="EE76" s="244"/>
      <c r="EF76" s="244"/>
      <c r="EG76" s="244"/>
      <c r="EH76" s="244"/>
      <c r="EI76" s="244"/>
      <c r="EJ76" s="244"/>
      <c r="EK76" s="244"/>
      <c r="EL76" s="244"/>
      <c r="EM76" s="244"/>
      <c r="EN76" s="244"/>
      <c r="EO76" s="244"/>
      <c r="EP76" s="244"/>
      <c r="EQ76" s="244"/>
      <c r="ER76" s="244"/>
      <c r="ES76" s="244"/>
      <c r="ET76" s="244"/>
      <c r="EU76" s="244"/>
      <c r="EV76" s="244"/>
      <c r="EW76" s="244"/>
      <c r="EX76" s="244"/>
      <c r="EY76" s="244"/>
      <c r="EZ76" s="244"/>
      <c r="FA76" s="244"/>
      <c r="FB76" s="244"/>
      <c r="FC76" s="244"/>
      <c r="FD76" s="244"/>
      <c r="FE76" s="244"/>
      <c r="FF76" s="244"/>
      <c r="FG76" s="244"/>
      <c r="FH76" s="244"/>
      <c r="FI76" s="244"/>
      <c r="FJ76" s="244"/>
      <c r="FK76" s="244"/>
      <c r="FL76" s="244"/>
      <c r="FM76" s="244"/>
      <c r="FN76" s="244"/>
      <c r="FO76" s="244"/>
      <c r="FP76" s="244"/>
      <c r="FQ76" s="244"/>
      <c r="FR76" s="244"/>
      <c r="FS76" s="244"/>
      <c r="FT76" s="244"/>
      <c r="FU76" s="244"/>
      <c r="FV76" s="244"/>
      <c r="FW76" s="244"/>
      <c r="FX76" s="244"/>
      <c r="FY76" s="244"/>
      <c r="FZ76" s="244"/>
      <c r="GA76" s="244"/>
      <c r="GB76" s="244"/>
      <c r="GC76" s="244"/>
      <c r="GD76" s="244"/>
      <c r="GE76" s="244"/>
      <c r="GF76" s="244"/>
      <c r="GG76" s="244"/>
      <c r="GH76" s="244"/>
      <c r="GI76" s="244"/>
      <c r="GJ76" s="244"/>
      <c r="GK76" s="244"/>
      <c r="GL76" s="244"/>
      <c r="GM76" s="244"/>
      <c r="GN76" s="244"/>
      <c r="GO76" s="244"/>
      <c r="GP76" s="244"/>
      <c r="GQ76" s="244"/>
      <c r="GR76" s="244"/>
      <c r="GS76" s="244"/>
      <c r="GT76" s="244"/>
      <c r="GU76" s="244"/>
      <c r="GV76" s="244"/>
      <c r="GW76" s="244"/>
      <c r="GX76" s="244"/>
      <c r="GY76" s="244"/>
      <c r="GZ76" s="244"/>
      <c r="HA76" s="244"/>
    </row>
    <row r="77" spans="1:209">
      <c r="A77" s="259" t="s">
        <v>38</v>
      </c>
      <c r="B77" s="276">
        <v>1.59</v>
      </c>
      <c r="C77" s="276">
        <v>1.68</v>
      </c>
      <c r="D77" s="276">
        <v>1.77</v>
      </c>
      <c r="E77" s="276"/>
      <c r="F77" s="276"/>
      <c r="G77" s="244"/>
      <c r="H77" s="244"/>
      <c r="I77" s="244"/>
      <c r="J77" s="244"/>
      <c r="K77" s="244"/>
      <c r="L77" s="244"/>
      <c r="M77" s="244"/>
      <c r="N77" s="244"/>
      <c r="O77" s="244"/>
      <c r="P77" s="244"/>
      <c r="Q77" s="244"/>
      <c r="R77" s="244"/>
      <c r="S77" s="244"/>
      <c r="T77" s="244"/>
      <c r="U77" s="244"/>
      <c r="V77" s="244"/>
      <c r="W77" s="244"/>
      <c r="X77" s="244"/>
      <c r="Y77" s="244"/>
      <c r="Z77" s="244"/>
      <c r="AA77" s="244"/>
      <c r="AB77" s="244"/>
      <c r="AC77" s="244"/>
      <c r="AD77" s="244"/>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c r="BB77" s="244"/>
      <c r="BC77" s="244"/>
      <c r="BD77" s="244"/>
      <c r="BE77" s="244"/>
      <c r="BF77" s="244"/>
      <c r="BG77" s="244"/>
      <c r="BH77" s="244"/>
      <c r="BI77" s="244"/>
      <c r="BJ77" s="244"/>
      <c r="BK77" s="244"/>
      <c r="BL77" s="244"/>
      <c r="BM77" s="244"/>
      <c r="BN77" s="244"/>
      <c r="BO77" s="244"/>
      <c r="BP77" s="244"/>
      <c r="BQ77" s="244"/>
      <c r="BR77" s="244"/>
      <c r="BS77" s="244"/>
      <c r="BT77" s="244"/>
      <c r="BU77" s="244"/>
      <c r="BV77" s="244"/>
      <c r="BW77" s="244"/>
      <c r="BX77" s="244"/>
      <c r="BY77" s="244"/>
      <c r="BZ77" s="244"/>
      <c r="CA77" s="244"/>
      <c r="CB77" s="244"/>
      <c r="CC77" s="244"/>
      <c r="CD77" s="244"/>
      <c r="CE77" s="244"/>
      <c r="CF77" s="244"/>
      <c r="CG77" s="244"/>
      <c r="CH77" s="244"/>
      <c r="CI77" s="244"/>
      <c r="CJ77" s="244"/>
      <c r="CK77" s="244"/>
      <c r="CL77" s="244"/>
      <c r="CM77" s="244"/>
      <c r="CN77" s="244"/>
      <c r="CO77" s="244"/>
      <c r="CP77" s="244"/>
      <c r="CQ77" s="244"/>
      <c r="CR77" s="244"/>
      <c r="CS77" s="244"/>
      <c r="CT77" s="244"/>
      <c r="CU77" s="244"/>
      <c r="CV77" s="244"/>
      <c r="CW77" s="244"/>
      <c r="CX77" s="244"/>
      <c r="CY77" s="244"/>
      <c r="CZ77" s="244"/>
      <c r="DA77" s="244"/>
      <c r="DB77" s="244"/>
      <c r="DC77" s="244"/>
      <c r="DD77" s="244"/>
      <c r="DE77" s="244"/>
      <c r="DF77" s="244"/>
      <c r="DG77" s="244"/>
      <c r="DH77" s="244"/>
      <c r="DI77" s="244"/>
      <c r="DJ77" s="244"/>
      <c r="DK77" s="244"/>
      <c r="DL77" s="244"/>
      <c r="DM77" s="244"/>
      <c r="DN77" s="244"/>
      <c r="DO77" s="244"/>
      <c r="DP77" s="244"/>
      <c r="DQ77" s="244"/>
      <c r="DR77" s="244"/>
      <c r="DS77" s="244"/>
      <c r="DT77" s="244"/>
      <c r="DU77" s="244"/>
      <c r="DV77" s="244"/>
      <c r="DW77" s="244"/>
      <c r="DX77" s="244"/>
      <c r="DY77" s="244"/>
      <c r="DZ77" s="244"/>
      <c r="EA77" s="244"/>
      <c r="EB77" s="244"/>
      <c r="EC77" s="244"/>
      <c r="ED77" s="244"/>
      <c r="EE77" s="244"/>
      <c r="EF77" s="244"/>
      <c r="EG77" s="244"/>
      <c r="EH77" s="244"/>
      <c r="EI77" s="244"/>
      <c r="EJ77" s="244"/>
      <c r="EK77" s="244"/>
      <c r="EL77" s="244"/>
      <c r="EM77" s="244"/>
      <c r="EN77" s="244"/>
      <c r="EO77" s="244"/>
      <c r="EP77" s="244"/>
      <c r="EQ77" s="244"/>
      <c r="ER77" s="244"/>
      <c r="ES77" s="244"/>
      <c r="ET77" s="244"/>
      <c r="EU77" s="244"/>
      <c r="EV77" s="244"/>
      <c r="EW77" s="244"/>
      <c r="EX77" s="244"/>
      <c r="EY77" s="244"/>
      <c r="EZ77" s="244"/>
      <c r="FA77" s="244"/>
      <c r="FB77" s="244"/>
      <c r="FC77" s="244"/>
      <c r="FD77" s="244"/>
      <c r="FE77" s="244"/>
      <c r="FF77" s="244"/>
      <c r="FG77" s="244"/>
      <c r="FH77" s="244"/>
      <c r="FI77" s="244"/>
      <c r="FJ77" s="244"/>
      <c r="FK77" s="244"/>
      <c r="FL77" s="244"/>
      <c r="FM77" s="244"/>
      <c r="FN77" s="244"/>
      <c r="FO77" s="244"/>
      <c r="FP77" s="244"/>
      <c r="FQ77" s="244"/>
      <c r="FR77" s="244"/>
      <c r="FS77" s="244"/>
      <c r="FT77" s="244"/>
      <c r="FU77" s="244"/>
      <c r="FV77" s="244"/>
      <c r="FW77" s="244"/>
      <c r="FX77" s="244"/>
      <c r="FY77" s="244"/>
      <c r="FZ77" s="244"/>
      <c r="GA77" s="244"/>
      <c r="GB77" s="244"/>
      <c r="GC77" s="244"/>
      <c r="GD77" s="244"/>
      <c r="GE77" s="244"/>
      <c r="GF77" s="244"/>
      <c r="GG77" s="244"/>
      <c r="GH77" s="244"/>
      <c r="GI77" s="244"/>
      <c r="GJ77" s="244"/>
      <c r="GK77" s="244"/>
      <c r="GL77" s="244"/>
      <c r="GM77" s="244"/>
      <c r="GN77" s="244"/>
      <c r="GO77" s="244"/>
      <c r="GP77" s="244"/>
      <c r="GQ77" s="244"/>
      <c r="GR77" s="244"/>
      <c r="GS77" s="244"/>
      <c r="GT77" s="244"/>
      <c r="GU77" s="244"/>
      <c r="GV77" s="244"/>
      <c r="GW77" s="244"/>
      <c r="GX77" s="244"/>
      <c r="GY77" s="244"/>
      <c r="GZ77" s="244"/>
      <c r="HA77" s="244"/>
    </row>
    <row r="78" spans="1:209">
      <c r="A78" s="259" t="s">
        <v>537</v>
      </c>
      <c r="B78" s="276">
        <v>1.47</v>
      </c>
      <c r="C78" s="276">
        <v>1.54</v>
      </c>
      <c r="D78" s="276"/>
      <c r="E78" s="276"/>
      <c r="F78" s="276"/>
      <c r="G78" s="244"/>
      <c r="H78" s="244"/>
      <c r="I78" s="244"/>
      <c r="J78" s="244"/>
      <c r="K78" s="244"/>
      <c r="L78" s="244"/>
      <c r="M78" s="244"/>
      <c r="N78" s="244"/>
      <c r="O78" s="244"/>
      <c r="P78" s="244"/>
      <c r="Q78" s="244"/>
      <c r="R78" s="244"/>
      <c r="S78" s="244"/>
      <c r="T78" s="244"/>
      <c r="U78" s="244"/>
      <c r="V78" s="244"/>
      <c r="W78" s="244"/>
      <c r="X78" s="244"/>
      <c r="Y78" s="244"/>
      <c r="Z78" s="244"/>
      <c r="AA78" s="244"/>
      <c r="AB78" s="244"/>
      <c r="AC78" s="244"/>
      <c r="AD78" s="244"/>
      <c r="AE78" s="244"/>
      <c r="AF78" s="244"/>
      <c r="AG78" s="244"/>
      <c r="AH78" s="244"/>
      <c r="AI78" s="244"/>
      <c r="AJ78" s="244"/>
      <c r="AK78" s="244"/>
      <c r="AL78" s="244"/>
      <c r="AM78" s="244"/>
      <c r="AN78" s="244"/>
      <c r="AO78" s="244"/>
      <c r="AP78" s="244"/>
      <c r="AQ78" s="244"/>
      <c r="AR78" s="244"/>
      <c r="AS78" s="244"/>
      <c r="AT78" s="244"/>
      <c r="AU78" s="244"/>
      <c r="AV78" s="244"/>
      <c r="AW78" s="244"/>
      <c r="AX78" s="244"/>
      <c r="AY78" s="244"/>
      <c r="AZ78" s="244"/>
      <c r="BA78" s="244"/>
      <c r="BB78" s="244"/>
      <c r="BC78" s="244"/>
      <c r="BD78" s="244"/>
      <c r="BE78" s="244"/>
      <c r="BF78" s="244"/>
      <c r="BG78" s="244"/>
      <c r="BH78" s="244"/>
      <c r="BI78" s="244"/>
      <c r="BJ78" s="244"/>
      <c r="BK78" s="244"/>
      <c r="BL78" s="244"/>
      <c r="BM78" s="244"/>
      <c r="BN78" s="244"/>
      <c r="BO78" s="244"/>
      <c r="BP78" s="244"/>
      <c r="BQ78" s="244"/>
      <c r="BR78" s="244"/>
      <c r="BS78" s="244"/>
      <c r="BT78" s="244"/>
      <c r="BU78" s="244"/>
      <c r="BV78" s="244"/>
      <c r="BW78" s="244"/>
      <c r="BX78" s="244"/>
      <c r="BY78" s="244"/>
      <c r="BZ78" s="244"/>
      <c r="CA78" s="244"/>
      <c r="CB78" s="244"/>
      <c r="CC78" s="244"/>
      <c r="CD78" s="244"/>
      <c r="CE78" s="244"/>
      <c r="CF78" s="244"/>
      <c r="CG78" s="244"/>
      <c r="CH78" s="244"/>
      <c r="CI78" s="244"/>
      <c r="CJ78" s="244"/>
      <c r="CK78" s="244"/>
      <c r="CL78" s="244"/>
      <c r="CM78" s="244"/>
      <c r="CN78" s="244"/>
      <c r="CO78" s="244"/>
      <c r="CP78" s="244"/>
      <c r="CQ78" s="244"/>
      <c r="CR78" s="244"/>
      <c r="CS78" s="244"/>
      <c r="CT78" s="244"/>
      <c r="CU78" s="244"/>
      <c r="CV78" s="244"/>
      <c r="CW78" s="244"/>
      <c r="CX78" s="244"/>
      <c r="CY78" s="244"/>
      <c r="CZ78" s="244"/>
      <c r="DA78" s="244"/>
      <c r="DB78" s="244"/>
      <c r="DC78" s="244"/>
      <c r="DD78" s="244"/>
      <c r="DE78" s="244"/>
      <c r="DF78" s="244"/>
      <c r="DG78" s="244"/>
      <c r="DH78" s="244"/>
      <c r="DI78" s="244"/>
      <c r="DJ78" s="244"/>
      <c r="DK78" s="244"/>
      <c r="DL78" s="244"/>
      <c r="DM78" s="244"/>
      <c r="DN78" s="244"/>
      <c r="DO78" s="244"/>
      <c r="DP78" s="244"/>
      <c r="DQ78" s="244"/>
      <c r="DR78" s="244"/>
      <c r="DS78" s="244"/>
      <c r="DT78" s="244"/>
      <c r="DU78" s="244"/>
      <c r="DV78" s="244"/>
      <c r="DW78" s="244"/>
      <c r="DX78" s="244"/>
      <c r="DY78" s="244"/>
      <c r="DZ78" s="244"/>
      <c r="EA78" s="244"/>
      <c r="EB78" s="244"/>
      <c r="EC78" s="244"/>
      <c r="ED78" s="244"/>
      <c r="EE78" s="244"/>
      <c r="EF78" s="244"/>
      <c r="EG78" s="244"/>
      <c r="EH78" s="244"/>
      <c r="EI78" s="244"/>
      <c r="EJ78" s="244"/>
      <c r="EK78" s="244"/>
      <c r="EL78" s="244"/>
      <c r="EM78" s="244"/>
      <c r="EN78" s="244"/>
      <c r="EO78" s="244"/>
      <c r="EP78" s="244"/>
      <c r="EQ78" s="244"/>
      <c r="ER78" s="244"/>
      <c r="ES78" s="244"/>
      <c r="ET78" s="244"/>
      <c r="EU78" s="244"/>
      <c r="EV78" s="244"/>
      <c r="EW78" s="244"/>
      <c r="EX78" s="244"/>
      <c r="EY78" s="244"/>
      <c r="EZ78" s="244"/>
      <c r="FA78" s="244"/>
      <c r="FB78" s="244"/>
      <c r="FC78" s="244"/>
      <c r="FD78" s="244"/>
      <c r="FE78" s="244"/>
      <c r="FF78" s="244"/>
      <c r="FG78" s="244"/>
      <c r="FH78" s="244"/>
      <c r="FI78" s="244"/>
      <c r="FJ78" s="244"/>
      <c r="FK78" s="244"/>
      <c r="FL78" s="244"/>
      <c r="FM78" s="244"/>
      <c r="FN78" s="244"/>
      <c r="FO78" s="244"/>
      <c r="FP78" s="244"/>
      <c r="FQ78" s="244"/>
      <c r="FR78" s="244"/>
      <c r="FS78" s="244"/>
      <c r="FT78" s="244"/>
      <c r="FU78" s="244"/>
      <c r="FV78" s="244"/>
      <c r="FW78" s="244"/>
      <c r="FX78" s="244"/>
      <c r="FY78" s="244"/>
      <c r="FZ78" s="244"/>
      <c r="GA78" s="244"/>
      <c r="GB78" s="244"/>
      <c r="GC78" s="244"/>
      <c r="GD78" s="244"/>
      <c r="GE78" s="244"/>
      <c r="GF78" s="244"/>
      <c r="GG78" s="244"/>
      <c r="GH78" s="244"/>
      <c r="GI78" s="244"/>
      <c r="GJ78" s="244"/>
      <c r="GK78" s="244"/>
      <c r="GL78" s="244"/>
      <c r="GM78" s="244"/>
      <c r="GN78" s="244"/>
      <c r="GO78" s="244"/>
      <c r="GP78" s="244"/>
      <c r="GQ78" s="244"/>
      <c r="GR78" s="244"/>
      <c r="GS78" s="244"/>
      <c r="GT78" s="244"/>
      <c r="GU78" s="244"/>
      <c r="GV78" s="244"/>
      <c r="GW78" s="244"/>
      <c r="GX78" s="244"/>
      <c r="GY78" s="244"/>
      <c r="GZ78" s="244"/>
      <c r="HA78" s="244"/>
    </row>
    <row r="79" spans="1:209">
      <c r="A79" s="259" t="s">
        <v>1262</v>
      </c>
      <c r="B79" s="276">
        <v>0</v>
      </c>
      <c r="C79" s="276">
        <v>0</v>
      </c>
      <c r="D79" s="276">
        <v>2</v>
      </c>
      <c r="E79" s="276"/>
      <c r="F79" s="276"/>
      <c r="G79" s="244"/>
      <c r="H79" s="244"/>
      <c r="I79" s="244"/>
      <c r="J79" s="244"/>
      <c r="K79" s="244"/>
      <c r="L79" s="244"/>
      <c r="M79" s="244"/>
      <c r="N79" s="244"/>
      <c r="O79" s="244"/>
      <c r="P79" s="244"/>
      <c r="Q79" s="244"/>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c r="BO79" s="244"/>
      <c r="BP79" s="244"/>
      <c r="BQ79" s="244"/>
      <c r="BR79" s="244"/>
      <c r="BS79" s="244"/>
      <c r="BT79" s="244"/>
      <c r="BU79" s="244"/>
      <c r="BV79" s="244"/>
      <c r="BW79" s="244"/>
      <c r="BX79" s="244"/>
      <c r="BY79" s="244"/>
      <c r="BZ79" s="244"/>
      <c r="CA79" s="244"/>
      <c r="CB79" s="244"/>
      <c r="CC79" s="244"/>
      <c r="CD79" s="244"/>
      <c r="CE79" s="244"/>
      <c r="CF79" s="244"/>
      <c r="CG79" s="244"/>
      <c r="CH79" s="244"/>
      <c r="CI79" s="244"/>
      <c r="CJ79" s="244"/>
      <c r="CK79" s="244"/>
      <c r="CL79" s="244"/>
      <c r="CM79" s="244"/>
      <c r="CN79" s="244"/>
      <c r="CO79" s="244"/>
      <c r="CP79" s="244"/>
      <c r="CQ79" s="244"/>
      <c r="CR79" s="244"/>
      <c r="CS79" s="244"/>
      <c r="CT79" s="244"/>
      <c r="CU79" s="244"/>
      <c r="CV79" s="244"/>
      <c r="CW79" s="244"/>
      <c r="CX79" s="244"/>
      <c r="CY79" s="244"/>
      <c r="CZ79" s="244"/>
      <c r="DA79" s="244"/>
      <c r="DB79" s="244"/>
      <c r="DC79" s="244"/>
      <c r="DD79" s="244"/>
      <c r="DE79" s="244"/>
      <c r="DF79" s="244"/>
      <c r="DG79" s="244"/>
      <c r="DH79" s="244"/>
      <c r="DI79" s="244"/>
      <c r="DJ79" s="244"/>
      <c r="DK79" s="244"/>
      <c r="DL79" s="244"/>
      <c r="DM79" s="244"/>
      <c r="DN79" s="244"/>
      <c r="DO79" s="244"/>
      <c r="DP79" s="244"/>
      <c r="DQ79" s="244"/>
      <c r="DR79" s="244"/>
      <c r="DS79" s="244"/>
      <c r="DT79" s="244"/>
      <c r="DU79" s="244"/>
      <c r="DV79" s="244"/>
      <c r="DW79" s="244"/>
      <c r="DX79" s="244"/>
      <c r="DY79" s="244"/>
      <c r="DZ79" s="244"/>
      <c r="EA79" s="244"/>
      <c r="EB79" s="244"/>
      <c r="EC79" s="244"/>
      <c r="ED79" s="244"/>
      <c r="EE79" s="244"/>
      <c r="EF79" s="244"/>
      <c r="EG79" s="244"/>
      <c r="EH79" s="244"/>
      <c r="EI79" s="244"/>
      <c r="EJ79" s="244"/>
      <c r="EK79" s="244"/>
      <c r="EL79" s="244"/>
      <c r="EM79" s="244"/>
      <c r="EN79" s="244"/>
      <c r="EO79" s="244"/>
      <c r="EP79" s="244"/>
      <c r="EQ79" s="244"/>
      <c r="ER79" s="244"/>
      <c r="ES79" s="244"/>
      <c r="ET79" s="244"/>
      <c r="EU79" s="244"/>
      <c r="EV79" s="244"/>
      <c r="EW79" s="244"/>
      <c r="EX79" s="244"/>
      <c r="EY79" s="244"/>
      <c r="EZ79" s="244"/>
      <c r="FA79" s="244"/>
      <c r="FB79" s="244"/>
      <c r="FC79" s="244"/>
      <c r="FD79" s="244"/>
      <c r="FE79" s="244"/>
      <c r="FF79" s="244"/>
      <c r="FG79" s="244"/>
      <c r="FH79" s="244"/>
      <c r="FI79" s="244"/>
      <c r="FJ79" s="244"/>
      <c r="FK79" s="244"/>
      <c r="FL79" s="244"/>
      <c r="FM79" s="244"/>
      <c r="FN79" s="244"/>
      <c r="FO79" s="244"/>
      <c r="FP79" s="244"/>
      <c r="FQ79" s="244"/>
      <c r="FR79" s="244"/>
      <c r="FS79" s="244"/>
      <c r="FT79" s="244"/>
      <c r="FU79" s="244"/>
      <c r="FV79" s="244"/>
      <c r="FW79" s="244"/>
      <c r="FX79" s="244"/>
      <c r="FY79" s="244"/>
      <c r="FZ79" s="244"/>
      <c r="GA79" s="244"/>
      <c r="GB79" s="244"/>
      <c r="GC79" s="244"/>
      <c r="GD79" s="244"/>
      <c r="GE79" s="244"/>
      <c r="GF79" s="244"/>
      <c r="GG79" s="244"/>
      <c r="GH79" s="244"/>
      <c r="GI79" s="244"/>
      <c r="GJ79" s="244"/>
      <c r="GK79" s="244"/>
      <c r="GL79" s="244"/>
      <c r="GM79" s="244"/>
      <c r="GN79" s="244"/>
      <c r="GO79" s="244"/>
      <c r="GP79" s="244"/>
      <c r="GQ79" s="244"/>
      <c r="GR79" s="244"/>
      <c r="GS79" s="244"/>
      <c r="GT79" s="244"/>
      <c r="GU79" s="244"/>
      <c r="GV79" s="244"/>
      <c r="GW79" s="244"/>
      <c r="GX79" s="244"/>
      <c r="GY79" s="244"/>
      <c r="GZ79" s="244"/>
      <c r="HA79" s="244"/>
    </row>
    <row r="80" spans="1:209">
      <c r="A80" s="240" t="str">
        <f>A34</f>
        <v>Pinnacle West Capital Corporation</v>
      </c>
      <c r="B80" s="276">
        <v>3.17</v>
      </c>
      <c r="C80" s="276">
        <v>3.38</v>
      </c>
      <c r="D80" s="276">
        <v>3.57</v>
      </c>
      <c r="E80" s="276"/>
      <c r="F80" s="276"/>
      <c r="G80" s="244"/>
      <c r="H80" s="244"/>
      <c r="I80" s="244"/>
      <c r="J80" s="244"/>
      <c r="K80" s="244"/>
      <c r="L80" s="244"/>
      <c r="M80" s="244"/>
      <c r="N80" s="244"/>
      <c r="O80" s="244"/>
      <c r="P80" s="244"/>
      <c r="Q80" s="244"/>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c r="BB80" s="244"/>
      <c r="BC80" s="244"/>
      <c r="BD80" s="244"/>
      <c r="BE80" s="244"/>
      <c r="BF80" s="244"/>
      <c r="BG80" s="244"/>
      <c r="BH80" s="244"/>
      <c r="BI80" s="244"/>
      <c r="BJ80" s="244"/>
      <c r="BK80" s="244"/>
      <c r="BL80" s="244"/>
      <c r="BM80" s="244"/>
      <c r="BN80" s="244"/>
      <c r="BO80" s="244"/>
      <c r="BP80" s="244"/>
      <c r="BQ80" s="244"/>
      <c r="BR80" s="244"/>
      <c r="BS80" s="244"/>
      <c r="BT80" s="244"/>
      <c r="BU80" s="244"/>
      <c r="BV80" s="244"/>
      <c r="BW80" s="244"/>
      <c r="BX80" s="244"/>
      <c r="BY80" s="244"/>
      <c r="BZ80" s="244"/>
      <c r="CA80" s="244"/>
      <c r="CB80" s="244"/>
      <c r="CC80" s="244"/>
      <c r="CD80" s="244"/>
      <c r="CE80" s="244"/>
      <c r="CF80" s="244"/>
      <c r="CG80" s="244"/>
      <c r="CH80" s="244"/>
      <c r="CI80" s="244"/>
      <c r="CJ80" s="244"/>
      <c r="CK80" s="244"/>
      <c r="CL80" s="244"/>
      <c r="CM80" s="244"/>
      <c r="CN80" s="244"/>
      <c r="CO80" s="244"/>
      <c r="CP80" s="244"/>
      <c r="CQ80" s="244"/>
      <c r="CR80" s="244"/>
      <c r="CS80" s="244"/>
      <c r="CT80" s="244"/>
      <c r="CU80" s="244"/>
      <c r="CV80" s="244"/>
      <c r="CW80" s="244"/>
      <c r="CX80" s="244"/>
      <c r="CY80" s="244"/>
      <c r="CZ80" s="244"/>
      <c r="DA80" s="244"/>
      <c r="DB80" s="244"/>
      <c r="DC80" s="244"/>
      <c r="DD80" s="244"/>
      <c r="DE80" s="244"/>
      <c r="DF80" s="244"/>
      <c r="DG80" s="244"/>
      <c r="DH80" s="244"/>
      <c r="DI80" s="244"/>
      <c r="DJ80" s="244"/>
      <c r="DK80" s="244"/>
      <c r="DL80" s="244"/>
      <c r="DM80" s="244"/>
      <c r="DN80" s="244"/>
      <c r="DO80" s="244"/>
      <c r="DP80" s="244"/>
      <c r="DQ80" s="244"/>
      <c r="DR80" s="244"/>
      <c r="DS80" s="244"/>
      <c r="DT80" s="244"/>
      <c r="DU80" s="244"/>
      <c r="DV80" s="244"/>
      <c r="DW80" s="244"/>
      <c r="DX80" s="244"/>
      <c r="DY80" s="244"/>
      <c r="DZ80" s="244"/>
      <c r="EA80" s="244"/>
      <c r="EB80" s="244"/>
      <c r="EC80" s="244"/>
      <c r="ED80" s="244"/>
      <c r="EE80" s="244"/>
      <c r="EF80" s="244"/>
      <c r="EG80" s="244"/>
      <c r="EH80" s="244"/>
      <c r="EI80" s="244"/>
      <c r="EJ80" s="244"/>
      <c r="EK80" s="244"/>
      <c r="EL80" s="244"/>
      <c r="EM80" s="244"/>
      <c r="EN80" s="244"/>
      <c r="EO80" s="244"/>
      <c r="EP80" s="244"/>
      <c r="EQ80" s="244"/>
      <c r="ER80" s="244"/>
      <c r="ES80" s="244"/>
      <c r="ET80" s="244"/>
      <c r="EU80" s="244"/>
      <c r="EV80" s="244"/>
      <c r="EW80" s="244"/>
      <c r="EX80" s="244"/>
      <c r="EY80" s="244"/>
      <c r="EZ80" s="244"/>
      <c r="FA80" s="244"/>
      <c r="FB80" s="244"/>
      <c r="FC80" s="244"/>
      <c r="FD80" s="244"/>
      <c r="FE80" s="244"/>
      <c r="FF80" s="244"/>
      <c r="FG80" s="244"/>
      <c r="FH80" s="244"/>
      <c r="FI80" s="244"/>
      <c r="FJ80" s="244"/>
      <c r="FK80" s="244"/>
      <c r="FL80" s="244"/>
      <c r="FM80" s="244"/>
      <c r="FN80" s="244"/>
      <c r="FO80" s="244"/>
      <c r="FP80" s="244"/>
      <c r="FQ80" s="244"/>
      <c r="FR80" s="244"/>
      <c r="FS80" s="244"/>
      <c r="FT80" s="244"/>
      <c r="FU80" s="244"/>
      <c r="FV80" s="244"/>
      <c r="FW80" s="244"/>
      <c r="FX80" s="244"/>
      <c r="FY80" s="244"/>
      <c r="FZ80" s="244"/>
      <c r="GA80" s="244"/>
      <c r="GB80" s="244"/>
      <c r="GC80" s="244"/>
      <c r="GD80" s="244"/>
      <c r="GE80" s="244"/>
      <c r="GF80" s="244"/>
      <c r="GG80" s="244"/>
      <c r="GH80" s="244"/>
      <c r="GI80" s="244"/>
      <c r="GJ80" s="244"/>
      <c r="GK80" s="244"/>
      <c r="GL80" s="244"/>
      <c r="GM80" s="244"/>
      <c r="GN80" s="244"/>
      <c r="GO80" s="244"/>
      <c r="GP80" s="244"/>
      <c r="GQ80" s="244"/>
      <c r="GR80" s="244"/>
      <c r="GS80" s="244"/>
      <c r="GT80" s="244"/>
      <c r="GU80" s="244"/>
      <c r="GV80" s="244"/>
      <c r="GW80" s="244"/>
      <c r="GX80" s="244"/>
      <c r="GY80" s="244"/>
      <c r="GZ80" s="244"/>
      <c r="HA80" s="244"/>
    </row>
    <row r="81" spans="1:211">
      <c r="A81" s="240" t="str">
        <f>A35</f>
        <v>PNM Resources, Inc.</v>
      </c>
      <c r="B81" s="276">
        <v>1.43</v>
      </c>
      <c r="C81" s="276">
        <v>1.3</v>
      </c>
      <c r="D81" s="276"/>
      <c r="E81" s="276"/>
      <c r="F81" s="276"/>
      <c r="G81" s="244"/>
      <c r="H81" s="244"/>
      <c r="I81" s="244"/>
      <c r="J81" s="244"/>
      <c r="K81" s="244"/>
      <c r="L81" s="244"/>
      <c r="M81" s="244"/>
      <c r="N81" s="244"/>
      <c r="O81" s="244"/>
      <c r="P81" s="244"/>
      <c r="Q81" s="244"/>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c r="BB81" s="244"/>
      <c r="BC81" s="244"/>
      <c r="BD81" s="244"/>
      <c r="BE81" s="244"/>
      <c r="BF81" s="244"/>
      <c r="BG81" s="244"/>
      <c r="BH81" s="244"/>
      <c r="BI81" s="244"/>
      <c r="BJ81" s="244"/>
      <c r="BK81" s="244"/>
      <c r="BL81" s="244"/>
      <c r="BM81" s="244"/>
      <c r="BN81" s="244"/>
      <c r="BO81" s="244"/>
      <c r="BP81" s="244"/>
      <c r="BQ81" s="244"/>
      <c r="BR81" s="244"/>
      <c r="BS81" s="244"/>
      <c r="BT81" s="244"/>
      <c r="BU81" s="244"/>
      <c r="BV81" s="244"/>
      <c r="BW81" s="244"/>
      <c r="BX81" s="244"/>
      <c r="BY81" s="244"/>
      <c r="BZ81" s="244"/>
      <c r="CA81" s="244"/>
      <c r="CB81" s="244"/>
      <c r="CC81" s="244"/>
      <c r="CD81" s="244"/>
      <c r="CE81" s="244"/>
      <c r="CF81" s="244"/>
      <c r="CG81" s="244"/>
      <c r="CH81" s="244"/>
      <c r="CI81" s="244"/>
      <c r="CJ81" s="244"/>
      <c r="CK81" s="244"/>
      <c r="CL81" s="244"/>
      <c r="CM81" s="244"/>
      <c r="CN81" s="244"/>
      <c r="CO81" s="244"/>
      <c r="CP81" s="244"/>
      <c r="CQ81" s="244"/>
      <c r="CR81" s="244"/>
      <c r="CS81" s="244"/>
      <c r="CT81" s="244"/>
      <c r="CU81" s="244"/>
      <c r="CV81" s="244"/>
      <c r="CW81" s="244"/>
      <c r="CX81" s="244"/>
      <c r="CY81" s="244"/>
      <c r="CZ81" s="244"/>
      <c r="DA81" s="244"/>
      <c r="DB81" s="244"/>
      <c r="DC81" s="244"/>
      <c r="DD81" s="244"/>
      <c r="DE81" s="244"/>
      <c r="DF81" s="244"/>
      <c r="DG81" s="244"/>
      <c r="DH81" s="244"/>
      <c r="DI81" s="244"/>
      <c r="DJ81" s="244"/>
      <c r="DK81" s="244"/>
      <c r="DL81" s="244"/>
      <c r="DM81" s="244"/>
      <c r="DN81" s="244"/>
      <c r="DO81" s="244"/>
      <c r="DP81" s="244"/>
      <c r="DQ81" s="244"/>
      <c r="DR81" s="244"/>
      <c r="DS81" s="244"/>
      <c r="DT81" s="244"/>
      <c r="DU81" s="244"/>
      <c r="DV81" s="244"/>
      <c r="DW81" s="244"/>
      <c r="DX81" s="244"/>
      <c r="DY81" s="244"/>
      <c r="DZ81" s="244"/>
      <c r="EA81" s="244"/>
      <c r="EB81" s="244"/>
      <c r="EC81" s="244"/>
      <c r="ED81" s="244"/>
      <c r="EE81" s="244"/>
      <c r="EF81" s="244"/>
      <c r="EG81" s="244"/>
      <c r="EH81" s="244"/>
      <c r="EI81" s="244"/>
      <c r="EJ81" s="244"/>
      <c r="EK81" s="244"/>
      <c r="EL81" s="244"/>
      <c r="EM81" s="244"/>
      <c r="EN81" s="244"/>
      <c r="EO81" s="244"/>
      <c r="EP81" s="244"/>
      <c r="EQ81" s="244"/>
      <c r="ER81" s="244"/>
      <c r="ES81" s="244"/>
      <c r="ET81" s="244"/>
      <c r="EU81" s="244"/>
      <c r="EV81" s="244"/>
      <c r="EW81" s="244"/>
      <c r="EX81" s="244"/>
      <c r="EY81" s="244"/>
      <c r="EZ81" s="244"/>
      <c r="FA81" s="244"/>
      <c r="FB81" s="244"/>
      <c r="FC81" s="244"/>
      <c r="FD81" s="244"/>
      <c r="FE81" s="244"/>
      <c r="FF81" s="244"/>
      <c r="FG81" s="244"/>
      <c r="FH81" s="244"/>
      <c r="FI81" s="244"/>
      <c r="FJ81" s="244"/>
      <c r="FK81" s="244"/>
      <c r="FL81" s="244"/>
      <c r="FM81" s="244"/>
      <c r="FN81" s="244"/>
      <c r="FO81" s="244"/>
      <c r="FP81" s="244"/>
      <c r="FQ81" s="244"/>
      <c r="FR81" s="244"/>
      <c r="FS81" s="244"/>
      <c r="FT81" s="244"/>
      <c r="FU81" s="244"/>
      <c r="FV81" s="244"/>
      <c r="FW81" s="244"/>
      <c r="FX81" s="244"/>
      <c r="FY81" s="244"/>
      <c r="FZ81" s="244"/>
      <c r="GA81" s="244"/>
      <c r="GB81" s="244"/>
      <c r="GC81" s="244"/>
      <c r="GD81" s="244"/>
      <c r="GE81" s="244"/>
      <c r="GF81" s="244"/>
      <c r="GG81" s="244"/>
      <c r="GH81" s="244"/>
      <c r="GI81" s="244"/>
      <c r="GJ81" s="244"/>
      <c r="GK81" s="244"/>
      <c r="GL81" s="244"/>
      <c r="GM81" s="244"/>
      <c r="GN81" s="244"/>
      <c r="GO81" s="244"/>
      <c r="GP81" s="244"/>
      <c r="GQ81" s="244"/>
      <c r="GR81" s="244"/>
      <c r="GS81" s="244"/>
      <c r="GT81" s="244"/>
      <c r="GU81" s="244"/>
      <c r="GV81" s="244"/>
      <c r="GW81" s="244"/>
      <c r="GX81" s="244"/>
      <c r="GY81" s="244"/>
      <c r="GZ81" s="244"/>
      <c r="HA81" s="244"/>
    </row>
    <row r="82" spans="1:211">
      <c r="A82" s="240" t="str">
        <f>A36</f>
        <v>Portland General Electric Company</v>
      </c>
      <c r="B82" s="276">
        <v>1.62</v>
      </c>
      <c r="C82" s="276">
        <v>1.72</v>
      </c>
      <c r="D82" s="276">
        <v>1.83</v>
      </c>
      <c r="E82" s="276"/>
      <c r="F82" s="276"/>
      <c r="G82" s="244"/>
      <c r="H82" s="244"/>
      <c r="I82" s="244"/>
      <c r="J82" s="244"/>
      <c r="K82" s="244"/>
      <c r="L82" s="244"/>
      <c r="M82" s="244"/>
      <c r="N82" s="244"/>
      <c r="O82" s="244"/>
      <c r="P82" s="244"/>
      <c r="Q82" s="244"/>
      <c r="R82" s="244"/>
      <c r="S82" s="244"/>
      <c r="T82" s="244"/>
      <c r="U82" s="244"/>
      <c r="V82" s="244"/>
      <c r="W82" s="244"/>
      <c r="X82" s="244"/>
      <c r="Y82" s="244"/>
      <c r="Z82" s="244"/>
      <c r="AA82" s="244"/>
      <c r="AB82" s="244"/>
      <c r="AC82" s="244"/>
      <c r="AD82" s="244"/>
      <c r="AE82" s="244"/>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c r="BB82" s="244"/>
      <c r="BC82" s="244"/>
      <c r="BD82" s="244"/>
      <c r="BE82" s="244"/>
      <c r="BF82" s="244"/>
      <c r="BG82" s="244"/>
      <c r="BH82" s="244"/>
      <c r="BI82" s="244"/>
      <c r="BJ82" s="244"/>
      <c r="BK82" s="244"/>
      <c r="BL82" s="244"/>
      <c r="BM82" s="244"/>
      <c r="BN82" s="244"/>
      <c r="BO82" s="244"/>
      <c r="BP82" s="244"/>
      <c r="BQ82" s="244"/>
      <c r="BR82" s="244"/>
      <c r="BS82" s="244"/>
      <c r="BT82" s="244"/>
      <c r="BU82" s="244"/>
      <c r="BV82" s="244"/>
      <c r="BW82" s="244"/>
      <c r="BX82" s="244"/>
      <c r="BY82" s="244"/>
      <c r="BZ82" s="244"/>
      <c r="CA82" s="244"/>
      <c r="CB82" s="244"/>
      <c r="CC82" s="244"/>
      <c r="CD82" s="244"/>
      <c r="CE82" s="244"/>
      <c r="CF82" s="244"/>
      <c r="CG82" s="244"/>
      <c r="CH82" s="244"/>
      <c r="CI82" s="244"/>
      <c r="CJ82" s="244"/>
      <c r="CK82" s="244"/>
      <c r="CL82" s="244"/>
      <c r="CM82" s="244"/>
      <c r="CN82" s="244"/>
      <c r="CO82" s="244"/>
      <c r="CP82" s="244"/>
      <c r="CQ82" s="244"/>
      <c r="CR82" s="244"/>
      <c r="CS82" s="244"/>
      <c r="CT82" s="244"/>
      <c r="CU82" s="244"/>
      <c r="CV82" s="244"/>
      <c r="CW82" s="244"/>
      <c r="CX82" s="244"/>
      <c r="CY82" s="244"/>
      <c r="CZ82" s="244"/>
      <c r="DA82" s="244"/>
      <c r="DB82" s="244"/>
      <c r="DC82" s="244"/>
      <c r="DD82" s="244"/>
      <c r="DE82" s="244"/>
      <c r="DF82" s="244"/>
      <c r="DG82" s="244"/>
      <c r="DH82" s="244"/>
      <c r="DI82" s="244"/>
      <c r="DJ82" s="244"/>
      <c r="DK82" s="244"/>
      <c r="DL82" s="244"/>
      <c r="DM82" s="244"/>
      <c r="DN82" s="244"/>
      <c r="DO82" s="244"/>
      <c r="DP82" s="244"/>
      <c r="DQ82" s="244"/>
      <c r="DR82" s="244"/>
      <c r="DS82" s="244"/>
      <c r="DT82" s="244"/>
      <c r="DU82" s="244"/>
      <c r="DV82" s="244"/>
      <c r="DW82" s="244"/>
      <c r="DX82" s="244"/>
      <c r="DY82" s="244"/>
      <c r="DZ82" s="244"/>
      <c r="EA82" s="244"/>
      <c r="EB82" s="244"/>
      <c r="EC82" s="244"/>
      <c r="ED82" s="244"/>
      <c r="EE82" s="244"/>
      <c r="EF82" s="244"/>
      <c r="EG82" s="244"/>
      <c r="EH82" s="244"/>
      <c r="EI82" s="244"/>
      <c r="EJ82" s="244"/>
      <c r="EK82" s="244"/>
      <c r="EL82" s="244"/>
      <c r="EM82" s="244"/>
      <c r="EN82" s="244"/>
      <c r="EO82" s="244"/>
      <c r="EP82" s="244"/>
      <c r="EQ82" s="244"/>
      <c r="ER82" s="244"/>
      <c r="ES82" s="244"/>
      <c r="ET82" s="244"/>
      <c r="EU82" s="244"/>
      <c r="EV82" s="244"/>
      <c r="EW82" s="244"/>
      <c r="EX82" s="244"/>
      <c r="EY82" s="244"/>
      <c r="EZ82" s="244"/>
      <c r="FA82" s="244"/>
      <c r="FB82" s="244"/>
      <c r="FC82" s="244"/>
      <c r="FD82" s="244"/>
      <c r="FE82" s="244"/>
      <c r="FF82" s="244"/>
      <c r="FG82" s="244"/>
      <c r="FH82" s="244"/>
      <c r="FI82" s="244"/>
      <c r="FJ82" s="244"/>
      <c r="FK82" s="244"/>
      <c r="FL82" s="244"/>
      <c r="FM82" s="244"/>
      <c r="FN82" s="244"/>
      <c r="FO82" s="244"/>
      <c r="FP82" s="244"/>
      <c r="FQ82" s="244"/>
      <c r="FR82" s="244"/>
      <c r="FS82" s="244"/>
      <c r="FT82" s="244"/>
      <c r="FU82" s="244"/>
      <c r="FV82" s="244"/>
      <c r="FW82" s="244"/>
      <c r="FX82" s="244"/>
      <c r="FY82" s="244"/>
      <c r="FZ82" s="244"/>
      <c r="GA82" s="244"/>
      <c r="GB82" s="244"/>
      <c r="GC82" s="244"/>
      <c r="GD82" s="244"/>
      <c r="GE82" s="244"/>
      <c r="GF82" s="244"/>
      <c r="GG82" s="244"/>
      <c r="GH82" s="244"/>
      <c r="GI82" s="244"/>
      <c r="GJ82" s="244"/>
      <c r="GK82" s="244"/>
      <c r="GL82" s="244"/>
      <c r="GM82" s="244"/>
      <c r="GN82" s="244"/>
      <c r="GO82" s="244"/>
      <c r="GP82" s="244"/>
      <c r="GQ82" s="244"/>
      <c r="GR82" s="244"/>
      <c r="GS82" s="244"/>
      <c r="GT82" s="244"/>
      <c r="GU82" s="244"/>
      <c r="GV82" s="244"/>
      <c r="GW82" s="244"/>
      <c r="GX82" s="244"/>
      <c r="GY82" s="244"/>
      <c r="GZ82" s="244"/>
      <c r="HA82" s="244"/>
    </row>
    <row r="83" spans="1:211">
      <c r="A83" s="259" t="s">
        <v>1263</v>
      </c>
      <c r="B83" s="276">
        <v>1.69</v>
      </c>
      <c r="C83" s="276">
        <v>1.73</v>
      </c>
      <c r="D83" s="276"/>
      <c r="E83" s="276"/>
      <c r="F83" s="276"/>
      <c r="G83" s="244"/>
      <c r="H83" s="244"/>
      <c r="I83" s="244"/>
      <c r="J83" s="244"/>
      <c r="K83" s="244"/>
      <c r="L83" s="244"/>
      <c r="M83" s="244"/>
      <c r="N83" s="244"/>
      <c r="O83" s="244"/>
      <c r="P83" s="244"/>
      <c r="Q83" s="244"/>
      <c r="R83" s="244"/>
      <c r="S83" s="244"/>
      <c r="T83" s="244"/>
      <c r="U83" s="244"/>
      <c r="V83" s="244"/>
      <c r="W83" s="244"/>
      <c r="X83" s="244"/>
      <c r="Y83" s="244"/>
      <c r="Z83" s="244"/>
      <c r="AA83" s="244"/>
      <c r="AB83" s="244"/>
      <c r="AC83" s="244"/>
      <c r="AD83" s="244"/>
      <c r="AE83" s="244"/>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c r="BB83" s="244"/>
      <c r="BC83" s="244"/>
      <c r="BD83" s="244"/>
      <c r="BE83" s="244"/>
      <c r="BF83" s="244"/>
      <c r="BG83" s="244"/>
      <c r="BH83" s="244"/>
      <c r="BI83" s="244"/>
      <c r="BJ83" s="244"/>
      <c r="BK83" s="244"/>
      <c r="BL83" s="244"/>
      <c r="BM83" s="244"/>
      <c r="BN83" s="244"/>
      <c r="BO83" s="244"/>
      <c r="BP83" s="244"/>
      <c r="BQ83" s="244"/>
      <c r="BR83" s="244"/>
      <c r="BS83" s="244"/>
      <c r="BT83" s="244"/>
      <c r="BU83" s="244"/>
      <c r="BV83" s="244"/>
      <c r="BW83" s="244"/>
      <c r="BX83" s="244"/>
      <c r="BY83" s="244"/>
      <c r="BZ83" s="244"/>
      <c r="CA83" s="244"/>
      <c r="CB83" s="244"/>
      <c r="CC83" s="244"/>
      <c r="CD83" s="244"/>
      <c r="CE83" s="244"/>
      <c r="CF83" s="244"/>
      <c r="CG83" s="244"/>
      <c r="CH83" s="244"/>
      <c r="CI83" s="244"/>
      <c r="CJ83" s="244"/>
      <c r="CK83" s="244"/>
      <c r="CL83" s="244"/>
      <c r="CM83" s="244"/>
      <c r="CN83" s="244"/>
      <c r="CO83" s="244"/>
      <c r="CP83" s="244"/>
      <c r="CQ83" s="244"/>
      <c r="CR83" s="244"/>
      <c r="CS83" s="244"/>
      <c r="CT83" s="244"/>
      <c r="CU83" s="244"/>
      <c r="CV83" s="244"/>
      <c r="CW83" s="244"/>
      <c r="CX83" s="244"/>
      <c r="CY83" s="244"/>
      <c r="CZ83" s="244"/>
      <c r="DA83" s="244"/>
      <c r="DB83" s="244"/>
      <c r="DC83" s="244"/>
      <c r="DD83" s="244"/>
      <c r="DE83" s="244"/>
      <c r="DF83" s="244"/>
      <c r="DG83" s="244"/>
      <c r="DH83" s="244"/>
      <c r="DI83" s="244"/>
      <c r="DJ83" s="244"/>
      <c r="DK83" s="244"/>
      <c r="DL83" s="244"/>
      <c r="DM83" s="244"/>
      <c r="DN83" s="244"/>
      <c r="DO83" s="244"/>
      <c r="DP83" s="244"/>
      <c r="DQ83" s="244"/>
      <c r="DR83" s="244"/>
      <c r="DS83" s="244"/>
      <c r="DT83" s="244"/>
      <c r="DU83" s="244"/>
      <c r="DV83" s="244"/>
      <c r="DW83" s="244"/>
      <c r="DX83" s="244"/>
      <c r="DY83" s="244"/>
      <c r="DZ83" s="244"/>
      <c r="EA83" s="244"/>
      <c r="EB83" s="244"/>
      <c r="EC83" s="244"/>
      <c r="ED83" s="244"/>
      <c r="EE83" s="244"/>
      <c r="EF83" s="244"/>
      <c r="EG83" s="244"/>
      <c r="EH83" s="244"/>
      <c r="EI83" s="244"/>
      <c r="EJ83" s="244"/>
      <c r="EK83" s="244"/>
      <c r="EL83" s="244"/>
      <c r="EM83" s="244"/>
      <c r="EN83" s="244"/>
      <c r="EO83" s="244"/>
      <c r="EP83" s="244"/>
      <c r="EQ83" s="244"/>
      <c r="ER83" s="244"/>
      <c r="ES83" s="244"/>
      <c r="ET83" s="244"/>
      <c r="EU83" s="244"/>
      <c r="EV83" s="244"/>
      <c r="EW83" s="244"/>
      <c r="EX83" s="244"/>
      <c r="EY83" s="244"/>
      <c r="EZ83" s="244"/>
      <c r="FA83" s="244"/>
      <c r="FB83" s="244"/>
      <c r="FC83" s="244"/>
      <c r="FD83" s="244"/>
      <c r="FE83" s="244"/>
      <c r="FF83" s="244"/>
      <c r="FG83" s="244"/>
      <c r="FH83" s="244"/>
      <c r="FI83" s="244"/>
      <c r="FJ83" s="244"/>
      <c r="FK83" s="244"/>
      <c r="FL83" s="244"/>
      <c r="FM83" s="244"/>
      <c r="FN83" s="244"/>
      <c r="FO83" s="244"/>
      <c r="FP83" s="244"/>
      <c r="FQ83" s="244"/>
      <c r="FR83" s="244"/>
      <c r="FS83" s="244"/>
      <c r="FT83" s="244"/>
      <c r="FU83" s="244"/>
      <c r="FV83" s="244"/>
      <c r="FW83" s="244"/>
      <c r="FX83" s="244"/>
      <c r="FY83" s="244"/>
      <c r="FZ83" s="244"/>
      <c r="GA83" s="244"/>
      <c r="GB83" s="244"/>
      <c r="GC83" s="244"/>
      <c r="GD83" s="244"/>
      <c r="GE83" s="244"/>
      <c r="GF83" s="244"/>
      <c r="GG83" s="244"/>
      <c r="GH83" s="244"/>
      <c r="GI83" s="244"/>
      <c r="GJ83" s="244"/>
      <c r="GK83" s="244"/>
      <c r="GL83" s="244"/>
      <c r="GM83" s="244"/>
      <c r="GN83" s="244"/>
      <c r="GO83" s="244"/>
      <c r="GP83" s="244"/>
      <c r="GQ83" s="244"/>
      <c r="GR83" s="244"/>
      <c r="GS83" s="244"/>
      <c r="GT83" s="244"/>
      <c r="GU83" s="244"/>
      <c r="GV83" s="244"/>
      <c r="GW83" s="244"/>
      <c r="GX83" s="244"/>
      <c r="GY83" s="244"/>
      <c r="GZ83" s="244"/>
      <c r="HA83" s="244"/>
    </row>
    <row r="84" spans="1:211">
      <c r="A84" s="259" t="s">
        <v>1264</v>
      </c>
      <c r="B84" s="276">
        <v>1.97</v>
      </c>
      <c r="C84" s="276">
        <v>2.0699999999999998</v>
      </c>
      <c r="D84" s="276">
        <v>2.16</v>
      </c>
      <c r="E84" s="276">
        <v>2.29</v>
      </c>
      <c r="F84" s="276"/>
      <c r="G84" s="244"/>
      <c r="H84" s="244"/>
      <c r="I84" s="244"/>
      <c r="J84" s="244"/>
      <c r="K84" s="244"/>
      <c r="L84" s="244"/>
      <c r="M84" s="244"/>
      <c r="N84" s="244"/>
      <c r="O84" s="244"/>
      <c r="P84" s="244"/>
      <c r="Q84" s="244"/>
      <c r="R84" s="244"/>
      <c r="S84" s="244"/>
      <c r="T84" s="244"/>
      <c r="U84" s="244"/>
      <c r="V84" s="244"/>
      <c r="W84" s="244"/>
      <c r="X84" s="244"/>
      <c r="Y84" s="244"/>
      <c r="Z84" s="244"/>
      <c r="AA84" s="244"/>
      <c r="AB84" s="244"/>
      <c r="AC84" s="244"/>
      <c r="AD84" s="244"/>
      <c r="AE84" s="244"/>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c r="BB84" s="244"/>
      <c r="BC84" s="244"/>
      <c r="BD84" s="244"/>
      <c r="BE84" s="244"/>
      <c r="BF84" s="244"/>
      <c r="BG84" s="244"/>
      <c r="BH84" s="244"/>
      <c r="BI84" s="244"/>
      <c r="BJ84" s="244"/>
      <c r="BK84" s="244"/>
      <c r="BL84" s="244"/>
      <c r="BM84" s="244"/>
      <c r="BN84" s="244"/>
      <c r="BO84" s="244"/>
      <c r="BP84" s="244"/>
      <c r="BQ84" s="244"/>
      <c r="BR84" s="244"/>
      <c r="BS84" s="244"/>
      <c r="BT84" s="244"/>
      <c r="BU84" s="244"/>
      <c r="BV84" s="244"/>
      <c r="BW84" s="244"/>
      <c r="BX84" s="244"/>
      <c r="BY84" s="244"/>
      <c r="BZ84" s="244"/>
      <c r="CA84" s="244"/>
      <c r="CB84" s="244"/>
      <c r="CC84" s="244"/>
      <c r="CD84" s="244"/>
      <c r="CE84" s="244"/>
      <c r="CF84" s="244"/>
      <c r="CG84" s="244"/>
      <c r="CH84" s="244"/>
      <c r="CI84" s="244"/>
      <c r="CJ84" s="244"/>
      <c r="CK84" s="244"/>
      <c r="CL84" s="244"/>
      <c r="CM84" s="244"/>
      <c r="CN84" s="244"/>
      <c r="CO84" s="244"/>
      <c r="CP84" s="244"/>
      <c r="CQ84" s="244"/>
      <c r="CR84" s="244"/>
      <c r="CS84" s="244"/>
      <c r="CT84" s="244"/>
      <c r="CU84" s="244"/>
      <c r="CV84" s="244"/>
      <c r="CW84" s="244"/>
      <c r="CX84" s="244"/>
      <c r="CY84" s="244"/>
      <c r="CZ84" s="244"/>
      <c r="DA84" s="244"/>
      <c r="DB84" s="244"/>
      <c r="DC84" s="244"/>
      <c r="DD84" s="244"/>
      <c r="DE84" s="244"/>
      <c r="DF84" s="244"/>
      <c r="DG84" s="244"/>
      <c r="DH84" s="244"/>
      <c r="DI84" s="244"/>
      <c r="DJ84" s="244"/>
      <c r="DK84" s="244"/>
      <c r="DL84" s="244"/>
      <c r="DM84" s="244"/>
      <c r="DN84" s="244"/>
      <c r="DO84" s="244"/>
      <c r="DP84" s="244"/>
      <c r="DQ84" s="244"/>
      <c r="DR84" s="244"/>
      <c r="DS84" s="244"/>
      <c r="DT84" s="244"/>
      <c r="DU84" s="244"/>
      <c r="DV84" s="244"/>
      <c r="DW84" s="244"/>
      <c r="DX84" s="244"/>
      <c r="DY84" s="244"/>
      <c r="DZ84" s="244"/>
      <c r="EA84" s="244"/>
      <c r="EB84" s="244"/>
      <c r="EC84" s="244"/>
      <c r="ED84" s="244"/>
      <c r="EE84" s="244"/>
      <c r="EF84" s="244"/>
      <c r="EG84" s="244"/>
      <c r="EH84" s="244"/>
      <c r="EI84" s="244"/>
      <c r="EJ84" s="244"/>
      <c r="EK84" s="244"/>
      <c r="EL84" s="244"/>
      <c r="EM84" s="244"/>
      <c r="EN84" s="244"/>
      <c r="EO84" s="244"/>
      <c r="EP84" s="244"/>
      <c r="EQ84" s="244"/>
      <c r="ER84" s="244"/>
      <c r="ES84" s="244"/>
      <c r="ET84" s="244"/>
      <c r="EU84" s="244"/>
      <c r="EV84" s="244"/>
      <c r="EW84" s="244"/>
      <c r="EX84" s="244"/>
      <c r="EY84" s="244"/>
      <c r="EZ84" s="244"/>
      <c r="FA84" s="244"/>
      <c r="FB84" s="244"/>
      <c r="FC84" s="244"/>
      <c r="FD84" s="244"/>
      <c r="FE84" s="244"/>
      <c r="FF84" s="244"/>
      <c r="FG84" s="244"/>
      <c r="FH84" s="244"/>
      <c r="FI84" s="244"/>
      <c r="FJ84" s="244"/>
      <c r="FK84" s="244"/>
      <c r="FL84" s="244"/>
      <c r="FM84" s="244"/>
      <c r="FN84" s="244"/>
      <c r="FO84" s="244"/>
      <c r="FP84" s="244"/>
      <c r="FQ84" s="244"/>
      <c r="FR84" s="244"/>
      <c r="FS84" s="244"/>
      <c r="FT84" s="244"/>
      <c r="FU84" s="244"/>
      <c r="FV84" s="244"/>
      <c r="FW84" s="244"/>
      <c r="FX84" s="244"/>
      <c r="FY84" s="244"/>
      <c r="FZ84" s="244"/>
      <c r="GA84" s="244"/>
      <c r="GB84" s="244"/>
      <c r="GC84" s="244"/>
      <c r="GD84" s="244"/>
      <c r="GE84" s="244"/>
      <c r="GF84" s="244"/>
      <c r="GG84" s="244"/>
      <c r="GH84" s="244"/>
      <c r="GI84" s="244"/>
      <c r="GJ84" s="244"/>
      <c r="GK84" s="244"/>
      <c r="GL84" s="244"/>
      <c r="GM84" s="244"/>
      <c r="GN84" s="244"/>
      <c r="GO84" s="244"/>
      <c r="GP84" s="244"/>
      <c r="GQ84" s="244"/>
      <c r="GR84" s="244"/>
      <c r="GS84" s="244"/>
      <c r="GT84" s="244"/>
      <c r="GU84" s="244"/>
      <c r="GV84" s="244"/>
      <c r="GW84" s="244"/>
      <c r="GX84" s="244"/>
      <c r="GY84" s="244"/>
      <c r="GZ84" s="244"/>
      <c r="HA84" s="244"/>
    </row>
    <row r="85" spans="1:211">
      <c r="A85" s="259" t="s">
        <v>1003</v>
      </c>
      <c r="B85" s="276">
        <v>4.21</v>
      </c>
      <c r="C85" s="276">
        <v>4.53</v>
      </c>
      <c r="D85" s="276">
        <v>4.87</v>
      </c>
      <c r="E85" s="276"/>
      <c r="F85" s="276"/>
      <c r="G85" s="244"/>
      <c r="H85" s="244"/>
      <c r="I85" s="244"/>
      <c r="J85" s="244"/>
      <c r="K85" s="244"/>
      <c r="L85" s="244"/>
      <c r="M85" s="244"/>
      <c r="N85" s="244"/>
      <c r="O85" s="244"/>
      <c r="P85" s="244"/>
      <c r="Q85" s="244"/>
      <c r="R85" s="244"/>
      <c r="S85" s="244"/>
      <c r="T85" s="244"/>
      <c r="U85" s="244"/>
      <c r="V85" s="244"/>
      <c r="W85" s="244"/>
      <c r="X85" s="244"/>
      <c r="Y85" s="244"/>
      <c r="Z85" s="244"/>
      <c r="AA85" s="244"/>
      <c r="AB85" s="244"/>
      <c r="AC85" s="244"/>
      <c r="AD85" s="244"/>
      <c r="AE85" s="244"/>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c r="BB85" s="244"/>
      <c r="BC85" s="244"/>
      <c r="BD85" s="244"/>
      <c r="BE85" s="244"/>
      <c r="BF85" s="244"/>
      <c r="BG85" s="244"/>
      <c r="BH85" s="244"/>
      <c r="BI85" s="244"/>
      <c r="BJ85" s="244"/>
      <c r="BK85" s="244"/>
      <c r="BL85" s="244"/>
      <c r="BM85" s="244"/>
      <c r="BN85" s="244"/>
      <c r="BO85" s="244"/>
      <c r="BP85" s="244"/>
      <c r="BQ85" s="244"/>
      <c r="BR85" s="244"/>
      <c r="BS85" s="244"/>
      <c r="BT85" s="244"/>
      <c r="BU85" s="244"/>
      <c r="BV85" s="244"/>
      <c r="BW85" s="244"/>
      <c r="BX85" s="244"/>
      <c r="BY85" s="244"/>
      <c r="BZ85" s="244"/>
      <c r="CA85" s="244"/>
      <c r="CB85" s="244"/>
      <c r="CC85" s="244"/>
      <c r="CD85" s="244"/>
      <c r="CE85" s="244"/>
      <c r="CF85" s="244"/>
      <c r="CG85" s="244"/>
      <c r="CH85" s="244"/>
      <c r="CI85" s="244"/>
      <c r="CJ85" s="244"/>
      <c r="CK85" s="244"/>
      <c r="CL85" s="244"/>
      <c r="CM85" s="244"/>
      <c r="CN85" s="244"/>
      <c r="CO85" s="244"/>
      <c r="CP85" s="244"/>
      <c r="CQ85" s="244"/>
      <c r="CR85" s="244"/>
      <c r="CS85" s="244"/>
      <c r="CT85" s="244"/>
      <c r="CU85" s="244"/>
      <c r="CV85" s="244"/>
      <c r="CW85" s="244"/>
      <c r="CX85" s="244"/>
      <c r="CY85" s="244"/>
      <c r="CZ85" s="244"/>
      <c r="DA85" s="244"/>
      <c r="DB85" s="244"/>
      <c r="DC85" s="244"/>
      <c r="DD85" s="244"/>
      <c r="DE85" s="244"/>
      <c r="DF85" s="244"/>
      <c r="DG85" s="244"/>
      <c r="DH85" s="244"/>
      <c r="DI85" s="244"/>
      <c r="DJ85" s="244"/>
      <c r="DK85" s="244"/>
      <c r="DL85" s="244"/>
      <c r="DM85" s="244"/>
      <c r="DN85" s="244"/>
      <c r="DO85" s="244"/>
      <c r="DP85" s="244"/>
      <c r="DQ85" s="244"/>
      <c r="DR85" s="244"/>
      <c r="DS85" s="244"/>
      <c r="DT85" s="244"/>
      <c r="DU85" s="244"/>
      <c r="DV85" s="244"/>
      <c r="DW85" s="244"/>
      <c r="DX85" s="244"/>
      <c r="DY85" s="244"/>
      <c r="DZ85" s="244"/>
      <c r="EA85" s="244"/>
      <c r="EB85" s="244"/>
      <c r="EC85" s="244"/>
      <c r="ED85" s="244"/>
      <c r="EE85" s="244"/>
      <c r="EF85" s="244"/>
      <c r="EG85" s="244"/>
      <c r="EH85" s="244"/>
      <c r="EI85" s="244"/>
      <c r="EJ85" s="244"/>
      <c r="EK85" s="244"/>
      <c r="EL85" s="244"/>
      <c r="EM85" s="244"/>
      <c r="EN85" s="244"/>
      <c r="EO85" s="244"/>
      <c r="EP85" s="244"/>
      <c r="EQ85" s="244"/>
      <c r="ER85" s="244"/>
      <c r="ES85" s="244"/>
      <c r="ET85" s="244"/>
      <c r="EU85" s="244"/>
      <c r="EV85" s="244"/>
      <c r="EW85" s="244"/>
      <c r="EX85" s="244"/>
      <c r="EY85" s="244"/>
      <c r="EZ85" s="244"/>
      <c r="FA85" s="244"/>
      <c r="FB85" s="244"/>
      <c r="FC85" s="244"/>
      <c r="FD85" s="244"/>
      <c r="FE85" s="244"/>
      <c r="FF85" s="244"/>
      <c r="FG85" s="244"/>
      <c r="FH85" s="244"/>
      <c r="FI85" s="244"/>
      <c r="FJ85" s="244"/>
      <c r="FK85" s="244"/>
      <c r="FL85" s="244"/>
      <c r="FM85" s="244"/>
      <c r="FN85" s="244"/>
      <c r="FO85" s="244"/>
      <c r="FP85" s="244"/>
      <c r="FQ85" s="244"/>
      <c r="FR85" s="244"/>
      <c r="FS85" s="244"/>
      <c r="FT85" s="244"/>
      <c r="FU85" s="244"/>
      <c r="FV85" s="244"/>
      <c r="FW85" s="244"/>
      <c r="FX85" s="244"/>
      <c r="FY85" s="244"/>
      <c r="FZ85" s="244"/>
      <c r="GA85" s="244"/>
      <c r="GB85" s="244"/>
      <c r="GC85" s="244"/>
      <c r="GD85" s="244"/>
      <c r="GE85" s="244"/>
      <c r="GF85" s="244"/>
      <c r="GG85" s="244"/>
      <c r="GH85" s="244"/>
      <c r="GI85" s="244"/>
      <c r="GJ85" s="244"/>
      <c r="GK85" s="244"/>
      <c r="GL85" s="244"/>
      <c r="GM85" s="244"/>
      <c r="GN85" s="244"/>
      <c r="GO85" s="244"/>
      <c r="GP85" s="244"/>
      <c r="GQ85" s="244"/>
      <c r="GR85" s="244"/>
      <c r="GS85" s="244"/>
      <c r="GT85" s="244"/>
      <c r="GU85" s="244"/>
      <c r="GV85" s="244"/>
      <c r="GW85" s="244"/>
      <c r="GX85" s="244"/>
      <c r="GY85" s="244"/>
      <c r="GZ85" s="244"/>
      <c r="HA85" s="244"/>
    </row>
    <row r="86" spans="1:211">
      <c r="A86" s="259" t="s">
        <v>554</v>
      </c>
      <c r="B86" s="276">
        <v>2.54</v>
      </c>
      <c r="C86" s="276">
        <v>2.63</v>
      </c>
      <c r="D86" s="276">
        <v>2.7</v>
      </c>
      <c r="E86" s="276"/>
      <c r="F86" s="276"/>
      <c r="G86" s="244"/>
      <c r="H86" s="244"/>
      <c r="I86" s="244"/>
      <c r="J86" s="244"/>
      <c r="K86" s="244"/>
      <c r="L86" s="244"/>
      <c r="M86" s="244"/>
      <c r="N86" s="244"/>
      <c r="O86" s="244"/>
      <c r="P86" s="244"/>
      <c r="Q86" s="244"/>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c r="BB86" s="244"/>
      <c r="BC86" s="244"/>
      <c r="BD86" s="244"/>
      <c r="BE86" s="244"/>
      <c r="BF86" s="244"/>
      <c r="BG86" s="244"/>
      <c r="BH86" s="244"/>
      <c r="BI86" s="244"/>
      <c r="BJ86" s="244"/>
      <c r="BK86" s="244"/>
      <c r="BL86" s="244"/>
      <c r="BM86" s="244"/>
      <c r="BN86" s="244"/>
      <c r="BO86" s="244"/>
      <c r="BP86" s="244"/>
      <c r="BQ86" s="244"/>
      <c r="BR86" s="244"/>
      <c r="BS86" s="244"/>
      <c r="BT86" s="244"/>
      <c r="BU86" s="244"/>
      <c r="BV86" s="244"/>
      <c r="BW86" s="244"/>
      <c r="BX86" s="244"/>
      <c r="BY86" s="244"/>
      <c r="BZ86" s="244"/>
      <c r="CA86" s="244"/>
      <c r="CB86" s="244"/>
      <c r="CC86" s="244"/>
      <c r="CD86" s="244"/>
      <c r="CE86" s="244"/>
      <c r="CF86" s="244"/>
      <c r="CG86" s="244"/>
      <c r="CH86" s="244"/>
      <c r="CI86" s="244"/>
      <c r="CJ86" s="244"/>
      <c r="CK86" s="244"/>
      <c r="CL86" s="244"/>
      <c r="CM86" s="244"/>
      <c r="CN86" s="244"/>
      <c r="CO86" s="244"/>
      <c r="CP86" s="244"/>
      <c r="CQ86" s="244"/>
      <c r="CR86" s="244"/>
      <c r="CS86" s="244"/>
      <c r="CT86" s="244"/>
      <c r="CU86" s="244"/>
      <c r="CV86" s="244"/>
      <c r="CW86" s="244"/>
      <c r="CX86" s="244"/>
      <c r="CY86" s="244"/>
      <c r="CZ86" s="244"/>
      <c r="DA86" s="244"/>
      <c r="DB86" s="244"/>
      <c r="DC86" s="244"/>
      <c r="DD86" s="244"/>
      <c r="DE86" s="244"/>
      <c r="DF86" s="244"/>
      <c r="DG86" s="244"/>
      <c r="DH86" s="244"/>
      <c r="DI86" s="244"/>
      <c r="DJ86" s="244"/>
      <c r="DK86" s="244"/>
      <c r="DL86" s="244"/>
      <c r="DM86" s="244"/>
      <c r="DN86" s="244"/>
      <c r="DO86" s="244"/>
      <c r="DP86" s="244"/>
      <c r="DQ86" s="244"/>
      <c r="DR86" s="244"/>
      <c r="DS86" s="244"/>
      <c r="DT86" s="244"/>
      <c r="DU86" s="244"/>
      <c r="DV86" s="244"/>
      <c r="DW86" s="244"/>
      <c r="DX86" s="244"/>
      <c r="DY86" s="244"/>
      <c r="DZ86" s="244"/>
      <c r="EA86" s="244"/>
      <c r="EB86" s="244"/>
      <c r="EC86" s="244"/>
      <c r="ED86" s="244"/>
      <c r="EE86" s="244"/>
      <c r="EF86" s="244"/>
      <c r="EG86" s="244"/>
      <c r="EH86" s="244"/>
      <c r="EI86" s="244"/>
      <c r="EJ86" s="244"/>
      <c r="EK86" s="244"/>
      <c r="EL86" s="244"/>
      <c r="EM86" s="244"/>
      <c r="EN86" s="244"/>
      <c r="EO86" s="244"/>
      <c r="EP86" s="244"/>
      <c r="EQ86" s="244"/>
      <c r="ER86" s="244"/>
      <c r="ES86" s="244"/>
      <c r="ET86" s="244"/>
      <c r="EU86" s="244"/>
      <c r="EV86" s="244"/>
      <c r="EW86" s="244"/>
      <c r="EX86" s="244"/>
      <c r="EY86" s="244"/>
      <c r="EZ86" s="244"/>
      <c r="FA86" s="244"/>
      <c r="FB86" s="244"/>
      <c r="FC86" s="244"/>
      <c r="FD86" s="244"/>
      <c r="FE86" s="244"/>
      <c r="FF86" s="244"/>
      <c r="FG86" s="244"/>
      <c r="FH86" s="244"/>
      <c r="FI86" s="244"/>
      <c r="FJ86" s="244"/>
      <c r="FK86" s="244"/>
      <c r="FL86" s="244"/>
      <c r="FM86" s="244"/>
      <c r="FN86" s="244"/>
      <c r="FO86" s="244"/>
      <c r="FP86" s="244"/>
      <c r="FQ86" s="244"/>
      <c r="FR86" s="244"/>
      <c r="FS86" s="244"/>
      <c r="FT86" s="244"/>
      <c r="FU86" s="244"/>
      <c r="FV86" s="244"/>
      <c r="FW86" s="244"/>
      <c r="FX86" s="244"/>
      <c r="FY86" s="244"/>
      <c r="FZ86" s="244"/>
      <c r="GA86" s="244"/>
      <c r="GB86" s="244"/>
      <c r="GC86" s="244"/>
      <c r="GD86" s="244"/>
      <c r="GE86" s="244"/>
      <c r="GF86" s="244"/>
      <c r="GG86" s="244"/>
      <c r="GH86" s="244"/>
      <c r="GI86" s="244"/>
      <c r="GJ86" s="244"/>
      <c r="GK86" s="244"/>
      <c r="GL86" s="244"/>
      <c r="GM86" s="244"/>
      <c r="GN86" s="244"/>
      <c r="GO86" s="244"/>
      <c r="GP86" s="244"/>
      <c r="GQ86" s="244"/>
      <c r="GR86" s="244"/>
      <c r="GS86" s="244"/>
      <c r="GT86" s="244"/>
      <c r="GU86" s="244"/>
      <c r="GV86" s="244"/>
      <c r="GW86" s="244"/>
      <c r="GX86" s="244"/>
      <c r="GY86" s="244"/>
      <c r="GZ86" s="244"/>
      <c r="HA86" s="244"/>
    </row>
    <row r="87" spans="1:211">
      <c r="A87" s="259" t="s">
        <v>1265</v>
      </c>
      <c r="B87" s="276">
        <v>1.5</v>
      </c>
      <c r="C87" s="276">
        <v>1.52</v>
      </c>
      <c r="D87" s="276">
        <v>1.54</v>
      </c>
      <c r="E87" s="276">
        <v>1.6</v>
      </c>
      <c r="F87" s="276"/>
      <c r="G87" s="244"/>
      <c r="H87" s="244"/>
      <c r="I87" s="244"/>
      <c r="J87" s="244"/>
      <c r="K87" s="244"/>
      <c r="L87" s="244"/>
      <c r="M87" s="244"/>
      <c r="N87" s="244"/>
      <c r="O87" s="244"/>
      <c r="P87" s="244"/>
      <c r="Q87" s="244"/>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c r="BO87" s="244"/>
      <c r="BP87" s="244"/>
      <c r="BQ87" s="244"/>
      <c r="BR87" s="244"/>
      <c r="BS87" s="244"/>
      <c r="BT87" s="244"/>
      <c r="BU87" s="244"/>
      <c r="BV87" s="244"/>
      <c r="BW87" s="244"/>
      <c r="BX87" s="244"/>
      <c r="BY87" s="244"/>
      <c r="BZ87" s="244"/>
      <c r="CA87" s="244"/>
      <c r="CB87" s="244"/>
      <c r="CC87" s="244"/>
      <c r="CD87" s="244"/>
      <c r="CE87" s="244"/>
      <c r="CF87" s="244"/>
      <c r="CG87" s="244"/>
      <c r="CH87" s="244"/>
      <c r="CI87" s="244"/>
      <c r="CJ87" s="244"/>
      <c r="CK87" s="244"/>
      <c r="CL87" s="244"/>
      <c r="CM87" s="244"/>
      <c r="CN87" s="244"/>
      <c r="CO87" s="244"/>
      <c r="CP87" s="244"/>
      <c r="CQ87" s="244"/>
      <c r="CR87" s="244"/>
      <c r="CS87" s="244"/>
      <c r="CT87" s="244"/>
      <c r="CU87" s="244"/>
      <c r="CV87" s="244"/>
      <c r="CW87" s="244"/>
      <c r="CX87" s="244"/>
      <c r="CY87" s="244"/>
      <c r="CZ87" s="244"/>
      <c r="DA87" s="244"/>
      <c r="DB87" s="244"/>
      <c r="DC87" s="244"/>
      <c r="DD87" s="244"/>
      <c r="DE87" s="244"/>
      <c r="DF87" s="244"/>
      <c r="DG87" s="244"/>
      <c r="DH87" s="244"/>
      <c r="DI87" s="244"/>
      <c r="DJ87" s="244"/>
      <c r="DK87" s="244"/>
      <c r="DL87" s="244"/>
      <c r="DM87" s="244"/>
      <c r="DN87" s="244"/>
      <c r="DO87" s="244"/>
      <c r="DP87" s="244"/>
      <c r="DQ87" s="244"/>
      <c r="DR87" s="244"/>
      <c r="DS87" s="244"/>
      <c r="DT87" s="244"/>
      <c r="DU87" s="244"/>
      <c r="DV87" s="244"/>
      <c r="DW87" s="244"/>
      <c r="DX87" s="244"/>
      <c r="DY87" s="244"/>
      <c r="DZ87" s="244"/>
      <c r="EA87" s="244"/>
      <c r="EB87" s="244"/>
      <c r="EC87" s="244"/>
      <c r="ED87" s="244"/>
      <c r="EE87" s="244"/>
      <c r="EF87" s="244"/>
      <c r="EG87" s="244"/>
      <c r="EH87" s="244"/>
      <c r="EI87" s="244"/>
      <c r="EJ87" s="244"/>
      <c r="EK87" s="244"/>
      <c r="EL87" s="244"/>
      <c r="EM87" s="244"/>
      <c r="EN87" s="244"/>
      <c r="EO87" s="244"/>
      <c r="EP87" s="244"/>
      <c r="EQ87" s="244"/>
      <c r="ER87" s="244"/>
      <c r="ES87" s="244"/>
      <c r="ET87" s="244"/>
      <c r="EU87" s="244"/>
      <c r="EV87" s="244"/>
      <c r="EW87" s="244"/>
      <c r="EX87" s="244"/>
      <c r="EY87" s="244"/>
      <c r="EZ87" s="244"/>
      <c r="FA87" s="244"/>
      <c r="FB87" s="244"/>
      <c r="FC87" s="244"/>
      <c r="FD87" s="244"/>
      <c r="FE87" s="244"/>
      <c r="FF87" s="244"/>
      <c r="FG87" s="244"/>
      <c r="FH87" s="244"/>
      <c r="FI87" s="244"/>
      <c r="FJ87" s="244"/>
      <c r="FK87" s="244"/>
      <c r="FL87" s="244"/>
      <c r="FM87" s="244"/>
      <c r="FN87" s="244"/>
      <c r="FO87" s="244"/>
      <c r="FP87" s="244"/>
      <c r="FQ87" s="244"/>
      <c r="FR87" s="244"/>
      <c r="FS87" s="244"/>
      <c r="FT87" s="244"/>
      <c r="FU87" s="244"/>
      <c r="FV87" s="244"/>
      <c r="FW87" s="244"/>
      <c r="FX87" s="244"/>
      <c r="FY87" s="244"/>
      <c r="FZ87" s="244"/>
      <c r="GA87" s="244"/>
      <c r="GB87" s="244"/>
      <c r="GC87" s="244"/>
      <c r="GD87" s="244"/>
      <c r="GE87" s="244"/>
      <c r="GF87" s="244"/>
      <c r="GG87" s="244"/>
      <c r="GH87" s="244"/>
      <c r="GI87" s="244"/>
      <c r="GJ87" s="244"/>
      <c r="GK87" s="244"/>
      <c r="GL87" s="244"/>
      <c r="GM87" s="244"/>
      <c r="GN87" s="244"/>
      <c r="GO87" s="244"/>
      <c r="GP87" s="244"/>
      <c r="GQ87" s="244"/>
      <c r="GR87" s="244"/>
      <c r="GS87" s="244"/>
      <c r="GT87" s="244"/>
      <c r="GU87" s="244"/>
      <c r="GV87" s="244"/>
      <c r="GW87" s="244"/>
      <c r="GX87" s="244"/>
      <c r="GY87" s="244"/>
      <c r="GZ87" s="244"/>
      <c r="HA87" s="244"/>
    </row>
    <row r="88" spans="1:211">
      <c r="A88" s="259" t="s">
        <v>543</v>
      </c>
      <c r="B88" s="276">
        <v>2.5</v>
      </c>
      <c r="C88" s="276">
        <v>2.66</v>
      </c>
      <c r="D88" s="276">
        <v>2.88</v>
      </c>
      <c r="E88" s="276"/>
      <c r="F88" s="276"/>
      <c r="G88" s="244"/>
      <c r="H88" s="244"/>
      <c r="I88" s="244"/>
      <c r="J88" s="244"/>
      <c r="K88" s="244"/>
      <c r="L88" s="244"/>
      <c r="M88" s="244"/>
      <c r="N88" s="244"/>
      <c r="O88" s="244"/>
      <c r="P88" s="244"/>
      <c r="Q88" s="244"/>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c r="BB88" s="244"/>
      <c r="BC88" s="244"/>
      <c r="BD88" s="244"/>
      <c r="BE88" s="244"/>
      <c r="BF88" s="244"/>
      <c r="BG88" s="244"/>
      <c r="BH88" s="244"/>
      <c r="BI88" s="244"/>
      <c r="BJ88" s="244"/>
      <c r="BK88" s="244"/>
      <c r="BL88" s="244"/>
      <c r="BM88" s="244"/>
      <c r="BN88" s="244"/>
      <c r="BO88" s="244"/>
      <c r="BP88" s="244"/>
      <c r="BQ88" s="244"/>
      <c r="BR88" s="244"/>
      <c r="BS88" s="244"/>
      <c r="BT88" s="244"/>
      <c r="BU88" s="244"/>
      <c r="BV88" s="244"/>
      <c r="BW88" s="244"/>
      <c r="BX88" s="244"/>
      <c r="BY88" s="244"/>
      <c r="BZ88" s="244"/>
      <c r="CA88" s="244"/>
      <c r="CB88" s="244"/>
      <c r="CC88" s="244"/>
      <c r="CD88" s="244"/>
      <c r="CE88" s="244"/>
      <c r="CF88" s="244"/>
      <c r="CG88" s="244"/>
      <c r="CH88" s="244"/>
      <c r="CI88" s="244"/>
      <c r="CJ88" s="244"/>
      <c r="CK88" s="244"/>
      <c r="CL88" s="244"/>
      <c r="CM88" s="244"/>
      <c r="CN88" s="244"/>
      <c r="CO88" s="244"/>
      <c r="CP88" s="244"/>
      <c r="CQ88" s="244"/>
      <c r="CR88" s="244"/>
      <c r="CS88" s="244"/>
      <c r="CT88" s="244"/>
      <c r="CU88" s="244"/>
      <c r="CV88" s="244"/>
      <c r="CW88" s="244"/>
      <c r="CX88" s="244"/>
      <c r="CY88" s="244"/>
      <c r="CZ88" s="244"/>
      <c r="DA88" s="244"/>
      <c r="DB88" s="244"/>
      <c r="DC88" s="244"/>
      <c r="DD88" s="244"/>
      <c r="DE88" s="244"/>
      <c r="DF88" s="244"/>
      <c r="DG88" s="244"/>
      <c r="DH88" s="244"/>
      <c r="DI88" s="244"/>
      <c r="DJ88" s="244"/>
      <c r="DK88" s="244"/>
      <c r="DL88" s="244"/>
      <c r="DM88" s="244"/>
      <c r="DN88" s="244"/>
      <c r="DO88" s="244"/>
      <c r="DP88" s="244"/>
      <c r="DQ88" s="244"/>
      <c r="DR88" s="244"/>
      <c r="DS88" s="244"/>
      <c r="DT88" s="244"/>
      <c r="DU88" s="244"/>
      <c r="DV88" s="244"/>
      <c r="DW88" s="244"/>
      <c r="DX88" s="244"/>
      <c r="DY88" s="244"/>
      <c r="DZ88" s="244"/>
      <c r="EA88" s="244"/>
      <c r="EB88" s="244"/>
      <c r="EC88" s="244"/>
      <c r="ED88" s="244"/>
      <c r="EE88" s="244"/>
      <c r="EF88" s="244"/>
      <c r="EG88" s="244"/>
      <c r="EH88" s="244"/>
      <c r="EI88" s="244"/>
      <c r="EJ88" s="244"/>
      <c r="EK88" s="244"/>
      <c r="EL88" s="244"/>
      <c r="EM88" s="244"/>
      <c r="EN88" s="244"/>
      <c r="EO88" s="244"/>
      <c r="EP88" s="244"/>
      <c r="EQ88" s="244"/>
      <c r="ER88" s="244"/>
      <c r="ES88" s="244"/>
      <c r="ET88" s="244"/>
      <c r="EU88" s="244"/>
      <c r="EV88" s="244"/>
      <c r="EW88" s="244"/>
      <c r="EX88" s="244"/>
      <c r="EY88" s="244"/>
      <c r="EZ88" s="244"/>
      <c r="FA88" s="244"/>
      <c r="FB88" s="244"/>
      <c r="FC88" s="244"/>
      <c r="FD88" s="244"/>
      <c r="FE88" s="244"/>
      <c r="FF88" s="244"/>
      <c r="FG88" s="244"/>
      <c r="FH88" s="244"/>
      <c r="FI88" s="244"/>
      <c r="FJ88" s="244"/>
      <c r="FK88" s="244"/>
      <c r="FL88" s="244"/>
      <c r="FM88" s="244"/>
      <c r="FN88" s="244"/>
      <c r="FO88" s="244"/>
      <c r="FP88" s="244"/>
      <c r="FQ88" s="244"/>
      <c r="FR88" s="244"/>
      <c r="FS88" s="244"/>
      <c r="FT88" s="244"/>
      <c r="FU88" s="244"/>
      <c r="FV88" s="244"/>
      <c r="FW88" s="244"/>
      <c r="FX88" s="244"/>
      <c r="FY88" s="244"/>
      <c r="FZ88" s="244"/>
      <c r="GA88" s="244"/>
      <c r="GB88" s="244"/>
      <c r="GC88" s="244"/>
      <c r="GD88" s="244"/>
      <c r="GE88" s="244"/>
      <c r="GF88" s="244"/>
      <c r="GG88" s="244"/>
      <c r="GH88" s="244"/>
      <c r="GI88" s="244"/>
      <c r="GJ88" s="244"/>
      <c r="GK88" s="244"/>
      <c r="GL88" s="244"/>
      <c r="GM88" s="244"/>
      <c r="GN88" s="244"/>
      <c r="GO88" s="244"/>
      <c r="GP88" s="244"/>
      <c r="GQ88" s="244"/>
      <c r="GR88" s="244"/>
      <c r="GS88" s="244"/>
      <c r="GT88" s="244"/>
      <c r="GU88" s="244"/>
      <c r="GV88" s="244"/>
      <c r="GW88" s="244"/>
      <c r="GX88" s="244"/>
      <c r="GY88" s="244"/>
      <c r="GZ88" s="244"/>
      <c r="HA88" s="244"/>
    </row>
    <row r="89" spans="1:211">
      <c r="A89" s="259" t="s">
        <v>39</v>
      </c>
      <c r="B89" s="276">
        <v>1.7</v>
      </c>
      <c r="C89" s="276">
        <v>1.8</v>
      </c>
      <c r="D89" s="276">
        <v>1.93</v>
      </c>
      <c r="E89" s="276">
        <v>2.02</v>
      </c>
      <c r="F89" s="276"/>
      <c r="G89" s="244"/>
      <c r="H89" s="244"/>
      <c r="I89" s="244"/>
      <c r="J89" s="244"/>
      <c r="K89" s="244"/>
      <c r="L89" s="244"/>
      <c r="M89" s="244"/>
      <c r="N89" s="244"/>
      <c r="O89" s="244"/>
      <c r="P89" s="244"/>
      <c r="Q89" s="244"/>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c r="BB89" s="244"/>
      <c r="BC89" s="244"/>
      <c r="BD89" s="244"/>
      <c r="BE89" s="244"/>
      <c r="BF89" s="244"/>
      <c r="BG89" s="244"/>
      <c r="BH89" s="244"/>
      <c r="BI89" s="244"/>
      <c r="BJ89" s="244"/>
      <c r="BK89" s="244"/>
      <c r="BL89" s="244"/>
      <c r="BM89" s="244"/>
      <c r="BN89" s="244"/>
      <c r="BO89" s="244"/>
      <c r="BP89" s="244"/>
      <c r="BQ89" s="244"/>
      <c r="BR89" s="244"/>
      <c r="BS89" s="244"/>
      <c r="BT89" s="244"/>
      <c r="BU89" s="244"/>
      <c r="BV89" s="244"/>
      <c r="BW89" s="244"/>
      <c r="BX89" s="244"/>
      <c r="BY89" s="244"/>
      <c r="BZ89" s="244"/>
      <c r="CA89" s="244"/>
      <c r="CB89" s="244"/>
      <c r="CC89" s="244"/>
      <c r="CD89" s="244"/>
      <c r="CE89" s="244"/>
      <c r="CF89" s="244"/>
      <c r="CG89" s="244"/>
      <c r="CH89" s="244"/>
      <c r="CI89" s="244"/>
      <c r="CJ89" s="244"/>
      <c r="CK89" s="244"/>
      <c r="CL89" s="244"/>
      <c r="CM89" s="244"/>
      <c r="CN89" s="244"/>
      <c r="CO89" s="244"/>
      <c r="CP89" s="244"/>
      <c r="CQ89" s="244"/>
      <c r="CR89" s="244"/>
      <c r="CS89" s="244"/>
      <c r="CT89" s="244"/>
      <c r="CU89" s="244"/>
      <c r="CV89" s="244"/>
      <c r="CW89" s="244"/>
      <c r="CX89" s="244"/>
      <c r="CY89" s="244"/>
      <c r="CZ89" s="244"/>
      <c r="DA89" s="244"/>
      <c r="DB89" s="244"/>
      <c r="DC89" s="244"/>
      <c r="DD89" s="244"/>
      <c r="DE89" s="244"/>
      <c r="DF89" s="244"/>
      <c r="DG89" s="244"/>
      <c r="DH89" s="244"/>
      <c r="DI89" s="244"/>
      <c r="DJ89" s="244"/>
      <c r="DK89" s="244"/>
      <c r="DL89" s="244"/>
      <c r="DM89" s="244"/>
      <c r="DN89" s="244"/>
      <c r="DO89" s="244"/>
      <c r="DP89" s="244"/>
      <c r="DQ89" s="244"/>
      <c r="DR89" s="244"/>
      <c r="DS89" s="244"/>
      <c r="DT89" s="244"/>
      <c r="DU89" s="244"/>
      <c r="DV89" s="244"/>
      <c r="DW89" s="244"/>
      <c r="DX89" s="244"/>
      <c r="DY89" s="244"/>
      <c r="DZ89" s="244"/>
      <c r="EA89" s="244"/>
      <c r="EB89" s="244"/>
      <c r="EC89" s="244"/>
      <c r="ED89" s="244"/>
      <c r="EE89" s="244"/>
      <c r="EF89" s="244"/>
      <c r="EG89" s="244"/>
      <c r="EH89" s="244"/>
      <c r="EI89" s="244"/>
      <c r="EJ89" s="244"/>
      <c r="EK89" s="244"/>
      <c r="EL89" s="244"/>
      <c r="EM89" s="244"/>
      <c r="EN89" s="244"/>
      <c r="EO89" s="244"/>
      <c r="EP89" s="244"/>
      <c r="EQ89" s="244"/>
      <c r="ER89" s="244"/>
      <c r="ES89" s="244"/>
      <c r="ET89" s="244"/>
      <c r="EU89" s="244"/>
      <c r="EV89" s="244"/>
      <c r="EW89" s="244"/>
      <c r="EX89" s="244"/>
      <c r="EY89" s="244"/>
      <c r="EZ89" s="244"/>
      <c r="FA89" s="244"/>
      <c r="FB89" s="244"/>
      <c r="FC89" s="244"/>
      <c r="FD89" s="244"/>
      <c r="FE89" s="244"/>
      <c r="FF89" s="244"/>
      <c r="FG89" s="244"/>
      <c r="FH89" s="244"/>
      <c r="FI89" s="244"/>
      <c r="FJ89" s="244"/>
      <c r="FK89" s="244"/>
      <c r="FL89" s="244"/>
      <c r="FM89" s="244"/>
      <c r="FN89" s="244"/>
      <c r="FO89" s="244"/>
      <c r="FP89" s="244"/>
      <c r="FQ89" s="244"/>
      <c r="FR89" s="244"/>
      <c r="FS89" s="244"/>
      <c r="FT89" s="244"/>
      <c r="FU89" s="244"/>
      <c r="FV89" s="244"/>
      <c r="FW89" s="244"/>
      <c r="FX89" s="244"/>
      <c r="FY89" s="244"/>
      <c r="FZ89" s="244"/>
      <c r="GA89" s="244"/>
      <c r="GB89" s="244"/>
      <c r="GC89" s="244"/>
      <c r="GD89" s="244"/>
      <c r="GE89" s="244"/>
      <c r="GF89" s="244"/>
      <c r="GG89" s="244"/>
      <c r="GH89" s="244"/>
      <c r="GI89" s="244"/>
      <c r="GJ89" s="244"/>
      <c r="GK89" s="244"/>
      <c r="GL89" s="244"/>
      <c r="GM89" s="244"/>
      <c r="GN89" s="244"/>
      <c r="GO89" s="244"/>
      <c r="GP89" s="244"/>
      <c r="GQ89" s="244"/>
      <c r="GR89" s="244"/>
      <c r="GS89" s="244"/>
      <c r="GT89" s="244"/>
      <c r="GU89" s="244"/>
      <c r="GV89" s="244"/>
      <c r="GW89" s="244"/>
      <c r="GX89" s="244"/>
      <c r="GY89" s="244"/>
      <c r="GZ89" s="244"/>
      <c r="HA89" s="244"/>
    </row>
    <row r="90" spans="1:211">
      <c r="A90" s="259"/>
      <c r="B90" s="276"/>
      <c r="C90" s="276"/>
      <c r="D90" s="276"/>
      <c r="E90" s="276"/>
      <c r="F90" s="276"/>
      <c r="G90" s="244"/>
      <c r="H90" s="244"/>
      <c r="I90" s="244"/>
      <c r="J90" s="244"/>
      <c r="K90" s="244"/>
      <c r="L90" s="244"/>
      <c r="M90" s="244"/>
      <c r="N90" s="244"/>
      <c r="O90" s="244"/>
      <c r="P90" s="244"/>
      <c r="Q90" s="244"/>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c r="BB90" s="244"/>
      <c r="BC90" s="244"/>
      <c r="BD90" s="244"/>
      <c r="BE90" s="244"/>
      <c r="BF90" s="244"/>
      <c r="BG90" s="244"/>
      <c r="BH90" s="244"/>
      <c r="BI90" s="244"/>
      <c r="BJ90" s="244"/>
      <c r="BK90" s="244"/>
      <c r="BL90" s="244"/>
      <c r="BM90" s="244"/>
      <c r="BN90" s="244"/>
      <c r="BO90" s="244"/>
      <c r="BP90" s="244"/>
      <c r="BQ90" s="244"/>
      <c r="BR90" s="244"/>
      <c r="BS90" s="244"/>
      <c r="BT90" s="244"/>
      <c r="BU90" s="244"/>
      <c r="BV90" s="244"/>
      <c r="BW90" s="244"/>
      <c r="BX90" s="244"/>
      <c r="BY90" s="244"/>
      <c r="BZ90" s="244"/>
      <c r="CA90" s="244"/>
      <c r="CB90" s="244"/>
      <c r="CC90" s="244"/>
      <c r="CD90" s="244"/>
      <c r="CE90" s="244"/>
      <c r="CF90" s="244"/>
      <c r="CG90" s="244"/>
      <c r="CH90" s="244"/>
      <c r="CI90" s="244"/>
      <c r="CJ90" s="244"/>
      <c r="CK90" s="244"/>
      <c r="CL90" s="244"/>
      <c r="CM90" s="244"/>
      <c r="CN90" s="244"/>
      <c r="CO90" s="244"/>
      <c r="CP90" s="244"/>
      <c r="CQ90" s="244"/>
      <c r="CR90" s="244"/>
      <c r="CS90" s="244"/>
      <c r="CT90" s="244"/>
      <c r="CU90" s="244"/>
      <c r="CV90" s="244"/>
      <c r="CW90" s="244"/>
      <c r="CX90" s="244"/>
      <c r="CY90" s="244"/>
      <c r="CZ90" s="244"/>
      <c r="DA90" s="244"/>
      <c r="DB90" s="244"/>
      <c r="DC90" s="244"/>
      <c r="DD90" s="244"/>
      <c r="DE90" s="244"/>
      <c r="DF90" s="244"/>
      <c r="DG90" s="244"/>
      <c r="DH90" s="244"/>
      <c r="DI90" s="244"/>
      <c r="DJ90" s="244"/>
      <c r="DK90" s="244"/>
      <c r="DL90" s="244"/>
      <c r="DM90" s="244"/>
      <c r="DN90" s="244"/>
      <c r="DO90" s="244"/>
      <c r="DP90" s="244"/>
      <c r="DQ90" s="244"/>
      <c r="DR90" s="244"/>
      <c r="DS90" s="244"/>
      <c r="DT90" s="244"/>
      <c r="DU90" s="244"/>
      <c r="DV90" s="244"/>
      <c r="DW90" s="244"/>
      <c r="DX90" s="244"/>
      <c r="DY90" s="244"/>
      <c r="DZ90" s="244"/>
      <c r="EA90" s="244"/>
      <c r="EB90" s="244"/>
      <c r="EC90" s="244"/>
      <c r="ED90" s="244"/>
      <c r="EE90" s="244"/>
      <c r="EF90" s="244"/>
      <c r="EG90" s="244"/>
      <c r="EH90" s="244"/>
      <c r="EI90" s="244"/>
      <c r="EJ90" s="244"/>
      <c r="EK90" s="244"/>
      <c r="EL90" s="244"/>
      <c r="EM90" s="244"/>
      <c r="EN90" s="244"/>
      <c r="EO90" s="244"/>
      <c r="EP90" s="244"/>
      <c r="EQ90" s="244"/>
      <c r="ER90" s="244"/>
      <c r="ES90" s="244"/>
      <c r="ET90" s="244"/>
      <c r="EU90" s="244"/>
      <c r="EV90" s="244"/>
      <c r="EW90" s="244"/>
      <c r="EX90" s="244"/>
      <c r="EY90" s="244"/>
      <c r="EZ90" s="244"/>
      <c r="FA90" s="244"/>
      <c r="FB90" s="244"/>
      <c r="FC90" s="244"/>
      <c r="FD90" s="244"/>
      <c r="FE90" s="244"/>
      <c r="FF90" s="244"/>
      <c r="FG90" s="244"/>
      <c r="FH90" s="244"/>
      <c r="FI90" s="244"/>
      <c r="FJ90" s="244"/>
      <c r="FK90" s="244"/>
      <c r="FL90" s="244"/>
      <c r="FM90" s="244"/>
      <c r="FN90" s="244"/>
      <c r="FO90" s="244"/>
      <c r="FP90" s="244"/>
      <c r="FQ90" s="244"/>
      <c r="FR90" s="244"/>
      <c r="FS90" s="244"/>
      <c r="FT90" s="244"/>
      <c r="FU90" s="244"/>
      <c r="FV90" s="244"/>
      <c r="FW90" s="244"/>
      <c r="FX90" s="244"/>
      <c r="FY90" s="244"/>
      <c r="FZ90" s="244"/>
      <c r="GA90" s="244"/>
      <c r="GB90" s="244"/>
      <c r="GC90" s="244"/>
      <c r="GD90" s="244"/>
      <c r="GE90" s="244"/>
      <c r="GF90" s="244"/>
      <c r="GG90" s="244"/>
      <c r="GH90" s="244"/>
      <c r="GI90" s="244"/>
      <c r="GJ90" s="244"/>
      <c r="GK90" s="244"/>
      <c r="GL90" s="244"/>
      <c r="GM90" s="244"/>
      <c r="GN90" s="244"/>
      <c r="GO90" s="244"/>
      <c r="GP90" s="244"/>
      <c r="GQ90" s="244"/>
      <c r="GR90" s="244"/>
      <c r="GS90" s="244"/>
      <c r="GT90" s="244"/>
      <c r="GU90" s="244"/>
      <c r="GV90" s="244"/>
      <c r="GW90" s="244"/>
      <c r="GX90" s="244"/>
      <c r="GY90" s="244"/>
      <c r="GZ90" s="244"/>
      <c r="HA90" s="244"/>
    </row>
    <row r="91" spans="1:211">
      <c r="A91" s="259" t="s">
        <v>1282</v>
      </c>
      <c r="B91" s="276"/>
      <c r="C91" s="276"/>
      <c r="D91" s="276"/>
      <c r="E91" s="276"/>
      <c r="F91" s="276"/>
      <c r="G91" s="244"/>
      <c r="H91" s="244"/>
      <c r="I91" s="244"/>
      <c r="J91" s="244"/>
      <c r="K91" s="244"/>
      <c r="L91" s="244"/>
      <c r="M91" s="244"/>
      <c r="N91" s="244"/>
      <c r="O91" s="244"/>
      <c r="P91" s="244"/>
      <c r="Q91" s="244"/>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4"/>
      <c r="BD91" s="244"/>
      <c r="BE91" s="244"/>
      <c r="BF91" s="244"/>
      <c r="BG91" s="244"/>
      <c r="BH91" s="244"/>
      <c r="BI91" s="244"/>
      <c r="BJ91" s="244"/>
      <c r="BK91" s="244"/>
      <c r="BL91" s="244"/>
      <c r="BM91" s="244"/>
      <c r="BN91" s="244"/>
      <c r="BO91" s="244"/>
      <c r="BP91" s="244"/>
      <c r="BQ91" s="244"/>
      <c r="BR91" s="244"/>
      <c r="BS91" s="244"/>
      <c r="BT91" s="244"/>
      <c r="BU91" s="244"/>
      <c r="BV91" s="244"/>
      <c r="BW91" s="244"/>
      <c r="BX91" s="244"/>
      <c r="BY91" s="244"/>
      <c r="BZ91" s="244"/>
      <c r="CA91" s="244"/>
      <c r="CB91" s="244"/>
      <c r="CC91" s="244"/>
      <c r="CD91" s="244"/>
      <c r="CE91" s="244"/>
      <c r="CF91" s="244"/>
      <c r="CG91" s="244"/>
      <c r="CH91" s="244"/>
      <c r="CI91" s="244"/>
      <c r="CJ91" s="244"/>
      <c r="CK91" s="244"/>
      <c r="CL91" s="244"/>
      <c r="CM91" s="244"/>
      <c r="CN91" s="244"/>
      <c r="CO91" s="244"/>
      <c r="CP91" s="244"/>
      <c r="CQ91" s="244"/>
      <c r="CR91" s="244"/>
      <c r="CS91" s="244"/>
      <c r="CT91" s="244"/>
      <c r="CU91" s="244"/>
      <c r="CV91" s="244"/>
      <c r="CW91" s="244"/>
      <c r="CX91" s="244"/>
      <c r="CY91" s="244"/>
      <c r="CZ91" s="244"/>
      <c r="DA91" s="244"/>
      <c r="DB91" s="244"/>
      <c r="DC91" s="244"/>
      <c r="DD91" s="244"/>
      <c r="DE91" s="244"/>
      <c r="DF91" s="244"/>
      <c r="DG91" s="244"/>
      <c r="DH91" s="244"/>
      <c r="DI91" s="244"/>
      <c r="DJ91" s="244"/>
      <c r="DK91" s="244"/>
      <c r="DL91" s="244"/>
      <c r="DM91" s="244"/>
      <c r="DN91" s="244"/>
      <c r="DO91" s="244"/>
      <c r="DP91" s="244"/>
      <c r="DQ91" s="244"/>
      <c r="DR91" s="244"/>
      <c r="DS91" s="244"/>
      <c r="DT91" s="244"/>
      <c r="DU91" s="244"/>
      <c r="DV91" s="244"/>
      <c r="DW91" s="244"/>
      <c r="DX91" s="244"/>
      <c r="DY91" s="244"/>
      <c r="DZ91" s="244"/>
      <c r="EA91" s="244"/>
      <c r="EB91" s="244"/>
      <c r="EC91" s="244"/>
      <c r="ED91" s="244"/>
      <c r="EE91" s="244"/>
      <c r="EF91" s="244"/>
      <c r="EG91" s="244"/>
      <c r="EH91" s="244"/>
      <c r="EI91" s="244"/>
      <c r="EJ91" s="244"/>
      <c r="EK91" s="244"/>
      <c r="EL91" s="244"/>
      <c r="EM91" s="244"/>
      <c r="EN91" s="244"/>
      <c r="EO91" s="244"/>
      <c r="EP91" s="244"/>
      <c r="EQ91" s="244"/>
      <c r="ER91" s="244"/>
      <c r="ES91" s="244"/>
      <c r="ET91" s="244"/>
      <c r="EU91" s="244"/>
      <c r="EV91" s="244"/>
      <c r="EW91" s="244"/>
      <c r="EX91" s="244"/>
      <c r="EY91" s="244"/>
      <c r="EZ91" s="244"/>
      <c r="FA91" s="244"/>
      <c r="FB91" s="244"/>
      <c r="FC91" s="244"/>
      <c r="FD91" s="244"/>
      <c r="FE91" s="244"/>
      <c r="FF91" s="244"/>
      <c r="FG91" s="244"/>
      <c r="FH91" s="244"/>
      <c r="FI91" s="244"/>
      <c r="FJ91" s="244"/>
      <c r="FK91" s="244"/>
      <c r="FL91" s="244"/>
      <c r="FM91" s="244"/>
      <c r="FN91" s="244"/>
      <c r="FO91" s="244"/>
      <c r="FP91" s="244"/>
      <c r="FQ91" s="244"/>
      <c r="FR91" s="244"/>
      <c r="FS91" s="244"/>
      <c r="FT91" s="244"/>
      <c r="FU91" s="244"/>
      <c r="FV91" s="244"/>
      <c r="FW91" s="244"/>
      <c r="FX91" s="244"/>
      <c r="FY91" s="244"/>
      <c r="FZ91" s="244"/>
      <c r="GA91" s="244"/>
      <c r="GB91" s="244"/>
      <c r="GC91" s="244"/>
      <c r="GD91" s="244"/>
      <c r="GE91" s="244"/>
      <c r="GF91" s="244"/>
      <c r="GG91" s="244"/>
      <c r="GH91" s="244"/>
      <c r="GI91" s="244"/>
      <c r="GJ91" s="244"/>
      <c r="GK91" s="244"/>
      <c r="GL91" s="244"/>
      <c r="GM91" s="244"/>
      <c r="GN91" s="244"/>
      <c r="GO91" s="244"/>
      <c r="GP91" s="244"/>
      <c r="GQ91" s="244"/>
      <c r="GR91" s="244"/>
      <c r="GS91" s="244"/>
      <c r="GT91" s="244"/>
      <c r="GU91" s="244"/>
      <c r="GV91" s="244"/>
      <c r="GW91" s="244"/>
      <c r="GX91" s="244"/>
      <c r="GY91" s="244"/>
      <c r="GZ91" s="244"/>
      <c r="HA91" s="244"/>
    </row>
    <row r="92" spans="1:211">
      <c r="A92" s="244"/>
      <c r="B92" s="244"/>
      <c r="C92" s="244"/>
      <c r="D92" s="244"/>
      <c r="E92" s="244"/>
      <c r="F92" s="244"/>
      <c r="G92" s="244"/>
      <c r="H92" s="244"/>
      <c r="I92" s="244"/>
      <c r="J92" s="244"/>
      <c r="K92" s="244"/>
      <c r="L92" s="244"/>
      <c r="M92" s="244"/>
      <c r="N92" s="244"/>
      <c r="O92" s="244"/>
      <c r="P92" s="244"/>
      <c r="Q92" s="244"/>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c r="BB92" s="244"/>
      <c r="BC92" s="244"/>
      <c r="BD92" s="244"/>
      <c r="BE92" s="244"/>
      <c r="BF92" s="244"/>
      <c r="BG92" s="244"/>
      <c r="BH92" s="244"/>
      <c r="BI92" s="244"/>
      <c r="BJ92" s="244"/>
      <c r="BK92" s="244"/>
      <c r="BL92" s="244"/>
      <c r="BM92" s="244"/>
      <c r="BN92" s="244"/>
      <c r="BO92" s="244"/>
      <c r="BP92" s="244"/>
      <c r="BQ92" s="244"/>
      <c r="BR92" s="244"/>
      <c r="BS92" s="244"/>
      <c r="BT92" s="244"/>
      <c r="BU92" s="244"/>
      <c r="BV92" s="244"/>
      <c r="BW92" s="244"/>
      <c r="BX92" s="244"/>
      <c r="BY92" s="244"/>
      <c r="BZ92" s="244"/>
      <c r="CA92" s="244"/>
      <c r="CB92" s="244"/>
      <c r="CC92" s="244"/>
      <c r="CD92" s="244"/>
      <c r="CE92" s="244"/>
      <c r="CF92" s="244"/>
      <c r="CG92" s="244"/>
      <c r="CH92" s="244"/>
      <c r="CI92" s="244"/>
      <c r="CJ92" s="244"/>
      <c r="CK92" s="244"/>
      <c r="CL92" s="244"/>
      <c r="CM92" s="244"/>
      <c r="CN92" s="244"/>
      <c r="CO92" s="244"/>
      <c r="CP92" s="244"/>
      <c r="CQ92" s="244"/>
      <c r="CR92" s="244"/>
      <c r="CS92" s="244"/>
      <c r="CT92" s="244"/>
      <c r="CU92" s="244"/>
      <c r="CV92" s="244"/>
      <c r="CW92" s="244"/>
      <c r="CX92" s="244"/>
      <c r="CY92" s="244"/>
      <c r="CZ92" s="244"/>
      <c r="DA92" s="244"/>
      <c r="DB92" s="244"/>
      <c r="DC92" s="244"/>
      <c r="DD92" s="244"/>
      <c r="DE92" s="244"/>
      <c r="DF92" s="244"/>
      <c r="DG92" s="244"/>
      <c r="DH92" s="244"/>
      <c r="DI92" s="244"/>
      <c r="DJ92" s="244"/>
      <c r="DK92" s="244"/>
      <c r="DL92" s="244"/>
      <c r="DM92" s="244"/>
      <c r="DN92" s="244"/>
      <c r="DO92" s="244"/>
      <c r="DP92" s="244"/>
      <c r="DQ92" s="244"/>
      <c r="DR92" s="244"/>
      <c r="DS92" s="244"/>
      <c r="DT92" s="244"/>
      <c r="DU92" s="244"/>
      <c r="DV92" s="244"/>
      <c r="DW92" s="244"/>
      <c r="DX92" s="244"/>
      <c r="DY92" s="244"/>
      <c r="DZ92" s="244"/>
      <c r="EA92" s="244"/>
      <c r="EB92" s="244"/>
      <c r="EC92" s="244"/>
      <c r="ED92" s="244"/>
      <c r="EE92" s="244"/>
      <c r="EF92" s="244"/>
      <c r="EG92" s="244"/>
      <c r="EH92" s="244"/>
      <c r="EI92" s="244"/>
      <c r="EJ92" s="244"/>
      <c r="EK92" s="244"/>
      <c r="EL92" s="244"/>
      <c r="EM92" s="244"/>
      <c r="EN92" s="244"/>
      <c r="EO92" s="244"/>
      <c r="EP92" s="244"/>
      <c r="EQ92" s="244"/>
      <c r="ER92" s="244"/>
      <c r="ES92" s="244"/>
      <c r="ET92" s="244"/>
      <c r="EU92" s="244"/>
      <c r="EV92" s="244"/>
      <c r="EW92" s="244"/>
      <c r="EX92" s="244"/>
      <c r="EY92" s="244"/>
      <c r="EZ92" s="244"/>
      <c r="FA92" s="244"/>
      <c r="FB92" s="244"/>
      <c r="FC92" s="244"/>
      <c r="FD92" s="244"/>
      <c r="FE92" s="244"/>
      <c r="FF92" s="244"/>
      <c r="FG92" s="244"/>
      <c r="FH92" s="244"/>
      <c r="FI92" s="244"/>
      <c r="FJ92" s="244"/>
      <c r="FK92" s="244"/>
      <c r="FL92" s="244"/>
      <c r="FM92" s="244"/>
      <c r="FN92" s="244"/>
      <c r="FO92" s="244"/>
      <c r="FP92" s="244"/>
      <c r="FQ92" s="244"/>
      <c r="FR92" s="244"/>
      <c r="FS92" s="244"/>
      <c r="FT92" s="244"/>
      <c r="FU92" s="244"/>
      <c r="FV92" s="244"/>
      <c r="FW92" s="244"/>
      <c r="FX92" s="244"/>
      <c r="FY92" s="244"/>
      <c r="FZ92" s="244"/>
      <c r="GA92" s="244"/>
      <c r="GB92" s="244"/>
      <c r="GC92" s="244"/>
      <c r="GD92" s="244"/>
      <c r="GE92" s="244"/>
      <c r="GF92" s="244"/>
      <c r="GG92" s="244"/>
      <c r="GH92" s="244"/>
      <c r="GI92" s="244"/>
      <c r="GJ92" s="244"/>
      <c r="GK92" s="244"/>
      <c r="GL92" s="244"/>
      <c r="GM92" s="244"/>
      <c r="GN92" s="244"/>
      <c r="GO92" s="244"/>
      <c r="GP92" s="244"/>
      <c r="GQ92" s="244"/>
      <c r="GR92" s="244"/>
      <c r="GS92" s="244"/>
      <c r="GT92" s="244"/>
      <c r="GU92" s="244"/>
      <c r="GV92" s="244"/>
      <c r="GW92" s="244"/>
      <c r="GX92" s="244"/>
      <c r="GY92" s="244"/>
      <c r="GZ92" s="244"/>
      <c r="HA92" s="244"/>
      <c r="HB92" s="244"/>
      <c r="HC92" s="244"/>
    </row>
    <row r="93" spans="1:211">
      <c r="A93" s="243" t="s">
        <v>1281</v>
      </c>
      <c r="B93" s="252"/>
      <c r="C93" s="252"/>
      <c r="D93" s="252"/>
      <c r="E93" s="252"/>
      <c r="F93" s="252"/>
      <c r="G93" s="252"/>
      <c r="H93" s="252"/>
      <c r="I93" s="252"/>
      <c r="J93" s="252"/>
      <c r="K93" s="252"/>
      <c r="L93" s="244"/>
      <c r="M93" s="244"/>
      <c r="N93" s="244"/>
      <c r="O93" s="244"/>
      <c r="P93" s="244"/>
      <c r="Q93" s="244"/>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c r="BF93" s="244"/>
      <c r="BG93" s="244"/>
      <c r="BH93" s="244"/>
      <c r="BI93" s="244"/>
      <c r="BJ93" s="244"/>
      <c r="BK93" s="244"/>
      <c r="BL93" s="244"/>
      <c r="BM93" s="244"/>
      <c r="BN93" s="244"/>
      <c r="BO93" s="244"/>
      <c r="BP93" s="244"/>
      <c r="BQ93" s="244"/>
      <c r="BR93" s="244"/>
      <c r="BS93" s="244"/>
      <c r="BT93" s="244"/>
      <c r="BU93" s="244"/>
      <c r="BV93" s="244"/>
      <c r="BW93" s="244"/>
      <c r="BX93" s="244"/>
      <c r="BY93" s="244"/>
      <c r="BZ93" s="244"/>
      <c r="CA93" s="244"/>
      <c r="CB93" s="244"/>
      <c r="CC93" s="244"/>
      <c r="CD93" s="244"/>
      <c r="CE93" s="244"/>
      <c r="CF93" s="244"/>
      <c r="CG93" s="244"/>
      <c r="CH93" s="244"/>
      <c r="CI93" s="244"/>
      <c r="CJ93" s="244"/>
      <c r="CK93" s="244"/>
      <c r="CL93" s="244"/>
      <c r="CM93" s="244"/>
      <c r="CN93" s="244"/>
      <c r="CO93" s="244"/>
      <c r="CP93" s="244"/>
      <c r="CQ93" s="244"/>
      <c r="CR93" s="244"/>
      <c r="CS93" s="244"/>
      <c r="CT93" s="244"/>
      <c r="CU93" s="244"/>
      <c r="CV93" s="244"/>
      <c r="CW93" s="244"/>
      <c r="CX93" s="244"/>
      <c r="CY93" s="244"/>
      <c r="CZ93" s="244"/>
      <c r="DA93" s="244"/>
      <c r="DB93" s="244"/>
      <c r="DC93" s="244"/>
      <c r="DD93" s="244"/>
      <c r="DE93" s="244"/>
      <c r="DF93" s="244"/>
      <c r="DG93" s="244"/>
      <c r="DH93" s="244"/>
      <c r="DI93" s="244"/>
      <c r="DJ93" s="244"/>
      <c r="DK93" s="244"/>
      <c r="DL93" s="244"/>
      <c r="DM93" s="244"/>
      <c r="DN93" s="244"/>
      <c r="DO93" s="244"/>
      <c r="DP93" s="244"/>
      <c r="DQ93" s="244"/>
      <c r="DR93" s="244"/>
      <c r="DS93" s="244"/>
      <c r="DT93" s="244"/>
      <c r="DU93" s="244"/>
      <c r="DV93" s="244"/>
      <c r="DW93" s="244"/>
      <c r="DX93" s="244"/>
      <c r="DY93" s="244"/>
      <c r="DZ93" s="244"/>
      <c r="EA93" s="244"/>
      <c r="EB93" s="244"/>
      <c r="EC93" s="244"/>
      <c r="ED93" s="244"/>
      <c r="EE93" s="244"/>
      <c r="EF93" s="244"/>
      <c r="EG93" s="244"/>
      <c r="EH93" s="244"/>
      <c r="EI93" s="244"/>
      <c r="EJ93" s="244"/>
      <c r="EK93" s="244"/>
      <c r="EL93" s="244"/>
      <c r="EM93" s="244"/>
      <c r="EN93" s="244"/>
      <c r="EO93" s="244"/>
      <c r="EP93" s="244"/>
      <c r="EQ93" s="244"/>
      <c r="ER93" s="244"/>
      <c r="ES93" s="244"/>
      <c r="ET93" s="244"/>
      <c r="EU93" s="244"/>
      <c r="EV93" s="244"/>
      <c r="EW93" s="244"/>
      <c r="EX93" s="244"/>
      <c r="EY93" s="244"/>
      <c r="EZ93" s="244"/>
      <c r="FA93" s="244"/>
      <c r="FB93" s="244"/>
      <c r="FC93" s="244"/>
      <c r="FD93" s="244"/>
      <c r="FE93" s="244"/>
      <c r="FF93" s="244"/>
      <c r="FG93" s="244"/>
      <c r="FH93" s="244"/>
      <c r="FI93" s="244"/>
      <c r="FJ93" s="244"/>
      <c r="FK93" s="244"/>
      <c r="FL93" s="244"/>
      <c r="FM93" s="244"/>
      <c r="FN93" s="244"/>
      <c r="FO93" s="244"/>
      <c r="FP93" s="244"/>
      <c r="FQ93" s="244"/>
      <c r="FR93" s="244"/>
      <c r="FS93" s="244"/>
      <c r="FT93" s="244"/>
      <c r="FU93" s="244"/>
      <c r="FV93" s="244"/>
      <c r="FW93" s="244"/>
      <c r="FX93" s="244"/>
      <c r="FY93" s="244"/>
      <c r="FZ93" s="244"/>
      <c r="GA93" s="244"/>
      <c r="GB93" s="244"/>
      <c r="GC93" s="244"/>
      <c r="GD93" s="244"/>
      <c r="GE93" s="244"/>
      <c r="GF93" s="244"/>
      <c r="GG93" s="244"/>
      <c r="GH93" s="244"/>
      <c r="GI93" s="244"/>
      <c r="GJ93" s="244"/>
      <c r="GK93" s="244"/>
      <c r="GL93" s="244"/>
      <c r="GM93" s="244"/>
      <c r="GN93" s="244"/>
      <c r="GO93" s="244"/>
      <c r="GP93" s="244"/>
      <c r="GQ93" s="244"/>
      <c r="GR93" s="244"/>
      <c r="GS93" s="244"/>
      <c r="GT93" s="244"/>
      <c r="GU93" s="244"/>
      <c r="GV93" s="244"/>
      <c r="GW93" s="244"/>
      <c r="GX93" s="244"/>
      <c r="GY93" s="244"/>
      <c r="GZ93" s="244"/>
      <c r="HA93" s="244"/>
    </row>
    <row r="94" spans="1:211">
      <c r="A94" s="243"/>
      <c r="B94" s="252"/>
      <c r="C94" s="252"/>
      <c r="D94" s="252"/>
      <c r="E94" s="252"/>
      <c r="F94" s="252"/>
      <c r="G94" s="252"/>
      <c r="H94" s="252"/>
      <c r="I94" s="252"/>
      <c r="J94" s="252"/>
      <c r="K94" s="252"/>
      <c r="L94" s="244"/>
      <c r="M94" s="244"/>
      <c r="N94" s="244"/>
      <c r="O94" s="244"/>
      <c r="P94" s="244"/>
      <c r="Q94" s="244"/>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c r="BB94" s="244"/>
      <c r="BC94" s="244"/>
      <c r="BD94" s="244"/>
      <c r="BE94" s="244"/>
      <c r="BF94" s="244"/>
      <c r="BG94" s="244"/>
      <c r="BH94" s="244"/>
      <c r="BI94" s="244"/>
      <c r="BJ94" s="244"/>
      <c r="BK94" s="244"/>
      <c r="BL94" s="244"/>
      <c r="BM94" s="244"/>
      <c r="BN94" s="244"/>
      <c r="BO94" s="244"/>
      <c r="BP94" s="244"/>
      <c r="BQ94" s="244"/>
      <c r="BR94" s="244"/>
      <c r="BS94" s="244"/>
      <c r="BT94" s="244"/>
      <c r="BU94" s="244"/>
      <c r="BV94" s="244"/>
      <c r="BW94" s="244"/>
      <c r="BX94" s="244"/>
      <c r="BY94" s="244"/>
      <c r="BZ94" s="244"/>
      <c r="CA94" s="244"/>
      <c r="CB94" s="244"/>
      <c r="CC94" s="244"/>
      <c r="CD94" s="244"/>
      <c r="CE94" s="244"/>
      <c r="CF94" s="244"/>
      <c r="CG94" s="244"/>
      <c r="CH94" s="244"/>
      <c r="CI94" s="244"/>
      <c r="CJ94" s="244"/>
      <c r="CK94" s="244"/>
      <c r="CL94" s="244"/>
      <c r="CM94" s="244"/>
      <c r="CN94" s="244"/>
      <c r="CO94" s="244"/>
      <c r="CP94" s="244"/>
      <c r="CQ94" s="244"/>
      <c r="CR94" s="244"/>
      <c r="CS94" s="244"/>
      <c r="CT94" s="244"/>
      <c r="CU94" s="244"/>
      <c r="CV94" s="244"/>
      <c r="CW94" s="244"/>
      <c r="CX94" s="244"/>
      <c r="CY94" s="244"/>
      <c r="CZ94" s="244"/>
      <c r="DA94" s="244"/>
      <c r="DB94" s="244"/>
      <c r="DC94" s="244"/>
      <c r="DD94" s="244"/>
      <c r="DE94" s="244"/>
      <c r="DF94" s="244"/>
      <c r="DG94" s="244"/>
      <c r="DH94" s="244"/>
      <c r="DI94" s="244"/>
      <c r="DJ94" s="244"/>
      <c r="DK94" s="244"/>
      <c r="DL94" s="244"/>
      <c r="DM94" s="244"/>
      <c r="DN94" s="244"/>
      <c r="DO94" s="244"/>
      <c r="DP94" s="244"/>
      <c r="DQ94" s="244"/>
      <c r="DR94" s="244"/>
      <c r="DS94" s="244"/>
      <c r="DT94" s="244"/>
      <c r="DU94" s="244"/>
      <c r="DV94" s="244"/>
      <c r="DW94" s="244"/>
      <c r="DX94" s="244"/>
      <c r="DY94" s="244"/>
      <c r="DZ94" s="244"/>
      <c r="EA94" s="244"/>
      <c r="EB94" s="244"/>
      <c r="EC94" s="244"/>
      <c r="ED94" s="244"/>
      <c r="EE94" s="244"/>
      <c r="EF94" s="244"/>
      <c r="EG94" s="244"/>
      <c r="EH94" s="244"/>
      <c r="EI94" s="244"/>
      <c r="EJ94" s="244"/>
      <c r="EK94" s="244"/>
      <c r="EL94" s="244"/>
      <c r="EM94" s="244"/>
      <c r="EN94" s="244"/>
      <c r="EO94" s="244"/>
      <c r="EP94" s="244"/>
      <c r="EQ94" s="244"/>
      <c r="ER94" s="244"/>
      <c r="ES94" s="244"/>
      <c r="ET94" s="244"/>
      <c r="EU94" s="244"/>
      <c r="EV94" s="244"/>
      <c r="EW94" s="244"/>
      <c r="EX94" s="244"/>
      <c r="EY94" s="244"/>
      <c r="EZ94" s="244"/>
      <c r="FA94" s="244"/>
      <c r="FB94" s="244"/>
      <c r="FC94" s="244"/>
      <c r="FD94" s="244"/>
      <c r="FE94" s="244"/>
      <c r="FF94" s="244"/>
      <c r="FG94" s="244"/>
      <c r="FH94" s="244"/>
      <c r="FI94" s="244"/>
      <c r="FJ94" s="244"/>
      <c r="FK94" s="244"/>
      <c r="FL94" s="244"/>
      <c r="FM94" s="244"/>
      <c r="FN94" s="244"/>
      <c r="FO94" s="244"/>
      <c r="FP94" s="244"/>
      <c r="FQ94" s="244"/>
      <c r="FR94" s="244"/>
      <c r="FS94" s="244"/>
      <c r="FT94" s="244"/>
      <c r="FU94" s="244"/>
      <c r="FV94" s="244"/>
      <c r="FW94" s="244"/>
      <c r="FX94" s="244"/>
      <c r="FY94" s="244"/>
      <c r="FZ94" s="244"/>
      <c r="GA94" s="244"/>
      <c r="GB94" s="244"/>
      <c r="GC94" s="244"/>
      <c r="GD94" s="244"/>
      <c r="GE94" s="244"/>
      <c r="GF94" s="244"/>
      <c r="GG94" s="244"/>
      <c r="GH94" s="244"/>
      <c r="GI94" s="244"/>
      <c r="GJ94" s="244"/>
      <c r="GK94" s="244"/>
      <c r="GL94" s="244"/>
      <c r="GM94" s="244"/>
      <c r="GN94" s="244"/>
      <c r="GO94" s="244"/>
      <c r="GP94" s="244"/>
      <c r="GQ94" s="244"/>
      <c r="GR94" s="244"/>
      <c r="GS94" s="244"/>
      <c r="GT94" s="244"/>
      <c r="GU94" s="244"/>
      <c r="GV94" s="244"/>
      <c r="GW94" s="244"/>
      <c r="GX94" s="244"/>
      <c r="GY94" s="244"/>
      <c r="GZ94" s="244"/>
      <c r="HA94" s="244"/>
    </row>
    <row r="95" spans="1:211">
      <c r="A95" s="280" t="s">
        <v>1267</v>
      </c>
      <c r="B95" s="244"/>
      <c r="C95" s="244"/>
      <c r="D95" s="244"/>
      <c r="E95" s="244"/>
      <c r="F95" s="244"/>
      <c r="G95" s="244"/>
      <c r="H95" s="244"/>
      <c r="I95" s="244"/>
      <c r="J95" s="244"/>
      <c r="K95" s="244"/>
      <c r="L95" s="244"/>
      <c r="M95" s="244"/>
      <c r="N95" s="244"/>
      <c r="O95" s="244"/>
      <c r="P95" s="244"/>
      <c r="Q95" s="244"/>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c r="BB95" s="244"/>
      <c r="BC95" s="244"/>
      <c r="BD95" s="244"/>
      <c r="BE95" s="244"/>
      <c r="BF95" s="244"/>
      <c r="BG95" s="244"/>
      <c r="BH95" s="244"/>
      <c r="BI95" s="244"/>
      <c r="BJ95" s="244"/>
      <c r="BK95" s="244"/>
      <c r="BL95" s="244"/>
      <c r="BM95" s="244"/>
      <c r="BN95" s="244"/>
      <c r="BO95" s="244"/>
      <c r="BP95" s="244"/>
      <c r="BQ95" s="244"/>
      <c r="BR95" s="244"/>
      <c r="BS95" s="244"/>
      <c r="BT95" s="244"/>
      <c r="BU95" s="244"/>
      <c r="BV95" s="244"/>
      <c r="BW95" s="244"/>
      <c r="BX95" s="244"/>
      <c r="BY95" s="244"/>
      <c r="BZ95" s="244"/>
      <c r="CA95" s="244"/>
      <c r="CB95" s="244"/>
      <c r="CC95" s="244"/>
      <c r="CD95" s="244"/>
      <c r="CE95" s="244"/>
      <c r="CF95" s="244"/>
      <c r="CG95" s="244"/>
      <c r="CH95" s="244"/>
      <c r="CI95" s="244"/>
      <c r="CJ95" s="244"/>
      <c r="CK95" s="244"/>
      <c r="CL95" s="244"/>
      <c r="CM95" s="244"/>
      <c r="CN95" s="244"/>
      <c r="CO95" s="244"/>
      <c r="CP95" s="244"/>
      <c r="CQ95" s="244"/>
      <c r="CR95" s="244"/>
      <c r="CS95" s="244"/>
      <c r="CT95" s="244"/>
      <c r="CU95" s="244"/>
      <c r="CV95" s="244"/>
      <c r="CW95" s="244"/>
      <c r="CX95" s="244"/>
      <c r="CY95" s="244"/>
      <c r="CZ95" s="244"/>
      <c r="DA95" s="244"/>
      <c r="DB95" s="244"/>
      <c r="DC95" s="244"/>
      <c r="DD95" s="244"/>
      <c r="DE95" s="244"/>
      <c r="DF95" s="244"/>
      <c r="DG95" s="244"/>
      <c r="DH95" s="244"/>
      <c r="DI95" s="244"/>
      <c r="DJ95" s="244"/>
      <c r="DK95" s="244"/>
      <c r="DL95" s="244"/>
      <c r="DM95" s="244"/>
      <c r="DN95" s="244"/>
      <c r="DO95" s="244"/>
      <c r="DP95" s="244"/>
      <c r="DQ95" s="244"/>
      <c r="DR95" s="244"/>
      <c r="DS95" s="244"/>
      <c r="DT95" s="244"/>
      <c r="DU95" s="244"/>
      <c r="DV95" s="244"/>
      <c r="DW95" s="244"/>
      <c r="DX95" s="244"/>
      <c r="DY95" s="244"/>
      <c r="DZ95" s="244"/>
      <c r="EA95" s="244"/>
      <c r="EB95" s="244"/>
      <c r="EC95" s="244"/>
      <c r="ED95" s="244"/>
      <c r="EE95" s="244"/>
      <c r="EF95" s="244"/>
      <c r="EG95" s="244"/>
      <c r="EH95" s="244"/>
      <c r="EI95" s="244"/>
      <c r="EJ95" s="244"/>
      <c r="EK95" s="244"/>
      <c r="EL95" s="244"/>
      <c r="EM95" s="244"/>
      <c r="EN95" s="244"/>
      <c r="EO95" s="244"/>
      <c r="EP95" s="244"/>
      <c r="EQ95" s="244"/>
      <c r="ER95" s="244"/>
      <c r="ES95" s="244"/>
      <c r="ET95" s="244"/>
      <c r="EU95" s="244"/>
      <c r="EV95" s="244"/>
      <c r="EW95" s="244"/>
      <c r="EX95" s="244"/>
      <c r="EY95" s="244"/>
      <c r="EZ95" s="244"/>
      <c r="FA95" s="244"/>
      <c r="FB95" s="244"/>
      <c r="FC95" s="244"/>
      <c r="FD95" s="244"/>
      <c r="FE95" s="244"/>
      <c r="FF95" s="244"/>
      <c r="FG95" s="244"/>
      <c r="FH95" s="244"/>
      <c r="FI95" s="244"/>
      <c r="FJ95" s="244"/>
      <c r="FK95" s="244"/>
      <c r="FL95" s="244"/>
      <c r="FM95" s="244"/>
      <c r="FN95" s="244"/>
      <c r="FO95" s="244"/>
      <c r="FP95" s="244"/>
      <c r="FQ95" s="244"/>
      <c r="FR95" s="244"/>
      <c r="FS95" s="244"/>
      <c r="FT95" s="244"/>
      <c r="FU95" s="244"/>
      <c r="FV95" s="244"/>
      <c r="FW95" s="244"/>
      <c r="FX95" s="244"/>
      <c r="FY95" s="244"/>
      <c r="FZ95" s="244"/>
      <c r="GA95" s="244"/>
      <c r="GB95" s="244"/>
      <c r="GC95" s="244"/>
      <c r="GD95" s="244"/>
      <c r="GE95" s="244"/>
      <c r="GF95" s="244"/>
      <c r="GG95" s="244"/>
      <c r="GH95" s="244"/>
      <c r="GI95" s="244"/>
      <c r="GJ95" s="244"/>
      <c r="GK95" s="244"/>
      <c r="GL95" s="244"/>
      <c r="GM95" s="244"/>
      <c r="GN95" s="244"/>
      <c r="GO95" s="244"/>
      <c r="GP95" s="244"/>
      <c r="GQ95" s="244"/>
      <c r="GR95" s="244"/>
      <c r="GS95" s="244"/>
      <c r="GT95" s="244"/>
      <c r="GU95" s="244"/>
      <c r="GV95" s="244"/>
      <c r="GW95" s="244"/>
      <c r="GX95" s="244"/>
      <c r="GY95" s="244"/>
      <c r="GZ95" s="244"/>
      <c r="HA95" s="244"/>
    </row>
    <row r="96" spans="1:211">
      <c r="A96" s="278" t="s">
        <v>2</v>
      </c>
      <c r="B96" s="258">
        <v>2020</v>
      </c>
      <c r="C96" s="258">
        <v>2021</v>
      </c>
      <c r="D96" s="258">
        <v>2022</v>
      </c>
      <c r="E96" s="258">
        <v>2023</v>
      </c>
      <c r="F96" s="258">
        <v>2024</v>
      </c>
      <c r="G96" s="258">
        <v>2025</v>
      </c>
      <c r="H96" s="258">
        <v>2026</v>
      </c>
      <c r="I96" s="258">
        <v>2027</v>
      </c>
      <c r="J96" s="258">
        <v>2028</v>
      </c>
      <c r="K96" s="258">
        <v>2029</v>
      </c>
      <c r="L96" s="258">
        <v>2030</v>
      </c>
      <c r="M96" s="258">
        <v>2031</v>
      </c>
      <c r="N96" s="244"/>
      <c r="O96" s="244"/>
      <c r="P96" s="244"/>
      <c r="Q96" s="244"/>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c r="BB96" s="244"/>
      <c r="BC96" s="244"/>
      <c r="BD96" s="244"/>
      <c r="BE96" s="244"/>
      <c r="BF96" s="244"/>
      <c r="BG96" s="244"/>
      <c r="BH96" s="244"/>
      <c r="BI96" s="244"/>
      <c r="BJ96" s="244"/>
      <c r="BK96" s="244"/>
      <c r="BL96" s="244"/>
      <c r="BM96" s="244"/>
      <c r="BN96" s="244"/>
      <c r="BO96" s="244"/>
      <c r="BP96" s="244"/>
      <c r="BQ96" s="244"/>
      <c r="BR96" s="244"/>
      <c r="BS96" s="244"/>
      <c r="BT96" s="244"/>
      <c r="BU96" s="244"/>
      <c r="BV96" s="244"/>
      <c r="BW96" s="244"/>
      <c r="BX96" s="244"/>
      <c r="BY96" s="244"/>
      <c r="BZ96" s="244"/>
      <c r="CA96" s="244"/>
      <c r="CB96" s="244"/>
      <c r="CC96" s="244"/>
      <c r="CD96" s="244"/>
      <c r="CE96" s="244"/>
      <c r="CF96" s="244"/>
      <c r="CG96" s="244"/>
      <c r="CH96" s="244"/>
      <c r="CI96" s="244"/>
      <c r="CJ96" s="244"/>
      <c r="CK96" s="244"/>
      <c r="CL96" s="244"/>
      <c r="CM96" s="244"/>
      <c r="CN96" s="244"/>
      <c r="CO96" s="244"/>
      <c r="CP96" s="244"/>
      <c r="CQ96" s="244"/>
      <c r="CR96" s="244"/>
      <c r="CS96" s="244"/>
      <c r="CT96" s="244"/>
      <c r="CU96" s="244"/>
      <c r="CV96" s="244"/>
      <c r="CW96" s="244"/>
      <c r="CX96" s="244"/>
      <c r="CY96" s="244"/>
      <c r="CZ96" s="244"/>
      <c r="DA96" s="244"/>
      <c r="DB96" s="244"/>
      <c r="DC96" s="244"/>
      <c r="DD96" s="244"/>
      <c r="DE96" s="244"/>
      <c r="DF96" s="244"/>
      <c r="DG96" s="244"/>
      <c r="DH96" s="244"/>
      <c r="DI96" s="244"/>
      <c r="DJ96" s="244"/>
      <c r="DK96" s="244"/>
      <c r="DL96" s="244"/>
      <c r="DM96" s="244"/>
      <c r="DN96" s="244"/>
      <c r="DO96" s="244"/>
      <c r="DP96" s="244"/>
      <c r="DQ96" s="244"/>
      <c r="DR96" s="244"/>
      <c r="DS96" s="244"/>
      <c r="DT96" s="244"/>
      <c r="DU96" s="244"/>
      <c r="DV96" s="244"/>
      <c r="DW96" s="244"/>
      <c r="DX96" s="244"/>
      <c r="DY96" s="244"/>
      <c r="DZ96" s="244"/>
      <c r="EA96" s="244"/>
      <c r="EB96" s="244"/>
      <c r="EC96" s="244"/>
      <c r="ED96" s="244"/>
      <c r="EE96" s="244"/>
      <c r="EF96" s="244"/>
      <c r="EG96" s="244"/>
      <c r="EH96" s="244"/>
      <c r="EI96" s="244"/>
      <c r="EJ96" s="244"/>
      <c r="EK96" s="244"/>
      <c r="EL96" s="244"/>
      <c r="EM96" s="244"/>
      <c r="EN96" s="244"/>
      <c r="EO96" s="244"/>
      <c r="EP96" s="244"/>
      <c r="EQ96" s="244"/>
      <c r="ER96" s="244"/>
      <c r="ES96" s="244"/>
      <c r="ET96" s="244"/>
      <c r="EU96" s="244"/>
      <c r="EV96" s="244"/>
      <c r="EW96" s="244"/>
      <c r="EX96" s="244"/>
      <c r="EY96" s="244"/>
      <c r="EZ96" s="244"/>
      <c r="FA96" s="244"/>
      <c r="FB96" s="244"/>
      <c r="FC96" s="244"/>
      <c r="FD96" s="244"/>
      <c r="FE96" s="244"/>
      <c r="FF96" s="244"/>
      <c r="FG96" s="244"/>
      <c r="FH96" s="244"/>
      <c r="FI96" s="244"/>
      <c r="FJ96" s="244"/>
      <c r="FK96" s="244"/>
      <c r="FL96" s="244"/>
      <c r="FM96" s="244"/>
      <c r="FN96" s="244"/>
      <c r="FO96" s="244"/>
      <c r="FP96" s="244"/>
      <c r="FQ96" s="244"/>
      <c r="FR96" s="244"/>
      <c r="FS96" s="244"/>
      <c r="FT96" s="244"/>
      <c r="FU96" s="244"/>
      <c r="FV96" s="244"/>
      <c r="FW96" s="244"/>
      <c r="FX96" s="244"/>
      <c r="FY96" s="244"/>
      <c r="FZ96" s="244"/>
      <c r="GA96" s="244"/>
      <c r="GB96" s="244"/>
      <c r="GC96" s="244"/>
      <c r="GD96" s="244"/>
      <c r="GE96" s="244"/>
      <c r="GF96" s="244"/>
      <c r="GG96" s="244"/>
      <c r="GH96" s="244"/>
      <c r="GI96" s="244"/>
      <c r="GJ96" s="244"/>
      <c r="GK96" s="244"/>
      <c r="GL96" s="244"/>
      <c r="GM96" s="244"/>
      <c r="GN96" s="244"/>
      <c r="GO96" s="244"/>
      <c r="GP96" s="244"/>
      <c r="GQ96" s="244"/>
      <c r="GR96" s="244"/>
      <c r="GS96" s="244"/>
      <c r="GT96" s="244"/>
      <c r="GU96" s="244"/>
      <c r="GV96" s="244"/>
      <c r="GW96" s="244"/>
      <c r="GX96" s="244"/>
      <c r="GY96" s="244"/>
      <c r="GZ96" s="244"/>
      <c r="HA96" s="244"/>
    </row>
    <row r="97" spans="1:209">
      <c r="A97" s="259" t="s">
        <v>532</v>
      </c>
      <c r="B97" s="277">
        <f t="shared" ref="B97:C116" si="0">B51/B5</f>
        <v>0.6465968586387435</v>
      </c>
      <c r="C97" s="277">
        <f t="shared" si="0"/>
        <v>0.61961722488038273</v>
      </c>
      <c r="D97" s="277">
        <f t="shared" ref="D97:J97" si="1">C97-($C97-$K97)/8</f>
        <v>0.62966507177033493</v>
      </c>
      <c r="E97" s="277">
        <f t="shared" si="1"/>
        <v>0.63971291866028712</v>
      </c>
      <c r="F97" s="277">
        <f t="shared" si="1"/>
        <v>0.64976076555023932</v>
      </c>
      <c r="G97" s="277">
        <f t="shared" si="1"/>
        <v>0.65980861244019151</v>
      </c>
      <c r="H97" s="277">
        <f t="shared" si="1"/>
        <v>0.66985645933014371</v>
      </c>
      <c r="I97" s="277">
        <f t="shared" si="1"/>
        <v>0.6799043062200959</v>
      </c>
      <c r="J97" s="277">
        <f t="shared" si="1"/>
        <v>0.68995215311004809</v>
      </c>
      <c r="K97" s="277">
        <v>0.7</v>
      </c>
      <c r="L97" s="262">
        <f t="shared" ref="L97:L135" si="2">K97</f>
        <v>0.7</v>
      </c>
      <c r="M97" s="262">
        <f t="shared" ref="M97:P116" si="3">L97+($Q97-$L97)/5</f>
        <v>0.7</v>
      </c>
      <c r="N97" s="262">
        <f t="shared" si="3"/>
        <v>0.7</v>
      </c>
      <c r="O97" s="262">
        <f t="shared" si="3"/>
        <v>0.7</v>
      </c>
      <c r="P97" s="262">
        <f t="shared" si="3"/>
        <v>0.7</v>
      </c>
      <c r="Q97" s="262">
        <v>0.7</v>
      </c>
      <c r="R97" s="262">
        <v>0.7</v>
      </c>
      <c r="S97" s="262">
        <v>0.7</v>
      </c>
      <c r="T97" s="262">
        <v>0.7</v>
      </c>
      <c r="U97" s="262">
        <v>0.7</v>
      </c>
      <c r="V97" s="262">
        <v>0.7</v>
      </c>
      <c r="W97" s="262">
        <v>0.7</v>
      </c>
      <c r="X97" s="262">
        <v>0.7</v>
      </c>
      <c r="Y97" s="262">
        <v>0.7</v>
      </c>
      <c r="Z97" s="262">
        <v>0.7</v>
      </c>
      <c r="AA97" s="262">
        <v>0.7</v>
      </c>
      <c r="AB97" s="262">
        <v>0.7</v>
      </c>
      <c r="AC97" s="262">
        <v>0.7</v>
      </c>
      <c r="AD97" s="262">
        <v>0.7</v>
      </c>
      <c r="AE97" s="262">
        <v>0.7</v>
      </c>
      <c r="AF97" s="262">
        <v>0.7</v>
      </c>
      <c r="AG97" s="262">
        <v>0.7</v>
      </c>
      <c r="AH97" s="262">
        <v>0.7</v>
      </c>
      <c r="AI97" s="262">
        <v>0.7</v>
      </c>
      <c r="AJ97" s="262">
        <v>0.7</v>
      </c>
      <c r="AK97" s="262">
        <v>0.7</v>
      </c>
      <c r="AL97" s="262">
        <v>0.7</v>
      </c>
      <c r="AM97" s="262">
        <v>0.7</v>
      </c>
      <c r="AN97" s="262">
        <v>0.7</v>
      </c>
      <c r="AO97" s="262">
        <v>0.7</v>
      </c>
      <c r="AP97" s="262">
        <v>0.7</v>
      </c>
      <c r="AQ97" s="262">
        <v>0.7</v>
      </c>
      <c r="AR97" s="262">
        <v>0.7</v>
      </c>
      <c r="AS97" s="262">
        <v>0.7</v>
      </c>
      <c r="AT97" s="262">
        <v>0.7</v>
      </c>
      <c r="AU97" s="262">
        <v>0.7</v>
      </c>
      <c r="AV97" s="262">
        <v>0.7</v>
      </c>
      <c r="AW97" s="262">
        <v>0.7</v>
      </c>
      <c r="AX97" s="262">
        <v>0.7</v>
      </c>
      <c r="AY97" s="262">
        <v>0.7</v>
      </c>
      <c r="AZ97" s="262">
        <v>0.7</v>
      </c>
      <c r="BA97" s="262">
        <v>0.7</v>
      </c>
      <c r="BB97" s="262">
        <v>0.7</v>
      </c>
      <c r="BC97" s="262">
        <v>0.7</v>
      </c>
      <c r="BD97" s="262">
        <v>0.7</v>
      </c>
      <c r="BE97" s="262">
        <v>0.7</v>
      </c>
      <c r="BF97" s="262">
        <v>0.7</v>
      </c>
      <c r="BG97" s="262">
        <v>0.7</v>
      </c>
      <c r="BH97" s="262">
        <v>0.7</v>
      </c>
      <c r="BI97" s="262">
        <v>0.7</v>
      </c>
      <c r="BJ97" s="262">
        <v>0.7</v>
      </c>
      <c r="BK97" s="262">
        <v>0.7</v>
      </c>
      <c r="BL97" s="262">
        <v>0.7</v>
      </c>
      <c r="BM97" s="262">
        <v>0.7</v>
      </c>
      <c r="BN97" s="262">
        <v>0.7</v>
      </c>
      <c r="BO97" s="262">
        <v>0.7</v>
      </c>
      <c r="BP97" s="262">
        <v>0.7</v>
      </c>
      <c r="BQ97" s="262">
        <v>0.7</v>
      </c>
      <c r="BR97" s="262">
        <v>0.7</v>
      </c>
      <c r="BS97" s="262">
        <v>0.7</v>
      </c>
      <c r="BT97" s="262">
        <v>0.7</v>
      </c>
      <c r="BU97" s="262">
        <v>0.7</v>
      </c>
      <c r="BV97" s="262">
        <v>0.7</v>
      </c>
      <c r="BW97" s="262">
        <v>0.7</v>
      </c>
      <c r="BX97" s="262">
        <v>0.7</v>
      </c>
      <c r="BY97" s="262">
        <v>0.7</v>
      </c>
      <c r="BZ97" s="262">
        <v>0.7</v>
      </c>
      <c r="CA97" s="262">
        <v>0.7</v>
      </c>
      <c r="CB97" s="262">
        <v>0.7</v>
      </c>
      <c r="CC97" s="262">
        <v>0.7</v>
      </c>
      <c r="CD97" s="262">
        <v>0.7</v>
      </c>
      <c r="CE97" s="262">
        <v>0.7</v>
      </c>
      <c r="CF97" s="262">
        <v>0.7</v>
      </c>
      <c r="CG97" s="262">
        <v>0.7</v>
      </c>
      <c r="CH97" s="262">
        <v>0.7</v>
      </c>
      <c r="CI97" s="262">
        <v>0.7</v>
      </c>
      <c r="CJ97" s="262">
        <v>0.7</v>
      </c>
      <c r="CK97" s="262">
        <v>0.7</v>
      </c>
      <c r="CL97" s="262">
        <v>0.7</v>
      </c>
      <c r="CM97" s="262">
        <v>0.7</v>
      </c>
      <c r="CN97" s="262">
        <v>0.7</v>
      </c>
      <c r="CO97" s="262">
        <v>0.7</v>
      </c>
      <c r="CP97" s="262">
        <v>0.7</v>
      </c>
      <c r="CQ97" s="262">
        <v>0.7</v>
      </c>
      <c r="CR97" s="262">
        <v>0.7</v>
      </c>
      <c r="CS97" s="262">
        <v>0.7</v>
      </c>
      <c r="CT97" s="262">
        <v>0.7</v>
      </c>
      <c r="CU97" s="262">
        <v>0.7</v>
      </c>
      <c r="CV97" s="262">
        <v>0.7</v>
      </c>
      <c r="CW97" s="262">
        <v>0.7</v>
      </c>
      <c r="CX97" s="262">
        <v>0.7</v>
      </c>
      <c r="CY97" s="262">
        <v>0.7</v>
      </c>
      <c r="CZ97" s="262">
        <v>0.7</v>
      </c>
      <c r="DA97" s="262">
        <v>0.7</v>
      </c>
      <c r="DB97" s="262">
        <v>0.7</v>
      </c>
      <c r="DC97" s="262">
        <v>0.7</v>
      </c>
      <c r="DD97" s="262">
        <v>0.7</v>
      </c>
      <c r="DE97" s="262">
        <v>0.7</v>
      </c>
      <c r="DF97" s="262">
        <v>0.7</v>
      </c>
      <c r="DG97" s="262">
        <v>0.7</v>
      </c>
      <c r="DH97" s="262">
        <v>0.7</v>
      </c>
      <c r="DI97" s="262">
        <v>0.7</v>
      </c>
      <c r="DJ97" s="262">
        <v>0.7</v>
      </c>
      <c r="DK97" s="262">
        <v>0.7</v>
      </c>
      <c r="DL97" s="262">
        <v>0.7</v>
      </c>
      <c r="DM97" s="262">
        <v>0.7</v>
      </c>
      <c r="DN97" s="262">
        <v>0.7</v>
      </c>
      <c r="DO97" s="262">
        <v>0.7</v>
      </c>
      <c r="DP97" s="262">
        <v>0.7</v>
      </c>
      <c r="DQ97" s="262">
        <v>0.7</v>
      </c>
      <c r="DR97" s="262">
        <v>0.7</v>
      </c>
      <c r="DS97" s="262">
        <v>0.7</v>
      </c>
      <c r="DT97" s="262">
        <v>0.7</v>
      </c>
      <c r="DU97" s="262">
        <v>0.7</v>
      </c>
      <c r="DV97" s="262">
        <v>0.7</v>
      </c>
      <c r="DW97" s="262">
        <v>0.7</v>
      </c>
      <c r="DX97" s="262">
        <v>0.7</v>
      </c>
      <c r="DY97" s="262">
        <v>0.7</v>
      </c>
      <c r="DZ97" s="262">
        <v>0.7</v>
      </c>
      <c r="EA97" s="262">
        <v>0.7</v>
      </c>
      <c r="EB97" s="262">
        <v>0.7</v>
      </c>
      <c r="EC97" s="262">
        <v>0.7</v>
      </c>
      <c r="ED97" s="262">
        <v>0.7</v>
      </c>
      <c r="EE97" s="262">
        <v>0.7</v>
      </c>
      <c r="EF97" s="262">
        <v>0.7</v>
      </c>
      <c r="EG97" s="262">
        <v>0.7</v>
      </c>
      <c r="EH97" s="262">
        <v>0.7</v>
      </c>
      <c r="EI97" s="262">
        <v>0.7</v>
      </c>
      <c r="EJ97" s="262">
        <v>0.7</v>
      </c>
      <c r="EK97" s="262">
        <v>0.7</v>
      </c>
      <c r="EL97" s="262">
        <v>0.7</v>
      </c>
      <c r="EM97" s="262">
        <v>0.7</v>
      </c>
      <c r="EN97" s="262">
        <v>0.7</v>
      </c>
      <c r="EO97" s="262">
        <v>0.7</v>
      </c>
      <c r="EP97" s="262">
        <v>0.7</v>
      </c>
      <c r="EQ97" s="262">
        <v>0.7</v>
      </c>
      <c r="ER97" s="262">
        <v>0.7</v>
      </c>
      <c r="ES97" s="262">
        <v>0.7</v>
      </c>
      <c r="ET97" s="262">
        <v>0.7</v>
      </c>
      <c r="EU97" s="262">
        <v>0.7</v>
      </c>
      <c r="EV97" s="262">
        <v>0.7</v>
      </c>
      <c r="EW97" s="262">
        <v>0.7</v>
      </c>
      <c r="EX97" s="262">
        <v>0.7</v>
      </c>
      <c r="EY97" s="262">
        <v>0.7</v>
      </c>
      <c r="EZ97" s="262">
        <v>0.7</v>
      </c>
      <c r="FA97" s="262">
        <v>0.7</v>
      </c>
      <c r="FB97" s="262">
        <v>0.7</v>
      </c>
      <c r="FC97" s="262">
        <v>0.7</v>
      </c>
      <c r="FD97" s="262">
        <v>0.7</v>
      </c>
      <c r="FE97" s="262">
        <v>0.7</v>
      </c>
      <c r="FF97" s="262">
        <v>0.7</v>
      </c>
      <c r="FG97" s="262">
        <v>0.7</v>
      </c>
      <c r="FH97" s="262">
        <v>0.7</v>
      </c>
      <c r="FI97" s="262">
        <v>0.7</v>
      </c>
      <c r="FJ97" s="262">
        <v>0.7</v>
      </c>
      <c r="FK97" s="262">
        <v>0.7</v>
      </c>
      <c r="FL97" s="262">
        <v>0.7</v>
      </c>
      <c r="FM97" s="262">
        <v>0.7</v>
      </c>
      <c r="FN97" s="262">
        <v>0.7</v>
      </c>
      <c r="FO97" s="262">
        <v>0.7</v>
      </c>
      <c r="FP97" s="262">
        <v>0.7</v>
      </c>
      <c r="FQ97" s="262">
        <v>0.7</v>
      </c>
      <c r="FR97" s="262">
        <v>0.7</v>
      </c>
      <c r="FS97" s="262">
        <v>0.7</v>
      </c>
      <c r="FT97" s="262">
        <v>0.7</v>
      </c>
      <c r="FU97" s="262">
        <v>0.7</v>
      </c>
      <c r="FV97" s="262">
        <v>0.7</v>
      </c>
      <c r="FW97" s="262">
        <v>0.7</v>
      </c>
      <c r="FX97" s="262">
        <v>0.7</v>
      </c>
      <c r="FY97" s="262">
        <v>0.7</v>
      </c>
      <c r="FZ97" s="262">
        <v>0.7</v>
      </c>
      <c r="GA97" s="262">
        <v>0.7</v>
      </c>
      <c r="GB97" s="262">
        <v>0.7</v>
      </c>
      <c r="GC97" s="262">
        <v>0.7</v>
      </c>
      <c r="GD97" s="262">
        <v>0.7</v>
      </c>
      <c r="GE97" s="262">
        <v>0.7</v>
      </c>
      <c r="GF97" s="262">
        <v>0.7</v>
      </c>
      <c r="GG97" s="262">
        <v>0.7</v>
      </c>
      <c r="GH97" s="262">
        <v>0.7</v>
      </c>
      <c r="GI97" s="262">
        <v>0.7</v>
      </c>
      <c r="GJ97" s="262">
        <v>0.7</v>
      </c>
      <c r="GK97" s="262">
        <v>0.7</v>
      </c>
      <c r="GL97" s="262">
        <v>0.7</v>
      </c>
      <c r="GM97" s="262">
        <v>0.7</v>
      </c>
      <c r="GN97" s="262">
        <v>0.7</v>
      </c>
      <c r="GO97" s="262">
        <v>0.7</v>
      </c>
      <c r="GP97" s="262">
        <v>0.7</v>
      </c>
      <c r="GQ97" s="262">
        <v>0.7</v>
      </c>
      <c r="GR97" s="262">
        <v>0.7</v>
      </c>
      <c r="GS97" s="262">
        <v>0.7</v>
      </c>
      <c r="GT97" s="262">
        <v>0.7</v>
      </c>
      <c r="GU97" s="262">
        <v>0.7</v>
      </c>
      <c r="GV97" s="262">
        <v>0.7</v>
      </c>
      <c r="GW97" s="262">
        <v>0.7</v>
      </c>
      <c r="GX97" s="262">
        <v>0.7</v>
      </c>
      <c r="GY97" s="262">
        <v>0.7</v>
      </c>
      <c r="GZ97" s="262">
        <v>0.7</v>
      </c>
      <c r="HA97" s="262">
        <v>0.7</v>
      </c>
    </row>
    <row r="98" spans="1:209">
      <c r="A98" s="259" t="s">
        <v>533</v>
      </c>
      <c r="B98" s="277">
        <f t="shared" si="0"/>
        <v>0.63070539419087135</v>
      </c>
      <c r="C98" s="277">
        <f t="shared" si="0"/>
        <v>0.63137254901960793</v>
      </c>
      <c r="D98" s="277">
        <f>D52/D6</f>
        <v>0.63468634686346859</v>
      </c>
      <c r="E98" s="277">
        <f t="shared" ref="E98:J101" si="4">D98+($K98-$D98)/7</f>
        <v>0.64401686874011588</v>
      </c>
      <c r="F98" s="277">
        <f t="shared" si="4"/>
        <v>0.65334739061676317</v>
      </c>
      <c r="G98" s="277">
        <f t="shared" si="4"/>
        <v>0.66267791249341046</v>
      </c>
      <c r="H98" s="277">
        <f t="shared" si="4"/>
        <v>0.67200843437005775</v>
      </c>
      <c r="I98" s="277">
        <f t="shared" si="4"/>
        <v>0.68133895624670504</v>
      </c>
      <c r="J98" s="277">
        <f t="shared" si="4"/>
        <v>0.69066947812335233</v>
      </c>
      <c r="K98" s="277">
        <v>0.7</v>
      </c>
      <c r="L98" s="262">
        <f t="shared" si="2"/>
        <v>0.7</v>
      </c>
      <c r="M98" s="262">
        <f t="shared" si="3"/>
        <v>0.7</v>
      </c>
      <c r="N98" s="262">
        <f t="shared" si="3"/>
        <v>0.7</v>
      </c>
      <c r="O98" s="262">
        <f t="shared" si="3"/>
        <v>0.7</v>
      </c>
      <c r="P98" s="262">
        <f t="shared" si="3"/>
        <v>0.7</v>
      </c>
      <c r="Q98" s="262">
        <v>0.7</v>
      </c>
      <c r="R98" s="262">
        <v>0.7</v>
      </c>
      <c r="S98" s="262">
        <v>0.7</v>
      </c>
      <c r="T98" s="262">
        <v>0.7</v>
      </c>
      <c r="U98" s="262">
        <v>0.7</v>
      </c>
      <c r="V98" s="262">
        <v>0.7</v>
      </c>
      <c r="W98" s="262">
        <v>0.7</v>
      </c>
      <c r="X98" s="262">
        <v>0.7</v>
      </c>
      <c r="Y98" s="262">
        <v>0.7</v>
      </c>
      <c r="Z98" s="262">
        <v>0.7</v>
      </c>
      <c r="AA98" s="262">
        <v>0.7</v>
      </c>
      <c r="AB98" s="262">
        <v>0.7</v>
      </c>
      <c r="AC98" s="262">
        <v>0.7</v>
      </c>
      <c r="AD98" s="262">
        <v>0.7</v>
      </c>
      <c r="AE98" s="262">
        <v>0.7</v>
      </c>
      <c r="AF98" s="262">
        <v>0.7</v>
      </c>
      <c r="AG98" s="262">
        <v>0.7</v>
      </c>
      <c r="AH98" s="262">
        <v>0.7</v>
      </c>
      <c r="AI98" s="262">
        <v>0.7</v>
      </c>
      <c r="AJ98" s="262">
        <v>0.7</v>
      </c>
      <c r="AK98" s="262">
        <v>0.7</v>
      </c>
      <c r="AL98" s="262">
        <v>0.7</v>
      </c>
      <c r="AM98" s="262">
        <v>0.7</v>
      </c>
      <c r="AN98" s="262">
        <v>0.7</v>
      </c>
      <c r="AO98" s="262">
        <v>0.7</v>
      </c>
      <c r="AP98" s="262">
        <v>0.7</v>
      </c>
      <c r="AQ98" s="262">
        <v>0.7</v>
      </c>
      <c r="AR98" s="262">
        <v>0.7</v>
      </c>
      <c r="AS98" s="262">
        <v>0.7</v>
      </c>
      <c r="AT98" s="262">
        <v>0.7</v>
      </c>
      <c r="AU98" s="262">
        <v>0.7</v>
      </c>
      <c r="AV98" s="262">
        <v>0.7</v>
      </c>
      <c r="AW98" s="262">
        <v>0.7</v>
      </c>
      <c r="AX98" s="262">
        <v>0.7</v>
      </c>
      <c r="AY98" s="262">
        <v>0.7</v>
      </c>
      <c r="AZ98" s="262">
        <v>0.7</v>
      </c>
      <c r="BA98" s="262">
        <v>0.7</v>
      </c>
      <c r="BB98" s="262">
        <v>0.7</v>
      </c>
      <c r="BC98" s="262">
        <v>0.7</v>
      </c>
      <c r="BD98" s="262">
        <v>0.7</v>
      </c>
      <c r="BE98" s="262">
        <v>0.7</v>
      </c>
      <c r="BF98" s="262">
        <v>0.7</v>
      </c>
      <c r="BG98" s="262">
        <v>0.7</v>
      </c>
      <c r="BH98" s="262">
        <v>0.7</v>
      </c>
      <c r="BI98" s="262">
        <v>0.7</v>
      </c>
      <c r="BJ98" s="262">
        <v>0.7</v>
      </c>
      <c r="BK98" s="262">
        <v>0.7</v>
      </c>
      <c r="BL98" s="262">
        <v>0.7</v>
      </c>
      <c r="BM98" s="262">
        <v>0.7</v>
      </c>
      <c r="BN98" s="262">
        <v>0.7</v>
      </c>
      <c r="BO98" s="262">
        <v>0.7</v>
      </c>
      <c r="BP98" s="262">
        <v>0.7</v>
      </c>
      <c r="BQ98" s="262">
        <v>0.7</v>
      </c>
      <c r="BR98" s="262">
        <v>0.7</v>
      </c>
      <c r="BS98" s="262">
        <v>0.7</v>
      </c>
      <c r="BT98" s="262">
        <v>0.7</v>
      </c>
      <c r="BU98" s="262">
        <v>0.7</v>
      </c>
      <c r="BV98" s="262">
        <v>0.7</v>
      </c>
      <c r="BW98" s="262">
        <v>0.7</v>
      </c>
      <c r="BX98" s="262">
        <v>0.7</v>
      </c>
      <c r="BY98" s="262">
        <v>0.7</v>
      </c>
      <c r="BZ98" s="262">
        <v>0.7</v>
      </c>
      <c r="CA98" s="262">
        <v>0.7</v>
      </c>
      <c r="CB98" s="262">
        <v>0.7</v>
      </c>
      <c r="CC98" s="262">
        <v>0.7</v>
      </c>
      <c r="CD98" s="262">
        <v>0.7</v>
      </c>
      <c r="CE98" s="262">
        <v>0.7</v>
      </c>
      <c r="CF98" s="262">
        <v>0.7</v>
      </c>
      <c r="CG98" s="262">
        <v>0.7</v>
      </c>
      <c r="CH98" s="262">
        <v>0.7</v>
      </c>
      <c r="CI98" s="262">
        <v>0.7</v>
      </c>
      <c r="CJ98" s="262">
        <v>0.7</v>
      </c>
      <c r="CK98" s="262">
        <v>0.7</v>
      </c>
      <c r="CL98" s="262">
        <v>0.7</v>
      </c>
      <c r="CM98" s="262">
        <v>0.7</v>
      </c>
      <c r="CN98" s="262">
        <v>0.7</v>
      </c>
      <c r="CO98" s="262">
        <v>0.7</v>
      </c>
      <c r="CP98" s="262">
        <v>0.7</v>
      </c>
      <c r="CQ98" s="262">
        <v>0.7</v>
      </c>
      <c r="CR98" s="262">
        <v>0.7</v>
      </c>
      <c r="CS98" s="262">
        <v>0.7</v>
      </c>
      <c r="CT98" s="262">
        <v>0.7</v>
      </c>
      <c r="CU98" s="262">
        <v>0.7</v>
      </c>
      <c r="CV98" s="262">
        <v>0.7</v>
      </c>
      <c r="CW98" s="262">
        <v>0.7</v>
      </c>
      <c r="CX98" s="262">
        <v>0.7</v>
      </c>
      <c r="CY98" s="262">
        <v>0.7</v>
      </c>
      <c r="CZ98" s="262">
        <v>0.7</v>
      </c>
      <c r="DA98" s="262">
        <v>0.7</v>
      </c>
      <c r="DB98" s="262">
        <v>0.7</v>
      </c>
      <c r="DC98" s="262">
        <v>0.7</v>
      </c>
      <c r="DD98" s="262">
        <v>0.7</v>
      </c>
      <c r="DE98" s="262">
        <v>0.7</v>
      </c>
      <c r="DF98" s="262">
        <v>0.7</v>
      </c>
      <c r="DG98" s="262">
        <v>0.7</v>
      </c>
      <c r="DH98" s="262">
        <v>0.7</v>
      </c>
      <c r="DI98" s="262">
        <v>0.7</v>
      </c>
      <c r="DJ98" s="262">
        <v>0.7</v>
      </c>
      <c r="DK98" s="262">
        <v>0.7</v>
      </c>
      <c r="DL98" s="262">
        <v>0.7</v>
      </c>
      <c r="DM98" s="262">
        <v>0.7</v>
      </c>
      <c r="DN98" s="262">
        <v>0.7</v>
      </c>
      <c r="DO98" s="262">
        <v>0.7</v>
      </c>
      <c r="DP98" s="262">
        <v>0.7</v>
      </c>
      <c r="DQ98" s="262">
        <v>0.7</v>
      </c>
      <c r="DR98" s="262">
        <v>0.7</v>
      </c>
      <c r="DS98" s="262">
        <v>0.7</v>
      </c>
      <c r="DT98" s="262">
        <v>0.7</v>
      </c>
      <c r="DU98" s="262">
        <v>0.7</v>
      </c>
      <c r="DV98" s="262">
        <v>0.7</v>
      </c>
      <c r="DW98" s="262">
        <v>0.7</v>
      </c>
      <c r="DX98" s="262">
        <v>0.7</v>
      </c>
      <c r="DY98" s="262">
        <v>0.7</v>
      </c>
      <c r="DZ98" s="262">
        <v>0.7</v>
      </c>
      <c r="EA98" s="262">
        <v>0.7</v>
      </c>
      <c r="EB98" s="262">
        <v>0.7</v>
      </c>
      <c r="EC98" s="262">
        <v>0.7</v>
      </c>
      <c r="ED98" s="262">
        <v>0.7</v>
      </c>
      <c r="EE98" s="262">
        <v>0.7</v>
      </c>
      <c r="EF98" s="262">
        <v>0.7</v>
      </c>
      <c r="EG98" s="262">
        <v>0.7</v>
      </c>
      <c r="EH98" s="262">
        <v>0.7</v>
      </c>
      <c r="EI98" s="262">
        <v>0.7</v>
      </c>
      <c r="EJ98" s="262">
        <v>0.7</v>
      </c>
      <c r="EK98" s="262">
        <v>0.7</v>
      </c>
      <c r="EL98" s="262">
        <v>0.7</v>
      </c>
      <c r="EM98" s="262">
        <v>0.7</v>
      </c>
      <c r="EN98" s="262">
        <v>0.7</v>
      </c>
      <c r="EO98" s="262">
        <v>0.7</v>
      </c>
      <c r="EP98" s="262">
        <v>0.7</v>
      </c>
      <c r="EQ98" s="262">
        <v>0.7</v>
      </c>
      <c r="ER98" s="262">
        <v>0.7</v>
      </c>
      <c r="ES98" s="262">
        <v>0.7</v>
      </c>
      <c r="ET98" s="262">
        <v>0.7</v>
      </c>
      <c r="EU98" s="262">
        <v>0.7</v>
      </c>
      <c r="EV98" s="262">
        <v>0.7</v>
      </c>
      <c r="EW98" s="262">
        <v>0.7</v>
      </c>
      <c r="EX98" s="262">
        <v>0.7</v>
      </c>
      <c r="EY98" s="262">
        <v>0.7</v>
      </c>
      <c r="EZ98" s="262">
        <v>0.7</v>
      </c>
      <c r="FA98" s="262">
        <v>0.7</v>
      </c>
      <c r="FB98" s="262">
        <v>0.7</v>
      </c>
      <c r="FC98" s="262">
        <v>0.7</v>
      </c>
      <c r="FD98" s="262">
        <v>0.7</v>
      </c>
      <c r="FE98" s="262">
        <v>0.7</v>
      </c>
      <c r="FF98" s="262">
        <v>0.7</v>
      </c>
      <c r="FG98" s="262">
        <v>0.7</v>
      </c>
      <c r="FH98" s="262">
        <v>0.7</v>
      </c>
      <c r="FI98" s="262">
        <v>0.7</v>
      </c>
      <c r="FJ98" s="262">
        <v>0.7</v>
      </c>
      <c r="FK98" s="262">
        <v>0.7</v>
      </c>
      <c r="FL98" s="262">
        <v>0.7</v>
      </c>
      <c r="FM98" s="262">
        <v>0.7</v>
      </c>
      <c r="FN98" s="262">
        <v>0.7</v>
      </c>
      <c r="FO98" s="262">
        <v>0.7</v>
      </c>
      <c r="FP98" s="262">
        <v>0.7</v>
      </c>
      <c r="FQ98" s="262">
        <v>0.7</v>
      </c>
      <c r="FR98" s="262">
        <v>0.7</v>
      </c>
      <c r="FS98" s="262">
        <v>0.7</v>
      </c>
      <c r="FT98" s="262">
        <v>0.7</v>
      </c>
      <c r="FU98" s="262">
        <v>0.7</v>
      </c>
      <c r="FV98" s="262">
        <v>0.7</v>
      </c>
      <c r="FW98" s="262">
        <v>0.7</v>
      </c>
      <c r="FX98" s="262">
        <v>0.7</v>
      </c>
      <c r="FY98" s="262">
        <v>0.7</v>
      </c>
      <c r="FZ98" s="262">
        <v>0.7</v>
      </c>
      <c r="GA98" s="262">
        <v>0.7</v>
      </c>
      <c r="GB98" s="262">
        <v>0.7</v>
      </c>
      <c r="GC98" s="262">
        <v>0.7</v>
      </c>
      <c r="GD98" s="262">
        <v>0.7</v>
      </c>
      <c r="GE98" s="262">
        <v>0.7</v>
      </c>
      <c r="GF98" s="262">
        <v>0.7</v>
      </c>
      <c r="GG98" s="262">
        <v>0.7</v>
      </c>
      <c r="GH98" s="262">
        <v>0.7</v>
      </c>
      <c r="GI98" s="262">
        <v>0.7</v>
      </c>
      <c r="GJ98" s="262">
        <v>0.7</v>
      </c>
      <c r="GK98" s="262">
        <v>0.7</v>
      </c>
      <c r="GL98" s="262">
        <v>0.7</v>
      </c>
      <c r="GM98" s="262">
        <v>0.7</v>
      </c>
      <c r="GN98" s="262">
        <v>0.7</v>
      </c>
      <c r="GO98" s="262">
        <v>0.7</v>
      </c>
      <c r="GP98" s="262">
        <v>0.7</v>
      </c>
      <c r="GQ98" s="262">
        <v>0.7</v>
      </c>
      <c r="GR98" s="262">
        <v>0.7</v>
      </c>
      <c r="GS98" s="262">
        <v>0.7</v>
      </c>
      <c r="GT98" s="262">
        <v>0.7</v>
      </c>
      <c r="GU98" s="262">
        <v>0.7</v>
      </c>
      <c r="GV98" s="262">
        <v>0.7</v>
      </c>
      <c r="GW98" s="262">
        <v>0.7</v>
      </c>
      <c r="GX98" s="262">
        <v>0.7</v>
      </c>
      <c r="GY98" s="262">
        <v>0.7</v>
      </c>
      <c r="GZ98" s="262">
        <v>0.7</v>
      </c>
      <c r="HA98" s="262">
        <v>0.7</v>
      </c>
    </row>
    <row r="99" spans="1:209">
      <c r="A99" s="263" t="str">
        <f>A53:A53</f>
        <v>Ameren Corporation</v>
      </c>
      <c r="B99" s="277">
        <f t="shared" si="0"/>
        <v>0.58381502890173409</v>
      </c>
      <c r="C99" s="277">
        <f t="shared" si="0"/>
        <v>0.56052631578947365</v>
      </c>
      <c r="D99" s="277">
        <f>D53/D7</f>
        <v>0.5575</v>
      </c>
      <c r="E99" s="277">
        <f t="shared" si="4"/>
        <v>0.57785714285714285</v>
      </c>
      <c r="F99" s="277">
        <f t="shared" si="4"/>
        <v>0.5982142857142857</v>
      </c>
      <c r="G99" s="277">
        <f t="shared" si="4"/>
        <v>0.61857142857142855</v>
      </c>
      <c r="H99" s="277">
        <f t="shared" si="4"/>
        <v>0.6389285714285714</v>
      </c>
      <c r="I99" s="277">
        <f t="shared" si="4"/>
        <v>0.65928571428571425</v>
      </c>
      <c r="J99" s="277">
        <f t="shared" si="4"/>
        <v>0.6796428571428571</v>
      </c>
      <c r="K99" s="277">
        <v>0.7</v>
      </c>
      <c r="L99" s="262">
        <f t="shared" si="2"/>
        <v>0.7</v>
      </c>
      <c r="M99" s="262">
        <f t="shared" si="3"/>
        <v>0.7</v>
      </c>
      <c r="N99" s="262">
        <f t="shared" si="3"/>
        <v>0.7</v>
      </c>
      <c r="O99" s="262">
        <f t="shared" si="3"/>
        <v>0.7</v>
      </c>
      <c r="P99" s="262">
        <f t="shared" si="3"/>
        <v>0.7</v>
      </c>
      <c r="Q99" s="262">
        <v>0.7</v>
      </c>
      <c r="R99" s="262">
        <v>0.7</v>
      </c>
      <c r="S99" s="262">
        <v>0.7</v>
      </c>
      <c r="T99" s="262">
        <v>0.7</v>
      </c>
      <c r="U99" s="262">
        <v>0.7</v>
      </c>
      <c r="V99" s="262">
        <v>0.7</v>
      </c>
      <c r="W99" s="262">
        <v>0.7</v>
      </c>
      <c r="X99" s="262">
        <v>0.7</v>
      </c>
      <c r="Y99" s="262">
        <v>0.7</v>
      </c>
      <c r="Z99" s="262">
        <v>0.7</v>
      </c>
      <c r="AA99" s="262">
        <v>0.7</v>
      </c>
      <c r="AB99" s="262">
        <v>0.7</v>
      </c>
      <c r="AC99" s="262">
        <v>0.7</v>
      </c>
      <c r="AD99" s="262">
        <v>0.7</v>
      </c>
      <c r="AE99" s="262">
        <v>0.7</v>
      </c>
      <c r="AF99" s="262">
        <v>0.7</v>
      </c>
      <c r="AG99" s="262">
        <v>0.7</v>
      </c>
      <c r="AH99" s="262">
        <v>0.7</v>
      </c>
      <c r="AI99" s="262">
        <v>0.7</v>
      </c>
      <c r="AJ99" s="262">
        <v>0.7</v>
      </c>
      <c r="AK99" s="262">
        <v>0.7</v>
      </c>
      <c r="AL99" s="262">
        <v>0.7</v>
      </c>
      <c r="AM99" s="262">
        <v>0.7</v>
      </c>
      <c r="AN99" s="262">
        <v>0.7</v>
      </c>
      <c r="AO99" s="262">
        <v>0.7</v>
      </c>
      <c r="AP99" s="262">
        <v>0.7</v>
      </c>
      <c r="AQ99" s="262">
        <v>0.7</v>
      </c>
      <c r="AR99" s="262">
        <v>0.7</v>
      </c>
      <c r="AS99" s="262">
        <v>0.7</v>
      </c>
      <c r="AT99" s="262">
        <v>0.7</v>
      </c>
      <c r="AU99" s="262">
        <v>0.7</v>
      </c>
      <c r="AV99" s="262">
        <v>0.7</v>
      </c>
      <c r="AW99" s="262">
        <v>0.7</v>
      </c>
      <c r="AX99" s="262">
        <v>0.7</v>
      </c>
      <c r="AY99" s="262">
        <v>0.7</v>
      </c>
      <c r="AZ99" s="262">
        <v>0.7</v>
      </c>
      <c r="BA99" s="262">
        <v>0.7</v>
      </c>
      <c r="BB99" s="262">
        <v>0.7</v>
      </c>
      <c r="BC99" s="262">
        <v>0.7</v>
      </c>
      <c r="BD99" s="262">
        <v>0.7</v>
      </c>
      <c r="BE99" s="262">
        <v>0.7</v>
      </c>
      <c r="BF99" s="262">
        <v>0.7</v>
      </c>
      <c r="BG99" s="262">
        <v>0.7</v>
      </c>
      <c r="BH99" s="262">
        <v>0.7</v>
      </c>
      <c r="BI99" s="262">
        <v>0.7</v>
      </c>
      <c r="BJ99" s="262">
        <v>0.7</v>
      </c>
      <c r="BK99" s="262">
        <v>0.7</v>
      </c>
      <c r="BL99" s="262">
        <v>0.7</v>
      </c>
      <c r="BM99" s="262">
        <v>0.7</v>
      </c>
      <c r="BN99" s="262">
        <v>0.7</v>
      </c>
      <c r="BO99" s="262">
        <v>0.7</v>
      </c>
      <c r="BP99" s="262">
        <v>0.7</v>
      </c>
      <c r="BQ99" s="262">
        <v>0.7</v>
      </c>
      <c r="BR99" s="262">
        <v>0.7</v>
      </c>
      <c r="BS99" s="262">
        <v>0.7</v>
      </c>
      <c r="BT99" s="262">
        <v>0.7</v>
      </c>
      <c r="BU99" s="262">
        <v>0.7</v>
      </c>
      <c r="BV99" s="262">
        <v>0.7</v>
      </c>
      <c r="BW99" s="262">
        <v>0.7</v>
      </c>
      <c r="BX99" s="262">
        <v>0.7</v>
      </c>
      <c r="BY99" s="262">
        <v>0.7</v>
      </c>
      <c r="BZ99" s="262">
        <v>0.7</v>
      </c>
      <c r="CA99" s="262">
        <v>0.7</v>
      </c>
      <c r="CB99" s="262">
        <v>0.7</v>
      </c>
      <c r="CC99" s="262">
        <v>0.7</v>
      </c>
      <c r="CD99" s="262">
        <v>0.7</v>
      </c>
      <c r="CE99" s="262">
        <v>0.7</v>
      </c>
      <c r="CF99" s="262">
        <v>0.7</v>
      </c>
      <c r="CG99" s="262">
        <v>0.7</v>
      </c>
      <c r="CH99" s="262">
        <v>0.7</v>
      </c>
      <c r="CI99" s="262">
        <v>0.7</v>
      </c>
      <c r="CJ99" s="262">
        <v>0.7</v>
      </c>
      <c r="CK99" s="262">
        <v>0.7</v>
      </c>
      <c r="CL99" s="262">
        <v>0.7</v>
      </c>
      <c r="CM99" s="262">
        <v>0.7</v>
      </c>
      <c r="CN99" s="262">
        <v>0.7</v>
      </c>
      <c r="CO99" s="262">
        <v>0.7</v>
      </c>
      <c r="CP99" s="262">
        <v>0.7</v>
      </c>
      <c r="CQ99" s="262">
        <v>0.7</v>
      </c>
      <c r="CR99" s="262">
        <v>0.7</v>
      </c>
      <c r="CS99" s="262">
        <v>0.7</v>
      </c>
      <c r="CT99" s="262">
        <v>0.7</v>
      </c>
      <c r="CU99" s="262">
        <v>0.7</v>
      </c>
      <c r="CV99" s="262">
        <v>0.7</v>
      </c>
      <c r="CW99" s="262">
        <v>0.7</v>
      </c>
      <c r="CX99" s="262">
        <v>0.7</v>
      </c>
      <c r="CY99" s="262">
        <v>0.7</v>
      </c>
      <c r="CZ99" s="262">
        <v>0.7</v>
      </c>
      <c r="DA99" s="262">
        <v>0.7</v>
      </c>
      <c r="DB99" s="262">
        <v>0.7</v>
      </c>
      <c r="DC99" s="262">
        <v>0.7</v>
      </c>
      <c r="DD99" s="262">
        <v>0.7</v>
      </c>
      <c r="DE99" s="262">
        <v>0.7</v>
      </c>
      <c r="DF99" s="262">
        <v>0.7</v>
      </c>
      <c r="DG99" s="262">
        <v>0.7</v>
      </c>
      <c r="DH99" s="262">
        <v>0.7</v>
      </c>
      <c r="DI99" s="262">
        <v>0.7</v>
      </c>
      <c r="DJ99" s="262">
        <v>0.7</v>
      </c>
      <c r="DK99" s="262">
        <v>0.7</v>
      </c>
      <c r="DL99" s="262">
        <v>0.7</v>
      </c>
      <c r="DM99" s="262">
        <v>0.7</v>
      </c>
      <c r="DN99" s="262">
        <v>0.7</v>
      </c>
      <c r="DO99" s="262">
        <v>0.7</v>
      </c>
      <c r="DP99" s="262">
        <v>0.7</v>
      </c>
      <c r="DQ99" s="262">
        <v>0.7</v>
      </c>
      <c r="DR99" s="262">
        <v>0.7</v>
      </c>
      <c r="DS99" s="262">
        <v>0.7</v>
      </c>
      <c r="DT99" s="262">
        <v>0.7</v>
      </c>
      <c r="DU99" s="262">
        <v>0.7</v>
      </c>
      <c r="DV99" s="262">
        <v>0.7</v>
      </c>
      <c r="DW99" s="262">
        <v>0.7</v>
      </c>
      <c r="DX99" s="262">
        <v>0.7</v>
      </c>
      <c r="DY99" s="262">
        <v>0.7</v>
      </c>
      <c r="DZ99" s="262">
        <v>0.7</v>
      </c>
      <c r="EA99" s="262">
        <v>0.7</v>
      </c>
      <c r="EB99" s="262">
        <v>0.7</v>
      </c>
      <c r="EC99" s="262">
        <v>0.7</v>
      </c>
      <c r="ED99" s="262">
        <v>0.7</v>
      </c>
      <c r="EE99" s="262">
        <v>0.7</v>
      </c>
      <c r="EF99" s="262">
        <v>0.7</v>
      </c>
      <c r="EG99" s="262">
        <v>0.7</v>
      </c>
      <c r="EH99" s="262">
        <v>0.7</v>
      </c>
      <c r="EI99" s="262">
        <v>0.7</v>
      </c>
      <c r="EJ99" s="262">
        <v>0.7</v>
      </c>
      <c r="EK99" s="262">
        <v>0.7</v>
      </c>
      <c r="EL99" s="262">
        <v>0.7</v>
      </c>
      <c r="EM99" s="262">
        <v>0.7</v>
      </c>
      <c r="EN99" s="262">
        <v>0.7</v>
      </c>
      <c r="EO99" s="262">
        <v>0.7</v>
      </c>
      <c r="EP99" s="262">
        <v>0.7</v>
      </c>
      <c r="EQ99" s="262">
        <v>0.7</v>
      </c>
      <c r="ER99" s="262">
        <v>0.7</v>
      </c>
      <c r="ES99" s="262">
        <v>0.7</v>
      </c>
      <c r="ET99" s="262">
        <v>0.7</v>
      </c>
      <c r="EU99" s="262">
        <v>0.7</v>
      </c>
      <c r="EV99" s="262">
        <v>0.7</v>
      </c>
      <c r="EW99" s="262">
        <v>0.7</v>
      </c>
      <c r="EX99" s="262">
        <v>0.7</v>
      </c>
      <c r="EY99" s="262">
        <v>0.7</v>
      </c>
      <c r="EZ99" s="262">
        <v>0.7</v>
      </c>
      <c r="FA99" s="262">
        <v>0.7</v>
      </c>
      <c r="FB99" s="262">
        <v>0.7</v>
      </c>
      <c r="FC99" s="262">
        <v>0.7</v>
      </c>
      <c r="FD99" s="262">
        <v>0.7</v>
      </c>
      <c r="FE99" s="262">
        <v>0.7</v>
      </c>
      <c r="FF99" s="262">
        <v>0.7</v>
      </c>
      <c r="FG99" s="262">
        <v>0.7</v>
      </c>
      <c r="FH99" s="262">
        <v>0.7</v>
      </c>
      <c r="FI99" s="262">
        <v>0.7</v>
      </c>
      <c r="FJ99" s="262">
        <v>0.7</v>
      </c>
      <c r="FK99" s="262">
        <v>0.7</v>
      </c>
      <c r="FL99" s="262">
        <v>0.7</v>
      </c>
      <c r="FM99" s="262">
        <v>0.7</v>
      </c>
      <c r="FN99" s="262">
        <v>0.7</v>
      </c>
      <c r="FO99" s="262">
        <v>0.7</v>
      </c>
      <c r="FP99" s="262">
        <v>0.7</v>
      </c>
      <c r="FQ99" s="262">
        <v>0.7</v>
      </c>
      <c r="FR99" s="262">
        <v>0.7</v>
      </c>
      <c r="FS99" s="262">
        <v>0.7</v>
      </c>
      <c r="FT99" s="262">
        <v>0.7</v>
      </c>
      <c r="FU99" s="262">
        <v>0.7</v>
      </c>
      <c r="FV99" s="262">
        <v>0.7</v>
      </c>
      <c r="FW99" s="262">
        <v>0.7</v>
      </c>
      <c r="FX99" s="262">
        <v>0.7</v>
      </c>
      <c r="FY99" s="262">
        <v>0.7</v>
      </c>
      <c r="FZ99" s="262">
        <v>0.7</v>
      </c>
      <c r="GA99" s="262">
        <v>0.7</v>
      </c>
      <c r="GB99" s="262">
        <v>0.7</v>
      </c>
      <c r="GC99" s="262">
        <v>0.7</v>
      </c>
      <c r="GD99" s="262">
        <v>0.7</v>
      </c>
      <c r="GE99" s="262">
        <v>0.7</v>
      </c>
      <c r="GF99" s="262">
        <v>0.7</v>
      </c>
      <c r="GG99" s="262">
        <v>0.7</v>
      </c>
      <c r="GH99" s="262">
        <v>0.7</v>
      </c>
      <c r="GI99" s="262">
        <v>0.7</v>
      </c>
      <c r="GJ99" s="262">
        <v>0.7</v>
      </c>
      <c r="GK99" s="262">
        <v>0.7</v>
      </c>
      <c r="GL99" s="262">
        <v>0.7</v>
      </c>
      <c r="GM99" s="262">
        <v>0.7</v>
      </c>
      <c r="GN99" s="262">
        <v>0.7</v>
      </c>
      <c r="GO99" s="262">
        <v>0.7</v>
      </c>
      <c r="GP99" s="262">
        <v>0.7</v>
      </c>
      <c r="GQ99" s="262">
        <v>0.7</v>
      </c>
      <c r="GR99" s="262">
        <v>0.7</v>
      </c>
      <c r="GS99" s="262">
        <v>0.7</v>
      </c>
      <c r="GT99" s="262">
        <v>0.7</v>
      </c>
      <c r="GU99" s="262">
        <v>0.7</v>
      </c>
      <c r="GV99" s="262">
        <v>0.7</v>
      </c>
      <c r="GW99" s="262">
        <v>0.7</v>
      </c>
      <c r="GX99" s="262">
        <v>0.7</v>
      </c>
      <c r="GY99" s="262">
        <v>0.7</v>
      </c>
      <c r="GZ99" s="262">
        <v>0.7</v>
      </c>
      <c r="HA99" s="262">
        <v>0.7</v>
      </c>
    </row>
    <row r="100" spans="1:209">
      <c r="A100" s="240" t="s">
        <v>534</v>
      </c>
      <c r="B100" s="277">
        <f t="shared" si="0"/>
        <v>0.64090909090909087</v>
      </c>
      <c r="C100" s="277">
        <f t="shared" si="0"/>
        <v>0.63888888888888895</v>
      </c>
      <c r="D100" s="277">
        <f>D54/D8</f>
        <v>0.63253012048192769</v>
      </c>
      <c r="E100" s="277">
        <f t="shared" si="4"/>
        <v>0.64216867469879513</v>
      </c>
      <c r="F100" s="277">
        <f t="shared" si="4"/>
        <v>0.65180722891566256</v>
      </c>
      <c r="G100" s="277">
        <f t="shared" si="4"/>
        <v>0.66144578313253</v>
      </c>
      <c r="H100" s="277">
        <f t="shared" si="4"/>
        <v>0.67108433734939743</v>
      </c>
      <c r="I100" s="277">
        <f t="shared" si="4"/>
        <v>0.68072289156626486</v>
      </c>
      <c r="J100" s="277">
        <f t="shared" si="4"/>
        <v>0.6903614457831323</v>
      </c>
      <c r="K100" s="277">
        <v>0.7</v>
      </c>
      <c r="L100" s="262">
        <f t="shared" si="2"/>
        <v>0.7</v>
      </c>
      <c r="M100" s="262">
        <f t="shared" si="3"/>
        <v>0.7</v>
      </c>
      <c r="N100" s="262">
        <f t="shared" si="3"/>
        <v>0.7</v>
      </c>
      <c r="O100" s="262">
        <f t="shared" si="3"/>
        <v>0.7</v>
      </c>
      <c r="P100" s="262">
        <f t="shared" si="3"/>
        <v>0.7</v>
      </c>
      <c r="Q100" s="262">
        <v>0.7</v>
      </c>
      <c r="R100" s="262">
        <v>0.7</v>
      </c>
      <c r="S100" s="262">
        <v>0.7</v>
      </c>
      <c r="T100" s="262">
        <v>0.7</v>
      </c>
      <c r="U100" s="262">
        <v>0.7</v>
      </c>
      <c r="V100" s="262">
        <v>0.7</v>
      </c>
      <c r="W100" s="262">
        <v>0.7</v>
      </c>
      <c r="X100" s="262">
        <v>0.7</v>
      </c>
      <c r="Y100" s="262">
        <v>0.7</v>
      </c>
      <c r="Z100" s="262">
        <v>0.7</v>
      </c>
      <c r="AA100" s="262">
        <v>0.7</v>
      </c>
      <c r="AB100" s="262">
        <v>0.7</v>
      </c>
      <c r="AC100" s="262">
        <v>0.7</v>
      </c>
      <c r="AD100" s="262">
        <v>0.7</v>
      </c>
      <c r="AE100" s="262">
        <v>0.7</v>
      </c>
      <c r="AF100" s="262">
        <v>0.7</v>
      </c>
      <c r="AG100" s="262">
        <v>0.7</v>
      </c>
      <c r="AH100" s="262">
        <v>0.7</v>
      </c>
      <c r="AI100" s="262">
        <v>0.7</v>
      </c>
      <c r="AJ100" s="262">
        <v>0.7</v>
      </c>
      <c r="AK100" s="262">
        <v>0.7</v>
      </c>
      <c r="AL100" s="262">
        <v>0.7</v>
      </c>
      <c r="AM100" s="262">
        <v>0.7</v>
      </c>
      <c r="AN100" s="262">
        <v>0.7</v>
      </c>
      <c r="AO100" s="262">
        <v>0.7</v>
      </c>
      <c r="AP100" s="262">
        <v>0.7</v>
      </c>
      <c r="AQ100" s="262">
        <v>0.7</v>
      </c>
      <c r="AR100" s="262">
        <v>0.7</v>
      </c>
      <c r="AS100" s="262">
        <v>0.7</v>
      </c>
      <c r="AT100" s="262">
        <v>0.7</v>
      </c>
      <c r="AU100" s="262">
        <v>0.7</v>
      </c>
      <c r="AV100" s="262">
        <v>0.7</v>
      </c>
      <c r="AW100" s="262">
        <v>0.7</v>
      </c>
      <c r="AX100" s="262">
        <v>0.7</v>
      </c>
      <c r="AY100" s="262">
        <v>0.7</v>
      </c>
      <c r="AZ100" s="262">
        <v>0.7</v>
      </c>
      <c r="BA100" s="262">
        <v>0.7</v>
      </c>
      <c r="BB100" s="262">
        <v>0.7</v>
      </c>
      <c r="BC100" s="262">
        <v>0.7</v>
      </c>
      <c r="BD100" s="262">
        <v>0.7</v>
      </c>
      <c r="BE100" s="262">
        <v>0.7</v>
      </c>
      <c r="BF100" s="262">
        <v>0.7</v>
      </c>
      <c r="BG100" s="262">
        <v>0.7</v>
      </c>
      <c r="BH100" s="262">
        <v>0.7</v>
      </c>
      <c r="BI100" s="262">
        <v>0.7</v>
      </c>
      <c r="BJ100" s="262">
        <v>0.7</v>
      </c>
      <c r="BK100" s="262">
        <v>0.7</v>
      </c>
      <c r="BL100" s="262">
        <v>0.7</v>
      </c>
      <c r="BM100" s="262">
        <v>0.7</v>
      </c>
      <c r="BN100" s="262">
        <v>0.7</v>
      </c>
      <c r="BO100" s="262">
        <v>0.7</v>
      </c>
      <c r="BP100" s="262">
        <v>0.7</v>
      </c>
      <c r="BQ100" s="262">
        <v>0.7</v>
      </c>
      <c r="BR100" s="262">
        <v>0.7</v>
      </c>
      <c r="BS100" s="262">
        <v>0.7</v>
      </c>
      <c r="BT100" s="262">
        <v>0.7</v>
      </c>
      <c r="BU100" s="262">
        <v>0.7</v>
      </c>
      <c r="BV100" s="262">
        <v>0.7</v>
      </c>
      <c r="BW100" s="262">
        <v>0.7</v>
      </c>
      <c r="BX100" s="262">
        <v>0.7</v>
      </c>
      <c r="BY100" s="262">
        <v>0.7</v>
      </c>
      <c r="BZ100" s="262">
        <v>0.7</v>
      </c>
      <c r="CA100" s="262">
        <v>0.7</v>
      </c>
      <c r="CB100" s="262">
        <v>0.7</v>
      </c>
      <c r="CC100" s="262">
        <v>0.7</v>
      </c>
      <c r="CD100" s="262">
        <v>0.7</v>
      </c>
      <c r="CE100" s="262">
        <v>0.7</v>
      </c>
      <c r="CF100" s="262">
        <v>0.7</v>
      </c>
      <c r="CG100" s="262">
        <v>0.7</v>
      </c>
      <c r="CH100" s="262">
        <v>0.7</v>
      </c>
      <c r="CI100" s="262">
        <v>0.7</v>
      </c>
      <c r="CJ100" s="262">
        <v>0.7</v>
      </c>
      <c r="CK100" s="262">
        <v>0.7</v>
      </c>
      <c r="CL100" s="262">
        <v>0.7</v>
      </c>
      <c r="CM100" s="262">
        <v>0.7</v>
      </c>
      <c r="CN100" s="262">
        <v>0.7</v>
      </c>
      <c r="CO100" s="262">
        <v>0.7</v>
      </c>
      <c r="CP100" s="262">
        <v>0.7</v>
      </c>
      <c r="CQ100" s="262">
        <v>0.7</v>
      </c>
      <c r="CR100" s="262">
        <v>0.7</v>
      </c>
      <c r="CS100" s="262">
        <v>0.7</v>
      </c>
      <c r="CT100" s="262">
        <v>0.7</v>
      </c>
      <c r="CU100" s="262">
        <v>0.7</v>
      </c>
      <c r="CV100" s="262">
        <v>0.7</v>
      </c>
      <c r="CW100" s="262">
        <v>0.7</v>
      </c>
      <c r="CX100" s="262">
        <v>0.7</v>
      </c>
      <c r="CY100" s="262">
        <v>0.7</v>
      </c>
      <c r="CZ100" s="262">
        <v>0.7</v>
      </c>
      <c r="DA100" s="262">
        <v>0.7</v>
      </c>
      <c r="DB100" s="262">
        <v>0.7</v>
      </c>
      <c r="DC100" s="262">
        <v>0.7</v>
      </c>
      <c r="DD100" s="262">
        <v>0.7</v>
      </c>
      <c r="DE100" s="262">
        <v>0.7</v>
      </c>
      <c r="DF100" s="262">
        <v>0.7</v>
      </c>
      <c r="DG100" s="262">
        <v>0.7</v>
      </c>
      <c r="DH100" s="262">
        <v>0.7</v>
      </c>
      <c r="DI100" s="262">
        <v>0.7</v>
      </c>
      <c r="DJ100" s="262">
        <v>0.7</v>
      </c>
      <c r="DK100" s="262">
        <v>0.7</v>
      </c>
      <c r="DL100" s="262">
        <v>0.7</v>
      </c>
      <c r="DM100" s="262">
        <v>0.7</v>
      </c>
      <c r="DN100" s="262">
        <v>0.7</v>
      </c>
      <c r="DO100" s="262">
        <v>0.7</v>
      </c>
      <c r="DP100" s="262">
        <v>0.7</v>
      </c>
      <c r="DQ100" s="262">
        <v>0.7</v>
      </c>
      <c r="DR100" s="262">
        <v>0.7</v>
      </c>
      <c r="DS100" s="262">
        <v>0.7</v>
      </c>
      <c r="DT100" s="262">
        <v>0.7</v>
      </c>
      <c r="DU100" s="262">
        <v>0.7</v>
      </c>
      <c r="DV100" s="262">
        <v>0.7</v>
      </c>
      <c r="DW100" s="262">
        <v>0.7</v>
      </c>
      <c r="DX100" s="262">
        <v>0.7</v>
      </c>
      <c r="DY100" s="262">
        <v>0.7</v>
      </c>
      <c r="DZ100" s="262">
        <v>0.7</v>
      </c>
      <c r="EA100" s="262">
        <v>0.7</v>
      </c>
      <c r="EB100" s="262">
        <v>0.7</v>
      </c>
      <c r="EC100" s="262">
        <v>0.7</v>
      </c>
      <c r="ED100" s="262">
        <v>0.7</v>
      </c>
      <c r="EE100" s="262">
        <v>0.7</v>
      </c>
      <c r="EF100" s="262">
        <v>0.7</v>
      </c>
      <c r="EG100" s="262">
        <v>0.7</v>
      </c>
      <c r="EH100" s="262">
        <v>0.7</v>
      </c>
      <c r="EI100" s="262">
        <v>0.7</v>
      </c>
      <c r="EJ100" s="262">
        <v>0.7</v>
      </c>
      <c r="EK100" s="262">
        <v>0.7</v>
      </c>
      <c r="EL100" s="262">
        <v>0.7</v>
      </c>
      <c r="EM100" s="262">
        <v>0.7</v>
      </c>
      <c r="EN100" s="262">
        <v>0.7</v>
      </c>
      <c r="EO100" s="262">
        <v>0.7</v>
      </c>
      <c r="EP100" s="262">
        <v>0.7</v>
      </c>
      <c r="EQ100" s="262">
        <v>0.7</v>
      </c>
      <c r="ER100" s="262">
        <v>0.7</v>
      </c>
      <c r="ES100" s="262">
        <v>0.7</v>
      </c>
      <c r="ET100" s="262">
        <v>0.7</v>
      </c>
      <c r="EU100" s="262">
        <v>0.7</v>
      </c>
      <c r="EV100" s="262">
        <v>0.7</v>
      </c>
      <c r="EW100" s="262">
        <v>0.7</v>
      </c>
      <c r="EX100" s="262">
        <v>0.7</v>
      </c>
      <c r="EY100" s="262">
        <v>0.7</v>
      </c>
      <c r="EZ100" s="262">
        <v>0.7</v>
      </c>
      <c r="FA100" s="262">
        <v>0.7</v>
      </c>
      <c r="FB100" s="262">
        <v>0.7</v>
      </c>
      <c r="FC100" s="262">
        <v>0.7</v>
      </c>
      <c r="FD100" s="262">
        <v>0.7</v>
      </c>
      <c r="FE100" s="262">
        <v>0.7</v>
      </c>
      <c r="FF100" s="262">
        <v>0.7</v>
      </c>
      <c r="FG100" s="262">
        <v>0.7</v>
      </c>
      <c r="FH100" s="262">
        <v>0.7</v>
      </c>
      <c r="FI100" s="262">
        <v>0.7</v>
      </c>
      <c r="FJ100" s="262">
        <v>0.7</v>
      </c>
      <c r="FK100" s="262">
        <v>0.7</v>
      </c>
      <c r="FL100" s="262">
        <v>0.7</v>
      </c>
      <c r="FM100" s="262">
        <v>0.7</v>
      </c>
      <c r="FN100" s="262">
        <v>0.7</v>
      </c>
      <c r="FO100" s="262">
        <v>0.7</v>
      </c>
      <c r="FP100" s="262">
        <v>0.7</v>
      </c>
      <c r="FQ100" s="262">
        <v>0.7</v>
      </c>
      <c r="FR100" s="262">
        <v>0.7</v>
      </c>
      <c r="FS100" s="262">
        <v>0.7</v>
      </c>
      <c r="FT100" s="262">
        <v>0.7</v>
      </c>
      <c r="FU100" s="262">
        <v>0.7</v>
      </c>
      <c r="FV100" s="262">
        <v>0.7</v>
      </c>
      <c r="FW100" s="262">
        <v>0.7</v>
      </c>
      <c r="FX100" s="262">
        <v>0.7</v>
      </c>
      <c r="FY100" s="262">
        <v>0.7</v>
      </c>
      <c r="FZ100" s="262">
        <v>0.7</v>
      </c>
      <c r="GA100" s="262">
        <v>0.7</v>
      </c>
      <c r="GB100" s="262">
        <v>0.7</v>
      </c>
      <c r="GC100" s="262">
        <v>0.7</v>
      </c>
      <c r="GD100" s="262">
        <v>0.7</v>
      </c>
      <c r="GE100" s="262">
        <v>0.7</v>
      </c>
      <c r="GF100" s="262">
        <v>0.7</v>
      </c>
      <c r="GG100" s="262">
        <v>0.7</v>
      </c>
      <c r="GH100" s="262">
        <v>0.7</v>
      </c>
      <c r="GI100" s="262">
        <v>0.7</v>
      </c>
      <c r="GJ100" s="262">
        <v>0.7</v>
      </c>
      <c r="GK100" s="262">
        <v>0.7</v>
      </c>
      <c r="GL100" s="262">
        <v>0.7</v>
      </c>
      <c r="GM100" s="262">
        <v>0.7</v>
      </c>
      <c r="GN100" s="262">
        <v>0.7</v>
      </c>
      <c r="GO100" s="262">
        <v>0.7</v>
      </c>
      <c r="GP100" s="262">
        <v>0.7</v>
      </c>
      <c r="GQ100" s="262">
        <v>0.7</v>
      </c>
      <c r="GR100" s="262">
        <v>0.7</v>
      </c>
      <c r="GS100" s="262">
        <v>0.7</v>
      </c>
      <c r="GT100" s="262">
        <v>0.7</v>
      </c>
      <c r="GU100" s="262">
        <v>0.7</v>
      </c>
      <c r="GV100" s="262">
        <v>0.7</v>
      </c>
      <c r="GW100" s="262">
        <v>0.7</v>
      </c>
      <c r="GX100" s="262">
        <v>0.7</v>
      </c>
      <c r="GY100" s="262">
        <v>0.7</v>
      </c>
      <c r="GZ100" s="262">
        <v>0.7</v>
      </c>
      <c r="HA100" s="262">
        <v>0.7</v>
      </c>
    </row>
    <row r="101" spans="1:209">
      <c r="A101" s="240" t="s">
        <v>547</v>
      </c>
      <c r="B101" s="277">
        <f t="shared" si="0"/>
        <v>0.75510204081632648</v>
      </c>
      <c r="C101" s="277">
        <f t="shared" si="0"/>
        <v>0.74806201550387597</v>
      </c>
      <c r="D101" s="277">
        <f>D55/D9</f>
        <v>0.69655172413793109</v>
      </c>
      <c r="E101" s="277">
        <f t="shared" si="4"/>
        <v>0.69704433497536955</v>
      </c>
      <c r="F101" s="277">
        <f t="shared" si="4"/>
        <v>0.69753694581280801</v>
      </c>
      <c r="G101" s="277">
        <f t="shared" si="4"/>
        <v>0.69802955665024646</v>
      </c>
      <c r="H101" s="277">
        <f t="shared" si="4"/>
        <v>0.69852216748768492</v>
      </c>
      <c r="I101" s="277">
        <f t="shared" si="4"/>
        <v>0.69901477832512338</v>
      </c>
      <c r="J101" s="277">
        <f t="shared" si="4"/>
        <v>0.69950738916256183</v>
      </c>
      <c r="K101" s="277">
        <v>0.7</v>
      </c>
      <c r="L101" s="262">
        <f t="shared" si="2"/>
        <v>0.7</v>
      </c>
      <c r="M101" s="262">
        <f t="shared" si="3"/>
        <v>0.7</v>
      </c>
      <c r="N101" s="262">
        <f t="shared" si="3"/>
        <v>0.7</v>
      </c>
      <c r="O101" s="262">
        <f t="shared" si="3"/>
        <v>0.7</v>
      </c>
      <c r="P101" s="262">
        <f t="shared" si="3"/>
        <v>0.7</v>
      </c>
      <c r="Q101" s="262">
        <v>0.7</v>
      </c>
      <c r="R101" s="262">
        <v>0.7</v>
      </c>
      <c r="S101" s="262">
        <v>0.7</v>
      </c>
      <c r="T101" s="262">
        <v>0.7</v>
      </c>
      <c r="U101" s="262">
        <v>0.7</v>
      </c>
      <c r="V101" s="262">
        <v>0.7</v>
      </c>
      <c r="W101" s="262">
        <v>0.7</v>
      </c>
      <c r="X101" s="262">
        <v>0.7</v>
      </c>
      <c r="Y101" s="262">
        <v>0.7</v>
      </c>
      <c r="Z101" s="262">
        <v>0.7</v>
      </c>
      <c r="AA101" s="262">
        <v>0.7</v>
      </c>
      <c r="AB101" s="262">
        <v>0.7</v>
      </c>
      <c r="AC101" s="262">
        <v>0.7</v>
      </c>
      <c r="AD101" s="262">
        <v>0.7</v>
      </c>
      <c r="AE101" s="262">
        <v>0.7</v>
      </c>
      <c r="AF101" s="262">
        <v>0.7</v>
      </c>
      <c r="AG101" s="262">
        <v>0.7</v>
      </c>
      <c r="AH101" s="262">
        <v>0.7</v>
      </c>
      <c r="AI101" s="262">
        <v>0.7</v>
      </c>
      <c r="AJ101" s="262">
        <v>0.7</v>
      </c>
      <c r="AK101" s="262">
        <v>0.7</v>
      </c>
      <c r="AL101" s="262">
        <v>0.7</v>
      </c>
      <c r="AM101" s="262">
        <v>0.7</v>
      </c>
      <c r="AN101" s="262">
        <v>0.7</v>
      </c>
      <c r="AO101" s="262">
        <v>0.7</v>
      </c>
      <c r="AP101" s="262">
        <v>0.7</v>
      </c>
      <c r="AQ101" s="262">
        <v>0.7</v>
      </c>
      <c r="AR101" s="262">
        <v>0.7</v>
      </c>
      <c r="AS101" s="262">
        <v>0.7</v>
      </c>
      <c r="AT101" s="262">
        <v>0.7</v>
      </c>
      <c r="AU101" s="262">
        <v>0.7</v>
      </c>
      <c r="AV101" s="262">
        <v>0.7</v>
      </c>
      <c r="AW101" s="262">
        <v>0.7</v>
      </c>
      <c r="AX101" s="262">
        <v>0.7</v>
      </c>
      <c r="AY101" s="262">
        <v>0.7</v>
      </c>
      <c r="AZ101" s="262">
        <v>0.7</v>
      </c>
      <c r="BA101" s="262">
        <v>0.7</v>
      </c>
      <c r="BB101" s="262">
        <v>0.7</v>
      </c>
      <c r="BC101" s="262">
        <v>0.7</v>
      </c>
      <c r="BD101" s="262">
        <v>0.7</v>
      </c>
      <c r="BE101" s="262">
        <v>0.7</v>
      </c>
      <c r="BF101" s="262">
        <v>0.7</v>
      </c>
      <c r="BG101" s="262">
        <v>0.7</v>
      </c>
      <c r="BH101" s="262">
        <v>0.7</v>
      </c>
      <c r="BI101" s="262">
        <v>0.7</v>
      </c>
      <c r="BJ101" s="262">
        <v>0.7</v>
      </c>
      <c r="BK101" s="262">
        <v>0.7</v>
      </c>
      <c r="BL101" s="262">
        <v>0.7</v>
      </c>
      <c r="BM101" s="262">
        <v>0.7</v>
      </c>
      <c r="BN101" s="262">
        <v>0.7</v>
      </c>
      <c r="BO101" s="262">
        <v>0.7</v>
      </c>
      <c r="BP101" s="262">
        <v>0.7</v>
      </c>
      <c r="BQ101" s="262">
        <v>0.7</v>
      </c>
      <c r="BR101" s="262">
        <v>0.7</v>
      </c>
      <c r="BS101" s="262">
        <v>0.7</v>
      </c>
      <c r="BT101" s="262">
        <v>0.7</v>
      </c>
      <c r="BU101" s="262">
        <v>0.7</v>
      </c>
      <c r="BV101" s="262">
        <v>0.7</v>
      </c>
      <c r="BW101" s="262">
        <v>0.7</v>
      </c>
      <c r="BX101" s="262">
        <v>0.7</v>
      </c>
      <c r="BY101" s="262">
        <v>0.7</v>
      </c>
      <c r="BZ101" s="262">
        <v>0.7</v>
      </c>
      <c r="CA101" s="262">
        <v>0.7</v>
      </c>
      <c r="CB101" s="262">
        <v>0.7</v>
      </c>
      <c r="CC101" s="262">
        <v>0.7</v>
      </c>
      <c r="CD101" s="262">
        <v>0.7</v>
      </c>
      <c r="CE101" s="262">
        <v>0.7</v>
      </c>
      <c r="CF101" s="262">
        <v>0.7</v>
      </c>
      <c r="CG101" s="262">
        <v>0.7</v>
      </c>
      <c r="CH101" s="262">
        <v>0.7</v>
      </c>
      <c r="CI101" s="262">
        <v>0.7</v>
      </c>
      <c r="CJ101" s="262">
        <v>0.7</v>
      </c>
      <c r="CK101" s="262">
        <v>0.7</v>
      </c>
      <c r="CL101" s="262">
        <v>0.7</v>
      </c>
      <c r="CM101" s="262">
        <v>0.7</v>
      </c>
      <c r="CN101" s="262">
        <v>0.7</v>
      </c>
      <c r="CO101" s="262">
        <v>0.7</v>
      </c>
      <c r="CP101" s="262">
        <v>0.7</v>
      </c>
      <c r="CQ101" s="262">
        <v>0.7</v>
      </c>
      <c r="CR101" s="262">
        <v>0.7</v>
      </c>
      <c r="CS101" s="262">
        <v>0.7</v>
      </c>
      <c r="CT101" s="262">
        <v>0.7</v>
      </c>
      <c r="CU101" s="262">
        <v>0.7</v>
      </c>
      <c r="CV101" s="262">
        <v>0.7</v>
      </c>
      <c r="CW101" s="262">
        <v>0.7</v>
      </c>
      <c r="CX101" s="262">
        <v>0.7</v>
      </c>
      <c r="CY101" s="262">
        <v>0.7</v>
      </c>
      <c r="CZ101" s="262">
        <v>0.7</v>
      </c>
      <c r="DA101" s="262">
        <v>0.7</v>
      </c>
      <c r="DB101" s="262">
        <v>0.7</v>
      </c>
      <c r="DC101" s="262">
        <v>0.7</v>
      </c>
      <c r="DD101" s="262">
        <v>0.7</v>
      </c>
      <c r="DE101" s="262">
        <v>0.7</v>
      </c>
      <c r="DF101" s="262">
        <v>0.7</v>
      </c>
      <c r="DG101" s="262">
        <v>0.7</v>
      </c>
      <c r="DH101" s="262">
        <v>0.7</v>
      </c>
      <c r="DI101" s="262">
        <v>0.7</v>
      </c>
      <c r="DJ101" s="262">
        <v>0.7</v>
      </c>
      <c r="DK101" s="262">
        <v>0.7</v>
      </c>
      <c r="DL101" s="262">
        <v>0.7</v>
      </c>
      <c r="DM101" s="262">
        <v>0.7</v>
      </c>
      <c r="DN101" s="262">
        <v>0.7</v>
      </c>
      <c r="DO101" s="262">
        <v>0.7</v>
      </c>
      <c r="DP101" s="262">
        <v>0.7</v>
      </c>
      <c r="DQ101" s="262">
        <v>0.7</v>
      </c>
      <c r="DR101" s="262">
        <v>0.7</v>
      </c>
      <c r="DS101" s="262">
        <v>0.7</v>
      </c>
      <c r="DT101" s="262">
        <v>0.7</v>
      </c>
      <c r="DU101" s="262">
        <v>0.7</v>
      </c>
      <c r="DV101" s="262">
        <v>0.7</v>
      </c>
      <c r="DW101" s="262">
        <v>0.7</v>
      </c>
      <c r="DX101" s="262">
        <v>0.7</v>
      </c>
      <c r="DY101" s="262">
        <v>0.7</v>
      </c>
      <c r="DZ101" s="262">
        <v>0.7</v>
      </c>
      <c r="EA101" s="262">
        <v>0.7</v>
      </c>
      <c r="EB101" s="262">
        <v>0.7</v>
      </c>
      <c r="EC101" s="262">
        <v>0.7</v>
      </c>
      <c r="ED101" s="262">
        <v>0.7</v>
      </c>
      <c r="EE101" s="262">
        <v>0.7</v>
      </c>
      <c r="EF101" s="262">
        <v>0.7</v>
      </c>
      <c r="EG101" s="262">
        <v>0.7</v>
      </c>
      <c r="EH101" s="262">
        <v>0.7</v>
      </c>
      <c r="EI101" s="262">
        <v>0.7</v>
      </c>
      <c r="EJ101" s="262">
        <v>0.7</v>
      </c>
      <c r="EK101" s="262">
        <v>0.7</v>
      </c>
      <c r="EL101" s="262">
        <v>0.7</v>
      </c>
      <c r="EM101" s="262">
        <v>0.7</v>
      </c>
      <c r="EN101" s="262">
        <v>0.7</v>
      </c>
      <c r="EO101" s="262">
        <v>0.7</v>
      </c>
      <c r="EP101" s="262">
        <v>0.7</v>
      </c>
      <c r="EQ101" s="262">
        <v>0.7</v>
      </c>
      <c r="ER101" s="262">
        <v>0.7</v>
      </c>
      <c r="ES101" s="262">
        <v>0.7</v>
      </c>
      <c r="ET101" s="262">
        <v>0.7</v>
      </c>
      <c r="EU101" s="262">
        <v>0.7</v>
      </c>
      <c r="EV101" s="262">
        <v>0.7</v>
      </c>
      <c r="EW101" s="262">
        <v>0.7</v>
      </c>
      <c r="EX101" s="262">
        <v>0.7</v>
      </c>
      <c r="EY101" s="262">
        <v>0.7</v>
      </c>
      <c r="EZ101" s="262">
        <v>0.7</v>
      </c>
      <c r="FA101" s="262">
        <v>0.7</v>
      </c>
      <c r="FB101" s="262">
        <v>0.7</v>
      </c>
      <c r="FC101" s="262">
        <v>0.7</v>
      </c>
      <c r="FD101" s="262">
        <v>0.7</v>
      </c>
      <c r="FE101" s="262">
        <v>0.7</v>
      </c>
      <c r="FF101" s="262">
        <v>0.7</v>
      </c>
      <c r="FG101" s="262">
        <v>0.7</v>
      </c>
      <c r="FH101" s="262">
        <v>0.7</v>
      </c>
      <c r="FI101" s="262">
        <v>0.7</v>
      </c>
      <c r="FJ101" s="262">
        <v>0.7</v>
      </c>
      <c r="FK101" s="262">
        <v>0.7</v>
      </c>
      <c r="FL101" s="262">
        <v>0.7</v>
      </c>
      <c r="FM101" s="262">
        <v>0.7</v>
      </c>
      <c r="FN101" s="262">
        <v>0.7</v>
      </c>
      <c r="FO101" s="262">
        <v>0.7</v>
      </c>
      <c r="FP101" s="262">
        <v>0.7</v>
      </c>
      <c r="FQ101" s="262">
        <v>0.7</v>
      </c>
      <c r="FR101" s="262">
        <v>0.7</v>
      </c>
      <c r="FS101" s="262">
        <v>0.7</v>
      </c>
      <c r="FT101" s="262">
        <v>0.7</v>
      </c>
      <c r="FU101" s="262">
        <v>0.7</v>
      </c>
      <c r="FV101" s="262">
        <v>0.7</v>
      </c>
      <c r="FW101" s="262">
        <v>0.7</v>
      </c>
      <c r="FX101" s="262">
        <v>0.7</v>
      </c>
      <c r="FY101" s="262">
        <v>0.7</v>
      </c>
      <c r="FZ101" s="262">
        <v>0.7</v>
      </c>
      <c r="GA101" s="262">
        <v>0.7</v>
      </c>
      <c r="GB101" s="262">
        <v>0.7</v>
      </c>
      <c r="GC101" s="262">
        <v>0.7</v>
      </c>
      <c r="GD101" s="262">
        <v>0.7</v>
      </c>
      <c r="GE101" s="262">
        <v>0.7</v>
      </c>
      <c r="GF101" s="262">
        <v>0.7</v>
      </c>
      <c r="GG101" s="262">
        <v>0.7</v>
      </c>
      <c r="GH101" s="262">
        <v>0.7</v>
      </c>
      <c r="GI101" s="262">
        <v>0.7</v>
      </c>
      <c r="GJ101" s="262">
        <v>0.7</v>
      </c>
      <c r="GK101" s="262">
        <v>0.7</v>
      </c>
      <c r="GL101" s="262">
        <v>0.7</v>
      </c>
      <c r="GM101" s="262">
        <v>0.7</v>
      </c>
      <c r="GN101" s="262">
        <v>0.7</v>
      </c>
      <c r="GO101" s="262">
        <v>0.7</v>
      </c>
      <c r="GP101" s="262">
        <v>0.7</v>
      </c>
      <c r="GQ101" s="262">
        <v>0.7</v>
      </c>
      <c r="GR101" s="262">
        <v>0.7</v>
      </c>
      <c r="GS101" s="262">
        <v>0.7</v>
      </c>
      <c r="GT101" s="262">
        <v>0.7</v>
      </c>
      <c r="GU101" s="262">
        <v>0.7</v>
      </c>
      <c r="GV101" s="262">
        <v>0.7</v>
      </c>
      <c r="GW101" s="262">
        <v>0.7</v>
      </c>
      <c r="GX101" s="262">
        <v>0.7</v>
      </c>
      <c r="GY101" s="262">
        <v>0.7</v>
      </c>
      <c r="GZ101" s="262">
        <v>0.7</v>
      </c>
      <c r="HA101" s="262">
        <v>0.7</v>
      </c>
    </row>
    <row r="102" spans="1:209">
      <c r="A102" s="263" t="str">
        <f>A56:A56</f>
        <v>Avista Corporation</v>
      </c>
      <c r="B102" s="277">
        <f t="shared" si="0"/>
        <v>0.80500000000000005</v>
      </c>
      <c r="C102" s="277">
        <f t="shared" si="0"/>
        <v>0.78604651162790695</v>
      </c>
      <c r="D102" s="277">
        <f t="shared" ref="D102:J102" si="5">C102-($C102-$K102)/8</f>
        <v>0.77529069767441861</v>
      </c>
      <c r="E102" s="277">
        <f t="shared" si="5"/>
        <v>0.76453488372093026</v>
      </c>
      <c r="F102" s="277">
        <f t="shared" si="5"/>
        <v>0.75377906976744191</v>
      </c>
      <c r="G102" s="277">
        <f t="shared" si="5"/>
        <v>0.74302325581395356</v>
      </c>
      <c r="H102" s="277">
        <f t="shared" si="5"/>
        <v>0.73226744186046522</v>
      </c>
      <c r="I102" s="277">
        <f t="shared" si="5"/>
        <v>0.72151162790697687</v>
      </c>
      <c r="J102" s="277">
        <f t="shared" si="5"/>
        <v>0.71075581395348852</v>
      </c>
      <c r="K102" s="277">
        <v>0.7</v>
      </c>
      <c r="L102" s="262">
        <f t="shared" si="2"/>
        <v>0.7</v>
      </c>
      <c r="M102" s="262">
        <f t="shared" si="3"/>
        <v>0.7</v>
      </c>
      <c r="N102" s="262">
        <f t="shared" si="3"/>
        <v>0.7</v>
      </c>
      <c r="O102" s="262">
        <f t="shared" si="3"/>
        <v>0.7</v>
      </c>
      <c r="P102" s="262">
        <f t="shared" si="3"/>
        <v>0.7</v>
      </c>
      <c r="Q102" s="262">
        <v>0.7</v>
      </c>
      <c r="R102" s="262">
        <v>0.7</v>
      </c>
      <c r="S102" s="262">
        <v>0.7</v>
      </c>
      <c r="T102" s="262">
        <v>0.7</v>
      </c>
      <c r="U102" s="262">
        <v>0.7</v>
      </c>
      <c r="V102" s="262">
        <v>0.7</v>
      </c>
      <c r="W102" s="262">
        <v>0.7</v>
      </c>
      <c r="X102" s="262">
        <v>0.7</v>
      </c>
      <c r="Y102" s="262">
        <v>0.7</v>
      </c>
      <c r="Z102" s="262">
        <v>0.7</v>
      </c>
      <c r="AA102" s="262">
        <v>0.7</v>
      </c>
      <c r="AB102" s="262">
        <v>0.7</v>
      </c>
      <c r="AC102" s="262">
        <v>0.7</v>
      </c>
      <c r="AD102" s="262">
        <v>0.7</v>
      </c>
      <c r="AE102" s="262">
        <v>0.7</v>
      </c>
      <c r="AF102" s="262">
        <v>0.7</v>
      </c>
      <c r="AG102" s="262">
        <v>0.7</v>
      </c>
      <c r="AH102" s="262">
        <v>0.7</v>
      </c>
      <c r="AI102" s="262">
        <v>0.7</v>
      </c>
      <c r="AJ102" s="262">
        <v>0.7</v>
      </c>
      <c r="AK102" s="262">
        <v>0.7</v>
      </c>
      <c r="AL102" s="262">
        <v>0.7</v>
      </c>
      <c r="AM102" s="262">
        <v>0.7</v>
      </c>
      <c r="AN102" s="262">
        <v>0.7</v>
      </c>
      <c r="AO102" s="262">
        <v>0.7</v>
      </c>
      <c r="AP102" s="262">
        <v>0.7</v>
      </c>
      <c r="AQ102" s="262">
        <v>0.7</v>
      </c>
      <c r="AR102" s="262">
        <v>0.7</v>
      </c>
      <c r="AS102" s="262">
        <v>0.7</v>
      </c>
      <c r="AT102" s="262">
        <v>0.7</v>
      </c>
      <c r="AU102" s="262">
        <v>0.7</v>
      </c>
      <c r="AV102" s="262">
        <v>0.7</v>
      </c>
      <c r="AW102" s="262">
        <v>0.7</v>
      </c>
      <c r="AX102" s="262">
        <v>0.7</v>
      </c>
      <c r="AY102" s="262">
        <v>0.7</v>
      </c>
      <c r="AZ102" s="262">
        <v>0.7</v>
      </c>
      <c r="BA102" s="262">
        <v>0.7</v>
      </c>
      <c r="BB102" s="262">
        <v>0.7</v>
      </c>
      <c r="BC102" s="262">
        <v>0.7</v>
      </c>
      <c r="BD102" s="262">
        <v>0.7</v>
      </c>
      <c r="BE102" s="262">
        <v>0.7</v>
      </c>
      <c r="BF102" s="262">
        <v>0.7</v>
      </c>
      <c r="BG102" s="262">
        <v>0.7</v>
      </c>
      <c r="BH102" s="262">
        <v>0.7</v>
      </c>
      <c r="BI102" s="262">
        <v>0.7</v>
      </c>
      <c r="BJ102" s="262">
        <v>0.7</v>
      </c>
      <c r="BK102" s="262">
        <v>0.7</v>
      </c>
      <c r="BL102" s="262">
        <v>0.7</v>
      </c>
      <c r="BM102" s="262">
        <v>0.7</v>
      </c>
      <c r="BN102" s="262">
        <v>0.7</v>
      </c>
      <c r="BO102" s="262">
        <v>0.7</v>
      </c>
      <c r="BP102" s="262">
        <v>0.7</v>
      </c>
      <c r="BQ102" s="262">
        <v>0.7</v>
      </c>
      <c r="BR102" s="262">
        <v>0.7</v>
      </c>
      <c r="BS102" s="262">
        <v>0.7</v>
      </c>
      <c r="BT102" s="262">
        <v>0.7</v>
      </c>
      <c r="BU102" s="262">
        <v>0.7</v>
      </c>
      <c r="BV102" s="262">
        <v>0.7</v>
      </c>
      <c r="BW102" s="262">
        <v>0.7</v>
      </c>
      <c r="BX102" s="262">
        <v>0.7</v>
      </c>
      <c r="BY102" s="262">
        <v>0.7</v>
      </c>
      <c r="BZ102" s="262">
        <v>0.7</v>
      </c>
      <c r="CA102" s="262">
        <v>0.7</v>
      </c>
      <c r="CB102" s="262">
        <v>0.7</v>
      </c>
      <c r="CC102" s="262">
        <v>0.7</v>
      </c>
      <c r="CD102" s="262">
        <v>0.7</v>
      </c>
      <c r="CE102" s="262">
        <v>0.7</v>
      </c>
      <c r="CF102" s="262">
        <v>0.7</v>
      </c>
      <c r="CG102" s="262">
        <v>0.7</v>
      </c>
      <c r="CH102" s="262">
        <v>0.7</v>
      </c>
      <c r="CI102" s="262">
        <v>0.7</v>
      </c>
      <c r="CJ102" s="262">
        <v>0.7</v>
      </c>
      <c r="CK102" s="262">
        <v>0.7</v>
      </c>
      <c r="CL102" s="262">
        <v>0.7</v>
      </c>
      <c r="CM102" s="262">
        <v>0.7</v>
      </c>
      <c r="CN102" s="262">
        <v>0.7</v>
      </c>
      <c r="CO102" s="262">
        <v>0.7</v>
      </c>
      <c r="CP102" s="262">
        <v>0.7</v>
      </c>
      <c r="CQ102" s="262">
        <v>0.7</v>
      </c>
      <c r="CR102" s="262">
        <v>0.7</v>
      </c>
      <c r="CS102" s="262">
        <v>0.7</v>
      </c>
      <c r="CT102" s="262">
        <v>0.7</v>
      </c>
      <c r="CU102" s="262">
        <v>0.7</v>
      </c>
      <c r="CV102" s="262">
        <v>0.7</v>
      </c>
      <c r="CW102" s="262">
        <v>0.7</v>
      </c>
      <c r="CX102" s="262">
        <v>0.7</v>
      </c>
      <c r="CY102" s="262">
        <v>0.7</v>
      </c>
      <c r="CZ102" s="262">
        <v>0.7</v>
      </c>
      <c r="DA102" s="262">
        <v>0.7</v>
      </c>
      <c r="DB102" s="262">
        <v>0.7</v>
      </c>
      <c r="DC102" s="262">
        <v>0.7</v>
      </c>
      <c r="DD102" s="262">
        <v>0.7</v>
      </c>
      <c r="DE102" s="262">
        <v>0.7</v>
      </c>
      <c r="DF102" s="262">
        <v>0.7</v>
      </c>
      <c r="DG102" s="262">
        <v>0.7</v>
      </c>
      <c r="DH102" s="262">
        <v>0.7</v>
      </c>
      <c r="DI102" s="262">
        <v>0.7</v>
      </c>
      <c r="DJ102" s="262">
        <v>0.7</v>
      </c>
      <c r="DK102" s="262">
        <v>0.7</v>
      </c>
      <c r="DL102" s="262">
        <v>0.7</v>
      </c>
      <c r="DM102" s="262">
        <v>0.7</v>
      </c>
      <c r="DN102" s="262">
        <v>0.7</v>
      </c>
      <c r="DO102" s="262">
        <v>0.7</v>
      </c>
      <c r="DP102" s="262">
        <v>0.7</v>
      </c>
      <c r="DQ102" s="262">
        <v>0.7</v>
      </c>
      <c r="DR102" s="262">
        <v>0.7</v>
      </c>
      <c r="DS102" s="262">
        <v>0.7</v>
      </c>
      <c r="DT102" s="262">
        <v>0.7</v>
      </c>
      <c r="DU102" s="262">
        <v>0.7</v>
      </c>
      <c r="DV102" s="262">
        <v>0.7</v>
      </c>
      <c r="DW102" s="262">
        <v>0.7</v>
      </c>
      <c r="DX102" s="262">
        <v>0.7</v>
      </c>
      <c r="DY102" s="262">
        <v>0.7</v>
      </c>
      <c r="DZ102" s="262">
        <v>0.7</v>
      </c>
      <c r="EA102" s="262">
        <v>0.7</v>
      </c>
      <c r="EB102" s="262">
        <v>0.7</v>
      </c>
      <c r="EC102" s="262">
        <v>0.7</v>
      </c>
      <c r="ED102" s="262">
        <v>0.7</v>
      </c>
      <c r="EE102" s="262">
        <v>0.7</v>
      </c>
      <c r="EF102" s="262">
        <v>0.7</v>
      </c>
      <c r="EG102" s="262">
        <v>0.7</v>
      </c>
      <c r="EH102" s="262">
        <v>0.7</v>
      </c>
      <c r="EI102" s="262">
        <v>0.7</v>
      </c>
      <c r="EJ102" s="262">
        <v>0.7</v>
      </c>
      <c r="EK102" s="262">
        <v>0.7</v>
      </c>
      <c r="EL102" s="262">
        <v>0.7</v>
      </c>
      <c r="EM102" s="262">
        <v>0.7</v>
      </c>
      <c r="EN102" s="262">
        <v>0.7</v>
      </c>
      <c r="EO102" s="262">
        <v>0.7</v>
      </c>
      <c r="EP102" s="262">
        <v>0.7</v>
      </c>
      <c r="EQ102" s="262">
        <v>0.7</v>
      </c>
      <c r="ER102" s="262">
        <v>0.7</v>
      </c>
      <c r="ES102" s="262">
        <v>0.7</v>
      </c>
      <c r="ET102" s="262">
        <v>0.7</v>
      </c>
      <c r="EU102" s="262">
        <v>0.7</v>
      </c>
      <c r="EV102" s="262">
        <v>0.7</v>
      </c>
      <c r="EW102" s="262">
        <v>0.7</v>
      </c>
      <c r="EX102" s="262">
        <v>0.7</v>
      </c>
      <c r="EY102" s="262">
        <v>0.7</v>
      </c>
      <c r="EZ102" s="262">
        <v>0.7</v>
      </c>
      <c r="FA102" s="262">
        <v>0.7</v>
      </c>
      <c r="FB102" s="262">
        <v>0.7</v>
      </c>
      <c r="FC102" s="262">
        <v>0.7</v>
      </c>
      <c r="FD102" s="262">
        <v>0.7</v>
      </c>
      <c r="FE102" s="262">
        <v>0.7</v>
      </c>
      <c r="FF102" s="262">
        <v>0.7</v>
      </c>
      <c r="FG102" s="262">
        <v>0.7</v>
      </c>
      <c r="FH102" s="262">
        <v>0.7</v>
      </c>
      <c r="FI102" s="262">
        <v>0.7</v>
      </c>
      <c r="FJ102" s="262">
        <v>0.7</v>
      </c>
      <c r="FK102" s="262">
        <v>0.7</v>
      </c>
      <c r="FL102" s="262">
        <v>0.7</v>
      </c>
      <c r="FM102" s="262">
        <v>0.7</v>
      </c>
      <c r="FN102" s="262">
        <v>0.7</v>
      </c>
      <c r="FO102" s="262">
        <v>0.7</v>
      </c>
      <c r="FP102" s="262">
        <v>0.7</v>
      </c>
      <c r="FQ102" s="262">
        <v>0.7</v>
      </c>
      <c r="FR102" s="262">
        <v>0.7</v>
      </c>
      <c r="FS102" s="262">
        <v>0.7</v>
      </c>
      <c r="FT102" s="262">
        <v>0.7</v>
      </c>
      <c r="FU102" s="262">
        <v>0.7</v>
      </c>
      <c r="FV102" s="262">
        <v>0.7</v>
      </c>
      <c r="FW102" s="262">
        <v>0.7</v>
      </c>
      <c r="FX102" s="262">
        <v>0.7</v>
      </c>
      <c r="FY102" s="262">
        <v>0.7</v>
      </c>
      <c r="FZ102" s="262">
        <v>0.7</v>
      </c>
      <c r="GA102" s="262">
        <v>0.7</v>
      </c>
      <c r="GB102" s="262">
        <v>0.7</v>
      </c>
      <c r="GC102" s="262">
        <v>0.7</v>
      </c>
      <c r="GD102" s="262">
        <v>0.7</v>
      </c>
      <c r="GE102" s="262">
        <v>0.7</v>
      </c>
      <c r="GF102" s="262">
        <v>0.7</v>
      </c>
      <c r="GG102" s="262">
        <v>0.7</v>
      </c>
      <c r="GH102" s="262">
        <v>0.7</v>
      </c>
      <c r="GI102" s="262">
        <v>0.7</v>
      </c>
      <c r="GJ102" s="262">
        <v>0.7</v>
      </c>
      <c r="GK102" s="262">
        <v>0.7</v>
      </c>
      <c r="GL102" s="262">
        <v>0.7</v>
      </c>
      <c r="GM102" s="262">
        <v>0.7</v>
      </c>
      <c r="GN102" s="262">
        <v>0.7</v>
      </c>
      <c r="GO102" s="262">
        <v>0.7</v>
      </c>
      <c r="GP102" s="262">
        <v>0.7</v>
      </c>
      <c r="GQ102" s="262">
        <v>0.7</v>
      </c>
      <c r="GR102" s="262">
        <v>0.7</v>
      </c>
      <c r="GS102" s="262">
        <v>0.7</v>
      </c>
      <c r="GT102" s="262">
        <v>0.7</v>
      </c>
      <c r="GU102" s="262">
        <v>0.7</v>
      </c>
      <c r="GV102" s="262">
        <v>0.7</v>
      </c>
      <c r="GW102" s="262">
        <v>0.7</v>
      </c>
      <c r="GX102" s="262">
        <v>0.7</v>
      </c>
      <c r="GY102" s="262">
        <v>0.7</v>
      </c>
      <c r="GZ102" s="262">
        <v>0.7</v>
      </c>
      <c r="HA102" s="262">
        <v>0.7</v>
      </c>
    </row>
    <row r="103" spans="1:209">
      <c r="A103" s="259" t="s">
        <v>1252</v>
      </c>
      <c r="B103" s="277">
        <f t="shared" si="0"/>
        <v>0.58967391304347827</v>
      </c>
      <c r="C103" s="277">
        <f t="shared" si="0"/>
        <v>0.59183673469387754</v>
      </c>
      <c r="D103" s="277">
        <f>C103-($C103-$K103)/8</f>
        <v>0.60535714285714282</v>
      </c>
      <c r="E103" s="277">
        <f>D103-($C103-$K103)/8</f>
        <v>0.61887755102040809</v>
      </c>
      <c r="F103" s="277">
        <f>E103+($K103-$E103)/6</f>
        <v>0.63239795918367336</v>
      </c>
      <c r="G103" s="277">
        <f>F103+($K103-$E103)/6</f>
        <v>0.64591836734693864</v>
      </c>
      <c r="H103" s="277">
        <f>G103+($K103-$E103)/6</f>
        <v>0.65943877551020391</v>
      </c>
      <c r="I103" s="277">
        <f>H103+($K103-$E103)/6</f>
        <v>0.67295918367346919</v>
      </c>
      <c r="J103" s="277">
        <f>I103+($K103-$E103)/6</f>
        <v>0.68647959183673446</v>
      </c>
      <c r="K103" s="277">
        <v>0.7</v>
      </c>
      <c r="L103" s="262">
        <f t="shared" si="2"/>
        <v>0.7</v>
      </c>
      <c r="M103" s="262">
        <f t="shared" si="3"/>
        <v>0.7</v>
      </c>
      <c r="N103" s="262">
        <f t="shared" si="3"/>
        <v>0.7</v>
      </c>
      <c r="O103" s="262">
        <f t="shared" si="3"/>
        <v>0.7</v>
      </c>
      <c r="P103" s="262">
        <f t="shared" si="3"/>
        <v>0.7</v>
      </c>
      <c r="Q103" s="262">
        <v>0.7</v>
      </c>
      <c r="R103" s="262">
        <v>0.7</v>
      </c>
      <c r="S103" s="262">
        <v>0.7</v>
      </c>
      <c r="T103" s="262">
        <v>0.7</v>
      </c>
      <c r="U103" s="262">
        <v>0.7</v>
      </c>
      <c r="V103" s="262">
        <v>0.7</v>
      </c>
      <c r="W103" s="262">
        <v>0.7</v>
      </c>
      <c r="X103" s="262">
        <v>0.7</v>
      </c>
      <c r="Y103" s="262">
        <v>0.7</v>
      </c>
      <c r="Z103" s="262">
        <v>0.7</v>
      </c>
      <c r="AA103" s="262">
        <v>0.7</v>
      </c>
      <c r="AB103" s="262">
        <v>0.7</v>
      </c>
      <c r="AC103" s="262">
        <v>0.7</v>
      </c>
      <c r="AD103" s="262">
        <v>0.7</v>
      </c>
      <c r="AE103" s="262">
        <v>0.7</v>
      </c>
      <c r="AF103" s="262">
        <v>0.7</v>
      </c>
      <c r="AG103" s="262">
        <v>0.7</v>
      </c>
      <c r="AH103" s="262">
        <v>0.7</v>
      </c>
      <c r="AI103" s="262">
        <v>0.7</v>
      </c>
      <c r="AJ103" s="262">
        <v>0.7</v>
      </c>
      <c r="AK103" s="262">
        <v>0.7</v>
      </c>
      <c r="AL103" s="262">
        <v>0.7</v>
      </c>
      <c r="AM103" s="262">
        <v>0.7</v>
      </c>
      <c r="AN103" s="262">
        <v>0.7</v>
      </c>
      <c r="AO103" s="262">
        <v>0.7</v>
      </c>
      <c r="AP103" s="262">
        <v>0.7</v>
      </c>
      <c r="AQ103" s="262">
        <v>0.7</v>
      </c>
      <c r="AR103" s="262">
        <v>0.7</v>
      </c>
      <c r="AS103" s="262">
        <v>0.7</v>
      </c>
      <c r="AT103" s="262">
        <v>0.7</v>
      </c>
      <c r="AU103" s="262">
        <v>0.7</v>
      </c>
      <c r="AV103" s="262">
        <v>0.7</v>
      </c>
      <c r="AW103" s="262">
        <v>0.7</v>
      </c>
      <c r="AX103" s="262">
        <v>0.7</v>
      </c>
      <c r="AY103" s="262">
        <v>0.7</v>
      </c>
      <c r="AZ103" s="262">
        <v>0.7</v>
      </c>
      <c r="BA103" s="262">
        <v>0.7</v>
      </c>
      <c r="BB103" s="262">
        <v>0.7</v>
      </c>
      <c r="BC103" s="262">
        <v>0.7</v>
      </c>
      <c r="BD103" s="262">
        <v>0.7</v>
      </c>
      <c r="BE103" s="262">
        <v>0.7</v>
      </c>
      <c r="BF103" s="262">
        <v>0.7</v>
      </c>
      <c r="BG103" s="262">
        <v>0.7</v>
      </c>
      <c r="BH103" s="262">
        <v>0.7</v>
      </c>
      <c r="BI103" s="262">
        <v>0.7</v>
      </c>
      <c r="BJ103" s="262">
        <v>0.7</v>
      </c>
      <c r="BK103" s="262">
        <v>0.7</v>
      </c>
      <c r="BL103" s="262">
        <v>0.7</v>
      </c>
      <c r="BM103" s="262">
        <v>0.7</v>
      </c>
      <c r="BN103" s="262">
        <v>0.7</v>
      </c>
      <c r="BO103" s="262">
        <v>0.7</v>
      </c>
      <c r="BP103" s="262">
        <v>0.7</v>
      </c>
      <c r="BQ103" s="262">
        <v>0.7</v>
      </c>
      <c r="BR103" s="262">
        <v>0.7</v>
      </c>
      <c r="BS103" s="262">
        <v>0.7</v>
      </c>
      <c r="BT103" s="262">
        <v>0.7</v>
      </c>
      <c r="BU103" s="262">
        <v>0.7</v>
      </c>
      <c r="BV103" s="262">
        <v>0.7</v>
      </c>
      <c r="BW103" s="262">
        <v>0.7</v>
      </c>
      <c r="BX103" s="262">
        <v>0.7</v>
      </c>
      <c r="BY103" s="262">
        <v>0.7</v>
      </c>
      <c r="BZ103" s="262">
        <v>0.7</v>
      </c>
      <c r="CA103" s="262">
        <v>0.7</v>
      </c>
      <c r="CB103" s="262">
        <v>0.7</v>
      </c>
      <c r="CC103" s="262">
        <v>0.7</v>
      </c>
      <c r="CD103" s="262">
        <v>0.7</v>
      </c>
      <c r="CE103" s="262">
        <v>0.7</v>
      </c>
      <c r="CF103" s="262">
        <v>0.7</v>
      </c>
      <c r="CG103" s="262">
        <v>0.7</v>
      </c>
      <c r="CH103" s="262">
        <v>0.7</v>
      </c>
      <c r="CI103" s="262">
        <v>0.7</v>
      </c>
      <c r="CJ103" s="262">
        <v>0.7</v>
      </c>
      <c r="CK103" s="262">
        <v>0.7</v>
      </c>
      <c r="CL103" s="262">
        <v>0.7</v>
      </c>
      <c r="CM103" s="262">
        <v>0.7</v>
      </c>
      <c r="CN103" s="262">
        <v>0.7</v>
      </c>
      <c r="CO103" s="262">
        <v>0.7</v>
      </c>
      <c r="CP103" s="262">
        <v>0.7</v>
      </c>
      <c r="CQ103" s="262">
        <v>0.7</v>
      </c>
      <c r="CR103" s="262">
        <v>0.7</v>
      </c>
      <c r="CS103" s="262">
        <v>0.7</v>
      </c>
      <c r="CT103" s="262">
        <v>0.7</v>
      </c>
      <c r="CU103" s="262">
        <v>0.7</v>
      </c>
      <c r="CV103" s="262">
        <v>0.7</v>
      </c>
      <c r="CW103" s="262">
        <v>0.7</v>
      </c>
      <c r="CX103" s="262">
        <v>0.7</v>
      </c>
      <c r="CY103" s="262">
        <v>0.7</v>
      </c>
      <c r="CZ103" s="262">
        <v>0.7</v>
      </c>
      <c r="DA103" s="262">
        <v>0.7</v>
      </c>
      <c r="DB103" s="262">
        <v>0.7</v>
      </c>
      <c r="DC103" s="262">
        <v>0.7</v>
      </c>
      <c r="DD103" s="262">
        <v>0.7</v>
      </c>
      <c r="DE103" s="262">
        <v>0.7</v>
      </c>
      <c r="DF103" s="262">
        <v>0.7</v>
      </c>
      <c r="DG103" s="262">
        <v>0.7</v>
      </c>
      <c r="DH103" s="262">
        <v>0.7</v>
      </c>
      <c r="DI103" s="262">
        <v>0.7</v>
      </c>
      <c r="DJ103" s="262">
        <v>0.7</v>
      </c>
      <c r="DK103" s="262">
        <v>0.7</v>
      </c>
      <c r="DL103" s="262">
        <v>0.7</v>
      </c>
      <c r="DM103" s="262">
        <v>0.7</v>
      </c>
      <c r="DN103" s="262">
        <v>0.7</v>
      </c>
      <c r="DO103" s="262">
        <v>0.7</v>
      </c>
      <c r="DP103" s="262">
        <v>0.7</v>
      </c>
      <c r="DQ103" s="262">
        <v>0.7</v>
      </c>
      <c r="DR103" s="262">
        <v>0.7</v>
      </c>
      <c r="DS103" s="262">
        <v>0.7</v>
      </c>
      <c r="DT103" s="262">
        <v>0.7</v>
      </c>
      <c r="DU103" s="262">
        <v>0.7</v>
      </c>
      <c r="DV103" s="262">
        <v>0.7</v>
      </c>
      <c r="DW103" s="262">
        <v>0.7</v>
      </c>
      <c r="DX103" s="262">
        <v>0.7</v>
      </c>
      <c r="DY103" s="262">
        <v>0.7</v>
      </c>
      <c r="DZ103" s="262">
        <v>0.7</v>
      </c>
      <c r="EA103" s="262">
        <v>0.7</v>
      </c>
      <c r="EB103" s="262">
        <v>0.7</v>
      </c>
      <c r="EC103" s="262">
        <v>0.7</v>
      </c>
      <c r="ED103" s="262">
        <v>0.7</v>
      </c>
      <c r="EE103" s="262">
        <v>0.7</v>
      </c>
      <c r="EF103" s="262">
        <v>0.7</v>
      </c>
      <c r="EG103" s="262">
        <v>0.7</v>
      </c>
      <c r="EH103" s="262">
        <v>0.7</v>
      </c>
      <c r="EI103" s="262">
        <v>0.7</v>
      </c>
      <c r="EJ103" s="262">
        <v>0.7</v>
      </c>
      <c r="EK103" s="262">
        <v>0.7</v>
      </c>
      <c r="EL103" s="262">
        <v>0.7</v>
      </c>
      <c r="EM103" s="262">
        <v>0.7</v>
      </c>
      <c r="EN103" s="262">
        <v>0.7</v>
      </c>
      <c r="EO103" s="262">
        <v>0.7</v>
      </c>
      <c r="EP103" s="262">
        <v>0.7</v>
      </c>
      <c r="EQ103" s="262">
        <v>0.7</v>
      </c>
      <c r="ER103" s="262">
        <v>0.7</v>
      </c>
      <c r="ES103" s="262">
        <v>0.7</v>
      </c>
      <c r="ET103" s="262">
        <v>0.7</v>
      </c>
      <c r="EU103" s="262">
        <v>0.7</v>
      </c>
      <c r="EV103" s="262">
        <v>0.7</v>
      </c>
      <c r="EW103" s="262">
        <v>0.7</v>
      </c>
      <c r="EX103" s="262">
        <v>0.7</v>
      </c>
      <c r="EY103" s="262">
        <v>0.7</v>
      </c>
      <c r="EZ103" s="262">
        <v>0.7</v>
      </c>
      <c r="FA103" s="262">
        <v>0.7</v>
      </c>
      <c r="FB103" s="262">
        <v>0.7</v>
      </c>
      <c r="FC103" s="262">
        <v>0.7</v>
      </c>
      <c r="FD103" s="262">
        <v>0.7</v>
      </c>
      <c r="FE103" s="262">
        <v>0.7</v>
      </c>
      <c r="FF103" s="262">
        <v>0.7</v>
      </c>
      <c r="FG103" s="262">
        <v>0.7</v>
      </c>
      <c r="FH103" s="262">
        <v>0.7</v>
      </c>
      <c r="FI103" s="262">
        <v>0.7</v>
      </c>
      <c r="FJ103" s="262">
        <v>0.7</v>
      </c>
      <c r="FK103" s="262">
        <v>0.7</v>
      </c>
      <c r="FL103" s="262">
        <v>0.7</v>
      </c>
      <c r="FM103" s="262">
        <v>0.7</v>
      </c>
      <c r="FN103" s="262">
        <v>0.7</v>
      </c>
      <c r="FO103" s="262">
        <v>0.7</v>
      </c>
      <c r="FP103" s="262">
        <v>0.7</v>
      </c>
      <c r="FQ103" s="262">
        <v>0.7</v>
      </c>
      <c r="FR103" s="262">
        <v>0.7</v>
      </c>
      <c r="FS103" s="262">
        <v>0.7</v>
      </c>
      <c r="FT103" s="262">
        <v>0.7</v>
      </c>
      <c r="FU103" s="262">
        <v>0.7</v>
      </c>
      <c r="FV103" s="262">
        <v>0.7</v>
      </c>
      <c r="FW103" s="262">
        <v>0.7</v>
      </c>
      <c r="FX103" s="262">
        <v>0.7</v>
      </c>
      <c r="FY103" s="262">
        <v>0.7</v>
      </c>
      <c r="FZ103" s="262">
        <v>0.7</v>
      </c>
      <c r="GA103" s="262">
        <v>0.7</v>
      </c>
      <c r="GB103" s="262">
        <v>0.7</v>
      </c>
      <c r="GC103" s="262">
        <v>0.7</v>
      </c>
      <c r="GD103" s="262">
        <v>0.7</v>
      </c>
      <c r="GE103" s="262">
        <v>0.7</v>
      </c>
      <c r="GF103" s="262">
        <v>0.7</v>
      </c>
      <c r="GG103" s="262">
        <v>0.7</v>
      </c>
      <c r="GH103" s="262">
        <v>0.7</v>
      </c>
      <c r="GI103" s="262">
        <v>0.7</v>
      </c>
      <c r="GJ103" s="262">
        <v>0.7</v>
      </c>
      <c r="GK103" s="262">
        <v>0.7</v>
      </c>
      <c r="GL103" s="262">
        <v>0.7</v>
      </c>
      <c r="GM103" s="262">
        <v>0.7</v>
      </c>
      <c r="GN103" s="262">
        <v>0.7</v>
      </c>
      <c r="GO103" s="262">
        <v>0.7</v>
      </c>
      <c r="GP103" s="262">
        <v>0.7</v>
      </c>
      <c r="GQ103" s="262">
        <v>0.7</v>
      </c>
      <c r="GR103" s="262">
        <v>0.7</v>
      </c>
      <c r="GS103" s="262">
        <v>0.7</v>
      </c>
      <c r="GT103" s="262">
        <v>0.7</v>
      </c>
      <c r="GU103" s="262">
        <v>0.7</v>
      </c>
      <c r="GV103" s="262">
        <v>0.7</v>
      </c>
      <c r="GW103" s="262">
        <v>0.7</v>
      </c>
      <c r="GX103" s="262">
        <v>0.7</v>
      </c>
      <c r="GY103" s="262">
        <v>0.7</v>
      </c>
      <c r="GZ103" s="262">
        <v>0.7</v>
      </c>
      <c r="HA103" s="262">
        <v>0.7</v>
      </c>
    </row>
    <row r="104" spans="1:209">
      <c r="A104" s="259" t="s">
        <v>1253</v>
      </c>
      <c r="B104" s="277">
        <f t="shared" si="0"/>
        <v>0.74251497005988032</v>
      </c>
      <c r="C104" s="277">
        <f t="shared" si="0"/>
        <v>0.70454545454545459</v>
      </c>
      <c r="D104" s="277">
        <f t="shared" ref="D104:D110" si="6">D58/D12</f>
        <v>0.68306010928961747</v>
      </c>
      <c r="E104" s="277">
        <f t="shared" ref="E104:J104" si="7">D104+($K104-$D104)/7</f>
        <v>0.68548009367681495</v>
      </c>
      <c r="F104" s="277">
        <f t="shared" si="7"/>
        <v>0.68790007806401243</v>
      </c>
      <c r="G104" s="277">
        <f t="shared" si="7"/>
        <v>0.69032006245120991</v>
      </c>
      <c r="H104" s="277">
        <f t="shared" si="7"/>
        <v>0.6927400468384074</v>
      </c>
      <c r="I104" s="277">
        <f t="shared" si="7"/>
        <v>0.69516003122560488</v>
      </c>
      <c r="J104" s="277">
        <f t="shared" si="7"/>
        <v>0.69758001561280236</v>
      </c>
      <c r="K104" s="277">
        <v>0.7</v>
      </c>
      <c r="L104" s="262">
        <f t="shared" si="2"/>
        <v>0.7</v>
      </c>
      <c r="M104" s="262">
        <f t="shared" si="3"/>
        <v>0.7</v>
      </c>
      <c r="N104" s="262">
        <f t="shared" si="3"/>
        <v>0.7</v>
      </c>
      <c r="O104" s="262">
        <f t="shared" si="3"/>
        <v>0.7</v>
      </c>
      <c r="P104" s="262">
        <f t="shared" si="3"/>
        <v>0.7</v>
      </c>
      <c r="Q104" s="262">
        <v>0.7</v>
      </c>
      <c r="R104" s="262">
        <v>0.7</v>
      </c>
      <c r="S104" s="262">
        <v>0.7</v>
      </c>
      <c r="T104" s="262">
        <v>0.7</v>
      </c>
      <c r="U104" s="262">
        <v>0.7</v>
      </c>
      <c r="V104" s="262">
        <v>0.7</v>
      </c>
      <c r="W104" s="262">
        <v>0.7</v>
      </c>
      <c r="X104" s="262">
        <v>0.7</v>
      </c>
      <c r="Y104" s="262">
        <v>0.7</v>
      </c>
      <c r="Z104" s="262">
        <v>0.7</v>
      </c>
      <c r="AA104" s="262">
        <v>0.7</v>
      </c>
      <c r="AB104" s="262">
        <v>0.7</v>
      </c>
      <c r="AC104" s="262">
        <v>0.7</v>
      </c>
      <c r="AD104" s="262">
        <v>0.7</v>
      </c>
      <c r="AE104" s="262">
        <v>0.7</v>
      </c>
      <c r="AF104" s="262">
        <v>0.7</v>
      </c>
      <c r="AG104" s="262">
        <v>0.7</v>
      </c>
      <c r="AH104" s="262">
        <v>0.7</v>
      </c>
      <c r="AI104" s="262">
        <v>0.7</v>
      </c>
      <c r="AJ104" s="262">
        <v>0.7</v>
      </c>
      <c r="AK104" s="262">
        <v>0.7</v>
      </c>
      <c r="AL104" s="262">
        <v>0.7</v>
      </c>
      <c r="AM104" s="262">
        <v>0.7</v>
      </c>
      <c r="AN104" s="262">
        <v>0.7</v>
      </c>
      <c r="AO104" s="262">
        <v>0.7</v>
      </c>
      <c r="AP104" s="262">
        <v>0.7</v>
      </c>
      <c r="AQ104" s="262">
        <v>0.7</v>
      </c>
      <c r="AR104" s="262">
        <v>0.7</v>
      </c>
      <c r="AS104" s="262">
        <v>0.7</v>
      </c>
      <c r="AT104" s="262">
        <v>0.7</v>
      </c>
      <c r="AU104" s="262">
        <v>0.7</v>
      </c>
      <c r="AV104" s="262">
        <v>0.7</v>
      </c>
      <c r="AW104" s="262">
        <v>0.7</v>
      </c>
      <c r="AX104" s="262">
        <v>0.7</v>
      </c>
      <c r="AY104" s="262">
        <v>0.7</v>
      </c>
      <c r="AZ104" s="262">
        <v>0.7</v>
      </c>
      <c r="BA104" s="262">
        <v>0.7</v>
      </c>
      <c r="BB104" s="262">
        <v>0.7</v>
      </c>
      <c r="BC104" s="262">
        <v>0.7</v>
      </c>
      <c r="BD104" s="262">
        <v>0.7</v>
      </c>
      <c r="BE104" s="262">
        <v>0.7</v>
      </c>
      <c r="BF104" s="262">
        <v>0.7</v>
      </c>
      <c r="BG104" s="262">
        <v>0.7</v>
      </c>
      <c r="BH104" s="262">
        <v>0.7</v>
      </c>
      <c r="BI104" s="262">
        <v>0.7</v>
      </c>
      <c r="BJ104" s="262">
        <v>0.7</v>
      </c>
      <c r="BK104" s="262">
        <v>0.7</v>
      </c>
      <c r="BL104" s="262">
        <v>0.7</v>
      </c>
      <c r="BM104" s="262">
        <v>0.7</v>
      </c>
      <c r="BN104" s="262">
        <v>0.7</v>
      </c>
      <c r="BO104" s="262">
        <v>0.7</v>
      </c>
      <c r="BP104" s="262">
        <v>0.7</v>
      </c>
      <c r="BQ104" s="262">
        <v>0.7</v>
      </c>
      <c r="BR104" s="262">
        <v>0.7</v>
      </c>
      <c r="BS104" s="262">
        <v>0.7</v>
      </c>
      <c r="BT104" s="262">
        <v>0.7</v>
      </c>
      <c r="BU104" s="262">
        <v>0.7</v>
      </c>
      <c r="BV104" s="262">
        <v>0.7</v>
      </c>
      <c r="BW104" s="262">
        <v>0.7</v>
      </c>
      <c r="BX104" s="262">
        <v>0.7</v>
      </c>
      <c r="BY104" s="262">
        <v>0.7</v>
      </c>
      <c r="BZ104" s="262">
        <v>0.7</v>
      </c>
      <c r="CA104" s="262">
        <v>0.7</v>
      </c>
      <c r="CB104" s="262">
        <v>0.7</v>
      </c>
      <c r="CC104" s="262">
        <v>0.7</v>
      </c>
      <c r="CD104" s="262">
        <v>0.7</v>
      </c>
      <c r="CE104" s="262">
        <v>0.7</v>
      </c>
      <c r="CF104" s="262">
        <v>0.7</v>
      </c>
      <c r="CG104" s="262">
        <v>0.7</v>
      </c>
      <c r="CH104" s="262">
        <v>0.7</v>
      </c>
      <c r="CI104" s="262">
        <v>0.7</v>
      </c>
      <c r="CJ104" s="262">
        <v>0.7</v>
      </c>
      <c r="CK104" s="262">
        <v>0.7</v>
      </c>
      <c r="CL104" s="262">
        <v>0.7</v>
      </c>
      <c r="CM104" s="262">
        <v>0.7</v>
      </c>
      <c r="CN104" s="262">
        <v>0.7</v>
      </c>
      <c r="CO104" s="262">
        <v>0.7</v>
      </c>
      <c r="CP104" s="262">
        <v>0.7</v>
      </c>
      <c r="CQ104" s="262">
        <v>0.7</v>
      </c>
      <c r="CR104" s="262">
        <v>0.7</v>
      </c>
      <c r="CS104" s="262">
        <v>0.7</v>
      </c>
      <c r="CT104" s="262">
        <v>0.7</v>
      </c>
      <c r="CU104" s="262">
        <v>0.7</v>
      </c>
      <c r="CV104" s="262">
        <v>0.7</v>
      </c>
      <c r="CW104" s="262">
        <v>0.7</v>
      </c>
      <c r="CX104" s="262">
        <v>0.7</v>
      </c>
      <c r="CY104" s="262">
        <v>0.7</v>
      </c>
      <c r="CZ104" s="262">
        <v>0.7</v>
      </c>
      <c r="DA104" s="262">
        <v>0.7</v>
      </c>
      <c r="DB104" s="262">
        <v>0.7</v>
      </c>
      <c r="DC104" s="262">
        <v>0.7</v>
      </c>
      <c r="DD104" s="262">
        <v>0.7</v>
      </c>
      <c r="DE104" s="262">
        <v>0.7</v>
      </c>
      <c r="DF104" s="262">
        <v>0.7</v>
      </c>
      <c r="DG104" s="262">
        <v>0.7</v>
      </c>
      <c r="DH104" s="262">
        <v>0.7</v>
      </c>
      <c r="DI104" s="262">
        <v>0.7</v>
      </c>
      <c r="DJ104" s="262">
        <v>0.7</v>
      </c>
      <c r="DK104" s="262">
        <v>0.7</v>
      </c>
      <c r="DL104" s="262">
        <v>0.7</v>
      </c>
      <c r="DM104" s="262">
        <v>0.7</v>
      </c>
      <c r="DN104" s="262">
        <v>0.7</v>
      </c>
      <c r="DO104" s="262">
        <v>0.7</v>
      </c>
      <c r="DP104" s="262">
        <v>0.7</v>
      </c>
      <c r="DQ104" s="262">
        <v>0.7</v>
      </c>
      <c r="DR104" s="262">
        <v>0.7</v>
      </c>
      <c r="DS104" s="262">
        <v>0.7</v>
      </c>
      <c r="DT104" s="262">
        <v>0.7</v>
      </c>
      <c r="DU104" s="262">
        <v>0.7</v>
      </c>
      <c r="DV104" s="262">
        <v>0.7</v>
      </c>
      <c r="DW104" s="262">
        <v>0.7</v>
      </c>
      <c r="DX104" s="262">
        <v>0.7</v>
      </c>
      <c r="DY104" s="262">
        <v>0.7</v>
      </c>
      <c r="DZ104" s="262">
        <v>0.7</v>
      </c>
      <c r="EA104" s="262">
        <v>0.7</v>
      </c>
      <c r="EB104" s="262">
        <v>0.7</v>
      </c>
      <c r="EC104" s="262">
        <v>0.7</v>
      </c>
      <c r="ED104" s="262">
        <v>0.7</v>
      </c>
      <c r="EE104" s="262">
        <v>0.7</v>
      </c>
      <c r="EF104" s="262">
        <v>0.7</v>
      </c>
      <c r="EG104" s="262">
        <v>0.7</v>
      </c>
      <c r="EH104" s="262">
        <v>0.7</v>
      </c>
      <c r="EI104" s="262">
        <v>0.7</v>
      </c>
      <c r="EJ104" s="262">
        <v>0.7</v>
      </c>
      <c r="EK104" s="262">
        <v>0.7</v>
      </c>
      <c r="EL104" s="262">
        <v>0.7</v>
      </c>
      <c r="EM104" s="262">
        <v>0.7</v>
      </c>
      <c r="EN104" s="262">
        <v>0.7</v>
      </c>
      <c r="EO104" s="262">
        <v>0.7</v>
      </c>
      <c r="EP104" s="262">
        <v>0.7</v>
      </c>
      <c r="EQ104" s="262">
        <v>0.7</v>
      </c>
      <c r="ER104" s="262">
        <v>0.7</v>
      </c>
      <c r="ES104" s="262">
        <v>0.7</v>
      </c>
      <c r="ET104" s="262">
        <v>0.7</v>
      </c>
      <c r="EU104" s="262">
        <v>0.7</v>
      </c>
      <c r="EV104" s="262">
        <v>0.7</v>
      </c>
      <c r="EW104" s="262">
        <v>0.7</v>
      </c>
      <c r="EX104" s="262">
        <v>0.7</v>
      </c>
      <c r="EY104" s="262">
        <v>0.7</v>
      </c>
      <c r="EZ104" s="262">
        <v>0.7</v>
      </c>
      <c r="FA104" s="262">
        <v>0.7</v>
      </c>
      <c r="FB104" s="262">
        <v>0.7</v>
      </c>
      <c r="FC104" s="262">
        <v>0.7</v>
      </c>
      <c r="FD104" s="262">
        <v>0.7</v>
      </c>
      <c r="FE104" s="262">
        <v>0.7</v>
      </c>
      <c r="FF104" s="262">
        <v>0.7</v>
      </c>
      <c r="FG104" s="262">
        <v>0.7</v>
      </c>
      <c r="FH104" s="262">
        <v>0.7</v>
      </c>
      <c r="FI104" s="262">
        <v>0.7</v>
      </c>
      <c r="FJ104" s="262">
        <v>0.7</v>
      </c>
      <c r="FK104" s="262">
        <v>0.7</v>
      </c>
      <c r="FL104" s="262">
        <v>0.7</v>
      </c>
      <c r="FM104" s="262">
        <v>0.7</v>
      </c>
      <c r="FN104" s="262">
        <v>0.7</v>
      </c>
      <c r="FO104" s="262">
        <v>0.7</v>
      </c>
      <c r="FP104" s="262">
        <v>0.7</v>
      </c>
      <c r="FQ104" s="262">
        <v>0.7</v>
      </c>
      <c r="FR104" s="262">
        <v>0.7</v>
      </c>
      <c r="FS104" s="262">
        <v>0.7</v>
      </c>
      <c r="FT104" s="262">
        <v>0.7</v>
      </c>
      <c r="FU104" s="262">
        <v>0.7</v>
      </c>
      <c r="FV104" s="262">
        <v>0.7</v>
      </c>
      <c r="FW104" s="262">
        <v>0.7</v>
      </c>
      <c r="FX104" s="262">
        <v>0.7</v>
      </c>
      <c r="FY104" s="262">
        <v>0.7</v>
      </c>
      <c r="FZ104" s="262">
        <v>0.7</v>
      </c>
      <c r="GA104" s="262">
        <v>0.7</v>
      </c>
      <c r="GB104" s="262">
        <v>0.7</v>
      </c>
      <c r="GC104" s="262">
        <v>0.7</v>
      </c>
      <c r="GD104" s="262">
        <v>0.7</v>
      </c>
      <c r="GE104" s="262">
        <v>0.7</v>
      </c>
      <c r="GF104" s="262">
        <v>0.7</v>
      </c>
      <c r="GG104" s="262">
        <v>0.7</v>
      </c>
      <c r="GH104" s="262">
        <v>0.7</v>
      </c>
      <c r="GI104" s="262">
        <v>0.7</v>
      </c>
      <c r="GJ104" s="262">
        <v>0.7</v>
      </c>
      <c r="GK104" s="262">
        <v>0.7</v>
      </c>
      <c r="GL104" s="262">
        <v>0.7</v>
      </c>
      <c r="GM104" s="262">
        <v>0.7</v>
      </c>
      <c r="GN104" s="262">
        <v>0.7</v>
      </c>
      <c r="GO104" s="262">
        <v>0.7</v>
      </c>
      <c r="GP104" s="262">
        <v>0.7</v>
      </c>
      <c r="GQ104" s="262">
        <v>0.7</v>
      </c>
      <c r="GR104" s="262">
        <v>0.7</v>
      </c>
      <c r="GS104" s="262">
        <v>0.7</v>
      </c>
      <c r="GT104" s="262">
        <v>0.7</v>
      </c>
      <c r="GU104" s="262">
        <v>0.7</v>
      </c>
      <c r="GV104" s="262">
        <v>0.7</v>
      </c>
      <c r="GW104" s="262">
        <v>0.7</v>
      </c>
      <c r="GX104" s="262">
        <v>0.7</v>
      </c>
      <c r="GY104" s="262">
        <v>0.7</v>
      </c>
      <c r="GZ104" s="262">
        <v>0.7</v>
      </c>
      <c r="HA104" s="262">
        <v>0.7</v>
      </c>
    </row>
    <row r="105" spans="1:209">
      <c r="A105" s="259" t="s">
        <v>535</v>
      </c>
      <c r="B105" s="277">
        <f t="shared" si="0"/>
        <v>0.61423220973782766</v>
      </c>
      <c r="C105" s="277">
        <f t="shared" si="0"/>
        <v>0.60763888888888895</v>
      </c>
      <c r="D105" s="277">
        <f t="shared" si="6"/>
        <v>0.60714285714285721</v>
      </c>
      <c r="E105" s="277">
        <f>E59/E13</f>
        <v>0.61027190332326287</v>
      </c>
      <c r="F105" s="277">
        <f>E105+($K105-$E105)/6</f>
        <v>0.62522658610271908</v>
      </c>
      <c r="G105" s="277">
        <f>F105+($K105-$E105)/6</f>
        <v>0.6401812688821753</v>
      </c>
      <c r="H105" s="277">
        <f>G105+($K105-$E105)/6</f>
        <v>0.65513595166163152</v>
      </c>
      <c r="I105" s="277">
        <f>H105+($K105-$E105)/6</f>
        <v>0.67009063444108774</v>
      </c>
      <c r="J105" s="277">
        <f>I105+($K105-$E105)/6</f>
        <v>0.68504531722054396</v>
      </c>
      <c r="K105" s="277">
        <v>0.7</v>
      </c>
      <c r="L105" s="262">
        <f t="shared" si="2"/>
        <v>0.7</v>
      </c>
      <c r="M105" s="262">
        <f t="shared" si="3"/>
        <v>0.7</v>
      </c>
      <c r="N105" s="262">
        <f t="shared" si="3"/>
        <v>0.7</v>
      </c>
      <c r="O105" s="262">
        <f t="shared" si="3"/>
        <v>0.7</v>
      </c>
      <c r="P105" s="262">
        <f t="shared" si="3"/>
        <v>0.7</v>
      </c>
      <c r="Q105" s="262">
        <v>0.7</v>
      </c>
      <c r="R105" s="262">
        <v>0.7</v>
      </c>
      <c r="S105" s="262">
        <v>0.7</v>
      </c>
      <c r="T105" s="262">
        <v>0.7</v>
      </c>
      <c r="U105" s="262">
        <v>0.7</v>
      </c>
      <c r="V105" s="262">
        <v>0.7</v>
      </c>
      <c r="W105" s="262">
        <v>0.7</v>
      </c>
      <c r="X105" s="262">
        <v>0.7</v>
      </c>
      <c r="Y105" s="262">
        <v>0.7</v>
      </c>
      <c r="Z105" s="262">
        <v>0.7</v>
      </c>
      <c r="AA105" s="262">
        <v>0.7</v>
      </c>
      <c r="AB105" s="262">
        <v>0.7</v>
      </c>
      <c r="AC105" s="262">
        <v>0.7</v>
      </c>
      <c r="AD105" s="262">
        <v>0.7</v>
      </c>
      <c r="AE105" s="262">
        <v>0.7</v>
      </c>
      <c r="AF105" s="262">
        <v>0.7</v>
      </c>
      <c r="AG105" s="262">
        <v>0.7</v>
      </c>
      <c r="AH105" s="262">
        <v>0.7</v>
      </c>
      <c r="AI105" s="262">
        <v>0.7</v>
      </c>
      <c r="AJ105" s="262">
        <v>0.7</v>
      </c>
      <c r="AK105" s="262">
        <v>0.7</v>
      </c>
      <c r="AL105" s="262">
        <v>0.7</v>
      </c>
      <c r="AM105" s="262">
        <v>0.7</v>
      </c>
      <c r="AN105" s="262">
        <v>0.7</v>
      </c>
      <c r="AO105" s="262">
        <v>0.7</v>
      </c>
      <c r="AP105" s="262">
        <v>0.7</v>
      </c>
      <c r="AQ105" s="262">
        <v>0.7</v>
      </c>
      <c r="AR105" s="262">
        <v>0.7</v>
      </c>
      <c r="AS105" s="262">
        <v>0.7</v>
      </c>
      <c r="AT105" s="262">
        <v>0.7</v>
      </c>
      <c r="AU105" s="262">
        <v>0.7</v>
      </c>
      <c r="AV105" s="262">
        <v>0.7</v>
      </c>
      <c r="AW105" s="262">
        <v>0.7</v>
      </c>
      <c r="AX105" s="262">
        <v>0.7</v>
      </c>
      <c r="AY105" s="262">
        <v>0.7</v>
      </c>
      <c r="AZ105" s="262">
        <v>0.7</v>
      </c>
      <c r="BA105" s="262">
        <v>0.7</v>
      </c>
      <c r="BB105" s="262">
        <v>0.7</v>
      </c>
      <c r="BC105" s="262">
        <v>0.7</v>
      </c>
      <c r="BD105" s="262">
        <v>0.7</v>
      </c>
      <c r="BE105" s="262">
        <v>0.7</v>
      </c>
      <c r="BF105" s="262">
        <v>0.7</v>
      </c>
      <c r="BG105" s="262">
        <v>0.7</v>
      </c>
      <c r="BH105" s="262">
        <v>0.7</v>
      </c>
      <c r="BI105" s="262">
        <v>0.7</v>
      </c>
      <c r="BJ105" s="262">
        <v>0.7</v>
      </c>
      <c r="BK105" s="262">
        <v>0.7</v>
      </c>
      <c r="BL105" s="262">
        <v>0.7</v>
      </c>
      <c r="BM105" s="262">
        <v>0.7</v>
      </c>
      <c r="BN105" s="262">
        <v>0.7</v>
      </c>
      <c r="BO105" s="262">
        <v>0.7</v>
      </c>
      <c r="BP105" s="262">
        <v>0.7</v>
      </c>
      <c r="BQ105" s="262">
        <v>0.7</v>
      </c>
      <c r="BR105" s="262">
        <v>0.7</v>
      </c>
      <c r="BS105" s="262">
        <v>0.7</v>
      </c>
      <c r="BT105" s="262">
        <v>0.7</v>
      </c>
      <c r="BU105" s="262">
        <v>0.7</v>
      </c>
      <c r="BV105" s="262">
        <v>0.7</v>
      </c>
      <c r="BW105" s="262">
        <v>0.7</v>
      </c>
      <c r="BX105" s="262">
        <v>0.7</v>
      </c>
      <c r="BY105" s="262">
        <v>0.7</v>
      </c>
      <c r="BZ105" s="262">
        <v>0.7</v>
      </c>
      <c r="CA105" s="262">
        <v>0.7</v>
      </c>
      <c r="CB105" s="262">
        <v>0.7</v>
      </c>
      <c r="CC105" s="262">
        <v>0.7</v>
      </c>
      <c r="CD105" s="262">
        <v>0.7</v>
      </c>
      <c r="CE105" s="262">
        <v>0.7</v>
      </c>
      <c r="CF105" s="262">
        <v>0.7</v>
      </c>
      <c r="CG105" s="262">
        <v>0.7</v>
      </c>
      <c r="CH105" s="262">
        <v>0.7</v>
      </c>
      <c r="CI105" s="262">
        <v>0.7</v>
      </c>
      <c r="CJ105" s="262">
        <v>0.7</v>
      </c>
      <c r="CK105" s="262">
        <v>0.7</v>
      </c>
      <c r="CL105" s="262">
        <v>0.7</v>
      </c>
      <c r="CM105" s="262">
        <v>0.7</v>
      </c>
      <c r="CN105" s="262">
        <v>0.7</v>
      </c>
      <c r="CO105" s="262">
        <v>0.7</v>
      </c>
      <c r="CP105" s="262">
        <v>0.7</v>
      </c>
      <c r="CQ105" s="262">
        <v>0.7</v>
      </c>
      <c r="CR105" s="262">
        <v>0.7</v>
      </c>
      <c r="CS105" s="262">
        <v>0.7</v>
      </c>
      <c r="CT105" s="262">
        <v>0.7</v>
      </c>
      <c r="CU105" s="262">
        <v>0.7</v>
      </c>
      <c r="CV105" s="262">
        <v>0.7</v>
      </c>
      <c r="CW105" s="262">
        <v>0.7</v>
      </c>
      <c r="CX105" s="262">
        <v>0.7</v>
      </c>
      <c r="CY105" s="262">
        <v>0.7</v>
      </c>
      <c r="CZ105" s="262">
        <v>0.7</v>
      </c>
      <c r="DA105" s="262">
        <v>0.7</v>
      </c>
      <c r="DB105" s="262">
        <v>0.7</v>
      </c>
      <c r="DC105" s="262">
        <v>0.7</v>
      </c>
      <c r="DD105" s="262">
        <v>0.7</v>
      </c>
      <c r="DE105" s="262">
        <v>0.7</v>
      </c>
      <c r="DF105" s="262">
        <v>0.7</v>
      </c>
      <c r="DG105" s="262">
        <v>0.7</v>
      </c>
      <c r="DH105" s="262">
        <v>0.7</v>
      </c>
      <c r="DI105" s="262">
        <v>0.7</v>
      </c>
      <c r="DJ105" s="262">
        <v>0.7</v>
      </c>
      <c r="DK105" s="262">
        <v>0.7</v>
      </c>
      <c r="DL105" s="262">
        <v>0.7</v>
      </c>
      <c r="DM105" s="262">
        <v>0.7</v>
      </c>
      <c r="DN105" s="262">
        <v>0.7</v>
      </c>
      <c r="DO105" s="262">
        <v>0.7</v>
      </c>
      <c r="DP105" s="262">
        <v>0.7</v>
      </c>
      <c r="DQ105" s="262">
        <v>0.7</v>
      </c>
      <c r="DR105" s="262">
        <v>0.7</v>
      </c>
      <c r="DS105" s="262">
        <v>0.7</v>
      </c>
      <c r="DT105" s="262">
        <v>0.7</v>
      </c>
      <c r="DU105" s="262">
        <v>0.7</v>
      </c>
      <c r="DV105" s="262">
        <v>0.7</v>
      </c>
      <c r="DW105" s="262">
        <v>0.7</v>
      </c>
      <c r="DX105" s="262">
        <v>0.7</v>
      </c>
      <c r="DY105" s="262">
        <v>0.7</v>
      </c>
      <c r="DZ105" s="262">
        <v>0.7</v>
      </c>
      <c r="EA105" s="262">
        <v>0.7</v>
      </c>
      <c r="EB105" s="262">
        <v>0.7</v>
      </c>
      <c r="EC105" s="262">
        <v>0.7</v>
      </c>
      <c r="ED105" s="262">
        <v>0.7</v>
      </c>
      <c r="EE105" s="262">
        <v>0.7</v>
      </c>
      <c r="EF105" s="262">
        <v>0.7</v>
      </c>
      <c r="EG105" s="262">
        <v>0.7</v>
      </c>
      <c r="EH105" s="262">
        <v>0.7</v>
      </c>
      <c r="EI105" s="262">
        <v>0.7</v>
      </c>
      <c r="EJ105" s="262">
        <v>0.7</v>
      </c>
      <c r="EK105" s="262">
        <v>0.7</v>
      </c>
      <c r="EL105" s="262">
        <v>0.7</v>
      </c>
      <c r="EM105" s="262">
        <v>0.7</v>
      </c>
      <c r="EN105" s="262">
        <v>0.7</v>
      </c>
      <c r="EO105" s="262">
        <v>0.7</v>
      </c>
      <c r="EP105" s="262">
        <v>0.7</v>
      </c>
      <c r="EQ105" s="262">
        <v>0.7</v>
      </c>
      <c r="ER105" s="262">
        <v>0.7</v>
      </c>
      <c r="ES105" s="262">
        <v>0.7</v>
      </c>
      <c r="ET105" s="262">
        <v>0.7</v>
      </c>
      <c r="EU105" s="262">
        <v>0.7</v>
      </c>
      <c r="EV105" s="262">
        <v>0.7</v>
      </c>
      <c r="EW105" s="262">
        <v>0.7</v>
      </c>
      <c r="EX105" s="262">
        <v>0.7</v>
      </c>
      <c r="EY105" s="262">
        <v>0.7</v>
      </c>
      <c r="EZ105" s="262">
        <v>0.7</v>
      </c>
      <c r="FA105" s="262">
        <v>0.7</v>
      </c>
      <c r="FB105" s="262">
        <v>0.7</v>
      </c>
      <c r="FC105" s="262">
        <v>0.7</v>
      </c>
      <c r="FD105" s="262">
        <v>0.7</v>
      </c>
      <c r="FE105" s="262">
        <v>0.7</v>
      </c>
      <c r="FF105" s="262">
        <v>0.7</v>
      </c>
      <c r="FG105" s="262">
        <v>0.7</v>
      </c>
      <c r="FH105" s="262">
        <v>0.7</v>
      </c>
      <c r="FI105" s="262">
        <v>0.7</v>
      </c>
      <c r="FJ105" s="262">
        <v>0.7</v>
      </c>
      <c r="FK105" s="262">
        <v>0.7</v>
      </c>
      <c r="FL105" s="262">
        <v>0.7</v>
      </c>
      <c r="FM105" s="262">
        <v>0.7</v>
      </c>
      <c r="FN105" s="262">
        <v>0.7</v>
      </c>
      <c r="FO105" s="262">
        <v>0.7</v>
      </c>
      <c r="FP105" s="262">
        <v>0.7</v>
      </c>
      <c r="FQ105" s="262">
        <v>0.7</v>
      </c>
      <c r="FR105" s="262">
        <v>0.7</v>
      </c>
      <c r="FS105" s="262">
        <v>0.7</v>
      </c>
      <c r="FT105" s="262">
        <v>0.7</v>
      </c>
      <c r="FU105" s="262">
        <v>0.7</v>
      </c>
      <c r="FV105" s="262">
        <v>0.7</v>
      </c>
      <c r="FW105" s="262">
        <v>0.7</v>
      </c>
      <c r="FX105" s="262">
        <v>0.7</v>
      </c>
      <c r="FY105" s="262">
        <v>0.7</v>
      </c>
      <c r="FZ105" s="262">
        <v>0.7</v>
      </c>
      <c r="GA105" s="262">
        <v>0.7</v>
      </c>
      <c r="GB105" s="262">
        <v>0.7</v>
      </c>
      <c r="GC105" s="262">
        <v>0.7</v>
      </c>
      <c r="GD105" s="262">
        <v>0.7</v>
      </c>
      <c r="GE105" s="262">
        <v>0.7</v>
      </c>
      <c r="GF105" s="262">
        <v>0.7</v>
      </c>
      <c r="GG105" s="262">
        <v>0.7</v>
      </c>
      <c r="GH105" s="262">
        <v>0.7</v>
      </c>
      <c r="GI105" s="262">
        <v>0.7</v>
      </c>
      <c r="GJ105" s="262">
        <v>0.7</v>
      </c>
      <c r="GK105" s="262">
        <v>0.7</v>
      </c>
      <c r="GL105" s="262">
        <v>0.7</v>
      </c>
      <c r="GM105" s="262">
        <v>0.7</v>
      </c>
      <c r="GN105" s="262">
        <v>0.7</v>
      </c>
      <c r="GO105" s="262">
        <v>0.7</v>
      </c>
      <c r="GP105" s="262">
        <v>0.7</v>
      </c>
      <c r="GQ105" s="262">
        <v>0.7</v>
      </c>
      <c r="GR105" s="262">
        <v>0.7</v>
      </c>
      <c r="GS105" s="262">
        <v>0.7</v>
      </c>
      <c r="GT105" s="262">
        <v>0.7</v>
      </c>
      <c r="GU105" s="262">
        <v>0.7</v>
      </c>
      <c r="GV105" s="262">
        <v>0.7</v>
      </c>
      <c r="GW105" s="262">
        <v>0.7</v>
      </c>
      <c r="GX105" s="262">
        <v>0.7</v>
      </c>
      <c r="GY105" s="262">
        <v>0.7</v>
      </c>
      <c r="GZ105" s="262">
        <v>0.7</v>
      </c>
      <c r="HA105" s="262">
        <v>0.7</v>
      </c>
    </row>
    <row r="106" spans="1:209">
      <c r="A106" s="259" t="s">
        <v>1254</v>
      </c>
      <c r="B106" s="277">
        <f t="shared" si="0"/>
        <v>0.67699115044247793</v>
      </c>
      <c r="C106" s="277">
        <f t="shared" si="0"/>
        <v>0.66877637130801681</v>
      </c>
      <c r="D106" s="277">
        <f t="shared" si="6"/>
        <v>0.66938775510204074</v>
      </c>
      <c r="E106" s="277">
        <f t="shared" ref="E106:J106" si="8">D106+($K106-$D106)/7</f>
        <v>0.67376093294460637</v>
      </c>
      <c r="F106" s="277">
        <f t="shared" si="8"/>
        <v>0.67813411078717201</v>
      </c>
      <c r="G106" s="277">
        <f t="shared" si="8"/>
        <v>0.68250728862973764</v>
      </c>
      <c r="H106" s="277">
        <f t="shared" si="8"/>
        <v>0.68688046647230327</v>
      </c>
      <c r="I106" s="277">
        <f t="shared" si="8"/>
        <v>0.69125364431486891</v>
      </c>
      <c r="J106" s="277">
        <f t="shared" si="8"/>
        <v>0.69562682215743454</v>
      </c>
      <c r="K106" s="277">
        <v>0.7</v>
      </c>
      <c r="L106" s="262">
        <f t="shared" si="2"/>
        <v>0.7</v>
      </c>
      <c r="M106" s="262">
        <f t="shared" si="3"/>
        <v>0.7</v>
      </c>
      <c r="N106" s="262">
        <f t="shared" si="3"/>
        <v>0.7</v>
      </c>
      <c r="O106" s="262">
        <f t="shared" si="3"/>
        <v>0.7</v>
      </c>
      <c r="P106" s="262">
        <f t="shared" si="3"/>
        <v>0.7</v>
      </c>
      <c r="Q106" s="262">
        <v>0.7</v>
      </c>
      <c r="R106" s="262">
        <v>0.7</v>
      </c>
      <c r="S106" s="262">
        <v>0.7</v>
      </c>
      <c r="T106" s="262">
        <v>0.7</v>
      </c>
      <c r="U106" s="262">
        <v>0.7</v>
      </c>
      <c r="V106" s="262">
        <v>0.7</v>
      </c>
      <c r="W106" s="262">
        <v>0.7</v>
      </c>
      <c r="X106" s="262">
        <v>0.7</v>
      </c>
      <c r="Y106" s="262">
        <v>0.7</v>
      </c>
      <c r="Z106" s="262">
        <v>0.7</v>
      </c>
      <c r="AA106" s="262">
        <v>0.7</v>
      </c>
      <c r="AB106" s="262">
        <v>0.7</v>
      </c>
      <c r="AC106" s="262">
        <v>0.7</v>
      </c>
      <c r="AD106" s="262">
        <v>0.7</v>
      </c>
      <c r="AE106" s="262">
        <v>0.7</v>
      </c>
      <c r="AF106" s="262">
        <v>0.7</v>
      </c>
      <c r="AG106" s="262">
        <v>0.7</v>
      </c>
      <c r="AH106" s="262">
        <v>0.7</v>
      </c>
      <c r="AI106" s="262">
        <v>0.7</v>
      </c>
      <c r="AJ106" s="262">
        <v>0.7</v>
      </c>
      <c r="AK106" s="262">
        <v>0.7</v>
      </c>
      <c r="AL106" s="262">
        <v>0.7</v>
      </c>
      <c r="AM106" s="262">
        <v>0.7</v>
      </c>
      <c r="AN106" s="262">
        <v>0.7</v>
      </c>
      <c r="AO106" s="262">
        <v>0.7</v>
      </c>
      <c r="AP106" s="262">
        <v>0.7</v>
      </c>
      <c r="AQ106" s="262">
        <v>0.7</v>
      </c>
      <c r="AR106" s="262">
        <v>0.7</v>
      </c>
      <c r="AS106" s="262">
        <v>0.7</v>
      </c>
      <c r="AT106" s="262">
        <v>0.7</v>
      </c>
      <c r="AU106" s="262">
        <v>0.7</v>
      </c>
      <c r="AV106" s="262">
        <v>0.7</v>
      </c>
      <c r="AW106" s="262">
        <v>0.7</v>
      </c>
      <c r="AX106" s="262">
        <v>0.7</v>
      </c>
      <c r="AY106" s="262">
        <v>0.7</v>
      </c>
      <c r="AZ106" s="262">
        <v>0.7</v>
      </c>
      <c r="BA106" s="262">
        <v>0.7</v>
      </c>
      <c r="BB106" s="262">
        <v>0.7</v>
      </c>
      <c r="BC106" s="262">
        <v>0.7</v>
      </c>
      <c r="BD106" s="262">
        <v>0.7</v>
      </c>
      <c r="BE106" s="262">
        <v>0.7</v>
      </c>
      <c r="BF106" s="262">
        <v>0.7</v>
      </c>
      <c r="BG106" s="262">
        <v>0.7</v>
      </c>
      <c r="BH106" s="262">
        <v>0.7</v>
      </c>
      <c r="BI106" s="262">
        <v>0.7</v>
      </c>
      <c r="BJ106" s="262">
        <v>0.7</v>
      </c>
      <c r="BK106" s="262">
        <v>0.7</v>
      </c>
      <c r="BL106" s="262">
        <v>0.7</v>
      </c>
      <c r="BM106" s="262">
        <v>0.7</v>
      </c>
      <c r="BN106" s="262">
        <v>0.7</v>
      </c>
      <c r="BO106" s="262">
        <v>0.7</v>
      </c>
      <c r="BP106" s="262">
        <v>0.7</v>
      </c>
      <c r="BQ106" s="262">
        <v>0.7</v>
      </c>
      <c r="BR106" s="262">
        <v>0.7</v>
      </c>
      <c r="BS106" s="262">
        <v>0.7</v>
      </c>
      <c r="BT106" s="262">
        <v>0.7</v>
      </c>
      <c r="BU106" s="262">
        <v>0.7</v>
      </c>
      <c r="BV106" s="262">
        <v>0.7</v>
      </c>
      <c r="BW106" s="262">
        <v>0.7</v>
      </c>
      <c r="BX106" s="262">
        <v>0.7</v>
      </c>
      <c r="BY106" s="262">
        <v>0.7</v>
      </c>
      <c r="BZ106" s="262">
        <v>0.7</v>
      </c>
      <c r="CA106" s="262">
        <v>0.7</v>
      </c>
      <c r="CB106" s="262">
        <v>0.7</v>
      </c>
      <c r="CC106" s="262">
        <v>0.7</v>
      </c>
      <c r="CD106" s="262">
        <v>0.7</v>
      </c>
      <c r="CE106" s="262">
        <v>0.7</v>
      </c>
      <c r="CF106" s="262">
        <v>0.7</v>
      </c>
      <c r="CG106" s="262">
        <v>0.7</v>
      </c>
      <c r="CH106" s="262">
        <v>0.7</v>
      </c>
      <c r="CI106" s="262">
        <v>0.7</v>
      </c>
      <c r="CJ106" s="262">
        <v>0.7</v>
      </c>
      <c r="CK106" s="262">
        <v>0.7</v>
      </c>
      <c r="CL106" s="262">
        <v>0.7</v>
      </c>
      <c r="CM106" s="262">
        <v>0.7</v>
      </c>
      <c r="CN106" s="262">
        <v>0.7</v>
      </c>
      <c r="CO106" s="262">
        <v>0.7</v>
      </c>
      <c r="CP106" s="262">
        <v>0.7</v>
      </c>
      <c r="CQ106" s="262">
        <v>0.7</v>
      </c>
      <c r="CR106" s="262">
        <v>0.7</v>
      </c>
      <c r="CS106" s="262">
        <v>0.7</v>
      </c>
      <c r="CT106" s="262">
        <v>0.7</v>
      </c>
      <c r="CU106" s="262">
        <v>0.7</v>
      </c>
      <c r="CV106" s="262">
        <v>0.7</v>
      </c>
      <c r="CW106" s="262">
        <v>0.7</v>
      </c>
      <c r="CX106" s="262">
        <v>0.7</v>
      </c>
      <c r="CY106" s="262">
        <v>0.7</v>
      </c>
      <c r="CZ106" s="262">
        <v>0.7</v>
      </c>
      <c r="DA106" s="262">
        <v>0.7</v>
      </c>
      <c r="DB106" s="262">
        <v>0.7</v>
      </c>
      <c r="DC106" s="262">
        <v>0.7</v>
      </c>
      <c r="DD106" s="262">
        <v>0.7</v>
      </c>
      <c r="DE106" s="262">
        <v>0.7</v>
      </c>
      <c r="DF106" s="262">
        <v>0.7</v>
      </c>
      <c r="DG106" s="262">
        <v>0.7</v>
      </c>
      <c r="DH106" s="262">
        <v>0.7</v>
      </c>
      <c r="DI106" s="262">
        <v>0.7</v>
      </c>
      <c r="DJ106" s="262">
        <v>0.7</v>
      </c>
      <c r="DK106" s="262">
        <v>0.7</v>
      </c>
      <c r="DL106" s="262">
        <v>0.7</v>
      </c>
      <c r="DM106" s="262">
        <v>0.7</v>
      </c>
      <c r="DN106" s="262">
        <v>0.7</v>
      </c>
      <c r="DO106" s="262">
        <v>0.7</v>
      </c>
      <c r="DP106" s="262">
        <v>0.7</v>
      </c>
      <c r="DQ106" s="262">
        <v>0.7</v>
      </c>
      <c r="DR106" s="262">
        <v>0.7</v>
      </c>
      <c r="DS106" s="262">
        <v>0.7</v>
      </c>
      <c r="DT106" s="262">
        <v>0.7</v>
      </c>
      <c r="DU106" s="262">
        <v>0.7</v>
      </c>
      <c r="DV106" s="262">
        <v>0.7</v>
      </c>
      <c r="DW106" s="262">
        <v>0.7</v>
      </c>
      <c r="DX106" s="262">
        <v>0.7</v>
      </c>
      <c r="DY106" s="262">
        <v>0.7</v>
      </c>
      <c r="DZ106" s="262">
        <v>0.7</v>
      </c>
      <c r="EA106" s="262">
        <v>0.7</v>
      </c>
      <c r="EB106" s="262">
        <v>0.7</v>
      </c>
      <c r="EC106" s="262">
        <v>0.7</v>
      </c>
      <c r="ED106" s="262">
        <v>0.7</v>
      </c>
      <c r="EE106" s="262">
        <v>0.7</v>
      </c>
      <c r="EF106" s="262">
        <v>0.7</v>
      </c>
      <c r="EG106" s="262">
        <v>0.7</v>
      </c>
      <c r="EH106" s="262">
        <v>0.7</v>
      </c>
      <c r="EI106" s="262">
        <v>0.7</v>
      </c>
      <c r="EJ106" s="262">
        <v>0.7</v>
      </c>
      <c r="EK106" s="262">
        <v>0.7</v>
      </c>
      <c r="EL106" s="262">
        <v>0.7</v>
      </c>
      <c r="EM106" s="262">
        <v>0.7</v>
      </c>
      <c r="EN106" s="262">
        <v>0.7</v>
      </c>
      <c r="EO106" s="262">
        <v>0.7</v>
      </c>
      <c r="EP106" s="262">
        <v>0.7</v>
      </c>
      <c r="EQ106" s="262">
        <v>0.7</v>
      </c>
      <c r="ER106" s="262">
        <v>0.7</v>
      </c>
      <c r="ES106" s="262">
        <v>0.7</v>
      </c>
      <c r="ET106" s="262">
        <v>0.7</v>
      </c>
      <c r="EU106" s="262">
        <v>0.7</v>
      </c>
      <c r="EV106" s="262">
        <v>0.7</v>
      </c>
      <c r="EW106" s="262">
        <v>0.7</v>
      </c>
      <c r="EX106" s="262">
        <v>0.7</v>
      </c>
      <c r="EY106" s="262">
        <v>0.7</v>
      </c>
      <c r="EZ106" s="262">
        <v>0.7</v>
      </c>
      <c r="FA106" s="262">
        <v>0.7</v>
      </c>
      <c r="FB106" s="262">
        <v>0.7</v>
      </c>
      <c r="FC106" s="262">
        <v>0.7</v>
      </c>
      <c r="FD106" s="262">
        <v>0.7</v>
      </c>
      <c r="FE106" s="262">
        <v>0.7</v>
      </c>
      <c r="FF106" s="262">
        <v>0.7</v>
      </c>
      <c r="FG106" s="262">
        <v>0.7</v>
      </c>
      <c r="FH106" s="262">
        <v>0.7</v>
      </c>
      <c r="FI106" s="262">
        <v>0.7</v>
      </c>
      <c r="FJ106" s="262">
        <v>0.7</v>
      </c>
      <c r="FK106" s="262">
        <v>0.7</v>
      </c>
      <c r="FL106" s="262">
        <v>0.7</v>
      </c>
      <c r="FM106" s="262">
        <v>0.7</v>
      </c>
      <c r="FN106" s="262">
        <v>0.7</v>
      </c>
      <c r="FO106" s="262">
        <v>0.7</v>
      </c>
      <c r="FP106" s="262">
        <v>0.7</v>
      </c>
      <c r="FQ106" s="262">
        <v>0.7</v>
      </c>
      <c r="FR106" s="262">
        <v>0.7</v>
      </c>
      <c r="FS106" s="262">
        <v>0.7</v>
      </c>
      <c r="FT106" s="262">
        <v>0.7</v>
      </c>
      <c r="FU106" s="262">
        <v>0.7</v>
      </c>
      <c r="FV106" s="262">
        <v>0.7</v>
      </c>
      <c r="FW106" s="262">
        <v>0.7</v>
      </c>
      <c r="FX106" s="262">
        <v>0.7</v>
      </c>
      <c r="FY106" s="262">
        <v>0.7</v>
      </c>
      <c r="FZ106" s="262">
        <v>0.7</v>
      </c>
      <c r="GA106" s="262">
        <v>0.7</v>
      </c>
      <c r="GB106" s="262">
        <v>0.7</v>
      </c>
      <c r="GC106" s="262">
        <v>0.7</v>
      </c>
      <c r="GD106" s="262">
        <v>0.7</v>
      </c>
      <c r="GE106" s="262">
        <v>0.7</v>
      </c>
      <c r="GF106" s="262">
        <v>0.7</v>
      </c>
      <c r="GG106" s="262">
        <v>0.7</v>
      </c>
      <c r="GH106" s="262">
        <v>0.7</v>
      </c>
      <c r="GI106" s="262">
        <v>0.7</v>
      </c>
      <c r="GJ106" s="262">
        <v>0.7</v>
      </c>
      <c r="GK106" s="262">
        <v>0.7</v>
      </c>
      <c r="GL106" s="262">
        <v>0.7</v>
      </c>
      <c r="GM106" s="262">
        <v>0.7</v>
      </c>
      <c r="GN106" s="262">
        <v>0.7</v>
      </c>
      <c r="GO106" s="262">
        <v>0.7</v>
      </c>
      <c r="GP106" s="262">
        <v>0.7</v>
      </c>
      <c r="GQ106" s="262">
        <v>0.7</v>
      </c>
      <c r="GR106" s="262">
        <v>0.7</v>
      </c>
      <c r="GS106" s="262">
        <v>0.7</v>
      </c>
      <c r="GT106" s="262">
        <v>0.7</v>
      </c>
      <c r="GU106" s="262">
        <v>0.7</v>
      </c>
      <c r="GV106" s="262">
        <v>0.7</v>
      </c>
      <c r="GW106" s="262">
        <v>0.7</v>
      </c>
      <c r="GX106" s="262">
        <v>0.7</v>
      </c>
      <c r="GY106" s="262">
        <v>0.7</v>
      </c>
      <c r="GZ106" s="262">
        <v>0.7</v>
      </c>
      <c r="HA106" s="262">
        <v>0.7</v>
      </c>
    </row>
    <row r="107" spans="1:209">
      <c r="A107" s="259" t="s">
        <v>1255</v>
      </c>
      <c r="B107" s="277">
        <f t="shared" si="0"/>
        <v>0.86529680365296802</v>
      </c>
      <c r="C107" s="277">
        <f t="shared" si="0"/>
        <v>0.8484848484848484</v>
      </c>
      <c r="D107" s="277">
        <f t="shared" si="6"/>
        <v>0.81108829568788499</v>
      </c>
      <c r="E107" s="277">
        <f>E61/E15</f>
        <v>0.79604501439024133</v>
      </c>
      <c r="F107" s="277">
        <f t="shared" ref="F107:J109" si="9">E107+($K107-$E107)/6</f>
        <v>0.78003751199186777</v>
      </c>
      <c r="G107" s="277">
        <f t="shared" si="9"/>
        <v>0.76403000959349421</v>
      </c>
      <c r="H107" s="277">
        <f t="shared" si="9"/>
        <v>0.74802250719512065</v>
      </c>
      <c r="I107" s="277">
        <f t="shared" si="9"/>
        <v>0.73201500479674708</v>
      </c>
      <c r="J107" s="277">
        <f t="shared" si="9"/>
        <v>0.71600750239837352</v>
      </c>
      <c r="K107" s="277">
        <v>0.7</v>
      </c>
      <c r="L107" s="262">
        <f t="shared" si="2"/>
        <v>0.7</v>
      </c>
      <c r="M107" s="262">
        <f t="shared" si="3"/>
        <v>0.7</v>
      </c>
      <c r="N107" s="262">
        <f t="shared" si="3"/>
        <v>0.7</v>
      </c>
      <c r="O107" s="262">
        <f t="shared" si="3"/>
        <v>0.7</v>
      </c>
      <c r="P107" s="262">
        <f t="shared" si="3"/>
        <v>0.7</v>
      </c>
      <c r="Q107" s="262">
        <v>0.7</v>
      </c>
      <c r="R107" s="262">
        <v>0.7</v>
      </c>
      <c r="S107" s="262">
        <v>0.7</v>
      </c>
      <c r="T107" s="262">
        <v>0.7</v>
      </c>
      <c r="U107" s="262">
        <v>0.7</v>
      </c>
      <c r="V107" s="262">
        <v>0.7</v>
      </c>
      <c r="W107" s="262">
        <v>0.7</v>
      </c>
      <c r="X107" s="262">
        <v>0.7</v>
      </c>
      <c r="Y107" s="262">
        <v>0.7</v>
      </c>
      <c r="Z107" s="262">
        <v>0.7</v>
      </c>
      <c r="AA107" s="262">
        <v>0.7</v>
      </c>
      <c r="AB107" s="262">
        <v>0.7</v>
      </c>
      <c r="AC107" s="262">
        <v>0.7</v>
      </c>
      <c r="AD107" s="262">
        <v>0.7</v>
      </c>
      <c r="AE107" s="262">
        <v>0.7</v>
      </c>
      <c r="AF107" s="262">
        <v>0.7</v>
      </c>
      <c r="AG107" s="262">
        <v>0.7</v>
      </c>
      <c r="AH107" s="262">
        <v>0.7</v>
      </c>
      <c r="AI107" s="262">
        <v>0.7</v>
      </c>
      <c r="AJ107" s="262">
        <v>0.7</v>
      </c>
      <c r="AK107" s="262">
        <v>0.7</v>
      </c>
      <c r="AL107" s="262">
        <v>0.7</v>
      </c>
      <c r="AM107" s="262">
        <v>0.7</v>
      </c>
      <c r="AN107" s="262">
        <v>0.7</v>
      </c>
      <c r="AO107" s="262">
        <v>0.7</v>
      </c>
      <c r="AP107" s="262">
        <v>0.7</v>
      </c>
      <c r="AQ107" s="262">
        <v>0.7</v>
      </c>
      <c r="AR107" s="262">
        <v>0.7</v>
      </c>
      <c r="AS107" s="262">
        <v>0.7</v>
      </c>
      <c r="AT107" s="262">
        <v>0.7</v>
      </c>
      <c r="AU107" s="262">
        <v>0.7</v>
      </c>
      <c r="AV107" s="262">
        <v>0.7</v>
      </c>
      <c r="AW107" s="262">
        <v>0.7</v>
      </c>
      <c r="AX107" s="262">
        <v>0.7</v>
      </c>
      <c r="AY107" s="262">
        <v>0.7</v>
      </c>
      <c r="AZ107" s="262">
        <v>0.7</v>
      </c>
      <c r="BA107" s="262">
        <v>0.7</v>
      </c>
      <c r="BB107" s="262">
        <v>0.7</v>
      </c>
      <c r="BC107" s="262">
        <v>0.7</v>
      </c>
      <c r="BD107" s="262">
        <v>0.7</v>
      </c>
      <c r="BE107" s="262">
        <v>0.7</v>
      </c>
      <c r="BF107" s="262">
        <v>0.7</v>
      </c>
      <c r="BG107" s="262">
        <v>0.7</v>
      </c>
      <c r="BH107" s="262">
        <v>0.7</v>
      </c>
      <c r="BI107" s="262">
        <v>0.7</v>
      </c>
      <c r="BJ107" s="262">
        <v>0.7</v>
      </c>
      <c r="BK107" s="262">
        <v>0.7</v>
      </c>
      <c r="BL107" s="262">
        <v>0.7</v>
      </c>
      <c r="BM107" s="262">
        <v>0.7</v>
      </c>
      <c r="BN107" s="262">
        <v>0.7</v>
      </c>
      <c r="BO107" s="262">
        <v>0.7</v>
      </c>
      <c r="BP107" s="262">
        <v>0.7</v>
      </c>
      <c r="BQ107" s="262">
        <v>0.7</v>
      </c>
      <c r="BR107" s="262">
        <v>0.7</v>
      </c>
      <c r="BS107" s="262">
        <v>0.7</v>
      </c>
      <c r="BT107" s="262">
        <v>0.7</v>
      </c>
      <c r="BU107" s="262">
        <v>0.7</v>
      </c>
      <c r="BV107" s="262">
        <v>0.7</v>
      </c>
      <c r="BW107" s="262">
        <v>0.7</v>
      </c>
      <c r="BX107" s="262">
        <v>0.7</v>
      </c>
      <c r="BY107" s="262">
        <v>0.7</v>
      </c>
      <c r="BZ107" s="262">
        <v>0.7</v>
      </c>
      <c r="CA107" s="262">
        <v>0.7</v>
      </c>
      <c r="CB107" s="262">
        <v>0.7</v>
      </c>
      <c r="CC107" s="262">
        <v>0.7</v>
      </c>
      <c r="CD107" s="262">
        <v>0.7</v>
      </c>
      <c r="CE107" s="262">
        <v>0.7</v>
      </c>
      <c r="CF107" s="262">
        <v>0.7</v>
      </c>
      <c r="CG107" s="262">
        <v>0.7</v>
      </c>
      <c r="CH107" s="262">
        <v>0.7</v>
      </c>
      <c r="CI107" s="262">
        <v>0.7</v>
      </c>
      <c r="CJ107" s="262">
        <v>0.7</v>
      </c>
      <c r="CK107" s="262">
        <v>0.7</v>
      </c>
      <c r="CL107" s="262">
        <v>0.7</v>
      </c>
      <c r="CM107" s="262">
        <v>0.7</v>
      </c>
      <c r="CN107" s="262">
        <v>0.7</v>
      </c>
      <c r="CO107" s="262">
        <v>0.7</v>
      </c>
      <c r="CP107" s="262">
        <v>0.7</v>
      </c>
      <c r="CQ107" s="262">
        <v>0.7</v>
      </c>
      <c r="CR107" s="262">
        <v>0.7</v>
      </c>
      <c r="CS107" s="262">
        <v>0.7</v>
      </c>
      <c r="CT107" s="262">
        <v>0.7</v>
      </c>
      <c r="CU107" s="262">
        <v>0.7</v>
      </c>
      <c r="CV107" s="262">
        <v>0.7</v>
      </c>
      <c r="CW107" s="262">
        <v>0.7</v>
      </c>
      <c r="CX107" s="262">
        <v>0.7</v>
      </c>
      <c r="CY107" s="262">
        <v>0.7</v>
      </c>
      <c r="CZ107" s="262">
        <v>0.7</v>
      </c>
      <c r="DA107" s="262">
        <v>0.7</v>
      </c>
      <c r="DB107" s="262">
        <v>0.7</v>
      </c>
      <c r="DC107" s="262">
        <v>0.7</v>
      </c>
      <c r="DD107" s="262">
        <v>0.7</v>
      </c>
      <c r="DE107" s="262">
        <v>0.7</v>
      </c>
      <c r="DF107" s="262">
        <v>0.7</v>
      </c>
      <c r="DG107" s="262">
        <v>0.7</v>
      </c>
      <c r="DH107" s="262">
        <v>0.7</v>
      </c>
      <c r="DI107" s="262">
        <v>0.7</v>
      </c>
      <c r="DJ107" s="262">
        <v>0.7</v>
      </c>
      <c r="DK107" s="262">
        <v>0.7</v>
      </c>
      <c r="DL107" s="262">
        <v>0.7</v>
      </c>
      <c r="DM107" s="262">
        <v>0.7</v>
      </c>
      <c r="DN107" s="262">
        <v>0.7</v>
      </c>
      <c r="DO107" s="262">
        <v>0.7</v>
      </c>
      <c r="DP107" s="262">
        <v>0.7</v>
      </c>
      <c r="DQ107" s="262">
        <v>0.7</v>
      </c>
      <c r="DR107" s="262">
        <v>0.7</v>
      </c>
      <c r="DS107" s="262">
        <v>0.7</v>
      </c>
      <c r="DT107" s="262">
        <v>0.7</v>
      </c>
      <c r="DU107" s="262">
        <v>0.7</v>
      </c>
      <c r="DV107" s="262">
        <v>0.7</v>
      </c>
      <c r="DW107" s="262">
        <v>0.7</v>
      </c>
      <c r="DX107" s="262">
        <v>0.7</v>
      </c>
      <c r="DY107" s="262">
        <v>0.7</v>
      </c>
      <c r="DZ107" s="262">
        <v>0.7</v>
      </c>
      <c r="EA107" s="262">
        <v>0.7</v>
      </c>
      <c r="EB107" s="262">
        <v>0.7</v>
      </c>
      <c r="EC107" s="262">
        <v>0.7</v>
      </c>
      <c r="ED107" s="262">
        <v>0.7</v>
      </c>
      <c r="EE107" s="262">
        <v>0.7</v>
      </c>
      <c r="EF107" s="262">
        <v>0.7</v>
      </c>
      <c r="EG107" s="262">
        <v>0.7</v>
      </c>
      <c r="EH107" s="262">
        <v>0.7</v>
      </c>
      <c r="EI107" s="262">
        <v>0.7</v>
      </c>
      <c r="EJ107" s="262">
        <v>0.7</v>
      </c>
      <c r="EK107" s="262">
        <v>0.7</v>
      </c>
      <c r="EL107" s="262">
        <v>0.7</v>
      </c>
      <c r="EM107" s="262">
        <v>0.7</v>
      </c>
      <c r="EN107" s="262">
        <v>0.7</v>
      </c>
      <c r="EO107" s="262">
        <v>0.7</v>
      </c>
      <c r="EP107" s="262">
        <v>0.7</v>
      </c>
      <c r="EQ107" s="262">
        <v>0.7</v>
      </c>
      <c r="ER107" s="262">
        <v>0.7</v>
      </c>
      <c r="ES107" s="262">
        <v>0.7</v>
      </c>
      <c r="ET107" s="262">
        <v>0.7</v>
      </c>
      <c r="EU107" s="262">
        <v>0.7</v>
      </c>
      <c r="EV107" s="262">
        <v>0.7</v>
      </c>
      <c r="EW107" s="262">
        <v>0.7</v>
      </c>
      <c r="EX107" s="262">
        <v>0.7</v>
      </c>
      <c r="EY107" s="262">
        <v>0.7</v>
      </c>
      <c r="EZ107" s="262">
        <v>0.7</v>
      </c>
      <c r="FA107" s="262">
        <v>0.7</v>
      </c>
      <c r="FB107" s="262">
        <v>0.7</v>
      </c>
      <c r="FC107" s="262">
        <v>0.7</v>
      </c>
      <c r="FD107" s="262">
        <v>0.7</v>
      </c>
      <c r="FE107" s="262">
        <v>0.7</v>
      </c>
      <c r="FF107" s="262">
        <v>0.7</v>
      </c>
      <c r="FG107" s="262">
        <v>0.7</v>
      </c>
      <c r="FH107" s="262">
        <v>0.7</v>
      </c>
      <c r="FI107" s="262">
        <v>0.7</v>
      </c>
      <c r="FJ107" s="262">
        <v>0.7</v>
      </c>
      <c r="FK107" s="262">
        <v>0.7</v>
      </c>
      <c r="FL107" s="262">
        <v>0.7</v>
      </c>
      <c r="FM107" s="262">
        <v>0.7</v>
      </c>
      <c r="FN107" s="262">
        <v>0.7</v>
      </c>
      <c r="FO107" s="262">
        <v>0.7</v>
      </c>
      <c r="FP107" s="262">
        <v>0.7</v>
      </c>
      <c r="FQ107" s="262">
        <v>0.7</v>
      </c>
      <c r="FR107" s="262">
        <v>0.7</v>
      </c>
      <c r="FS107" s="262">
        <v>0.7</v>
      </c>
      <c r="FT107" s="262">
        <v>0.7</v>
      </c>
      <c r="FU107" s="262">
        <v>0.7</v>
      </c>
      <c r="FV107" s="262">
        <v>0.7</v>
      </c>
      <c r="FW107" s="262">
        <v>0.7</v>
      </c>
      <c r="FX107" s="262">
        <v>0.7</v>
      </c>
      <c r="FY107" s="262">
        <v>0.7</v>
      </c>
      <c r="FZ107" s="262">
        <v>0.7</v>
      </c>
      <c r="GA107" s="262">
        <v>0.7</v>
      </c>
      <c r="GB107" s="262">
        <v>0.7</v>
      </c>
      <c r="GC107" s="262">
        <v>0.7</v>
      </c>
      <c r="GD107" s="262">
        <v>0.7</v>
      </c>
      <c r="GE107" s="262">
        <v>0.7</v>
      </c>
      <c r="GF107" s="262">
        <v>0.7</v>
      </c>
      <c r="GG107" s="262">
        <v>0.7</v>
      </c>
      <c r="GH107" s="262">
        <v>0.7</v>
      </c>
      <c r="GI107" s="262">
        <v>0.7</v>
      </c>
      <c r="GJ107" s="262">
        <v>0.7</v>
      </c>
      <c r="GK107" s="262">
        <v>0.7</v>
      </c>
      <c r="GL107" s="262">
        <v>0.7</v>
      </c>
      <c r="GM107" s="262">
        <v>0.7</v>
      </c>
      <c r="GN107" s="262">
        <v>0.7</v>
      </c>
      <c r="GO107" s="262">
        <v>0.7</v>
      </c>
      <c r="GP107" s="262">
        <v>0.7</v>
      </c>
      <c r="GQ107" s="262">
        <v>0.7</v>
      </c>
      <c r="GR107" s="262">
        <v>0.7</v>
      </c>
      <c r="GS107" s="262">
        <v>0.7</v>
      </c>
      <c r="GT107" s="262">
        <v>0.7</v>
      </c>
      <c r="GU107" s="262">
        <v>0.7</v>
      </c>
      <c r="GV107" s="262">
        <v>0.7</v>
      </c>
      <c r="GW107" s="262">
        <v>0.7</v>
      </c>
      <c r="GX107" s="262">
        <v>0.7</v>
      </c>
      <c r="GY107" s="262">
        <v>0.7</v>
      </c>
      <c r="GZ107" s="262">
        <v>0.7</v>
      </c>
      <c r="HA107" s="262">
        <v>0.7</v>
      </c>
    </row>
    <row r="108" spans="1:209">
      <c r="A108" s="259" t="s">
        <v>536</v>
      </c>
      <c r="B108" s="277">
        <f t="shared" si="0"/>
        <v>0.61724659606656584</v>
      </c>
      <c r="C108" s="277">
        <f t="shared" si="0"/>
        <v>0.61636107193229905</v>
      </c>
      <c r="D108" s="277">
        <f t="shared" si="6"/>
        <v>0.60052562417871225</v>
      </c>
      <c r="E108" s="277">
        <f>E62/E16</f>
        <v>0.5792682926829269</v>
      </c>
      <c r="F108" s="277">
        <f t="shared" si="9"/>
        <v>0.59939024390243911</v>
      </c>
      <c r="G108" s="277">
        <f t="shared" si="9"/>
        <v>0.61951219512195133</v>
      </c>
      <c r="H108" s="277">
        <f t="shared" si="9"/>
        <v>0.63963414634146354</v>
      </c>
      <c r="I108" s="277">
        <f t="shared" si="9"/>
        <v>0.65975609756097575</v>
      </c>
      <c r="J108" s="277">
        <f t="shared" si="9"/>
        <v>0.67987804878048796</v>
      </c>
      <c r="K108" s="277">
        <v>0.7</v>
      </c>
      <c r="L108" s="262">
        <f t="shared" si="2"/>
        <v>0.7</v>
      </c>
      <c r="M108" s="262">
        <f t="shared" si="3"/>
        <v>0.7</v>
      </c>
      <c r="N108" s="262">
        <f t="shared" si="3"/>
        <v>0.7</v>
      </c>
      <c r="O108" s="262">
        <f t="shared" si="3"/>
        <v>0.7</v>
      </c>
      <c r="P108" s="262">
        <f t="shared" si="3"/>
        <v>0.7</v>
      </c>
      <c r="Q108" s="262">
        <v>0.7</v>
      </c>
      <c r="R108" s="262">
        <v>0.7</v>
      </c>
      <c r="S108" s="262">
        <v>0.7</v>
      </c>
      <c r="T108" s="262">
        <v>0.7</v>
      </c>
      <c r="U108" s="262">
        <v>0.7</v>
      </c>
      <c r="V108" s="262">
        <v>0.7</v>
      </c>
      <c r="W108" s="262">
        <v>0.7</v>
      </c>
      <c r="X108" s="262">
        <v>0.7</v>
      </c>
      <c r="Y108" s="262">
        <v>0.7</v>
      </c>
      <c r="Z108" s="262">
        <v>0.7</v>
      </c>
      <c r="AA108" s="262">
        <v>0.7</v>
      </c>
      <c r="AB108" s="262">
        <v>0.7</v>
      </c>
      <c r="AC108" s="262">
        <v>0.7</v>
      </c>
      <c r="AD108" s="262">
        <v>0.7</v>
      </c>
      <c r="AE108" s="262">
        <v>0.7</v>
      </c>
      <c r="AF108" s="262">
        <v>0.7</v>
      </c>
      <c r="AG108" s="262">
        <v>0.7</v>
      </c>
      <c r="AH108" s="262">
        <v>0.7</v>
      </c>
      <c r="AI108" s="262">
        <v>0.7</v>
      </c>
      <c r="AJ108" s="262">
        <v>0.7</v>
      </c>
      <c r="AK108" s="262">
        <v>0.7</v>
      </c>
      <c r="AL108" s="262">
        <v>0.7</v>
      </c>
      <c r="AM108" s="262">
        <v>0.7</v>
      </c>
      <c r="AN108" s="262">
        <v>0.7</v>
      </c>
      <c r="AO108" s="262">
        <v>0.7</v>
      </c>
      <c r="AP108" s="262">
        <v>0.7</v>
      </c>
      <c r="AQ108" s="262">
        <v>0.7</v>
      </c>
      <c r="AR108" s="262">
        <v>0.7</v>
      </c>
      <c r="AS108" s="262">
        <v>0.7</v>
      </c>
      <c r="AT108" s="262">
        <v>0.7</v>
      </c>
      <c r="AU108" s="262">
        <v>0.7</v>
      </c>
      <c r="AV108" s="262">
        <v>0.7</v>
      </c>
      <c r="AW108" s="262">
        <v>0.7</v>
      </c>
      <c r="AX108" s="262">
        <v>0.7</v>
      </c>
      <c r="AY108" s="262">
        <v>0.7</v>
      </c>
      <c r="AZ108" s="262">
        <v>0.7</v>
      </c>
      <c r="BA108" s="262">
        <v>0.7</v>
      </c>
      <c r="BB108" s="262">
        <v>0.7</v>
      </c>
      <c r="BC108" s="262">
        <v>0.7</v>
      </c>
      <c r="BD108" s="262">
        <v>0.7</v>
      </c>
      <c r="BE108" s="262">
        <v>0.7</v>
      </c>
      <c r="BF108" s="262">
        <v>0.7</v>
      </c>
      <c r="BG108" s="262">
        <v>0.7</v>
      </c>
      <c r="BH108" s="262">
        <v>0.7</v>
      </c>
      <c r="BI108" s="262">
        <v>0.7</v>
      </c>
      <c r="BJ108" s="262">
        <v>0.7</v>
      </c>
      <c r="BK108" s="262">
        <v>0.7</v>
      </c>
      <c r="BL108" s="262">
        <v>0.7</v>
      </c>
      <c r="BM108" s="262">
        <v>0.7</v>
      </c>
      <c r="BN108" s="262">
        <v>0.7</v>
      </c>
      <c r="BO108" s="262">
        <v>0.7</v>
      </c>
      <c r="BP108" s="262">
        <v>0.7</v>
      </c>
      <c r="BQ108" s="262">
        <v>0.7</v>
      </c>
      <c r="BR108" s="262">
        <v>0.7</v>
      </c>
      <c r="BS108" s="262">
        <v>0.7</v>
      </c>
      <c r="BT108" s="262">
        <v>0.7</v>
      </c>
      <c r="BU108" s="262">
        <v>0.7</v>
      </c>
      <c r="BV108" s="262">
        <v>0.7</v>
      </c>
      <c r="BW108" s="262">
        <v>0.7</v>
      </c>
      <c r="BX108" s="262">
        <v>0.7</v>
      </c>
      <c r="BY108" s="262">
        <v>0.7</v>
      </c>
      <c r="BZ108" s="262">
        <v>0.7</v>
      </c>
      <c r="CA108" s="262">
        <v>0.7</v>
      </c>
      <c r="CB108" s="262">
        <v>0.7</v>
      </c>
      <c r="CC108" s="262">
        <v>0.7</v>
      </c>
      <c r="CD108" s="262">
        <v>0.7</v>
      </c>
      <c r="CE108" s="262">
        <v>0.7</v>
      </c>
      <c r="CF108" s="262">
        <v>0.7</v>
      </c>
      <c r="CG108" s="262">
        <v>0.7</v>
      </c>
      <c r="CH108" s="262">
        <v>0.7</v>
      </c>
      <c r="CI108" s="262">
        <v>0.7</v>
      </c>
      <c r="CJ108" s="262">
        <v>0.7</v>
      </c>
      <c r="CK108" s="262">
        <v>0.7</v>
      </c>
      <c r="CL108" s="262">
        <v>0.7</v>
      </c>
      <c r="CM108" s="262">
        <v>0.7</v>
      </c>
      <c r="CN108" s="262">
        <v>0.7</v>
      </c>
      <c r="CO108" s="262">
        <v>0.7</v>
      </c>
      <c r="CP108" s="262">
        <v>0.7</v>
      </c>
      <c r="CQ108" s="262">
        <v>0.7</v>
      </c>
      <c r="CR108" s="262">
        <v>0.7</v>
      </c>
      <c r="CS108" s="262">
        <v>0.7</v>
      </c>
      <c r="CT108" s="262">
        <v>0.7</v>
      </c>
      <c r="CU108" s="262">
        <v>0.7</v>
      </c>
      <c r="CV108" s="262">
        <v>0.7</v>
      </c>
      <c r="CW108" s="262">
        <v>0.7</v>
      </c>
      <c r="CX108" s="262">
        <v>0.7</v>
      </c>
      <c r="CY108" s="262">
        <v>0.7</v>
      </c>
      <c r="CZ108" s="262">
        <v>0.7</v>
      </c>
      <c r="DA108" s="262">
        <v>0.7</v>
      </c>
      <c r="DB108" s="262">
        <v>0.7</v>
      </c>
      <c r="DC108" s="262">
        <v>0.7</v>
      </c>
      <c r="DD108" s="262">
        <v>0.7</v>
      </c>
      <c r="DE108" s="262">
        <v>0.7</v>
      </c>
      <c r="DF108" s="262">
        <v>0.7</v>
      </c>
      <c r="DG108" s="262">
        <v>0.7</v>
      </c>
      <c r="DH108" s="262">
        <v>0.7</v>
      </c>
      <c r="DI108" s="262">
        <v>0.7</v>
      </c>
      <c r="DJ108" s="262">
        <v>0.7</v>
      </c>
      <c r="DK108" s="262">
        <v>0.7</v>
      </c>
      <c r="DL108" s="262">
        <v>0.7</v>
      </c>
      <c r="DM108" s="262">
        <v>0.7</v>
      </c>
      <c r="DN108" s="262">
        <v>0.7</v>
      </c>
      <c r="DO108" s="262">
        <v>0.7</v>
      </c>
      <c r="DP108" s="262">
        <v>0.7</v>
      </c>
      <c r="DQ108" s="262">
        <v>0.7</v>
      </c>
      <c r="DR108" s="262">
        <v>0.7</v>
      </c>
      <c r="DS108" s="262">
        <v>0.7</v>
      </c>
      <c r="DT108" s="262">
        <v>0.7</v>
      </c>
      <c r="DU108" s="262">
        <v>0.7</v>
      </c>
      <c r="DV108" s="262">
        <v>0.7</v>
      </c>
      <c r="DW108" s="262">
        <v>0.7</v>
      </c>
      <c r="DX108" s="262">
        <v>0.7</v>
      </c>
      <c r="DY108" s="262">
        <v>0.7</v>
      </c>
      <c r="DZ108" s="262">
        <v>0.7</v>
      </c>
      <c r="EA108" s="262">
        <v>0.7</v>
      </c>
      <c r="EB108" s="262">
        <v>0.7</v>
      </c>
      <c r="EC108" s="262">
        <v>0.7</v>
      </c>
      <c r="ED108" s="262">
        <v>0.7</v>
      </c>
      <c r="EE108" s="262">
        <v>0.7</v>
      </c>
      <c r="EF108" s="262">
        <v>0.7</v>
      </c>
      <c r="EG108" s="262">
        <v>0.7</v>
      </c>
      <c r="EH108" s="262">
        <v>0.7</v>
      </c>
      <c r="EI108" s="262">
        <v>0.7</v>
      </c>
      <c r="EJ108" s="262">
        <v>0.7</v>
      </c>
      <c r="EK108" s="262">
        <v>0.7</v>
      </c>
      <c r="EL108" s="262">
        <v>0.7</v>
      </c>
      <c r="EM108" s="262">
        <v>0.7</v>
      </c>
      <c r="EN108" s="262">
        <v>0.7</v>
      </c>
      <c r="EO108" s="262">
        <v>0.7</v>
      </c>
      <c r="EP108" s="262">
        <v>0.7</v>
      </c>
      <c r="EQ108" s="262">
        <v>0.7</v>
      </c>
      <c r="ER108" s="262">
        <v>0.7</v>
      </c>
      <c r="ES108" s="262">
        <v>0.7</v>
      </c>
      <c r="ET108" s="262">
        <v>0.7</v>
      </c>
      <c r="EU108" s="262">
        <v>0.7</v>
      </c>
      <c r="EV108" s="262">
        <v>0.7</v>
      </c>
      <c r="EW108" s="262">
        <v>0.7</v>
      </c>
      <c r="EX108" s="262">
        <v>0.7</v>
      </c>
      <c r="EY108" s="262">
        <v>0.7</v>
      </c>
      <c r="EZ108" s="262">
        <v>0.7</v>
      </c>
      <c r="FA108" s="262">
        <v>0.7</v>
      </c>
      <c r="FB108" s="262">
        <v>0.7</v>
      </c>
      <c r="FC108" s="262">
        <v>0.7</v>
      </c>
      <c r="FD108" s="262">
        <v>0.7</v>
      </c>
      <c r="FE108" s="262">
        <v>0.7</v>
      </c>
      <c r="FF108" s="262">
        <v>0.7</v>
      </c>
      <c r="FG108" s="262">
        <v>0.7</v>
      </c>
      <c r="FH108" s="262">
        <v>0.7</v>
      </c>
      <c r="FI108" s="262">
        <v>0.7</v>
      </c>
      <c r="FJ108" s="262">
        <v>0.7</v>
      </c>
      <c r="FK108" s="262">
        <v>0.7</v>
      </c>
      <c r="FL108" s="262">
        <v>0.7</v>
      </c>
      <c r="FM108" s="262">
        <v>0.7</v>
      </c>
      <c r="FN108" s="262">
        <v>0.7</v>
      </c>
      <c r="FO108" s="262">
        <v>0.7</v>
      </c>
      <c r="FP108" s="262">
        <v>0.7</v>
      </c>
      <c r="FQ108" s="262">
        <v>0.7</v>
      </c>
      <c r="FR108" s="262">
        <v>0.7</v>
      </c>
      <c r="FS108" s="262">
        <v>0.7</v>
      </c>
      <c r="FT108" s="262">
        <v>0.7</v>
      </c>
      <c r="FU108" s="262">
        <v>0.7</v>
      </c>
      <c r="FV108" s="262">
        <v>0.7</v>
      </c>
      <c r="FW108" s="262">
        <v>0.7</v>
      </c>
      <c r="FX108" s="262">
        <v>0.7</v>
      </c>
      <c r="FY108" s="262">
        <v>0.7</v>
      </c>
      <c r="FZ108" s="262">
        <v>0.7</v>
      </c>
      <c r="GA108" s="262">
        <v>0.7</v>
      </c>
      <c r="GB108" s="262">
        <v>0.7</v>
      </c>
      <c r="GC108" s="262">
        <v>0.7</v>
      </c>
      <c r="GD108" s="262">
        <v>0.7</v>
      </c>
      <c r="GE108" s="262">
        <v>0.7</v>
      </c>
      <c r="GF108" s="262">
        <v>0.7</v>
      </c>
      <c r="GG108" s="262">
        <v>0.7</v>
      </c>
      <c r="GH108" s="262">
        <v>0.7</v>
      </c>
      <c r="GI108" s="262">
        <v>0.7</v>
      </c>
      <c r="GJ108" s="262">
        <v>0.7</v>
      </c>
      <c r="GK108" s="262">
        <v>0.7</v>
      </c>
      <c r="GL108" s="262">
        <v>0.7</v>
      </c>
      <c r="GM108" s="262">
        <v>0.7</v>
      </c>
      <c r="GN108" s="262">
        <v>0.7</v>
      </c>
      <c r="GO108" s="262">
        <v>0.7</v>
      </c>
      <c r="GP108" s="262">
        <v>0.7</v>
      </c>
      <c r="GQ108" s="262">
        <v>0.7</v>
      </c>
      <c r="GR108" s="262">
        <v>0.7</v>
      </c>
      <c r="GS108" s="262">
        <v>0.7</v>
      </c>
      <c r="GT108" s="262">
        <v>0.7</v>
      </c>
      <c r="GU108" s="262">
        <v>0.7</v>
      </c>
      <c r="GV108" s="262">
        <v>0.7</v>
      </c>
      <c r="GW108" s="262">
        <v>0.7</v>
      </c>
      <c r="GX108" s="262">
        <v>0.7</v>
      </c>
      <c r="GY108" s="262">
        <v>0.7</v>
      </c>
      <c r="GZ108" s="262">
        <v>0.7</v>
      </c>
      <c r="HA108" s="262">
        <v>0.7</v>
      </c>
    </row>
    <row r="109" spans="1:209">
      <c r="A109" s="259" t="s">
        <v>549</v>
      </c>
      <c r="B109" s="277">
        <f t="shared" si="0"/>
        <v>0.75922330097087376</v>
      </c>
      <c r="C109" s="277">
        <f t="shared" si="0"/>
        <v>0.75510204081632659</v>
      </c>
      <c r="D109" s="277">
        <f t="shared" si="6"/>
        <v>0.71228070175438585</v>
      </c>
      <c r="E109" s="277">
        <f>E63/E17</f>
        <v>0.71760797342192706</v>
      </c>
      <c r="F109" s="277">
        <f t="shared" si="9"/>
        <v>0.71467331118493926</v>
      </c>
      <c r="G109" s="277">
        <f t="shared" si="9"/>
        <v>0.71173864894795136</v>
      </c>
      <c r="H109" s="277">
        <f t="shared" si="9"/>
        <v>0.70880398671096345</v>
      </c>
      <c r="I109" s="277">
        <f t="shared" si="9"/>
        <v>0.70586932447397555</v>
      </c>
      <c r="J109" s="277">
        <f t="shared" si="9"/>
        <v>0.70293466223698764</v>
      </c>
      <c r="K109" s="277">
        <v>0.7</v>
      </c>
      <c r="L109" s="262">
        <f t="shared" si="2"/>
        <v>0.7</v>
      </c>
      <c r="M109" s="262">
        <f t="shared" si="3"/>
        <v>0.7</v>
      </c>
      <c r="N109" s="262">
        <f t="shared" si="3"/>
        <v>0.7</v>
      </c>
      <c r="O109" s="262">
        <f t="shared" si="3"/>
        <v>0.7</v>
      </c>
      <c r="P109" s="262">
        <f t="shared" si="3"/>
        <v>0.7</v>
      </c>
      <c r="Q109" s="262">
        <v>0.7</v>
      </c>
      <c r="R109" s="262">
        <v>0.7</v>
      </c>
      <c r="S109" s="262">
        <v>0.7</v>
      </c>
      <c r="T109" s="262">
        <v>0.7</v>
      </c>
      <c r="U109" s="262">
        <v>0.7</v>
      </c>
      <c r="V109" s="262">
        <v>0.7</v>
      </c>
      <c r="W109" s="262">
        <v>0.7</v>
      </c>
      <c r="X109" s="262">
        <v>0.7</v>
      </c>
      <c r="Y109" s="262">
        <v>0.7</v>
      </c>
      <c r="Z109" s="262">
        <v>0.7</v>
      </c>
      <c r="AA109" s="262">
        <v>0.7</v>
      </c>
      <c r="AB109" s="262">
        <v>0.7</v>
      </c>
      <c r="AC109" s="262">
        <v>0.7</v>
      </c>
      <c r="AD109" s="262">
        <v>0.7</v>
      </c>
      <c r="AE109" s="262">
        <v>0.7</v>
      </c>
      <c r="AF109" s="262">
        <v>0.7</v>
      </c>
      <c r="AG109" s="262">
        <v>0.7</v>
      </c>
      <c r="AH109" s="262">
        <v>0.7</v>
      </c>
      <c r="AI109" s="262">
        <v>0.7</v>
      </c>
      <c r="AJ109" s="262">
        <v>0.7</v>
      </c>
      <c r="AK109" s="262">
        <v>0.7</v>
      </c>
      <c r="AL109" s="262">
        <v>0.7</v>
      </c>
      <c r="AM109" s="262">
        <v>0.7</v>
      </c>
      <c r="AN109" s="262">
        <v>0.7</v>
      </c>
      <c r="AO109" s="262">
        <v>0.7</v>
      </c>
      <c r="AP109" s="262">
        <v>0.7</v>
      </c>
      <c r="AQ109" s="262">
        <v>0.7</v>
      </c>
      <c r="AR109" s="262">
        <v>0.7</v>
      </c>
      <c r="AS109" s="262">
        <v>0.7</v>
      </c>
      <c r="AT109" s="262">
        <v>0.7</v>
      </c>
      <c r="AU109" s="262">
        <v>0.7</v>
      </c>
      <c r="AV109" s="262">
        <v>0.7</v>
      </c>
      <c r="AW109" s="262">
        <v>0.7</v>
      </c>
      <c r="AX109" s="262">
        <v>0.7</v>
      </c>
      <c r="AY109" s="262">
        <v>0.7</v>
      </c>
      <c r="AZ109" s="262">
        <v>0.7</v>
      </c>
      <c r="BA109" s="262">
        <v>0.7</v>
      </c>
      <c r="BB109" s="262">
        <v>0.7</v>
      </c>
      <c r="BC109" s="262">
        <v>0.7</v>
      </c>
      <c r="BD109" s="262">
        <v>0.7</v>
      </c>
      <c r="BE109" s="262">
        <v>0.7</v>
      </c>
      <c r="BF109" s="262">
        <v>0.7</v>
      </c>
      <c r="BG109" s="262">
        <v>0.7</v>
      </c>
      <c r="BH109" s="262">
        <v>0.7</v>
      </c>
      <c r="BI109" s="262">
        <v>0.7</v>
      </c>
      <c r="BJ109" s="262">
        <v>0.7</v>
      </c>
      <c r="BK109" s="262">
        <v>0.7</v>
      </c>
      <c r="BL109" s="262">
        <v>0.7</v>
      </c>
      <c r="BM109" s="262">
        <v>0.7</v>
      </c>
      <c r="BN109" s="262">
        <v>0.7</v>
      </c>
      <c r="BO109" s="262">
        <v>0.7</v>
      </c>
      <c r="BP109" s="262">
        <v>0.7</v>
      </c>
      <c r="BQ109" s="262">
        <v>0.7</v>
      </c>
      <c r="BR109" s="262">
        <v>0.7</v>
      </c>
      <c r="BS109" s="262">
        <v>0.7</v>
      </c>
      <c r="BT109" s="262">
        <v>0.7</v>
      </c>
      <c r="BU109" s="262">
        <v>0.7</v>
      </c>
      <c r="BV109" s="262">
        <v>0.7</v>
      </c>
      <c r="BW109" s="262">
        <v>0.7</v>
      </c>
      <c r="BX109" s="262">
        <v>0.7</v>
      </c>
      <c r="BY109" s="262">
        <v>0.7</v>
      </c>
      <c r="BZ109" s="262">
        <v>0.7</v>
      </c>
      <c r="CA109" s="262">
        <v>0.7</v>
      </c>
      <c r="CB109" s="262">
        <v>0.7</v>
      </c>
      <c r="CC109" s="262">
        <v>0.7</v>
      </c>
      <c r="CD109" s="262">
        <v>0.7</v>
      </c>
      <c r="CE109" s="262">
        <v>0.7</v>
      </c>
      <c r="CF109" s="262">
        <v>0.7</v>
      </c>
      <c r="CG109" s="262">
        <v>0.7</v>
      </c>
      <c r="CH109" s="262">
        <v>0.7</v>
      </c>
      <c r="CI109" s="262">
        <v>0.7</v>
      </c>
      <c r="CJ109" s="262">
        <v>0.7</v>
      </c>
      <c r="CK109" s="262">
        <v>0.7</v>
      </c>
      <c r="CL109" s="262">
        <v>0.7</v>
      </c>
      <c r="CM109" s="262">
        <v>0.7</v>
      </c>
      <c r="CN109" s="262">
        <v>0.7</v>
      </c>
      <c r="CO109" s="262">
        <v>0.7</v>
      </c>
      <c r="CP109" s="262">
        <v>0.7</v>
      </c>
      <c r="CQ109" s="262">
        <v>0.7</v>
      </c>
      <c r="CR109" s="262">
        <v>0.7</v>
      </c>
      <c r="CS109" s="262">
        <v>0.7</v>
      </c>
      <c r="CT109" s="262">
        <v>0.7</v>
      </c>
      <c r="CU109" s="262">
        <v>0.7</v>
      </c>
      <c r="CV109" s="262">
        <v>0.7</v>
      </c>
      <c r="CW109" s="262">
        <v>0.7</v>
      </c>
      <c r="CX109" s="262">
        <v>0.7</v>
      </c>
      <c r="CY109" s="262">
        <v>0.7</v>
      </c>
      <c r="CZ109" s="262">
        <v>0.7</v>
      </c>
      <c r="DA109" s="262">
        <v>0.7</v>
      </c>
      <c r="DB109" s="262">
        <v>0.7</v>
      </c>
      <c r="DC109" s="262">
        <v>0.7</v>
      </c>
      <c r="DD109" s="262">
        <v>0.7</v>
      </c>
      <c r="DE109" s="262">
        <v>0.7</v>
      </c>
      <c r="DF109" s="262">
        <v>0.7</v>
      </c>
      <c r="DG109" s="262">
        <v>0.7</v>
      </c>
      <c r="DH109" s="262">
        <v>0.7</v>
      </c>
      <c r="DI109" s="262">
        <v>0.7</v>
      </c>
      <c r="DJ109" s="262">
        <v>0.7</v>
      </c>
      <c r="DK109" s="262">
        <v>0.7</v>
      </c>
      <c r="DL109" s="262">
        <v>0.7</v>
      </c>
      <c r="DM109" s="262">
        <v>0.7</v>
      </c>
      <c r="DN109" s="262">
        <v>0.7</v>
      </c>
      <c r="DO109" s="262">
        <v>0.7</v>
      </c>
      <c r="DP109" s="262">
        <v>0.7</v>
      </c>
      <c r="DQ109" s="262">
        <v>0.7</v>
      </c>
      <c r="DR109" s="262">
        <v>0.7</v>
      </c>
      <c r="DS109" s="262">
        <v>0.7</v>
      </c>
      <c r="DT109" s="262">
        <v>0.7</v>
      </c>
      <c r="DU109" s="262">
        <v>0.7</v>
      </c>
      <c r="DV109" s="262">
        <v>0.7</v>
      </c>
      <c r="DW109" s="262">
        <v>0.7</v>
      </c>
      <c r="DX109" s="262">
        <v>0.7</v>
      </c>
      <c r="DY109" s="262">
        <v>0.7</v>
      </c>
      <c r="DZ109" s="262">
        <v>0.7</v>
      </c>
      <c r="EA109" s="262">
        <v>0.7</v>
      </c>
      <c r="EB109" s="262">
        <v>0.7</v>
      </c>
      <c r="EC109" s="262">
        <v>0.7</v>
      </c>
      <c r="ED109" s="262">
        <v>0.7</v>
      </c>
      <c r="EE109" s="262">
        <v>0.7</v>
      </c>
      <c r="EF109" s="262">
        <v>0.7</v>
      </c>
      <c r="EG109" s="262">
        <v>0.7</v>
      </c>
      <c r="EH109" s="262">
        <v>0.7</v>
      </c>
      <c r="EI109" s="262">
        <v>0.7</v>
      </c>
      <c r="EJ109" s="262">
        <v>0.7</v>
      </c>
      <c r="EK109" s="262">
        <v>0.7</v>
      </c>
      <c r="EL109" s="262">
        <v>0.7</v>
      </c>
      <c r="EM109" s="262">
        <v>0.7</v>
      </c>
      <c r="EN109" s="262">
        <v>0.7</v>
      </c>
      <c r="EO109" s="262">
        <v>0.7</v>
      </c>
      <c r="EP109" s="262">
        <v>0.7</v>
      </c>
      <c r="EQ109" s="262">
        <v>0.7</v>
      </c>
      <c r="ER109" s="262">
        <v>0.7</v>
      </c>
      <c r="ES109" s="262">
        <v>0.7</v>
      </c>
      <c r="ET109" s="262">
        <v>0.7</v>
      </c>
      <c r="EU109" s="262">
        <v>0.7</v>
      </c>
      <c r="EV109" s="262">
        <v>0.7</v>
      </c>
      <c r="EW109" s="262">
        <v>0.7</v>
      </c>
      <c r="EX109" s="262">
        <v>0.7</v>
      </c>
      <c r="EY109" s="262">
        <v>0.7</v>
      </c>
      <c r="EZ109" s="262">
        <v>0.7</v>
      </c>
      <c r="FA109" s="262">
        <v>0.7</v>
      </c>
      <c r="FB109" s="262">
        <v>0.7</v>
      </c>
      <c r="FC109" s="262">
        <v>0.7</v>
      </c>
      <c r="FD109" s="262">
        <v>0.7</v>
      </c>
      <c r="FE109" s="262">
        <v>0.7</v>
      </c>
      <c r="FF109" s="262">
        <v>0.7</v>
      </c>
      <c r="FG109" s="262">
        <v>0.7</v>
      </c>
      <c r="FH109" s="262">
        <v>0.7</v>
      </c>
      <c r="FI109" s="262">
        <v>0.7</v>
      </c>
      <c r="FJ109" s="262">
        <v>0.7</v>
      </c>
      <c r="FK109" s="262">
        <v>0.7</v>
      </c>
      <c r="FL109" s="262">
        <v>0.7</v>
      </c>
      <c r="FM109" s="262">
        <v>0.7</v>
      </c>
      <c r="FN109" s="262">
        <v>0.7</v>
      </c>
      <c r="FO109" s="262">
        <v>0.7</v>
      </c>
      <c r="FP109" s="262">
        <v>0.7</v>
      </c>
      <c r="FQ109" s="262">
        <v>0.7</v>
      </c>
      <c r="FR109" s="262">
        <v>0.7</v>
      </c>
      <c r="FS109" s="262">
        <v>0.7</v>
      </c>
      <c r="FT109" s="262">
        <v>0.7</v>
      </c>
      <c r="FU109" s="262">
        <v>0.7</v>
      </c>
      <c r="FV109" s="262">
        <v>0.7</v>
      </c>
      <c r="FW109" s="262">
        <v>0.7</v>
      </c>
      <c r="FX109" s="262">
        <v>0.7</v>
      </c>
      <c r="FY109" s="262">
        <v>0.7</v>
      </c>
      <c r="FZ109" s="262">
        <v>0.7</v>
      </c>
      <c r="GA109" s="262">
        <v>0.7</v>
      </c>
      <c r="GB109" s="262">
        <v>0.7</v>
      </c>
      <c r="GC109" s="262">
        <v>0.7</v>
      </c>
      <c r="GD109" s="262">
        <v>0.7</v>
      </c>
      <c r="GE109" s="262">
        <v>0.7</v>
      </c>
      <c r="GF109" s="262">
        <v>0.7</v>
      </c>
      <c r="GG109" s="262">
        <v>0.7</v>
      </c>
      <c r="GH109" s="262">
        <v>0.7</v>
      </c>
      <c r="GI109" s="262">
        <v>0.7</v>
      </c>
      <c r="GJ109" s="262">
        <v>0.7</v>
      </c>
      <c r="GK109" s="262">
        <v>0.7</v>
      </c>
      <c r="GL109" s="262">
        <v>0.7</v>
      </c>
      <c r="GM109" s="262">
        <v>0.7</v>
      </c>
      <c r="GN109" s="262">
        <v>0.7</v>
      </c>
      <c r="GO109" s="262">
        <v>0.7</v>
      </c>
      <c r="GP109" s="262">
        <v>0.7</v>
      </c>
      <c r="GQ109" s="262">
        <v>0.7</v>
      </c>
      <c r="GR109" s="262">
        <v>0.7</v>
      </c>
      <c r="GS109" s="262">
        <v>0.7</v>
      </c>
      <c r="GT109" s="262">
        <v>0.7</v>
      </c>
      <c r="GU109" s="262">
        <v>0.7</v>
      </c>
      <c r="GV109" s="262">
        <v>0.7</v>
      </c>
      <c r="GW109" s="262">
        <v>0.7</v>
      </c>
      <c r="GX109" s="262">
        <v>0.7</v>
      </c>
      <c r="GY109" s="262">
        <v>0.7</v>
      </c>
      <c r="GZ109" s="262">
        <v>0.7</v>
      </c>
      <c r="HA109" s="262">
        <v>0.7</v>
      </c>
    </row>
    <row r="110" spans="1:209">
      <c r="A110" s="259" t="s">
        <v>725</v>
      </c>
      <c r="B110" s="277">
        <f t="shared" si="0"/>
        <v>0.55726872246696035</v>
      </c>
      <c r="C110" s="277">
        <f t="shared" si="0"/>
        <v>0.5562632696390658</v>
      </c>
      <c r="D110" s="277">
        <f t="shared" si="6"/>
        <v>0.54251012145748989</v>
      </c>
      <c r="E110" s="277">
        <f t="shared" ref="E110:J110" si="10">D110+($K110-$D110)/7</f>
        <v>0.56500867553499134</v>
      </c>
      <c r="F110" s="277">
        <f t="shared" si="10"/>
        <v>0.5875072296124928</v>
      </c>
      <c r="G110" s="277">
        <f t="shared" si="10"/>
        <v>0.61000578368999425</v>
      </c>
      <c r="H110" s="277">
        <f t="shared" si="10"/>
        <v>0.63250433776749571</v>
      </c>
      <c r="I110" s="277">
        <f t="shared" si="10"/>
        <v>0.65500289184499716</v>
      </c>
      <c r="J110" s="277">
        <f t="shared" si="10"/>
        <v>0.67750144592249861</v>
      </c>
      <c r="K110" s="277">
        <v>0.7</v>
      </c>
      <c r="L110" s="262">
        <f t="shared" si="2"/>
        <v>0.7</v>
      </c>
      <c r="M110" s="262">
        <f t="shared" si="3"/>
        <v>0.7</v>
      </c>
      <c r="N110" s="262">
        <f t="shared" si="3"/>
        <v>0.7</v>
      </c>
      <c r="O110" s="262">
        <f t="shared" si="3"/>
        <v>0.7</v>
      </c>
      <c r="P110" s="262">
        <f t="shared" si="3"/>
        <v>0.7</v>
      </c>
      <c r="Q110" s="262">
        <v>0.7</v>
      </c>
      <c r="R110" s="262">
        <v>0.7</v>
      </c>
      <c r="S110" s="262">
        <v>0.7</v>
      </c>
      <c r="T110" s="262">
        <v>0.7</v>
      </c>
      <c r="U110" s="262">
        <v>0.7</v>
      </c>
      <c r="V110" s="262">
        <v>0.7</v>
      </c>
      <c r="W110" s="262">
        <v>0.7</v>
      </c>
      <c r="X110" s="262">
        <v>0.7</v>
      </c>
      <c r="Y110" s="262">
        <v>0.7</v>
      </c>
      <c r="Z110" s="262">
        <v>0.7</v>
      </c>
      <c r="AA110" s="262">
        <v>0.7</v>
      </c>
      <c r="AB110" s="262">
        <v>0.7</v>
      </c>
      <c r="AC110" s="262">
        <v>0.7</v>
      </c>
      <c r="AD110" s="262">
        <v>0.7</v>
      </c>
      <c r="AE110" s="262">
        <v>0.7</v>
      </c>
      <c r="AF110" s="262">
        <v>0.7</v>
      </c>
      <c r="AG110" s="262">
        <v>0.7</v>
      </c>
      <c r="AH110" s="262">
        <v>0.7</v>
      </c>
      <c r="AI110" s="262">
        <v>0.7</v>
      </c>
      <c r="AJ110" s="262">
        <v>0.7</v>
      </c>
      <c r="AK110" s="262">
        <v>0.7</v>
      </c>
      <c r="AL110" s="262">
        <v>0.7</v>
      </c>
      <c r="AM110" s="262">
        <v>0.7</v>
      </c>
      <c r="AN110" s="262">
        <v>0.7</v>
      </c>
      <c r="AO110" s="262">
        <v>0.7</v>
      </c>
      <c r="AP110" s="262">
        <v>0.7</v>
      </c>
      <c r="AQ110" s="262">
        <v>0.7</v>
      </c>
      <c r="AR110" s="262">
        <v>0.7</v>
      </c>
      <c r="AS110" s="262">
        <v>0.7</v>
      </c>
      <c r="AT110" s="262">
        <v>0.7</v>
      </c>
      <c r="AU110" s="262">
        <v>0.7</v>
      </c>
      <c r="AV110" s="262">
        <v>0.7</v>
      </c>
      <c r="AW110" s="262">
        <v>0.7</v>
      </c>
      <c r="AX110" s="262">
        <v>0.7</v>
      </c>
      <c r="AY110" s="262">
        <v>0.7</v>
      </c>
      <c r="AZ110" s="262">
        <v>0.7</v>
      </c>
      <c r="BA110" s="262">
        <v>0.7</v>
      </c>
      <c r="BB110" s="262">
        <v>0.7</v>
      </c>
      <c r="BC110" s="262">
        <v>0.7</v>
      </c>
      <c r="BD110" s="262">
        <v>0.7</v>
      </c>
      <c r="BE110" s="262">
        <v>0.7</v>
      </c>
      <c r="BF110" s="262">
        <v>0.7</v>
      </c>
      <c r="BG110" s="262">
        <v>0.7</v>
      </c>
      <c r="BH110" s="262">
        <v>0.7</v>
      </c>
      <c r="BI110" s="262">
        <v>0.7</v>
      </c>
      <c r="BJ110" s="262">
        <v>0.7</v>
      </c>
      <c r="BK110" s="262">
        <v>0.7</v>
      </c>
      <c r="BL110" s="262">
        <v>0.7</v>
      </c>
      <c r="BM110" s="262">
        <v>0.7</v>
      </c>
      <c r="BN110" s="262">
        <v>0.7</v>
      </c>
      <c r="BO110" s="262">
        <v>0.7</v>
      </c>
      <c r="BP110" s="262">
        <v>0.7</v>
      </c>
      <c r="BQ110" s="262">
        <v>0.7</v>
      </c>
      <c r="BR110" s="262">
        <v>0.7</v>
      </c>
      <c r="BS110" s="262">
        <v>0.7</v>
      </c>
      <c r="BT110" s="262">
        <v>0.7</v>
      </c>
      <c r="BU110" s="262">
        <v>0.7</v>
      </c>
      <c r="BV110" s="262">
        <v>0.7</v>
      </c>
      <c r="BW110" s="262">
        <v>0.7</v>
      </c>
      <c r="BX110" s="262">
        <v>0.7</v>
      </c>
      <c r="BY110" s="262">
        <v>0.7</v>
      </c>
      <c r="BZ110" s="262">
        <v>0.7</v>
      </c>
      <c r="CA110" s="262">
        <v>0.7</v>
      </c>
      <c r="CB110" s="262">
        <v>0.7</v>
      </c>
      <c r="CC110" s="262">
        <v>0.7</v>
      </c>
      <c r="CD110" s="262">
        <v>0.7</v>
      </c>
      <c r="CE110" s="262">
        <v>0.7</v>
      </c>
      <c r="CF110" s="262">
        <v>0.7</v>
      </c>
      <c r="CG110" s="262">
        <v>0.7</v>
      </c>
      <c r="CH110" s="262">
        <v>0.7</v>
      </c>
      <c r="CI110" s="262">
        <v>0.7</v>
      </c>
      <c r="CJ110" s="262">
        <v>0.7</v>
      </c>
      <c r="CK110" s="262">
        <v>0.7</v>
      </c>
      <c r="CL110" s="262">
        <v>0.7</v>
      </c>
      <c r="CM110" s="262">
        <v>0.7</v>
      </c>
      <c r="CN110" s="262">
        <v>0.7</v>
      </c>
      <c r="CO110" s="262">
        <v>0.7</v>
      </c>
      <c r="CP110" s="262">
        <v>0.7</v>
      </c>
      <c r="CQ110" s="262">
        <v>0.7</v>
      </c>
      <c r="CR110" s="262">
        <v>0.7</v>
      </c>
      <c r="CS110" s="262">
        <v>0.7</v>
      </c>
      <c r="CT110" s="262">
        <v>0.7</v>
      </c>
      <c r="CU110" s="262">
        <v>0.7</v>
      </c>
      <c r="CV110" s="262">
        <v>0.7</v>
      </c>
      <c r="CW110" s="262">
        <v>0.7</v>
      </c>
      <c r="CX110" s="262">
        <v>0.7</v>
      </c>
      <c r="CY110" s="262">
        <v>0.7</v>
      </c>
      <c r="CZ110" s="262">
        <v>0.7</v>
      </c>
      <c r="DA110" s="262">
        <v>0.7</v>
      </c>
      <c r="DB110" s="262">
        <v>0.7</v>
      </c>
      <c r="DC110" s="262">
        <v>0.7</v>
      </c>
      <c r="DD110" s="262">
        <v>0.7</v>
      </c>
      <c r="DE110" s="262">
        <v>0.7</v>
      </c>
      <c r="DF110" s="262">
        <v>0.7</v>
      </c>
      <c r="DG110" s="262">
        <v>0.7</v>
      </c>
      <c r="DH110" s="262">
        <v>0.7</v>
      </c>
      <c r="DI110" s="262">
        <v>0.7</v>
      </c>
      <c r="DJ110" s="262">
        <v>0.7</v>
      </c>
      <c r="DK110" s="262">
        <v>0.7</v>
      </c>
      <c r="DL110" s="262">
        <v>0.7</v>
      </c>
      <c r="DM110" s="262">
        <v>0.7</v>
      </c>
      <c r="DN110" s="262">
        <v>0.7</v>
      </c>
      <c r="DO110" s="262">
        <v>0.7</v>
      </c>
      <c r="DP110" s="262">
        <v>0.7</v>
      </c>
      <c r="DQ110" s="262">
        <v>0.7</v>
      </c>
      <c r="DR110" s="262">
        <v>0.7</v>
      </c>
      <c r="DS110" s="262">
        <v>0.7</v>
      </c>
      <c r="DT110" s="262">
        <v>0.7</v>
      </c>
      <c r="DU110" s="262">
        <v>0.7</v>
      </c>
      <c r="DV110" s="262">
        <v>0.7</v>
      </c>
      <c r="DW110" s="262">
        <v>0.7</v>
      </c>
      <c r="DX110" s="262">
        <v>0.7</v>
      </c>
      <c r="DY110" s="262">
        <v>0.7</v>
      </c>
      <c r="DZ110" s="262">
        <v>0.7</v>
      </c>
      <c r="EA110" s="262">
        <v>0.7</v>
      </c>
      <c r="EB110" s="262">
        <v>0.7</v>
      </c>
      <c r="EC110" s="262">
        <v>0.7</v>
      </c>
      <c r="ED110" s="262">
        <v>0.7</v>
      </c>
      <c r="EE110" s="262">
        <v>0.7</v>
      </c>
      <c r="EF110" s="262">
        <v>0.7</v>
      </c>
      <c r="EG110" s="262">
        <v>0.7</v>
      </c>
      <c r="EH110" s="262">
        <v>0.7</v>
      </c>
      <c r="EI110" s="262">
        <v>0.7</v>
      </c>
      <c r="EJ110" s="262">
        <v>0.7</v>
      </c>
      <c r="EK110" s="262">
        <v>0.7</v>
      </c>
      <c r="EL110" s="262">
        <v>0.7</v>
      </c>
      <c r="EM110" s="262">
        <v>0.7</v>
      </c>
      <c r="EN110" s="262">
        <v>0.7</v>
      </c>
      <c r="EO110" s="262">
        <v>0.7</v>
      </c>
      <c r="EP110" s="262">
        <v>0.7</v>
      </c>
      <c r="EQ110" s="262">
        <v>0.7</v>
      </c>
      <c r="ER110" s="262">
        <v>0.7</v>
      </c>
      <c r="ES110" s="262">
        <v>0.7</v>
      </c>
      <c r="ET110" s="262">
        <v>0.7</v>
      </c>
      <c r="EU110" s="262">
        <v>0.7</v>
      </c>
      <c r="EV110" s="262">
        <v>0.7</v>
      </c>
      <c r="EW110" s="262">
        <v>0.7</v>
      </c>
      <c r="EX110" s="262">
        <v>0.7</v>
      </c>
      <c r="EY110" s="262">
        <v>0.7</v>
      </c>
      <c r="EZ110" s="262">
        <v>0.7</v>
      </c>
      <c r="FA110" s="262">
        <v>0.7</v>
      </c>
      <c r="FB110" s="262">
        <v>0.7</v>
      </c>
      <c r="FC110" s="262">
        <v>0.7</v>
      </c>
      <c r="FD110" s="262">
        <v>0.7</v>
      </c>
      <c r="FE110" s="262">
        <v>0.7</v>
      </c>
      <c r="FF110" s="262">
        <v>0.7</v>
      </c>
      <c r="FG110" s="262">
        <v>0.7</v>
      </c>
      <c r="FH110" s="262">
        <v>0.7</v>
      </c>
      <c r="FI110" s="262">
        <v>0.7</v>
      </c>
      <c r="FJ110" s="262">
        <v>0.7</v>
      </c>
      <c r="FK110" s="262">
        <v>0.7</v>
      </c>
      <c r="FL110" s="262">
        <v>0.7</v>
      </c>
      <c r="FM110" s="262">
        <v>0.7</v>
      </c>
      <c r="FN110" s="262">
        <v>0.7</v>
      </c>
      <c r="FO110" s="262">
        <v>0.7</v>
      </c>
      <c r="FP110" s="262">
        <v>0.7</v>
      </c>
      <c r="FQ110" s="262">
        <v>0.7</v>
      </c>
      <c r="FR110" s="262">
        <v>0.7</v>
      </c>
      <c r="FS110" s="262">
        <v>0.7</v>
      </c>
      <c r="FT110" s="262">
        <v>0.7</v>
      </c>
      <c r="FU110" s="262">
        <v>0.7</v>
      </c>
      <c r="FV110" s="262">
        <v>0.7</v>
      </c>
      <c r="FW110" s="262">
        <v>0.7</v>
      </c>
      <c r="FX110" s="262">
        <v>0.7</v>
      </c>
      <c r="FY110" s="262">
        <v>0.7</v>
      </c>
      <c r="FZ110" s="262">
        <v>0.7</v>
      </c>
      <c r="GA110" s="262">
        <v>0.7</v>
      </c>
      <c r="GB110" s="262">
        <v>0.7</v>
      </c>
      <c r="GC110" s="262">
        <v>0.7</v>
      </c>
      <c r="GD110" s="262">
        <v>0.7</v>
      </c>
      <c r="GE110" s="262">
        <v>0.7</v>
      </c>
      <c r="GF110" s="262">
        <v>0.7</v>
      </c>
      <c r="GG110" s="262">
        <v>0.7</v>
      </c>
      <c r="GH110" s="262">
        <v>0.7</v>
      </c>
      <c r="GI110" s="262">
        <v>0.7</v>
      </c>
      <c r="GJ110" s="262">
        <v>0.7</v>
      </c>
      <c r="GK110" s="262">
        <v>0.7</v>
      </c>
      <c r="GL110" s="262">
        <v>0.7</v>
      </c>
      <c r="GM110" s="262">
        <v>0.7</v>
      </c>
      <c r="GN110" s="262">
        <v>0.7</v>
      </c>
      <c r="GO110" s="262">
        <v>0.7</v>
      </c>
      <c r="GP110" s="262">
        <v>0.7</v>
      </c>
      <c r="GQ110" s="262">
        <v>0.7</v>
      </c>
      <c r="GR110" s="262">
        <v>0.7</v>
      </c>
      <c r="GS110" s="262">
        <v>0.7</v>
      </c>
      <c r="GT110" s="262">
        <v>0.7</v>
      </c>
      <c r="GU110" s="262">
        <v>0.7</v>
      </c>
      <c r="GV110" s="262">
        <v>0.7</v>
      </c>
      <c r="GW110" s="262">
        <v>0.7</v>
      </c>
      <c r="GX110" s="262">
        <v>0.7</v>
      </c>
      <c r="GY110" s="262">
        <v>0.7</v>
      </c>
      <c r="GZ110" s="262">
        <v>0.7</v>
      </c>
      <c r="HA110" s="262">
        <v>0.7</v>
      </c>
    </row>
    <row r="111" spans="1:209">
      <c r="A111" s="259" t="s">
        <v>1256</v>
      </c>
      <c r="B111" s="277">
        <f t="shared" si="0"/>
        <v>0.58518518518518514</v>
      </c>
      <c r="C111" s="277">
        <f t="shared" si="0"/>
        <v>0.61428571428571432</v>
      </c>
      <c r="D111" s="277">
        <f>C111-($C111-$K111)/8</f>
        <v>0.625</v>
      </c>
      <c r="E111" s="277">
        <f>D111-($C111-$K111)/8</f>
        <v>0.63571428571428568</v>
      </c>
      <c r="F111" s="277">
        <f>E111+($K111-$E111)/6</f>
        <v>0.64642857142857135</v>
      </c>
      <c r="G111" s="277">
        <f>F111+($K111-$E111)/6</f>
        <v>0.65714285714285703</v>
      </c>
      <c r="H111" s="277">
        <f>G111+($K111-$E111)/6</f>
        <v>0.6678571428571427</v>
      </c>
      <c r="I111" s="277">
        <f>H111+($K111-$E111)/6</f>
        <v>0.67857142857142838</v>
      </c>
      <c r="J111" s="277">
        <f>I111+($K111-$E111)/6</f>
        <v>0.68928571428571406</v>
      </c>
      <c r="K111" s="277">
        <v>0.7</v>
      </c>
      <c r="L111" s="262">
        <f t="shared" si="2"/>
        <v>0.7</v>
      </c>
      <c r="M111" s="262">
        <f t="shared" si="3"/>
        <v>0.7</v>
      </c>
      <c r="N111" s="262">
        <f t="shared" si="3"/>
        <v>0.7</v>
      </c>
      <c r="O111" s="262">
        <f t="shared" si="3"/>
        <v>0.7</v>
      </c>
      <c r="P111" s="262">
        <f t="shared" si="3"/>
        <v>0.7</v>
      </c>
      <c r="Q111" s="262">
        <v>0.7</v>
      </c>
      <c r="R111" s="262">
        <v>0.7</v>
      </c>
      <c r="S111" s="262">
        <v>0.7</v>
      </c>
      <c r="T111" s="262">
        <v>0.7</v>
      </c>
      <c r="U111" s="262">
        <v>0.7</v>
      </c>
      <c r="V111" s="262">
        <v>0.7</v>
      </c>
      <c r="W111" s="262">
        <v>0.7</v>
      </c>
      <c r="X111" s="262">
        <v>0.7</v>
      </c>
      <c r="Y111" s="262">
        <v>0.7</v>
      </c>
      <c r="Z111" s="262">
        <v>0.7</v>
      </c>
      <c r="AA111" s="262">
        <v>0.7</v>
      </c>
      <c r="AB111" s="262">
        <v>0.7</v>
      </c>
      <c r="AC111" s="262">
        <v>0.7</v>
      </c>
      <c r="AD111" s="262">
        <v>0.7</v>
      </c>
      <c r="AE111" s="262">
        <v>0.7</v>
      </c>
      <c r="AF111" s="262">
        <v>0.7</v>
      </c>
      <c r="AG111" s="262">
        <v>0.7</v>
      </c>
      <c r="AH111" s="262">
        <v>0.7</v>
      </c>
      <c r="AI111" s="262">
        <v>0.7</v>
      </c>
      <c r="AJ111" s="262">
        <v>0.7</v>
      </c>
      <c r="AK111" s="262">
        <v>0.7</v>
      </c>
      <c r="AL111" s="262">
        <v>0.7</v>
      </c>
      <c r="AM111" s="262">
        <v>0.7</v>
      </c>
      <c r="AN111" s="262">
        <v>0.7</v>
      </c>
      <c r="AO111" s="262">
        <v>0.7</v>
      </c>
      <c r="AP111" s="262">
        <v>0.7</v>
      </c>
      <c r="AQ111" s="262">
        <v>0.7</v>
      </c>
      <c r="AR111" s="262">
        <v>0.7</v>
      </c>
      <c r="AS111" s="262">
        <v>0.7</v>
      </c>
      <c r="AT111" s="262">
        <v>0.7</v>
      </c>
      <c r="AU111" s="262">
        <v>0.7</v>
      </c>
      <c r="AV111" s="262">
        <v>0.7</v>
      </c>
      <c r="AW111" s="262">
        <v>0.7</v>
      </c>
      <c r="AX111" s="262">
        <v>0.7</v>
      </c>
      <c r="AY111" s="262">
        <v>0.7</v>
      </c>
      <c r="AZ111" s="262">
        <v>0.7</v>
      </c>
      <c r="BA111" s="262">
        <v>0.7</v>
      </c>
      <c r="BB111" s="262">
        <v>0.7</v>
      </c>
      <c r="BC111" s="262">
        <v>0.7</v>
      </c>
      <c r="BD111" s="262">
        <v>0.7</v>
      </c>
      <c r="BE111" s="262">
        <v>0.7</v>
      </c>
      <c r="BF111" s="262">
        <v>0.7</v>
      </c>
      <c r="BG111" s="262">
        <v>0.7</v>
      </c>
      <c r="BH111" s="262">
        <v>0.7</v>
      </c>
      <c r="BI111" s="262">
        <v>0.7</v>
      </c>
      <c r="BJ111" s="262">
        <v>0.7</v>
      </c>
      <c r="BK111" s="262">
        <v>0.7</v>
      </c>
      <c r="BL111" s="262">
        <v>0.7</v>
      </c>
      <c r="BM111" s="262">
        <v>0.7</v>
      </c>
      <c r="BN111" s="262">
        <v>0.7</v>
      </c>
      <c r="BO111" s="262">
        <v>0.7</v>
      </c>
      <c r="BP111" s="262">
        <v>0.7</v>
      </c>
      <c r="BQ111" s="262">
        <v>0.7</v>
      </c>
      <c r="BR111" s="262">
        <v>0.7</v>
      </c>
      <c r="BS111" s="262">
        <v>0.7</v>
      </c>
      <c r="BT111" s="262">
        <v>0.7</v>
      </c>
      <c r="BU111" s="262">
        <v>0.7</v>
      </c>
      <c r="BV111" s="262">
        <v>0.7</v>
      </c>
      <c r="BW111" s="262">
        <v>0.7</v>
      </c>
      <c r="BX111" s="262">
        <v>0.7</v>
      </c>
      <c r="BY111" s="262">
        <v>0.7</v>
      </c>
      <c r="BZ111" s="262">
        <v>0.7</v>
      </c>
      <c r="CA111" s="262">
        <v>0.7</v>
      </c>
      <c r="CB111" s="262">
        <v>0.7</v>
      </c>
      <c r="CC111" s="262">
        <v>0.7</v>
      </c>
      <c r="CD111" s="262">
        <v>0.7</v>
      </c>
      <c r="CE111" s="262">
        <v>0.7</v>
      </c>
      <c r="CF111" s="262">
        <v>0.7</v>
      </c>
      <c r="CG111" s="262">
        <v>0.7</v>
      </c>
      <c r="CH111" s="262">
        <v>0.7</v>
      </c>
      <c r="CI111" s="262">
        <v>0.7</v>
      </c>
      <c r="CJ111" s="262">
        <v>0.7</v>
      </c>
      <c r="CK111" s="262">
        <v>0.7</v>
      </c>
      <c r="CL111" s="262">
        <v>0.7</v>
      </c>
      <c r="CM111" s="262">
        <v>0.7</v>
      </c>
      <c r="CN111" s="262">
        <v>0.7</v>
      </c>
      <c r="CO111" s="262">
        <v>0.7</v>
      </c>
      <c r="CP111" s="262">
        <v>0.7</v>
      </c>
      <c r="CQ111" s="262">
        <v>0.7</v>
      </c>
      <c r="CR111" s="262">
        <v>0.7</v>
      </c>
      <c r="CS111" s="262">
        <v>0.7</v>
      </c>
      <c r="CT111" s="262">
        <v>0.7</v>
      </c>
      <c r="CU111" s="262">
        <v>0.7</v>
      </c>
      <c r="CV111" s="262">
        <v>0.7</v>
      </c>
      <c r="CW111" s="262">
        <v>0.7</v>
      </c>
      <c r="CX111" s="262">
        <v>0.7</v>
      </c>
      <c r="CY111" s="262">
        <v>0.7</v>
      </c>
      <c r="CZ111" s="262">
        <v>0.7</v>
      </c>
      <c r="DA111" s="262">
        <v>0.7</v>
      </c>
      <c r="DB111" s="262">
        <v>0.7</v>
      </c>
      <c r="DC111" s="262">
        <v>0.7</v>
      </c>
      <c r="DD111" s="262">
        <v>0.7</v>
      </c>
      <c r="DE111" s="262">
        <v>0.7</v>
      </c>
      <c r="DF111" s="262">
        <v>0.7</v>
      </c>
      <c r="DG111" s="262">
        <v>0.7</v>
      </c>
      <c r="DH111" s="262">
        <v>0.7</v>
      </c>
      <c r="DI111" s="262">
        <v>0.7</v>
      </c>
      <c r="DJ111" s="262">
        <v>0.7</v>
      </c>
      <c r="DK111" s="262">
        <v>0.7</v>
      </c>
      <c r="DL111" s="262">
        <v>0.7</v>
      </c>
      <c r="DM111" s="262">
        <v>0.7</v>
      </c>
      <c r="DN111" s="262">
        <v>0.7</v>
      </c>
      <c r="DO111" s="262">
        <v>0.7</v>
      </c>
      <c r="DP111" s="262">
        <v>0.7</v>
      </c>
      <c r="DQ111" s="262">
        <v>0.7</v>
      </c>
      <c r="DR111" s="262">
        <v>0.7</v>
      </c>
      <c r="DS111" s="262">
        <v>0.7</v>
      </c>
      <c r="DT111" s="262">
        <v>0.7</v>
      </c>
      <c r="DU111" s="262">
        <v>0.7</v>
      </c>
      <c r="DV111" s="262">
        <v>0.7</v>
      </c>
      <c r="DW111" s="262">
        <v>0.7</v>
      </c>
      <c r="DX111" s="262">
        <v>0.7</v>
      </c>
      <c r="DY111" s="262">
        <v>0.7</v>
      </c>
      <c r="DZ111" s="262">
        <v>0.7</v>
      </c>
      <c r="EA111" s="262">
        <v>0.7</v>
      </c>
      <c r="EB111" s="262">
        <v>0.7</v>
      </c>
      <c r="EC111" s="262">
        <v>0.7</v>
      </c>
      <c r="ED111" s="262">
        <v>0.7</v>
      </c>
      <c r="EE111" s="262">
        <v>0.7</v>
      </c>
      <c r="EF111" s="262">
        <v>0.7</v>
      </c>
      <c r="EG111" s="262">
        <v>0.7</v>
      </c>
      <c r="EH111" s="262">
        <v>0.7</v>
      </c>
      <c r="EI111" s="262">
        <v>0.7</v>
      </c>
      <c r="EJ111" s="262">
        <v>0.7</v>
      </c>
      <c r="EK111" s="262">
        <v>0.7</v>
      </c>
      <c r="EL111" s="262">
        <v>0.7</v>
      </c>
      <c r="EM111" s="262">
        <v>0.7</v>
      </c>
      <c r="EN111" s="262">
        <v>0.7</v>
      </c>
      <c r="EO111" s="262">
        <v>0.7</v>
      </c>
      <c r="EP111" s="262">
        <v>0.7</v>
      </c>
      <c r="EQ111" s="262">
        <v>0.7</v>
      </c>
      <c r="ER111" s="262">
        <v>0.7</v>
      </c>
      <c r="ES111" s="262">
        <v>0.7</v>
      </c>
      <c r="ET111" s="262">
        <v>0.7</v>
      </c>
      <c r="EU111" s="262">
        <v>0.7</v>
      </c>
      <c r="EV111" s="262">
        <v>0.7</v>
      </c>
      <c r="EW111" s="262">
        <v>0.7</v>
      </c>
      <c r="EX111" s="262">
        <v>0.7</v>
      </c>
      <c r="EY111" s="262">
        <v>0.7</v>
      </c>
      <c r="EZ111" s="262">
        <v>0.7</v>
      </c>
      <c r="FA111" s="262">
        <v>0.7</v>
      </c>
      <c r="FB111" s="262">
        <v>0.7</v>
      </c>
      <c r="FC111" s="262">
        <v>0.7</v>
      </c>
      <c r="FD111" s="262">
        <v>0.7</v>
      </c>
      <c r="FE111" s="262">
        <v>0.7</v>
      </c>
      <c r="FF111" s="262">
        <v>0.7</v>
      </c>
      <c r="FG111" s="262">
        <v>0.7</v>
      </c>
      <c r="FH111" s="262">
        <v>0.7</v>
      </c>
      <c r="FI111" s="262">
        <v>0.7</v>
      </c>
      <c r="FJ111" s="262">
        <v>0.7</v>
      </c>
      <c r="FK111" s="262">
        <v>0.7</v>
      </c>
      <c r="FL111" s="262">
        <v>0.7</v>
      </c>
      <c r="FM111" s="262">
        <v>0.7</v>
      </c>
      <c r="FN111" s="262">
        <v>0.7</v>
      </c>
      <c r="FO111" s="262">
        <v>0.7</v>
      </c>
      <c r="FP111" s="262">
        <v>0.7</v>
      </c>
      <c r="FQ111" s="262">
        <v>0.7</v>
      </c>
      <c r="FR111" s="262">
        <v>0.7</v>
      </c>
      <c r="FS111" s="262">
        <v>0.7</v>
      </c>
      <c r="FT111" s="262">
        <v>0.7</v>
      </c>
      <c r="FU111" s="262">
        <v>0.7</v>
      </c>
      <c r="FV111" s="262">
        <v>0.7</v>
      </c>
      <c r="FW111" s="262">
        <v>0.7</v>
      </c>
      <c r="FX111" s="262">
        <v>0.7</v>
      </c>
      <c r="FY111" s="262">
        <v>0.7</v>
      </c>
      <c r="FZ111" s="262">
        <v>0.7</v>
      </c>
      <c r="GA111" s="262">
        <v>0.7</v>
      </c>
      <c r="GB111" s="262">
        <v>0.7</v>
      </c>
      <c r="GC111" s="262">
        <v>0.7</v>
      </c>
      <c r="GD111" s="262">
        <v>0.7</v>
      </c>
      <c r="GE111" s="262">
        <v>0.7</v>
      </c>
      <c r="GF111" s="262">
        <v>0.7</v>
      </c>
      <c r="GG111" s="262">
        <v>0.7</v>
      </c>
      <c r="GH111" s="262">
        <v>0.7</v>
      </c>
      <c r="GI111" s="262">
        <v>0.7</v>
      </c>
      <c r="GJ111" s="262">
        <v>0.7</v>
      </c>
      <c r="GK111" s="262">
        <v>0.7</v>
      </c>
      <c r="GL111" s="262">
        <v>0.7</v>
      </c>
      <c r="GM111" s="262">
        <v>0.7</v>
      </c>
      <c r="GN111" s="262">
        <v>0.7</v>
      </c>
      <c r="GO111" s="262">
        <v>0.7</v>
      </c>
      <c r="GP111" s="262">
        <v>0.7</v>
      </c>
      <c r="GQ111" s="262">
        <v>0.7</v>
      </c>
      <c r="GR111" s="262">
        <v>0.7</v>
      </c>
      <c r="GS111" s="262">
        <v>0.7</v>
      </c>
      <c r="GT111" s="262">
        <v>0.7</v>
      </c>
      <c r="GU111" s="262">
        <v>0.7</v>
      </c>
      <c r="GV111" s="262">
        <v>0.7</v>
      </c>
      <c r="GW111" s="262">
        <v>0.7</v>
      </c>
      <c r="GX111" s="262">
        <v>0.7</v>
      </c>
      <c r="GY111" s="262">
        <v>0.7</v>
      </c>
      <c r="GZ111" s="262">
        <v>0.7</v>
      </c>
      <c r="HA111" s="262">
        <v>0.7</v>
      </c>
    </row>
    <row r="112" spans="1:209">
      <c r="A112" s="259" t="s">
        <v>1257</v>
      </c>
      <c r="B112" s="277">
        <f t="shared" si="0"/>
        <v>0.6678507992895204</v>
      </c>
      <c r="C112" s="277">
        <f t="shared" si="0"/>
        <v>0.64824120603015079</v>
      </c>
      <c r="D112" s="277">
        <f>D66/D20</f>
        <v>0.6577287066246057</v>
      </c>
      <c r="E112" s="277">
        <f t="shared" ref="E112:J112" si="11">D112+($K112-$D112)/7</f>
        <v>0.66376746282109056</v>
      </c>
      <c r="F112" s="277">
        <f t="shared" si="11"/>
        <v>0.66980621901757542</v>
      </c>
      <c r="G112" s="277">
        <f t="shared" si="11"/>
        <v>0.67584497521406028</v>
      </c>
      <c r="H112" s="277">
        <f t="shared" si="11"/>
        <v>0.68188373141054515</v>
      </c>
      <c r="I112" s="277">
        <f t="shared" si="11"/>
        <v>0.68792248760703001</v>
      </c>
      <c r="J112" s="277">
        <f t="shared" si="11"/>
        <v>0.69396124380351487</v>
      </c>
      <c r="K112" s="277">
        <v>0.7</v>
      </c>
      <c r="L112" s="262">
        <f t="shared" si="2"/>
        <v>0.7</v>
      </c>
      <c r="M112" s="262">
        <f t="shared" si="3"/>
        <v>0.7</v>
      </c>
      <c r="N112" s="262">
        <f t="shared" si="3"/>
        <v>0.7</v>
      </c>
      <c r="O112" s="262">
        <f t="shared" si="3"/>
        <v>0.7</v>
      </c>
      <c r="P112" s="262">
        <f t="shared" si="3"/>
        <v>0.7</v>
      </c>
      <c r="Q112" s="262">
        <v>0.7</v>
      </c>
      <c r="R112" s="262">
        <v>0.7</v>
      </c>
      <c r="S112" s="262">
        <v>0.7</v>
      </c>
      <c r="T112" s="262">
        <v>0.7</v>
      </c>
      <c r="U112" s="262">
        <v>0.7</v>
      </c>
      <c r="V112" s="262">
        <v>0.7</v>
      </c>
      <c r="W112" s="262">
        <v>0.7</v>
      </c>
      <c r="X112" s="262">
        <v>0.7</v>
      </c>
      <c r="Y112" s="262">
        <v>0.7</v>
      </c>
      <c r="Z112" s="262">
        <v>0.7</v>
      </c>
      <c r="AA112" s="262">
        <v>0.7</v>
      </c>
      <c r="AB112" s="262">
        <v>0.7</v>
      </c>
      <c r="AC112" s="262">
        <v>0.7</v>
      </c>
      <c r="AD112" s="262">
        <v>0.7</v>
      </c>
      <c r="AE112" s="262">
        <v>0.7</v>
      </c>
      <c r="AF112" s="262">
        <v>0.7</v>
      </c>
      <c r="AG112" s="262">
        <v>0.7</v>
      </c>
      <c r="AH112" s="262">
        <v>0.7</v>
      </c>
      <c r="AI112" s="262">
        <v>0.7</v>
      </c>
      <c r="AJ112" s="262">
        <v>0.7</v>
      </c>
      <c r="AK112" s="262">
        <v>0.7</v>
      </c>
      <c r="AL112" s="262">
        <v>0.7</v>
      </c>
      <c r="AM112" s="262">
        <v>0.7</v>
      </c>
      <c r="AN112" s="262">
        <v>0.7</v>
      </c>
      <c r="AO112" s="262">
        <v>0.7</v>
      </c>
      <c r="AP112" s="262">
        <v>0.7</v>
      </c>
      <c r="AQ112" s="262">
        <v>0.7</v>
      </c>
      <c r="AR112" s="262">
        <v>0.7</v>
      </c>
      <c r="AS112" s="262">
        <v>0.7</v>
      </c>
      <c r="AT112" s="262">
        <v>0.7</v>
      </c>
      <c r="AU112" s="262">
        <v>0.7</v>
      </c>
      <c r="AV112" s="262">
        <v>0.7</v>
      </c>
      <c r="AW112" s="262">
        <v>0.7</v>
      </c>
      <c r="AX112" s="262">
        <v>0.7</v>
      </c>
      <c r="AY112" s="262">
        <v>0.7</v>
      </c>
      <c r="AZ112" s="262">
        <v>0.7</v>
      </c>
      <c r="BA112" s="262">
        <v>0.7</v>
      </c>
      <c r="BB112" s="262">
        <v>0.7</v>
      </c>
      <c r="BC112" s="262">
        <v>0.7</v>
      </c>
      <c r="BD112" s="262">
        <v>0.7</v>
      </c>
      <c r="BE112" s="262">
        <v>0.7</v>
      </c>
      <c r="BF112" s="262">
        <v>0.7</v>
      </c>
      <c r="BG112" s="262">
        <v>0.7</v>
      </c>
      <c r="BH112" s="262">
        <v>0.7</v>
      </c>
      <c r="BI112" s="262">
        <v>0.7</v>
      </c>
      <c r="BJ112" s="262">
        <v>0.7</v>
      </c>
      <c r="BK112" s="262">
        <v>0.7</v>
      </c>
      <c r="BL112" s="262">
        <v>0.7</v>
      </c>
      <c r="BM112" s="262">
        <v>0.7</v>
      </c>
      <c r="BN112" s="262">
        <v>0.7</v>
      </c>
      <c r="BO112" s="262">
        <v>0.7</v>
      </c>
      <c r="BP112" s="262">
        <v>0.7</v>
      </c>
      <c r="BQ112" s="262">
        <v>0.7</v>
      </c>
      <c r="BR112" s="262">
        <v>0.7</v>
      </c>
      <c r="BS112" s="262">
        <v>0.7</v>
      </c>
      <c r="BT112" s="262">
        <v>0.7</v>
      </c>
      <c r="BU112" s="262">
        <v>0.7</v>
      </c>
      <c r="BV112" s="262">
        <v>0.7</v>
      </c>
      <c r="BW112" s="262">
        <v>0.7</v>
      </c>
      <c r="BX112" s="262">
        <v>0.7</v>
      </c>
      <c r="BY112" s="262">
        <v>0.7</v>
      </c>
      <c r="BZ112" s="262">
        <v>0.7</v>
      </c>
      <c r="CA112" s="262">
        <v>0.7</v>
      </c>
      <c r="CB112" s="262">
        <v>0.7</v>
      </c>
      <c r="CC112" s="262">
        <v>0.7</v>
      </c>
      <c r="CD112" s="262">
        <v>0.7</v>
      </c>
      <c r="CE112" s="262">
        <v>0.7</v>
      </c>
      <c r="CF112" s="262">
        <v>0.7</v>
      </c>
      <c r="CG112" s="262">
        <v>0.7</v>
      </c>
      <c r="CH112" s="262">
        <v>0.7</v>
      </c>
      <c r="CI112" s="262">
        <v>0.7</v>
      </c>
      <c r="CJ112" s="262">
        <v>0.7</v>
      </c>
      <c r="CK112" s="262">
        <v>0.7</v>
      </c>
      <c r="CL112" s="262">
        <v>0.7</v>
      </c>
      <c r="CM112" s="262">
        <v>0.7</v>
      </c>
      <c r="CN112" s="262">
        <v>0.7</v>
      </c>
      <c r="CO112" s="262">
        <v>0.7</v>
      </c>
      <c r="CP112" s="262">
        <v>0.7</v>
      </c>
      <c r="CQ112" s="262">
        <v>0.7</v>
      </c>
      <c r="CR112" s="262">
        <v>0.7</v>
      </c>
      <c r="CS112" s="262">
        <v>0.7</v>
      </c>
      <c r="CT112" s="262">
        <v>0.7</v>
      </c>
      <c r="CU112" s="262">
        <v>0.7</v>
      </c>
      <c r="CV112" s="262">
        <v>0.7</v>
      </c>
      <c r="CW112" s="262">
        <v>0.7</v>
      </c>
      <c r="CX112" s="262">
        <v>0.7</v>
      </c>
      <c r="CY112" s="262">
        <v>0.7</v>
      </c>
      <c r="CZ112" s="262">
        <v>0.7</v>
      </c>
      <c r="DA112" s="262">
        <v>0.7</v>
      </c>
      <c r="DB112" s="262">
        <v>0.7</v>
      </c>
      <c r="DC112" s="262">
        <v>0.7</v>
      </c>
      <c r="DD112" s="262">
        <v>0.7</v>
      </c>
      <c r="DE112" s="262">
        <v>0.7</v>
      </c>
      <c r="DF112" s="262">
        <v>0.7</v>
      </c>
      <c r="DG112" s="262">
        <v>0.7</v>
      </c>
      <c r="DH112" s="262">
        <v>0.7</v>
      </c>
      <c r="DI112" s="262">
        <v>0.7</v>
      </c>
      <c r="DJ112" s="262">
        <v>0.7</v>
      </c>
      <c r="DK112" s="262">
        <v>0.7</v>
      </c>
      <c r="DL112" s="262">
        <v>0.7</v>
      </c>
      <c r="DM112" s="262">
        <v>0.7</v>
      </c>
      <c r="DN112" s="262">
        <v>0.7</v>
      </c>
      <c r="DO112" s="262">
        <v>0.7</v>
      </c>
      <c r="DP112" s="262">
        <v>0.7</v>
      </c>
      <c r="DQ112" s="262">
        <v>0.7</v>
      </c>
      <c r="DR112" s="262">
        <v>0.7</v>
      </c>
      <c r="DS112" s="262">
        <v>0.7</v>
      </c>
      <c r="DT112" s="262">
        <v>0.7</v>
      </c>
      <c r="DU112" s="262">
        <v>0.7</v>
      </c>
      <c r="DV112" s="262">
        <v>0.7</v>
      </c>
      <c r="DW112" s="262">
        <v>0.7</v>
      </c>
      <c r="DX112" s="262">
        <v>0.7</v>
      </c>
      <c r="DY112" s="262">
        <v>0.7</v>
      </c>
      <c r="DZ112" s="262">
        <v>0.7</v>
      </c>
      <c r="EA112" s="262">
        <v>0.7</v>
      </c>
      <c r="EB112" s="262">
        <v>0.7</v>
      </c>
      <c r="EC112" s="262">
        <v>0.7</v>
      </c>
      <c r="ED112" s="262">
        <v>0.7</v>
      </c>
      <c r="EE112" s="262">
        <v>0.7</v>
      </c>
      <c r="EF112" s="262">
        <v>0.7</v>
      </c>
      <c r="EG112" s="262">
        <v>0.7</v>
      </c>
      <c r="EH112" s="262">
        <v>0.7</v>
      </c>
      <c r="EI112" s="262">
        <v>0.7</v>
      </c>
      <c r="EJ112" s="262">
        <v>0.7</v>
      </c>
      <c r="EK112" s="262">
        <v>0.7</v>
      </c>
      <c r="EL112" s="262">
        <v>0.7</v>
      </c>
      <c r="EM112" s="262">
        <v>0.7</v>
      </c>
      <c r="EN112" s="262">
        <v>0.7</v>
      </c>
      <c r="EO112" s="262">
        <v>0.7</v>
      </c>
      <c r="EP112" s="262">
        <v>0.7</v>
      </c>
      <c r="EQ112" s="262">
        <v>0.7</v>
      </c>
      <c r="ER112" s="262">
        <v>0.7</v>
      </c>
      <c r="ES112" s="262">
        <v>0.7</v>
      </c>
      <c r="ET112" s="262">
        <v>0.7</v>
      </c>
      <c r="EU112" s="262">
        <v>0.7</v>
      </c>
      <c r="EV112" s="262">
        <v>0.7</v>
      </c>
      <c r="EW112" s="262">
        <v>0.7</v>
      </c>
      <c r="EX112" s="262">
        <v>0.7</v>
      </c>
      <c r="EY112" s="262">
        <v>0.7</v>
      </c>
      <c r="EZ112" s="262">
        <v>0.7</v>
      </c>
      <c r="FA112" s="262">
        <v>0.7</v>
      </c>
      <c r="FB112" s="262">
        <v>0.7</v>
      </c>
      <c r="FC112" s="262">
        <v>0.7</v>
      </c>
      <c r="FD112" s="262">
        <v>0.7</v>
      </c>
      <c r="FE112" s="262">
        <v>0.7</v>
      </c>
      <c r="FF112" s="262">
        <v>0.7</v>
      </c>
      <c r="FG112" s="262">
        <v>0.7</v>
      </c>
      <c r="FH112" s="262">
        <v>0.7</v>
      </c>
      <c r="FI112" s="262">
        <v>0.7</v>
      </c>
      <c r="FJ112" s="262">
        <v>0.7</v>
      </c>
      <c r="FK112" s="262">
        <v>0.7</v>
      </c>
      <c r="FL112" s="262">
        <v>0.7</v>
      </c>
      <c r="FM112" s="262">
        <v>0.7</v>
      </c>
      <c r="FN112" s="262">
        <v>0.7</v>
      </c>
      <c r="FO112" s="262">
        <v>0.7</v>
      </c>
      <c r="FP112" s="262">
        <v>0.7</v>
      </c>
      <c r="FQ112" s="262">
        <v>0.7</v>
      </c>
      <c r="FR112" s="262">
        <v>0.7</v>
      </c>
      <c r="FS112" s="262">
        <v>0.7</v>
      </c>
      <c r="FT112" s="262">
        <v>0.7</v>
      </c>
      <c r="FU112" s="262">
        <v>0.7</v>
      </c>
      <c r="FV112" s="262">
        <v>0.7</v>
      </c>
      <c r="FW112" s="262">
        <v>0.7</v>
      </c>
      <c r="FX112" s="262">
        <v>0.7</v>
      </c>
      <c r="FY112" s="262">
        <v>0.7</v>
      </c>
      <c r="FZ112" s="262">
        <v>0.7</v>
      </c>
      <c r="GA112" s="262">
        <v>0.7</v>
      </c>
      <c r="GB112" s="262">
        <v>0.7</v>
      </c>
      <c r="GC112" s="262">
        <v>0.7</v>
      </c>
      <c r="GD112" s="262">
        <v>0.7</v>
      </c>
      <c r="GE112" s="262">
        <v>0.7</v>
      </c>
      <c r="GF112" s="262">
        <v>0.7</v>
      </c>
      <c r="GG112" s="262">
        <v>0.7</v>
      </c>
      <c r="GH112" s="262">
        <v>0.7</v>
      </c>
      <c r="GI112" s="262">
        <v>0.7</v>
      </c>
      <c r="GJ112" s="262">
        <v>0.7</v>
      </c>
      <c r="GK112" s="262">
        <v>0.7</v>
      </c>
      <c r="GL112" s="262">
        <v>0.7</v>
      </c>
      <c r="GM112" s="262">
        <v>0.7</v>
      </c>
      <c r="GN112" s="262">
        <v>0.7</v>
      </c>
      <c r="GO112" s="262">
        <v>0.7</v>
      </c>
      <c r="GP112" s="262">
        <v>0.7</v>
      </c>
      <c r="GQ112" s="262">
        <v>0.7</v>
      </c>
      <c r="GR112" s="262">
        <v>0.7</v>
      </c>
      <c r="GS112" s="262">
        <v>0.7</v>
      </c>
      <c r="GT112" s="262">
        <v>0.7</v>
      </c>
      <c r="GU112" s="262">
        <v>0.7</v>
      </c>
      <c r="GV112" s="262">
        <v>0.7</v>
      </c>
      <c r="GW112" s="262">
        <v>0.7</v>
      </c>
      <c r="GX112" s="262">
        <v>0.7</v>
      </c>
      <c r="GY112" s="262">
        <v>0.7</v>
      </c>
      <c r="GZ112" s="262">
        <v>0.7</v>
      </c>
      <c r="HA112" s="262">
        <v>0.7</v>
      </c>
    </row>
    <row r="113" spans="1:209">
      <c r="A113" s="263" t="str">
        <f>A67:A67</f>
        <v>Evergy, Inc.</v>
      </c>
      <c r="B113" s="277">
        <f t="shared" si="0"/>
        <v>0.65495207667731625</v>
      </c>
      <c r="C113" s="277">
        <f t="shared" si="0"/>
        <v>0.67073170731707321</v>
      </c>
      <c r="D113" s="277">
        <f>D67/D21</f>
        <v>0.67826086956521736</v>
      </c>
      <c r="E113" s="277">
        <f>E67/E21</f>
        <v>0.67127071823204421</v>
      </c>
      <c r="F113" s="277">
        <f>E113+($K113-$E113)/6</f>
        <v>0.67605893186003685</v>
      </c>
      <c r="G113" s="277">
        <f>F113+($K113-$E113)/6</f>
        <v>0.68084714548802949</v>
      </c>
      <c r="H113" s="277">
        <f>G113+($K113-$E113)/6</f>
        <v>0.68563535911602214</v>
      </c>
      <c r="I113" s="277">
        <f>H113+($K113-$E113)/6</f>
        <v>0.69042357274401478</v>
      </c>
      <c r="J113" s="277">
        <f>I113+($K113-$E113)/6</f>
        <v>0.69521178637200742</v>
      </c>
      <c r="K113" s="277">
        <v>0.7</v>
      </c>
      <c r="L113" s="262">
        <f t="shared" si="2"/>
        <v>0.7</v>
      </c>
      <c r="M113" s="262">
        <f t="shared" si="3"/>
        <v>0.7</v>
      </c>
      <c r="N113" s="262">
        <f t="shared" si="3"/>
        <v>0.7</v>
      </c>
      <c r="O113" s="262">
        <f t="shared" si="3"/>
        <v>0.7</v>
      </c>
      <c r="P113" s="262">
        <f t="shared" si="3"/>
        <v>0.7</v>
      </c>
      <c r="Q113" s="262">
        <v>0.7</v>
      </c>
      <c r="R113" s="262">
        <v>0.7</v>
      </c>
      <c r="S113" s="262">
        <v>0.7</v>
      </c>
      <c r="T113" s="262">
        <v>0.7</v>
      </c>
      <c r="U113" s="262">
        <v>0.7</v>
      </c>
      <c r="V113" s="262">
        <v>0.7</v>
      </c>
      <c r="W113" s="262">
        <v>0.7</v>
      </c>
      <c r="X113" s="262">
        <v>0.7</v>
      </c>
      <c r="Y113" s="262">
        <v>0.7</v>
      </c>
      <c r="Z113" s="262">
        <v>0.7</v>
      </c>
      <c r="AA113" s="262">
        <v>0.7</v>
      </c>
      <c r="AB113" s="262">
        <v>0.7</v>
      </c>
      <c r="AC113" s="262">
        <v>0.7</v>
      </c>
      <c r="AD113" s="262">
        <v>0.7</v>
      </c>
      <c r="AE113" s="262">
        <v>0.7</v>
      </c>
      <c r="AF113" s="262">
        <v>0.7</v>
      </c>
      <c r="AG113" s="262">
        <v>0.7</v>
      </c>
      <c r="AH113" s="262">
        <v>0.7</v>
      </c>
      <c r="AI113" s="262">
        <v>0.7</v>
      </c>
      <c r="AJ113" s="262">
        <v>0.7</v>
      </c>
      <c r="AK113" s="262">
        <v>0.7</v>
      </c>
      <c r="AL113" s="262">
        <v>0.7</v>
      </c>
      <c r="AM113" s="262">
        <v>0.7</v>
      </c>
      <c r="AN113" s="262">
        <v>0.7</v>
      </c>
      <c r="AO113" s="262">
        <v>0.7</v>
      </c>
      <c r="AP113" s="262">
        <v>0.7</v>
      </c>
      <c r="AQ113" s="262">
        <v>0.7</v>
      </c>
      <c r="AR113" s="262">
        <v>0.7</v>
      </c>
      <c r="AS113" s="262">
        <v>0.7</v>
      </c>
      <c r="AT113" s="262">
        <v>0.7</v>
      </c>
      <c r="AU113" s="262">
        <v>0.7</v>
      </c>
      <c r="AV113" s="262">
        <v>0.7</v>
      </c>
      <c r="AW113" s="262">
        <v>0.7</v>
      </c>
      <c r="AX113" s="262">
        <v>0.7</v>
      </c>
      <c r="AY113" s="262">
        <v>0.7</v>
      </c>
      <c r="AZ113" s="262">
        <v>0.7</v>
      </c>
      <c r="BA113" s="262">
        <v>0.7</v>
      </c>
      <c r="BB113" s="262">
        <v>0.7</v>
      </c>
      <c r="BC113" s="262">
        <v>0.7</v>
      </c>
      <c r="BD113" s="262">
        <v>0.7</v>
      </c>
      <c r="BE113" s="262">
        <v>0.7</v>
      </c>
      <c r="BF113" s="262">
        <v>0.7</v>
      </c>
      <c r="BG113" s="262">
        <v>0.7</v>
      </c>
      <c r="BH113" s="262">
        <v>0.7</v>
      </c>
      <c r="BI113" s="262">
        <v>0.7</v>
      </c>
      <c r="BJ113" s="262">
        <v>0.7</v>
      </c>
      <c r="BK113" s="262">
        <v>0.7</v>
      </c>
      <c r="BL113" s="262">
        <v>0.7</v>
      </c>
      <c r="BM113" s="262">
        <v>0.7</v>
      </c>
      <c r="BN113" s="262">
        <v>0.7</v>
      </c>
      <c r="BO113" s="262">
        <v>0.7</v>
      </c>
      <c r="BP113" s="262">
        <v>0.7</v>
      </c>
      <c r="BQ113" s="262">
        <v>0.7</v>
      </c>
      <c r="BR113" s="262">
        <v>0.7</v>
      </c>
      <c r="BS113" s="262">
        <v>0.7</v>
      </c>
      <c r="BT113" s="262">
        <v>0.7</v>
      </c>
      <c r="BU113" s="262">
        <v>0.7</v>
      </c>
      <c r="BV113" s="262">
        <v>0.7</v>
      </c>
      <c r="BW113" s="262">
        <v>0.7</v>
      </c>
      <c r="BX113" s="262">
        <v>0.7</v>
      </c>
      <c r="BY113" s="262">
        <v>0.7</v>
      </c>
      <c r="BZ113" s="262">
        <v>0.7</v>
      </c>
      <c r="CA113" s="262">
        <v>0.7</v>
      </c>
      <c r="CB113" s="262">
        <v>0.7</v>
      </c>
      <c r="CC113" s="262">
        <v>0.7</v>
      </c>
      <c r="CD113" s="262">
        <v>0.7</v>
      </c>
      <c r="CE113" s="262">
        <v>0.7</v>
      </c>
      <c r="CF113" s="262">
        <v>0.7</v>
      </c>
      <c r="CG113" s="262">
        <v>0.7</v>
      </c>
      <c r="CH113" s="262">
        <v>0.7</v>
      </c>
      <c r="CI113" s="262">
        <v>0.7</v>
      </c>
      <c r="CJ113" s="262">
        <v>0.7</v>
      </c>
      <c r="CK113" s="262">
        <v>0.7</v>
      </c>
      <c r="CL113" s="262">
        <v>0.7</v>
      </c>
      <c r="CM113" s="262">
        <v>0.7</v>
      </c>
      <c r="CN113" s="262">
        <v>0.7</v>
      </c>
      <c r="CO113" s="262">
        <v>0.7</v>
      </c>
      <c r="CP113" s="262">
        <v>0.7</v>
      </c>
      <c r="CQ113" s="262">
        <v>0.7</v>
      </c>
      <c r="CR113" s="262">
        <v>0.7</v>
      </c>
      <c r="CS113" s="262">
        <v>0.7</v>
      </c>
      <c r="CT113" s="262">
        <v>0.7</v>
      </c>
      <c r="CU113" s="262">
        <v>0.7</v>
      </c>
      <c r="CV113" s="262">
        <v>0.7</v>
      </c>
      <c r="CW113" s="262">
        <v>0.7</v>
      </c>
      <c r="CX113" s="262">
        <v>0.7</v>
      </c>
      <c r="CY113" s="262">
        <v>0.7</v>
      </c>
      <c r="CZ113" s="262">
        <v>0.7</v>
      </c>
      <c r="DA113" s="262">
        <v>0.7</v>
      </c>
      <c r="DB113" s="262">
        <v>0.7</v>
      </c>
      <c r="DC113" s="262">
        <v>0.7</v>
      </c>
      <c r="DD113" s="262">
        <v>0.7</v>
      </c>
      <c r="DE113" s="262">
        <v>0.7</v>
      </c>
      <c r="DF113" s="262">
        <v>0.7</v>
      </c>
      <c r="DG113" s="262">
        <v>0.7</v>
      </c>
      <c r="DH113" s="262">
        <v>0.7</v>
      </c>
      <c r="DI113" s="262">
        <v>0.7</v>
      </c>
      <c r="DJ113" s="262">
        <v>0.7</v>
      </c>
      <c r="DK113" s="262">
        <v>0.7</v>
      </c>
      <c r="DL113" s="262">
        <v>0.7</v>
      </c>
      <c r="DM113" s="262">
        <v>0.7</v>
      </c>
      <c r="DN113" s="262">
        <v>0.7</v>
      </c>
      <c r="DO113" s="262">
        <v>0.7</v>
      </c>
      <c r="DP113" s="262">
        <v>0.7</v>
      </c>
      <c r="DQ113" s="262">
        <v>0.7</v>
      </c>
      <c r="DR113" s="262">
        <v>0.7</v>
      </c>
      <c r="DS113" s="262">
        <v>0.7</v>
      </c>
      <c r="DT113" s="262">
        <v>0.7</v>
      </c>
      <c r="DU113" s="262">
        <v>0.7</v>
      </c>
      <c r="DV113" s="262">
        <v>0.7</v>
      </c>
      <c r="DW113" s="262">
        <v>0.7</v>
      </c>
      <c r="DX113" s="262">
        <v>0.7</v>
      </c>
      <c r="DY113" s="262">
        <v>0.7</v>
      </c>
      <c r="DZ113" s="262">
        <v>0.7</v>
      </c>
      <c r="EA113" s="262">
        <v>0.7</v>
      </c>
      <c r="EB113" s="262">
        <v>0.7</v>
      </c>
      <c r="EC113" s="262">
        <v>0.7</v>
      </c>
      <c r="ED113" s="262">
        <v>0.7</v>
      </c>
      <c r="EE113" s="262">
        <v>0.7</v>
      </c>
      <c r="EF113" s="262">
        <v>0.7</v>
      </c>
      <c r="EG113" s="262">
        <v>0.7</v>
      </c>
      <c r="EH113" s="262">
        <v>0.7</v>
      </c>
      <c r="EI113" s="262">
        <v>0.7</v>
      </c>
      <c r="EJ113" s="262">
        <v>0.7</v>
      </c>
      <c r="EK113" s="262">
        <v>0.7</v>
      </c>
      <c r="EL113" s="262">
        <v>0.7</v>
      </c>
      <c r="EM113" s="262">
        <v>0.7</v>
      </c>
      <c r="EN113" s="262">
        <v>0.7</v>
      </c>
      <c r="EO113" s="262">
        <v>0.7</v>
      </c>
      <c r="EP113" s="262">
        <v>0.7</v>
      </c>
      <c r="EQ113" s="262">
        <v>0.7</v>
      </c>
      <c r="ER113" s="262">
        <v>0.7</v>
      </c>
      <c r="ES113" s="262">
        <v>0.7</v>
      </c>
      <c r="ET113" s="262">
        <v>0.7</v>
      </c>
      <c r="EU113" s="262">
        <v>0.7</v>
      </c>
      <c r="EV113" s="262">
        <v>0.7</v>
      </c>
      <c r="EW113" s="262">
        <v>0.7</v>
      </c>
      <c r="EX113" s="262">
        <v>0.7</v>
      </c>
      <c r="EY113" s="262">
        <v>0.7</v>
      </c>
      <c r="EZ113" s="262">
        <v>0.7</v>
      </c>
      <c r="FA113" s="262">
        <v>0.7</v>
      </c>
      <c r="FB113" s="262">
        <v>0.7</v>
      </c>
      <c r="FC113" s="262">
        <v>0.7</v>
      </c>
      <c r="FD113" s="262">
        <v>0.7</v>
      </c>
      <c r="FE113" s="262">
        <v>0.7</v>
      </c>
      <c r="FF113" s="262">
        <v>0.7</v>
      </c>
      <c r="FG113" s="262">
        <v>0.7</v>
      </c>
      <c r="FH113" s="262">
        <v>0.7</v>
      </c>
      <c r="FI113" s="262">
        <v>0.7</v>
      </c>
      <c r="FJ113" s="262">
        <v>0.7</v>
      </c>
      <c r="FK113" s="262">
        <v>0.7</v>
      </c>
      <c r="FL113" s="262">
        <v>0.7</v>
      </c>
      <c r="FM113" s="262">
        <v>0.7</v>
      </c>
      <c r="FN113" s="262">
        <v>0.7</v>
      </c>
      <c r="FO113" s="262">
        <v>0.7</v>
      </c>
      <c r="FP113" s="262">
        <v>0.7</v>
      </c>
      <c r="FQ113" s="262">
        <v>0.7</v>
      </c>
      <c r="FR113" s="262">
        <v>0.7</v>
      </c>
      <c r="FS113" s="262">
        <v>0.7</v>
      </c>
      <c r="FT113" s="262">
        <v>0.7</v>
      </c>
      <c r="FU113" s="262">
        <v>0.7</v>
      </c>
      <c r="FV113" s="262">
        <v>0.7</v>
      </c>
      <c r="FW113" s="262">
        <v>0.7</v>
      </c>
      <c r="FX113" s="262">
        <v>0.7</v>
      </c>
      <c r="FY113" s="262">
        <v>0.7</v>
      </c>
      <c r="FZ113" s="262">
        <v>0.7</v>
      </c>
      <c r="GA113" s="262">
        <v>0.7</v>
      </c>
      <c r="GB113" s="262">
        <v>0.7</v>
      </c>
      <c r="GC113" s="262">
        <v>0.7</v>
      </c>
      <c r="GD113" s="262">
        <v>0.7</v>
      </c>
      <c r="GE113" s="262">
        <v>0.7</v>
      </c>
      <c r="GF113" s="262">
        <v>0.7</v>
      </c>
      <c r="GG113" s="262">
        <v>0.7</v>
      </c>
      <c r="GH113" s="262">
        <v>0.7</v>
      </c>
      <c r="GI113" s="262">
        <v>0.7</v>
      </c>
      <c r="GJ113" s="262">
        <v>0.7</v>
      </c>
      <c r="GK113" s="262">
        <v>0.7</v>
      </c>
      <c r="GL113" s="262">
        <v>0.7</v>
      </c>
      <c r="GM113" s="262">
        <v>0.7</v>
      </c>
      <c r="GN113" s="262">
        <v>0.7</v>
      </c>
      <c r="GO113" s="262">
        <v>0.7</v>
      </c>
      <c r="GP113" s="262">
        <v>0.7</v>
      </c>
      <c r="GQ113" s="262">
        <v>0.7</v>
      </c>
      <c r="GR113" s="262">
        <v>0.7</v>
      </c>
      <c r="GS113" s="262">
        <v>0.7</v>
      </c>
      <c r="GT113" s="262">
        <v>0.7</v>
      </c>
      <c r="GU113" s="262">
        <v>0.7</v>
      </c>
      <c r="GV113" s="262">
        <v>0.7</v>
      </c>
      <c r="GW113" s="262">
        <v>0.7</v>
      </c>
      <c r="GX113" s="262">
        <v>0.7</v>
      </c>
      <c r="GY113" s="262">
        <v>0.7</v>
      </c>
      <c r="GZ113" s="262">
        <v>0.7</v>
      </c>
      <c r="HA113" s="262">
        <v>0.7</v>
      </c>
    </row>
    <row r="114" spans="1:209">
      <c r="A114" s="259" t="s">
        <v>732</v>
      </c>
      <c r="B114" s="277">
        <f t="shared" si="0"/>
        <v>0.61748633879781412</v>
      </c>
      <c r="C114" s="277">
        <f t="shared" si="0"/>
        <v>0.62015503875968991</v>
      </c>
      <c r="D114" s="277">
        <f>D68/D22</f>
        <v>0.62135922330097082</v>
      </c>
      <c r="E114" s="277">
        <f>E68/E22</f>
        <v>0.62045454545454537</v>
      </c>
      <c r="F114" s="277">
        <f>F68/F22</f>
        <v>0.58969072164948455</v>
      </c>
      <c r="G114" s="277">
        <f>F114+($K114-$F114)/5</f>
        <v>0.61175257731958765</v>
      </c>
      <c r="H114" s="277">
        <f>G114+($K114-$E114)/6</f>
        <v>0.62501015307716346</v>
      </c>
      <c r="I114" s="277">
        <f>H114+($K114-$E114)/6</f>
        <v>0.63826772883473926</v>
      </c>
      <c r="J114" s="277">
        <f>I114+($K114-$E114)/6</f>
        <v>0.65152530459231506</v>
      </c>
      <c r="K114" s="277">
        <v>0.7</v>
      </c>
      <c r="L114" s="262">
        <f t="shared" si="2"/>
        <v>0.7</v>
      </c>
      <c r="M114" s="262">
        <f t="shared" si="3"/>
        <v>0.7</v>
      </c>
      <c r="N114" s="262">
        <f t="shared" si="3"/>
        <v>0.7</v>
      </c>
      <c r="O114" s="262">
        <f t="shared" si="3"/>
        <v>0.7</v>
      </c>
      <c r="P114" s="262">
        <f t="shared" si="3"/>
        <v>0.7</v>
      </c>
      <c r="Q114" s="262">
        <v>0.7</v>
      </c>
      <c r="R114" s="262">
        <v>0.7</v>
      </c>
      <c r="S114" s="262">
        <v>0.7</v>
      </c>
      <c r="T114" s="262">
        <v>0.7</v>
      </c>
      <c r="U114" s="262">
        <v>0.7</v>
      </c>
      <c r="V114" s="262">
        <v>0.7</v>
      </c>
      <c r="W114" s="262">
        <v>0.7</v>
      </c>
      <c r="X114" s="262">
        <v>0.7</v>
      </c>
      <c r="Y114" s="262">
        <v>0.7</v>
      </c>
      <c r="Z114" s="262">
        <v>0.7</v>
      </c>
      <c r="AA114" s="262">
        <v>0.7</v>
      </c>
      <c r="AB114" s="262">
        <v>0.7</v>
      </c>
      <c r="AC114" s="262">
        <v>0.7</v>
      </c>
      <c r="AD114" s="262">
        <v>0.7</v>
      </c>
      <c r="AE114" s="262">
        <v>0.7</v>
      </c>
      <c r="AF114" s="262">
        <v>0.7</v>
      </c>
      <c r="AG114" s="262">
        <v>0.7</v>
      </c>
      <c r="AH114" s="262">
        <v>0.7</v>
      </c>
      <c r="AI114" s="262">
        <v>0.7</v>
      </c>
      <c r="AJ114" s="262">
        <v>0.7</v>
      </c>
      <c r="AK114" s="262">
        <v>0.7</v>
      </c>
      <c r="AL114" s="262">
        <v>0.7</v>
      </c>
      <c r="AM114" s="262">
        <v>0.7</v>
      </c>
      <c r="AN114" s="262">
        <v>0.7</v>
      </c>
      <c r="AO114" s="262">
        <v>0.7</v>
      </c>
      <c r="AP114" s="262">
        <v>0.7</v>
      </c>
      <c r="AQ114" s="262">
        <v>0.7</v>
      </c>
      <c r="AR114" s="262">
        <v>0.7</v>
      </c>
      <c r="AS114" s="262">
        <v>0.7</v>
      </c>
      <c r="AT114" s="262">
        <v>0.7</v>
      </c>
      <c r="AU114" s="262">
        <v>0.7</v>
      </c>
      <c r="AV114" s="262">
        <v>0.7</v>
      </c>
      <c r="AW114" s="262">
        <v>0.7</v>
      </c>
      <c r="AX114" s="262">
        <v>0.7</v>
      </c>
      <c r="AY114" s="262">
        <v>0.7</v>
      </c>
      <c r="AZ114" s="262">
        <v>0.7</v>
      </c>
      <c r="BA114" s="262">
        <v>0.7</v>
      </c>
      <c r="BB114" s="262">
        <v>0.7</v>
      </c>
      <c r="BC114" s="262">
        <v>0.7</v>
      </c>
      <c r="BD114" s="262">
        <v>0.7</v>
      </c>
      <c r="BE114" s="262">
        <v>0.7</v>
      </c>
      <c r="BF114" s="262">
        <v>0.7</v>
      </c>
      <c r="BG114" s="262">
        <v>0.7</v>
      </c>
      <c r="BH114" s="262">
        <v>0.7</v>
      </c>
      <c r="BI114" s="262">
        <v>0.7</v>
      </c>
      <c r="BJ114" s="262">
        <v>0.7</v>
      </c>
      <c r="BK114" s="262">
        <v>0.7</v>
      </c>
      <c r="BL114" s="262">
        <v>0.7</v>
      </c>
      <c r="BM114" s="262">
        <v>0.7</v>
      </c>
      <c r="BN114" s="262">
        <v>0.7</v>
      </c>
      <c r="BO114" s="262">
        <v>0.7</v>
      </c>
      <c r="BP114" s="262">
        <v>0.7</v>
      </c>
      <c r="BQ114" s="262">
        <v>0.7</v>
      </c>
      <c r="BR114" s="262">
        <v>0.7</v>
      </c>
      <c r="BS114" s="262">
        <v>0.7</v>
      </c>
      <c r="BT114" s="262">
        <v>0.7</v>
      </c>
      <c r="BU114" s="262">
        <v>0.7</v>
      </c>
      <c r="BV114" s="262">
        <v>0.7</v>
      </c>
      <c r="BW114" s="262">
        <v>0.7</v>
      </c>
      <c r="BX114" s="262">
        <v>0.7</v>
      </c>
      <c r="BY114" s="262">
        <v>0.7</v>
      </c>
      <c r="BZ114" s="262">
        <v>0.7</v>
      </c>
      <c r="CA114" s="262">
        <v>0.7</v>
      </c>
      <c r="CB114" s="262">
        <v>0.7</v>
      </c>
      <c r="CC114" s="262">
        <v>0.7</v>
      </c>
      <c r="CD114" s="262">
        <v>0.7</v>
      </c>
      <c r="CE114" s="262">
        <v>0.7</v>
      </c>
      <c r="CF114" s="262">
        <v>0.7</v>
      </c>
      <c r="CG114" s="262">
        <v>0.7</v>
      </c>
      <c r="CH114" s="262">
        <v>0.7</v>
      </c>
      <c r="CI114" s="262">
        <v>0.7</v>
      </c>
      <c r="CJ114" s="262">
        <v>0.7</v>
      </c>
      <c r="CK114" s="262">
        <v>0.7</v>
      </c>
      <c r="CL114" s="262">
        <v>0.7</v>
      </c>
      <c r="CM114" s="262">
        <v>0.7</v>
      </c>
      <c r="CN114" s="262">
        <v>0.7</v>
      </c>
      <c r="CO114" s="262">
        <v>0.7</v>
      </c>
      <c r="CP114" s="262">
        <v>0.7</v>
      </c>
      <c r="CQ114" s="262">
        <v>0.7</v>
      </c>
      <c r="CR114" s="262">
        <v>0.7</v>
      </c>
      <c r="CS114" s="262">
        <v>0.7</v>
      </c>
      <c r="CT114" s="262">
        <v>0.7</v>
      </c>
      <c r="CU114" s="262">
        <v>0.7</v>
      </c>
      <c r="CV114" s="262">
        <v>0.7</v>
      </c>
      <c r="CW114" s="262">
        <v>0.7</v>
      </c>
      <c r="CX114" s="262">
        <v>0.7</v>
      </c>
      <c r="CY114" s="262">
        <v>0.7</v>
      </c>
      <c r="CZ114" s="262">
        <v>0.7</v>
      </c>
      <c r="DA114" s="262">
        <v>0.7</v>
      </c>
      <c r="DB114" s="262">
        <v>0.7</v>
      </c>
      <c r="DC114" s="262">
        <v>0.7</v>
      </c>
      <c r="DD114" s="262">
        <v>0.7</v>
      </c>
      <c r="DE114" s="262">
        <v>0.7</v>
      </c>
      <c r="DF114" s="262">
        <v>0.7</v>
      </c>
      <c r="DG114" s="262">
        <v>0.7</v>
      </c>
      <c r="DH114" s="262">
        <v>0.7</v>
      </c>
      <c r="DI114" s="262">
        <v>0.7</v>
      </c>
      <c r="DJ114" s="262">
        <v>0.7</v>
      </c>
      <c r="DK114" s="262">
        <v>0.7</v>
      </c>
      <c r="DL114" s="262">
        <v>0.7</v>
      </c>
      <c r="DM114" s="262">
        <v>0.7</v>
      </c>
      <c r="DN114" s="262">
        <v>0.7</v>
      </c>
      <c r="DO114" s="262">
        <v>0.7</v>
      </c>
      <c r="DP114" s="262">
        <v>0.7</v>
      </c>
      <c r="DQ114" s="262">
        <v>0.7</v>
      </c>
      <c r="DR114" s="262">
        <v>0.7</v>
      </c>
      <c r="DS114" s="262">
        <v>0.7</v>
      </c>
      <c r="DT114" s="262">
        <v>0.7</v>
      </c>
      <c r="DU114" s="262">
        <v>0.7</v>
      </c>
      <c r="DV114" s="262">
        <v>0.7</v>
      </c>
      <c r="DW114" s="262">
        <v>0.7</v>
      </c>
      <c r="DX114" s="262">
        <v>0.7</v>
      </c>
      <c r="DY114" s="262">
        <v>0.7</v>
      </c>
      <c r="DZ114" s="262">
        <v>0.7</v>
      </c>
      <c r="EA114" s="262">
        <v>0.7</v>
      </c>
      <c r="EB114" s="262">
        <v>0.7</v>
      </c>
      <c r="EC114" s="262">
        <v>0.7</v>
      </c>
      <c r="ED114" s="262">
        <v>0.7</v>
      </c>
      <c r="EE114" s="262">
        <v>0.7</v>
      </c>
      <c r="EF114" s="262">
        <v>0.7</v>
      </c>
      <c r="EG114" s="262">
        <v>0.7</v>
      </c>
      <c r="EH114" s="262">
        <v>0.7</v>
      </c>
      <c r="EI114" s="262">
        <v>0.7</v>
      </c>
      <c r="EJ114" s="262">
        <v>0.7</v>
      </c>
      <c r="EK114" s="262">
        <v>0.7</v>
      </c>
      <c r="EL114" s="262">
        <v>0.7</v>
      </c>
      <c r="EM114" s="262">
        <v>0.7</v>
      </c>
      <c r="EN114" s="262">
        <v>0.7</v>
      </c>
      <c r="EO114" s="262">
        <v>0.7</v>
      </c>
      <c r="EP114" s="262">
        <v>0.7</v>
      </c>
      <c r="EQ114" s="262">
        <v>0.7</v>
      </c>
      <c r="ER114" s="262">
        <v>0.7</v>
      </c>
      <c r="ES114" s="262">
        <v>0.7</v>
      </c>
      <c r="ET114" s="262">
        <v>0.7</v>
      </c>
      <c r="EU114" s="262">
        <v>0.7</v>
      </c>
      <c r="EV114" s="262">
        <v>0.7</v>
      </c>
      <c r="EW114" s="262">
        <v>0.7</v>
      </c>
      <c r="EX114" s="262">
        <v>0.7</v>
      </c>
      <c r="EY114" s="262">
        <v>0.7</v>
      </c>
      <c r="EZ114" s="262">
        <v>0.7</v>
      </c>
      <c r="FA114" s="262">
        <v>0.7</v>
      </c>
      <c r="FB114" s="262">
        <v>0.7</v>
      </c>
      <c r="FC114" s="262">
        <v>0.7</v>
      </c>
      <c r="FD114" s="262">
        <v>0.7</v>
      </c>
      <c r="FE114" s="262">
        <v>0.7</v>
      </c>
      <c r="FF114" s="262">
        <v>0.7</v>
      </c>
      <c r="FG114" s="262">
        <v>0.7</v>
      </c>
      <c r="FH114" s="262">
        <v>0.7</v>
      </c>
      <c r="FI114" s="262">
        <v>0.7</v>
      </c>
      <c r="FJ114" s="262">
        <v>0.7</v>
      </c>
      <c r="FK114" s="262">
        <v>0.7</v>
      </c>
      <c r="FL114" s="262">
        <v>0.7</v>
      </c>
      <c r="FM114" s="262">
        <v>0.7</v>
      </c>
      <c r="FN114" s="262">
        <v>0.7</v>
      </c>
      <c r="FO114" s="262">
        <v>0.7</v>
      </c>
      <c r="FP114" s="262">
        <v>0.7</v>
      </c>
      <c r="FQ114" s="262">
        <v>0.7</v>
      </c>
      <c r="FR114" s="262">
        <v>0.7</v>
      </c>
      <c r="FS114" s="262">
        <v>0.7</v>
      </c>
      <c r="FT114" s="262">
        <v>0.7</v>
      </c>
      <c r="FU114" s="262">
        <v>0.7</v>
      </c>
      <c r="FV114" s="262">
        <v>0.7</v>
      </c>
      <c r="FW114" s="262">
        <v>0.7</v>
      </c>
      <c r="FX114" s="262">
        <v>0.7</v>
      </c>
      <c r="FY114" s="262">
        <v>0.7</v>
      </c>
      <c r="FZ114" s="262">
        <v>0.7</v>
      </c>
      <c r="GA114" s="262">
        <v>0.7</v>
      </c>
      <c r="GB114" s="262">
        <v>0.7</v>
      </c>
      <c r="GC114" s="262">
        <v>0.7</v>
      </c>
      <c r="GD114" s="262">
        <v>0.7</v>
      </c>
      <c r="GE114" s="262">
        <v>0.7</v>
      </c>
      <c r="GF114" s="262">
        <v>0.7</v>
      </c>
      <c r="GG114" s="262">
        <v>0.7</v>
      </c>
      <c r="GH114" s="262">
        <v>0.7</v>
      </c>
      <c r="GI114" s="262">
        <v>0.7</v>
      </c>
      <c r="GJ114" s="262">
        <v>0.7</v>
      </c>
      <c r="GK114" s="262">
        <v>0.7</v>
      </c>
      <c r="GL114" s="262">
        <v>0.7</v>
      </c>
      <c r="GM114" s="262">
        <v>0.7</v>
      </c>
      <c r="GN114" s="262">
        <v>0.7</v>
      </c>
      <c r="GO114" s="262">
        <v>0.7</v>
      </c>
      <c r="GP114" s="262">
        <v>0.7</v>
      </c>
      <c r="GQ114" s="262">
        <v>0.7</v>
      </c>
      <c r="GR114" s="262">
        <v>0.7</v>
      </c>
      <c r="GS114" s="262">
        <v>0.7</v>
      </c>
      <c r="GT114" s="262">
        <v>0.7</v>
      </c>
      <c r="GU114" s="262">
        <v>0.7</v>
      </c>
      <c r="GV114" s="262">
        <v>0.7</v>
      </c>
      <c r="GW114" s="262">
        <v>0.7</v>
      </c>
      <c r="GX114" s="262">
        <v>0.7</v>
      </c>
      <c r="GY114" s="262">
        <v>0.7</v>
      </c>
      <c r="GZ114" s="262">
        <v>0.7</v>
      </c>
      <c r="HA114" s="262">
        <v>0.7</v>
      </c>
    </row>
    <row r="115" spans="1:209">
      <c r="A115" s="259" t="s">
        <v>1258</v>
      </c>
      <c r="B115" s="277">
        <f t="shared" si="0"/>
        <v>0.4935064935064935</v>
      </c>
      <c r="C115" s="277">
        <f t="shared" si="0"/>
        <v>0.52459016393442626</v>
      </c>
      <c r="D115" s="277">
        <f>D69/D23</f>
        <v>0.54019292604501612</v>
      </c>
      <c r="E115" s="277">
        <f t="shared" ref="E115:J116" si="12">D115+($K115-$D115)/7</f>
        <v>0.56302250803858522</v>
      </c>
      <c r="F115" s="277">
        <f t="shared" si="12"/>
        <v>0.58585209003215433</v>
      </c>
      <c r="G115" s="277">
        <f t="shared" si="12"/>
        <v>0.60868167202572343</v>
      </c>
      <c r="H115" s="277">
        <f t="shared" si="12"/>
        <v>0.63151125401929253</v>
      </c>
      <c r="I115" s="277">
        <f t="shared" si="12"/>
        <v>0.65434083601286164</v>
      </c>
      <c r="J115" s="277">
        <f t="shared" si="12"/>
        <v>0.67717041800643074</v>
      </c>
      <c r="K115" s="277">
        <v>0.7</v>
      </c>
      <c r="L115" s="262">
        <f t="shared" si="2"/>
        <v>0.7</v>
      </c>
      <c r="M115" s="262">
        <f t="shared" si="3"/>
        <v>0.7</v>
      </c>
      <c r="N115" s="262">
        <f t="shared" si="3"/>
        <v>0.7</v>
      </c>
      <c r="O115" s="262">
        <f t="shared" si="3"/>
        <v>0.7</v>
      </c>
      <c r="P115" s="262">
        <f t="shared" si="3"/>
        <v>0.7</v>
      </c>
      <c r="Q115" s="262">
        <v>0.7</v>
      </c>
      <c r="R115" s="262">
        <v>0.7</v>
      </c>
      <c r="S115" s="262">
        <v>0.7</v>
      </c>
      <c r="T115" s="262">
        <v>0.7</v>
      </c>
      <c r="U115" s="262">
        <v>0.7</v>
      </c>
      <c r="V115" s="262">
        <v>0.7</v>
      </c>
      <c r="W115" s="262">
        <v>0.7</v>
      </c>
      <c r="X115" s="262">
        <v>0.7</v>
      </c>
      <c r="Y115" s="262">
        <v>0.7</v>
      </c>
      <c r="Z115" s="262">
        <v>0.7</v>
      </c>
      <c r="AA115" s="262">
        <v>0.7</v>
      </c>
      <c r="AB115" s="262">
        <v>0.7</v>
      </c>
      <c r="AC115" s="262">
        <v>0.7</v>
      </c>
      <c r="AD115" s="262">
        <v>0.7</v>
      </c>
      <c r="AE115" s="262">
        <v>0.7</v>
      </c>
      <c r="AF115" s="262">
        <v>0.7</v>
      </c>
      <c r="AG115" s="262">
        <v>0.7</v>
      </c>
      <c r="AH115" s="262">
        <v>0.7</v>
      </c>
      <c r="AI115" s="262">
        <v>0.7</v>
      </c>
      <c r="AJ115" s="262">
        <v>0.7</v>
      </c>
      <c r="AK115" s="262">
        <v>0.7</v>
      </c>
      <c r="AL115" s="262">
        <v>0.7</v>
      </c>
      <c r="AM115" s="262">
        <v>0.7</v>
      </c>
      <c r="AN115" s="262">
        <v>0.7</v>
      </c>
      <c r="AO115" s="262">
        <v>0.7</v>
      </c>
      <c r="AP115" s="262">
        <v>0.7</v>
      </c>
      <c r="AQ115" s="262">
        <v>0.7</v>
      </c>
      <c r="AR115" s="262">
        <v>0.7</v>
      </c>
      <c r="AS115" s="262">
        <v>0.7</v>
      </c>
      <c r="AT115" s="262">
        <v>0.7</v>
      </c>
      <c r="AU115" s="262">
        <v>0.7</v>
      </c>
      <c r="AV115" s="262">
        <v>0.7</v>
      </c>
      <c r="AW115" s="262">
        <v>0.7</v>
      </c>
      <c r="AX115" s="262">
        <v>0.7</v>
      </c>
      <c r="AY115" s="262">
        <v>0.7</v>
      </c>
      <c r="AZ115" s="262">
        <v>0.7</v>
      </c>
      <c r="BA115" s="262">
        <v>0.7</v>
      </c>
      <c r="BB115" s="262">
        <v>0.7</v>
      </c>
      <c r="BC115" s="262">
        <v>0.7</v>
      </c>
      <c r="BD115" s="262">
        <v>0.7</v>
      </c>
      <c r="BE115" s="262">
        <v>0.7</v>
      </c>
      <c r="BF115" s="262">
        <v>0.7</v>
      </c>
      <c r="BG115" s="262">
        <v>0.7</v>
      </c>
      <c r="BH115" s="262">
        <v>0.7</v>
      </c>
      <c r="BI115" s="262">
        <v>0.7</v>
      </c>
      <c r="BJ115" s="262">
        <v>0.7</v>
      </c>
      <c r="BK115" s="262">
        <v>0.7</v>
      </c>
      <c r="BL115" s="262">
        <v>0.7</v>
      </c>
      <c r="BM115" s="262">
        <v>0.7</v>
      </c>
      <c r="BN115" s="262">
        <v>0.7</v>
      </c>
      <c r="BO115" s="262">
        <v>0.7</v>
      </c>
      <c r="BP115" s="262">
        <v>0.7</v>
      </c>
      <c r="BQ115" s="262">
        <v>0.7</v>
      </c>
      <c r="BR115" s="262">
        <v>0.7</v>
      </c>
      <c r="BS115" s="262">
        <v>0.7</v>
      </c>
      <c r="BT115" s="262">
        <v>0.7</v>
      </c>
      <c r="BU115" s="262">
        <v>0.7</v>
      </c>
      <c r="BV115" s="262">
        <v>0.7</v>
      </c>
      <c r="BW115" s="262">
        <v>0.7</v>
      </c>
      <c r="BX115" s="262">
        <v>0.7</v>
      </c>
      <c r="BY115" s="262">
        <v>0.7</v>
      </c>
      <c r="BZ115" s="262">
        <v>0.7</v>
      </c>
      <c r="CA115" s="262">
        <v>0.7</v>
      </c>
      <c r="CB115" s="262">
        <v>0.7</v>
      </c>
      <c r="CC115" s="262">
        <v>0.7</v>
      </c>
      <c r="CD115" s="262">
        <v>0.7</v>
      </c>
      <c r="CE115" s="262">
        <v>0.7</v>
      </c>
      <c r="CF115" s="262">
        <v>0.7</v>
      </c>
      <c r="CG115" s="262">
        <v>0.7</v>
      </c>
      <c r="CH115" s="262">
        <v>0.7</v>
      </c>
      <c r="CI115" s="262">
        <v>0.7</v>
      </c>
      <c r="CJ115" s="262">
        <v>0.7</v>
      </c>
      <c r="CK115" s="262">
        <v>0.7</v>
      </c>
      <c r="CL115" s="262">
        <v>0.7</v>
      </c>
      <c r="CM115" s="262">
        <v>0.7</v>
      </c>
      <c r="CN115" s="262">
        <v>0.7</v>
      </c>
      <c r="CO115" s="262">
        <v>0.7</v>
      </c>
      <c r="CP115" s="262">
        <v>0.7</v>
      </c>
      <c r="CQ115" s="262">
        <v>0.7</v>
      </c>
      <c r="CR115" s="262">
        <v>0.7</v>
      </c>
      <c r="CS115" s="262">
        <v>0.7</v>
      </c>
      <c r="CT115" s="262">
        <v>0.7</v>
      </c>
      <c r="CU115" s="262">
        <v>0.7</v>
      </c>
      <c r="CV115" s="262">
        <v>0.7</v>
      </c>
      <c r="CW115" s="262">
        <v>0.7</v>
      </c>
      <c r="CX115" s="262">
        <v>0.7</v>
      </c>
      <c r="CY115" s="262">
        <v>0.7</v>
      </c>
      <c r="CZ115" s="262">
        <v>0.7</v>
      </c>
      <c r="DA115" s="262">
        <v>0.7</v>
      </c>
      <c r="DB115" s="262">
        <v>0.7</v>
      </c>
      <c r="DC115" s="262">
        <v>0.7</v>
      </c>
      <c r="DD115" s="262">
        <v>0.7</v>
      </c>
      <c r="DE115" s="262">
        <v>0.7</v>
      </c>
      <c r="DF115" s="262">
        <v>0.7</v>
      </c>
      <c r="DG115" s="262">
        <v>0.7</v>
      </c>
      <c r="DH115" s="262">
        <v>0.7</v>
      </c>
      <c r="DI115" s="262">
        <v>0.7</v>
      </c>
      <c r="DJ115" s="262">
        <v>0.7</v>
      </c>
      <c r="DK115" s="262">
        <v>0.7</v>
      </c>
      <c r="DL115" s="262">
        <v>0.7</v>
      </c>
      <c r="DM115" s="262">
        <v>0.7</v>
      </c>
      <c r="DN115" s="262">
        <v>0.7</v>
      </c>
      <c r="DO115" s="262">
        <v>0.7</v>
      </c>
      <c r="DP115" s="262">
        <v>0.7</v>
      </c>
      <c r="DQ115" s="262">
        <v>0.7</v>
      </c>
      <c r="DR115" s="262">
        <v>0.7</v>
      </c>
      <c r="DS115" s="262">
        <v>0.7</v>
      </c>
      <c r="DT115" s="262">
        <v>0.7</v>
      </c>
      <c r="DU115" s="262">
        <v>0.7</v>
      </c>
      <c r="DV115" s="262">
        <v>0.7</v>
      </c>
      <c r="DW115" s="262">
        <v>0.7</v>
      </c>
      <c r="DX115" s="262">
        <v>0.7</v>
      </c>
      <c r="DY115" s="262">
        <v>0.7</v>
      </c>
      <c r="DZ115" s="262">
        <v>0.7</v>
      </c>
      <c r="EA115" s="262">
        <v>0.7</v>
      </c>
      <c r="EB115" s="262">
        <v>0.7</v>
      </c>
      <c r="EC115" s="262">
        <v>0.7</v>
      </c>
      <c r="ED115" s="262">
        <v>0.7</v>
      </c>
      <c r="EE115" s="262">
        <v>0.7</v>
      </c>
      <c r="EF115" s="262">
        <v>0.7</v>
      </c>
      <c r="EG115" s="262">
        <v>0.7</v>
      </c>
      <c r="EH115" s="262">
        <v>0.7</v>
      </c>
      <c r="EI115" s="262">
        <v>0.7</v>
      </c>
      <c r="EJ115" s="262">
        <v>0.7</v>
      </c>
      <c r="EK115" s="262">
        <v>0.7</v>
      </c>
      <c r="EL115" s="262">
        <v>0.7</v>
      </c>
      <c r="EM115" s="262">
        <v>0.7</v>
      </c>
      <c r="EN115" s="262">
        <v>0.7</v>
      </c>
      <c r="EO115" s="262">
        <v>0.7</v>
      </c>
      <c r="EP115" s="262">
        <v>0.7</v>
      </c>
      <c r="EQ115" s="262">
        <v>0.7</v>
      </c>
      <c r="ER115" s="262">
        <v>0.7</v>
      </c>
      <c r="ES115" s="262">
        <v>0.7</v>
      </c>
      <c r="ET115" s="262">
        <v>0.7</v>
      </c>
      <c r="EU115" s="262">
        <v>0.7</v>
      </c>
      <c r="EV115" s="262">
        <v>0.7</v>
      </c>
      <c r="EW115" s="262">
        <v>0.7</v>
      </c>
      <c r="EX115" s="262">
        <v>0.7</v>
      </c>
      <c r="EY115" s="262">
        <v>0.7</v>
      </c>
      <c r="EZ115" s="262">
        <v>0.7</v>
      </c>
      <c r="FA115" s="262">
        <v>0.7</v>
      </c>
      <c r="FB115" s="262">
        <v>0.7</v>
      </c>
      <c r="FC115" s="262">
        <v>0.7</v>
      </c>
      <c r="FD115" s="262">
        <v>0.7</v>
      </c>
      <c r="FE115" s="262">
        <v>0.7</v>
      </c>
      <c r="FF115" s="262">
        <v>0.7</v>
      </c>
      <c r="FG115" s="262">
        <v>0.7</v>
      </c>
      <c r="FH115" s="262">
        <v>0.7</v>
      </c>
      <c r="FI115" s="262">
        <v>0.7</v>
      </c>
      <c r="FJ115" s="262">
        <v>0.7</v>
      </c>
      <c r="FK115" s="262">
        <v>0.7</v>
      </c>
      <c r="FL115" s="262">
        <v>0.7</v>
      </c>
      <c r="FM115" s="262">
        <v>0.7</v>
      </c>
      <c r="FN115" s="262">
        <v>0.7</v>
      </c>
      <c r="FO115" s="262">
        <v>0.7</v>
      </c>
      <c r="FP115" s="262">
        <v>0.7</v>
      </c>
      <c r="FQ115" s="262">
        <v>0.7</v>
      </c>
      <c r="FR115" s="262">
        <v>0.7</v>
      </c>
      <c r="FS115" s="262">
        <v>0.7</v>
      </c>
      <c r="FT115" s="262">
        <v>0.7</v>
      </c>
      <c r="FU115" s="262">
        <v>0.7</v>
      </c>
      <c r="FV115" s="262">
        <v>0.7</v>
      </c>
      <c r="FW115" s="262">
        <v>0.7</v>
      </c>
      <c r="FX115" s="262">
        <v>0.7</v>
      </c>
      <c r="FY115" s="262">
        <v>0.7</v>
      </c>
      <c r="FZ115" s="262">
        <v>0.7</v>
      </c>
      <c r="GA115" s="262">
        <v>0.7</v>
      </c>
      <c r="GB115" s="262">
        <v>0.7</v>
      </c>
      <c r="GC115" s="262">
        <v>0.7</v>
      </c>
      <c r="GD115" s="262">
        <v>0.7</v>
      </c>
      <c r="GE115" s="262">
        <v>0.7</v>
      </c>
      <c r="GF115" s="262">
        <v>0.7</v>
      </c>
      <c r="GG115" s="262">
        <v>0.7</v>
      </c>
      <c r="GH115" s="262">
        <v>0.7</v>
      </c>
      <c r="GI115" s="262">
        <v>0.7</v>
      </c>
      <c r="GJ115" s="262">
        <v>0.7</v>
      </c>
      <c r="GK115" s="262">
        <v>0.7</v>
      </c>
      <c r="GL115" s="262">
        <v>0.7</v>
      </c>
      <c r="GM115" s="262">
        <v>0.7</v>
      </c>
      <c r="GN115" s="262">
        <v>0.7</v>
      </c>
      <c r="GO115" s="262">
        <v>0.7</v>
      </c>
      <c r="GP115" s="262">
        <v>0.7</v>
      </c>
      <c r="GQ115" s="262">
        <v>0.7</v>
      </c>
      <c r="GR115" s="262">
        <v>0.7</v>
      </c>
      <c r="GS115" s="262">
        <v>0.7</v>
      </c>
      <c r="GT115" s="262">
        <v>0.7</v>
      </c>
      <c r="GU115" s="262">
        <v>0.7</v>
      </c>
      <c r="GV115" s="262">
        <v>0.7</v>
      </c>
      <c r="GW115" s="262">
        <v>0.7</v>
      </c>
      <c r="GX115" s="262">
        <v>0.7</v>
      </c>
      <c r="GY115" s="262">
        <v>0.7</v>
      </c>
      <c r="GZ115" s="262">
        <v>0.7</v>
      </c>
      <c r="HA115" s="262">
        <v>0.7</v>
      </c>
    </row>
    <row r="116" spans="1:209">
      <c r="A116" s="259" t="s">
        <v>1259</v>
      </c>
      <c r="B116" s="277">
        <f t="shared" si="0"/>
        <v>0.63052208835341361</v>
      </c>
      <c r="C116" s="277">
        <f t="shared" si="0"/>
        <v>0.6212121212121211</v>
      </c>
      <c r="D116" s="277">
        <f>D70/D24</f>
        <v>0.62365591397849462</v>
      </c>
      <c r="E116" s="277">
        <f t="shared" si="12"/>
        <v>0.63456221198156681</v>
      </c>
      <c r="F116" s="277">
        <f t="shared" si="12"/>
        <v>0.64546850998463901</v>
      </c>
      <c r="G116" s="277">
        <f t="shared" si="12"/>
        <v>0.6563748079877112</v>
      </c>
      <c r="H116" s="277">
        <f t="shared" si="12"/>
        <v>0.66728110599078339</v>
      </c>
      <c r="I116" s="277">
        <f t="shared" si="12"/>
        <v>0.67818740399385558</v>
      </c>
      <c r="J116" s="277">
        <f t="shared" si="12"/>
        <v>0.68909370199692777</v>
      </c>
      <c r="K116" s="277">
        <v>0.7</v>
      </c>
      <c r="L116" s="262">
        <f t="shared" si="2"/>
        <v>0.7</v>
      </c>
      <c r="M116" s="262">
        <f t="shared" si="3"/>
        <v>0.7</v>
      </c>
      <c r="N116" s="262">
        <f t="shared" si="3"/>
        <v>0.7</v>
      </c>
      <c r="O116" s="262">
        <f t="shared" si="3"/>
        <v>0.7</v>
      </c>
      <c r="P116" s="262">
        <f t="shared" si="3"/>
        <v>0.7</v>
      </c>
      <c r="Q116" s="262">
        <v>0.7</v>
      </c>
      <c r="R116" s="262">
        <v>0.7</v>
      </c>
      <c r="S116" s="262">
        <v>0.7</v>
      </c>
      <c r="T116" s="262">
        <v>0.7</v>
      </c>
      <c r="U116" s="262">
        <v>0.7</v>
      </c>
      <c r="V116" s="262">
        <v>0.7</v>
      </c>
      <c r="W116" s="262">
        <v>0.7</v>
      </c>
      <c r="X116" s="262">
        <v>0.7</v>
      </c>
      <c r="Y116" s="262">
        <v>0.7</v>
      </c>
      <c r="Z116" s="262">
        <v>0.7</v>
      </c>
      <c r="AA116" s="262">
        <v>0.7</v>
      </c>
      <c r="AB116" s="262">
        <v>0.7</v>
      </c>
      <c r="AC116" s="262">
        <v>0.7</v>
      </c>
      <c r="AD116" s="262">
        <v>0.7</v>
      </c>
      <c r="AE116" s="262">
        <v>0.7</v>
      </c>
      <c r="AF116" s="262">
        <v>0.7</v>
      </c>
      <c r="AG116" s="262">
        <v>0.7</v>
      </c>
      <c r="AH116" s="262">
        <v>0.7</v>
      </c>
      <c r="AI116" s="262">
        <v>0.7</v>
      </c>
      <c r="AJ116" s="262">
        <v>0.7</v>
      </c>
      <c r="AK116" s="262">
        <v>0.7</v>
      </c>
      <c r="AL116" s="262">
        <v>0.7</v>
      </c>
      <c r="AM116" s="262">
        <v>0.7</v>
      </c>
      <c r="AN116" s="262">
        <v>0.7</v>
      </c>
      <c r="AO116" s="262">
        <v>0.7</v>
      </c>
      <c r="AP116" s="262">
        <v>0.7</v>
      </c>
      <c r="AQ116" s="262">
        <v>0.7</v>
      </c>
      <c r="AR116" s="262">
        <v>0.7</v>
      </c>
      <c r="AS116" s="262">
        <v>0.7</v>
      </c>
      <c r="AT116" s="262">
        <v>0.7</v>
      </c>
      <c r="AU116" s="262">
        <v>0.7</v>
      </c>
      <c r="AV116" s="262">
        <v>0.7</v>
      </c>
      <c r="AW116" s="262">
        <v>0.7</v>
      </c>
      <c r="AX116" s="262">
        <v>0.7</v>
      </c>
      <c r="AY116" s="262">
        <v>0.7</v>
      </c>
      <c r="AZ116" s="262">
        <v>0.7</v>
      </c>
      <c r="BA116" s="262">
        <v>0.7</v>
      </c>
      <c r="BB116" s="262">
        <v>0.7</v>
      </c>
      <c r="BC116" s="262">
        <v>0.7</v>
      </c>
      <c r="BD116" s="262">
        <v>0.7</v>
      </c>
      <c r="BE116" s="262">
        <v>0.7</v>
      </c>
      <c r="BF116" s="262">
        <v>0.7</v>
      </c>
      <c r="BG116" s="262">
        <v>0.7</v>
      </c>
      <c r="BH116" s="262">
        <v>0.7</v>
      </c>
      <c r="BI116" s="262">
        <v>0.7</v>
      </c>
      <c r="BJ116" s="262">
        <v>0.7</v>
      </c>
      <c r="BK116" s="262">
        <v>0.7</v>
      </c>
      <c r="BL116" s="262">
        <v>0.7</v>
      </c>
      <c r="BM116" s="262">
        <v>0.7</v>
      </c>
      <c r="BN116" s="262">
        <v>0.7</v>
      </c>
      <c r="BO116" s="262">
        <v>0.7</v>
      </c>
      <c r="BP116" s="262">
        <v>0.7</v>
      </c>
      <c r="BQ116" s="262">
        <v>0.7</v>
      </c>
      <c r="BR116" s="262">
        <v>0.7</v>
      </c>
      <c r="BS116" s="262">
        <v>0.7</v>
      </c>
      <c r="BT116" s="262">
        <v>0.7</v>
      </c>
      <c r="BU116" s="262">
        <v>0.7</v>
      </c>
      <c r="BV116" s="262">
        <v>0.7</v>
      </c>
      <c r="BW116" s="262">
        <v>0.7</v>
      </c>
      <c r="BX116" s="262">
        <v>0.7</v>
      </c>
      <c r="BY116" s="262">
        <v>0.7</v>
      </c>
      <c r="BZ116" s="262">
        <v>0.7</v>
      </c>
      <c r="CA116" s="262">
        <v>0.7</v>
      </c>
      <c r="CB116" s="262">
        <v>0.7</v>
      </c>
      <c r="CC116" s="262">
        <v>0.7</v>
      </c>
      <c r="CD116" s="262">
        <v>0.7</v>
      </c>
      <c r="CE116" s="262">
        <v>0.7</v>
      </c>
      <c r="CF116" s="262">
        <v>0.7</v>
      </c>
      <c r="CG116" s="262">
        <v>0.7</v>
      </c>
      <c r="CH116" s="262">
        <v>0.7</v>
      </c>
      <c r="CI116" s="262">
        <v>0.7</v>
      </c>
      <c r="CJ116" s="262">
        <v>0.7</v>
      </c>
      <c r="CK116" s="262">
        <v>0.7</v>
      </c>
      <c r="CL116" s="262">
        <v>0.7</v>
      </c>
      <c r="CM116" s="262">
        <v>0.7</v>
      </c>
      <c r="CN116" s="262">
        <v>0.7</v>
      </c>
      <c r="CO116" s="262">
        <v>0.7</v>
      </c>
      <c r="CP116" s="262">
        <v>0.7</v>
      </c>
      <c r="CQ116" s="262">
        <v>0.7</v>
      </c>
      <c r="CR116" s="262">
        <v>0.7</v>
      </c>
      <c r="CS116" s="262">
        <v>0.7</v>
      </c>
      <c r="CT116" s="262">
        <v>0.7</v>
      </c>
      <c r="CU116" s="262">
        <v>0.7</v>
      </c>
      <c r="CV116" s="262">
        <v>0.7</v>
      </c>
      <c r="CW116" s="262">
        <v>0.7</v>
      </c>
      <c r="CX116" s="262">
        <v>0.7</v>
      </c>
      <c r="CY116" s="262">
        <v>0.7</v>
      </c>
      <c r="CZ116" s="262">
        <v>0.7</v>
      </c>
      <c r="DA116" s="262">
        <v>0.7</v>
      </c>
      <c r="DB116" s="262">
        <v>0.7</v>
      </c>
      <c r="DC116" s="262">
        <v>0.7</v>
      </c>
      <c r="DD116" s="262">
        <v>0.7</v>
      </c>
      <c r="DE116" s="262">
        <v>0.7</v>
      </c>
      <c r="DF116" s="262">
        <v>0.7</v>
      </c>
      <c r="DG116" s="262">
        <v>0.7</v>
      </c>
      <c r="DH116" s="262">
        <v>0.7</v>
      </c>
      <c r="DI116" s="262">
        <v>0.7</v>
      </c>
      <c r="DJ116" s="262">
        <v>0.7</v>
      </c>
      <c r="DK116" s="262">
        <v>0.7</v>
      </c>
      <c r="DL116" s="262">
        <v>0.7</v>
      </c>
      <c r="DM116" s="262">
        <v>0.7</v>
      </c>
      <c r="DN116" s="262">
        <v>0.7</v>
      </c>
      <c r="DO116" s="262">
        <v>0.7</v>
      </c>
      <c r="DP116" s="262">
        <v>0.7</v>
      </c>
      <c r="DQ116" s="262">
        <v>0.7</v>
      </c>
      <c r="DR116" s="262">
        <v>0.7</v>
      </c>
      <c r="DS116" s="262">
        <v>0.7</v>
      </c>
      <c r="DT116" s="262">
        <v>0.7</v>
      </c>
      <c r="DU116" s="262">
        <v>0.7</v>
      </c>
      <c r="DV116" s="262">
        <v>0.7</v>
      </c>
      <c r="DW116" s="262">
        <v>0.7</v>
      </c>
      <c r="DX116" s="262">
        <v>0.7</v>
      </c>
      <c r="DY116" s="262">
        <v>0.7</v>
      </c>
      <c r="DZ116" s="262">
        <v>0.7</v>
      </c>
      <c r="EA116" s="262">
        <v>0.7</v>
      </c>
      <c r="EB116" s="262">
        <v>0.7</v>
      </c>
      <c r="EC116" s="262">
        <v>0.7</v>
      </c>
      <c r="ED116" s="262">
        <v>0.7</v>
      </c>
      <c r="EE116" s="262">
        <v>0.7</v>
      </c>
      <c r="EF116" s="262">
        <v>0.7</v>
      </c>
      <c r="EG116" s="262">
        <v>0.7</v>
      </c>
      <c r="EH116" s="262">
        <v>0.7</v>
      </c>
      <c r="EI116" s="262">
        <v>0.7</v>
      </c>
      <c r="EJ116" s="262">
        <v>0.7</v>
      </c>
      <c r="EK116" s="262">
        <v>0.7</v>
      </c>
      <c r="EL116" s="262">
        <v>0.7</v>
      </c>
      <c r="EM116" s="262">
        <v>0.7</v>
      </c>
      <c r="EN116" s="262">
        <v>0.7</v>
      </c>
      <c r="EO116" s="262">
        <v>0.7</v>
      </c>
      <c r="EP116" s="262">
        <v>0.7</v>
      </c>
      <c r="EQ116" s="262">
        <v>0.7</v>
      </c>
      <c r="ER116" s="262">
        <v>0.7</v>
      </c>
      <c r="ES116" s="262">
        <v>0.7</v>
      </c>
      <c r="ET116" s="262">
        <v>0.7</v>
      </c>
      <c r="EU116" s="262">
        <v>0.7</v>
      </c>
      <c r="EV116" s="262">
        <v>0.7</v>
      </c>
      <c r="EW116" s="262">
        <v>0.7</v>
      </c>
      <c r="EX116" s="262">
        <v>0.7</v>
      </c>
      <c r="EY116" s="262">
        <v>0.7</v>
      </c>
      <c r="EZ116" s="262">
        <v>0.7</v>
      </c>
      <c r="FA116" s="262">
        <v>0.7</v>
      </c>
      <c r="FB116" s="262">
        <v>0.7</v>
      </c>
      <c r="FC116" s="262">
        <v>0.7</v>
      </c>
      <c r="FD116" s="262">
        <v>0.7</v>
      </c>
      <c r="FE116" s="262">
        <v>0.7</v>
      </c>
      <c r="FF116" s="262">
        <v>0.7</v>
      </c>
      <c r="FG116" s="262">
        <v>0.7</v>
      </c>
      <c r="FH116" s="262">
        <v>0.7</v>
      </c>
      <c r="FI116" s="262">
        <v>0.7</v>
      </c>
      <c r="FJ116" s="262">
        <v>0.7</v>
      </c>
      <c r="FK116" s="262">
        <v>0.7</v>
      </c>
      <c r="FL116" s="262">
        <v>0.7</v>
      </c>
      <c r="FM116" s="262">
        <v>0.7</v>
      </c>
      <c r="FN116" s="262">
        <v>0.7</v>
      </c>
      <c r="FO116" s="262">
        <v>0.7</v>
      </c>
      <c r="FP116" s="262">
        <v>0.7</v>
      </c>
      <c r="FQ116" s="262">
        <v>0.7</v>
      </c>
      <c r="FR116" s="262">
        <v>0.7</v>
      </c>
      <c r="FS116" s="262">
        <v>0.7</v>
      </c>
      <c r="FT116" s="262">
        <v>0.7</v>
      </c>
      <c r="FU116" s="262">
        <v>0.7</v>
      </c>
      <c r="FV116" s="262">
        <v>0.7</v>
      </c>
      <c r="FW116" s="262">
        <v>0.7</v>
      </c>
      <c r="FX116" s="262">
        <v>0.7</v>
      </c>
      <c r="FY116" s="262">
        <v>0.7</v>
      </c>
      <c r="FZ116" s="262">
        <v>0.7</v>
      </c>
      <c r="GA116" s="262">
        <v>0.7</v>
      </c>
      <c r="GB116" s="262">
        <v>0.7</v>
      </c>
      <c r="GC116" s="262">
        <v>0.7</v>
      </c>
      <c r="GD116" s="262">
        <v>0.7</v>
      </c>
      <c r="GE116" s="262">
        <v>0.7</v>
      </c>
      <c r="GF116" s="262">
        <v>0.7</v>
      </c>
      <c r="GG116" s="262">
        <v>0.7</v>
      </c>
      <c r="GH116" s="262">
        <v>0.7</v>
      </c>
      <c r="GI116" s="262">
        <v>0.7</v>
      </c>
      <c r="GJ116" s="262">
        <v>0.7</v>
      </c>
      <c r="GK116" s="262">
        <v>0.7</v>
      </c>
      <c r="GL116" s="262">
        <v>0.7</v>
      </c>
      <c r="GM116" s="262">
        <v>0.7</v>
      </c>
      <c r="GN116" s="262">
        <v>0.7</v>
      </c>
      <c r="GO116" s="262">
        <v>0.7</v>
      </c>
      <c r="GP116" s="262">
        <v>0.7</v>
      </c>
      <c r="GQ116" s="262">
        <v>0.7</v>
      </c>
      <c r="GR116" s="262">
        <v>0.7</v>
      </c>
      <c r="GS116" s="262">
        <v>0.7</v>
      </c>
      <c r="GT116" s="262">
        <v>0.7</v>
      </c>
      <c r="GU116" s="262">
        <v>0.7</v>
      </c>
      <c r="GV116" s="262">
        <v>0.7</v>
      </c>
      <c r="GW116" s="262">
        <v>0.7</v>
      </c>
      <c r="GX116" s="262">
        <v>0.7</v>
      </c>
      <c r="GY116" s="262">
        <v>0.7</v>
      </c>
      <c r="GZ116" s="262">
        <v>0.7</v>
      </c>
      <c r="HA116" s="262">
        <v>0.7</v>
      </c>
    </row>
    <row r="117" spans="1:209">
      <c r="A117" s="259" t="s">
        <v>541</v>
      </c>
      <c r="B117" s="277">
        <f t="shared" ref="B117:C135" si="13">B71/B25</f>
        <v>0.65671641791044788</v>
      </c>
      <c r="C117" s="277">
        <f t="shared" si="13"/>
        <v>0.62962962962962965</v>
      </c>
      <c r="D117" s="277">
        <f>C117-($C117-$K117)/8</f>
        <v>0.63842592592592595</v>
      </c>
      <c r="E117" s="277">
        <f>D117-($C117-$K117)/8</f>
        <v>0.64722222222222225</v>
      </c>
      <c r="F117" s="277">
        <f>E117+($K117-$E117)/6</f>
        <v>0.65601851851851856</v>
      </c>
      <c r="G117" s="277">
        <f>F117+($K117-$E117)/6</f>
        <v>0.66481481481481486</v>
      </c>
      <c r="H117" s="277">
        <f>G117+($K117-$E117)/6</f>
        <v>0.67361111111111116</v>
      </c>
      <c r="I117" s="277">
        <f>H117+($K117-$E117)/6</f>
        <v>0.68240740740740746</v>
      </c>
      <c r="J117" s="277">
        <f>I117+($K117-$E117)/6</f>
        <v>0.69120370370370376</v>
      </c>
      <c r="K117" s="277">
        <v>0.7</v>
      </c>
      <c r="L117" s="262">
        <f t="shared" si="2"/>
        <v>0.7</v>
      </c>
      <c r="M117" s="262">
        <f t="shared" ref="M117:P135" si="14">L117+($Q117-$L117)/5</f>
        <v>0.7</v>
      </c>
      <c r="N117" s="262">
        <f t="shared" si="14"/>
        <v>0.7</v>
      </c>
      <c r="O117" s="262">
        <f t="shared" si="14"/>
        <v>0.7</v>
      </c>
      <c r="P117" s="262">
        <f t="shared" si="14"/>
        <v>0.7</v>
      </c>
      <c r="Q117" s="262">
        <v>0.7</v>
      </c>
      <c r="R117" s="262">
        <v>0.7</v>
      </c>
      <c r="S117" s="262">
        <v>0.7</v>
      </c>
      <c r="T117" s="262">
        <v>0.7</v>
      </c>
      <c r="U117" s="262">
        <v>0.7</v>
      </c>
      <c r="V117" s="262">
        <v>0.7</v>
      </c>
      <c r="W117" s="262">
        <v>0.7</v>
      </c>
      <c r="X117" s="262">
        <v>0.7</v>
      </c>
      <c r="Y117" s="262">
        <v>0.7</v>
      </c>
      <c r="Z117" s="262">
        <v>0.7</v>
      </c>
      <c r="AA117" s="262">
        <v>0.7</v>
      </c>
      <c r="AB117" s="262">
        <v>0.7</v>
      </c>
      <c r="AC117" s="262">
        <v>0.7</v>
      </c>
      <c r="AD117" s="262">
        <v>0.7</v>
      </c>
      <c r="AE117" s="262">
        <v>0.7</v>
      </c>
      <c r="AF117" s="262">
        <v>0.7</v>
      </c>
      <c r="AG117" s="262">
        <v>0.7</v>
      </c>
      <c r="AH117" s="262">
        <v>0.7</v>
      </c>
      <c r="AI117" s="262">
        <v>0.7</v>
      </c>
      <c r="AJ117" s="262">
        <v>0.7</v>
      </c>
      <c r="AK117" s="262">
        <v>0.7</v>
      </c>
      <c r="AL117" s="262">
        <v>0.7</v>
      </c>
      <c r="AM117" s="262">
        <v>0.7</v>
      </c>
      <c r="AN117" s="262">
        <v>0.7</v>
      </c>
      <c r="AO117" s="262">
        <v>0.7</v>
      </c>
      <c r="AP117" s="262">
        <v>0.7</v>
      </c>
      <c r="AQ117" s="262">
        <v>0.7</v>
      </c>
      <c r="AR117" s="262">
        <v>0.7</v>
      </c>
      <c r="AS117" s="262">
        <v>0.7</v>
      </c>
      <c r="AT117" s="262">
        <v>0.7</v>
      </c>
      <c r="AU117" s="262">
        <v>0.7</v>
      </c>
      <c r="AV117" s="262">
        <v>0.7</v>
      </c>
      <c r="AW117" s="262">
        <v>0.7</v>
      </c>
      <c r="AX117" s="262">
        <v>0.7</v>
      </c>
      <c r="AY117" s="262">
        <v>0.7</v>
      </c>
      <c r="AZ117" s="262">
        <v>0.7</v>
      </c>
      <c r="BA117" s="262">
        <v>0.7</v>
      </c>
      <c r="BB117" s="262">
        <v>0.7</v>
      </c>
      <c r="BC117" s="262">
        <v>0.7</v>
      </c>
      <c r="BD117" s="262">
        <v>0.7</v>
      </c>
      <c r="BE117" s="262">
        <v>0.7</v>
      </c>
      <c r="BF117" s="262">
        <v>0.7</v>
      </c>
      <c r="BG117" s="262">
        <v>0.7</v>
      </c>
      <c r="BH117" s="262">
        <v>0.7</v>
      </c>
      <c r="BI117" s="262">
        <v>0.7</v>
      </c>
      <c r="BJ117" s="262">
        <v>0.7</v>
      </c>
      <c r="BK117" s="262">
        <v>0.7</v>
      </c>
      <c r="BL117" s="262">
        <v>0.7</v>
      </c>
      <c r="BM117" s="262">
        <v>0.7</v>
      </c>
      <c r="BN117" s="262">
        <v>0.7</v>
      </c>
      <c r="BO117" s="262">
        <v>0.7</v>
      </c>
      <c r="BP117" s="262">
        <v>0.7</v>
      </c>
      <c r="BQ117" s="262">
        <v>0.7</v>
      </c>
      <c r="BR117" s="262">
        <v>0.7</v>
      </c>
      <c r="BS117" s="262">
        <v>0.7</v>
      </c>
      <c r="BT117" s="262">
        <v>0.7</v>
      </c>
      <c r="BU117" s="262">
        <v>0.7</v>
      </c>
      <c r="BV117" s="262">
        <v>0.7</v>
      </c>
      <c r="BW117" s="262">
        <v>0.7</v>
      </c>
      <c r="BX117" s="262">
        <v>0.7</v>
      </c>
      <c r="BY117" s="262">
        <v>0.7</v>
      </c>
      <c r="BZ117" s="262">
        <v>0.7</v>
      </c>
      <c r="CA117" s="262">
        <v>0.7</v>
      </c>
      <c r="CB117" s="262">
        <v>0.7</v>
      </c>
      <c r="CC117" s="262">
        <v>0.7</v>
      </c>
      <c r="CD117" s="262">
        <v>0.7</v>
      </c>
      <c r="CE117" s="262">
        <v>0.7</v>
      </c>
      <c r="CF117" s="262">
        <v>0.7</v>
      </c>
      <c r="CG117" s="262">
        <v>0.7</v>
      </c>
      <c r="CH117" s="262">
        <v>0.7</v>
      </c>
      <c r="CI117" s="262">
        <v>0.7</v>
      </c>
      <c r="CJ117" s="262">
        <v>0.7</v>
      </c>
      <c r="CK117" s="262">
        <v>0.7</v>
      </c>
      <c r="CL117" s="262">
        <v>0.7</v>
      </c>
      <c r="CM117" s="262">
        <v>0.7</v>
      </c>
      <c r="CN117" s="262">
        <v>0.7</v>
      </c>
      <c r="CO117" s="262">
        <v>0.7</v>
      </c>
      <c r="CP117" s="262">
        <v>0.7</v>
      </c>
      <c r="CQ117" s="262">
        <v>0.7</v>
      </c>
      <c r="CR117" s="262">
        <v>0.7</v>
      </c>
      <c r="CS117" s="262">
        <v>0.7</v>
      </c>
      <c r="CT117" s="262">
        <v>0.7</v>
      </c>
      <c r="CU117" s="262">
        <v>0.7</v>
      </c>
      <c r="CV117" s="262">
        <v>0.7</v>
      </c>
      <c r="CW117" s="262">
        <v>0.7</v>
      </c>
      <c r="CX117" s="262">
        <v>0.7</v>
      </c>
      <c r="CY117" s="262">
        <v>0.7</v>
      </c>
      <c r="CZ117" s="262">
        <v>0.7</v>
      </c>
      <c r="DA117" s="262">
        <v>0.7</v>
      </c>
      <c r="DB117" s="262">
        <v>0.7</v>
      </c>
      <c r="DC117" s="262">
        <v>0.7</v>
      </c>
      <c r="DD117" s="262">
        <v>0.7</v>
      </c>
      <c r="DE117" s="262">
        <v>0.7</v>
      </c>
      <c r="DF117" s="262">
        <v>0.7</v>
      </c>
      <c r="DG117" s="262">
        <v>0.7</v>
      </c>
      <c r="DH117" s="262">
        <v>0.7</v>
      </c>
      <c r="DI117" s="262">
        <v>0.7</v>
      </c>
      <c r="DJ117" s="262">
        <v>0.7</v>
      </c>
      <c r="DK117" s="262">
        <v>0.7</v>
      </c>
      <c r="DL117" s="262">
        <v>0.7</v>
      </c>
      <c r="DM117" s="262">
        <v>0.7</v>
      </c>
      <c r="DN117" s="262">
        <v>0.7</v>
      </c>
      <c r="DO117" s="262">
        <v>0.7</v>
      </c>
      <c r="DP117" s="262">
        <v>0.7</v>
      </c>
      <c r="DQ117" s="262">
        <v>0.7</v>
      </c>
      <c r="DR117" s="262">
        <v>0.7</v>
      </c>
      <c r="DS117" s="262">
        <v>0.7</v>
      </c>
      <c r="DT117" s="262">
        <v>0.7</v>
      </c>
      <c r="DU117" s="262">
        <v>0.7</v>
      </c>
      <c r="DV117" s="262">
        <v>0.7</v>
      </c>
      <c r="DW117" s="262">
        <v>0.7</v>
      </c>
      <c r="DX117" s="262">
        <v>0.7</v>
      </c>
      <c r="DY117" s="262">
        <v>0.7</v>
      </c>
      <c r="DZ117" s="262">
        <v>0.7</v>
      </c>
      <c r="EA117" s="262">
        <v>0.7</v>
      </c>
      <c r="EB117" s="262">
        <v>0.7</v>
      </c>
      <c r="EC117" s="262">
        <v>0.7</v>
      </c>
      <c r="ED117" s="262">
        <v>0.7</v>
      </c>
      <c r="EE117" s="262">
        <v>0.7</v>
      </c>
      <c r="EF117" s="262">
        <v>0.7</v>
      </c>
      <c r="EG117" s="262">
        <v>0.7</v>
      </c>
      <c r="EH117" s="262">
        <v>0.7</v>
      </c>
      <c r="EI117" s="262">
        <v>0.7</v>
      </c>
      <c r="EJ117" s="262">
        <v>0.7</v>
      </c>
      <c r="EK117" s="262">
        <v>0.7</v>
      </c>
      <c r="EL117" s="262">
        <v>0.7</v>
      </c>
      <c r="EM117" s="262">
        <v>0.7</v>
      </c>
      <c r="EN117" s="262">
        <v>0.7</v>
      </c>
      <c r="EO117" s="262">
        <v>0.7</v>
      </c>
      <c r="EP117" s="262">
        <v>0.7</v>
      </c>
      <c r="EQ117" s="262">
        <v>0.7</v>
      </c>
      <c r="ER117" s="262">
        <v>0.7</v>
      </c>
      <c r="ES117" s="262">
        <v>0.7</v>
      </c>
      <c r="ET117" s="262">
        <v>0.7</v>
      </c>
      <c r="EU117" s="262">
        <v>0.7</v>
      </c>
      <c r="EV117" s="262">
        <v>0.7</v>
      </c>
      <c r="EW117" s="262">
        <v>0.7</v>
      </c>
      <c r="EX117" s="262">
        <v>0.7</v>
      </c>
      <c r="EY117" s="262">
        <v>0.7</v>
      </c>
      <c r="EZ117" s="262">
        <v>0.7</v>
      </c>
      <c r="FA117" s="262">
        <v>0.7</v>
      </c>
      <c r="FB117" s="262">
        <v>0.7</v>
      </c>
      <c r="FC117" s="262">
        <v>0.7</v>
      </c>
      <c r="FD117" s="262">
        <v>0.7</v>
      </c>
      <c r="FE117" s="262">
        <v>0.7</v>
      </c>
      <c r="FF117" s="262">
        <v>0.7</v>
      </c>
      <c r="FG117" s="262">
        <v>0.7</v>
      </c>
      <c r="FH117" s="262">
        <v>0.7</v>
      </c>
      <c r="FI117" s="262">
        <v>0.7</v>
      </c>
      <c r="FJ117" s="262">
        <v>0.7</v>
      </c>
      <c r="FK117" s="262">
        <v>0.7</v>
      </c>
      <c r="FL117" s="262">
        <v>0.7</v>
      </c>
      <c r="FM117" s="262">
        <v>0.7</v>
      </c>
      <c r="FN117" s="262">
        <v>0.7</v>
      </c>
      <c r="FO117" s="262">
        <v>0.7</v>
      </c>
      <c r="FP117" s="262">
        <v>0.7</v>
      </c>
      <c r="FQ117" s="262">
        <v>0.7</v>
      </c>
      <c r="FR117" s="262">
        <v>0.7</v>
      </c>
      <c r="FS117" s="262">
        <v>0.7</v>
      </c>
      <c r="FT117" s="262">
        <v>0.7</v>
      </c>
      <c r="FU117" s="262">
        <v>0.7</v>
      </c>
      <c r="FV117" s="262">
        <v>0.7</v>
      </c>
      <c r="FW117" s="262">
        <v>0.7</v>
      </c>
      <c r="FX117" s="262">
        <v>0.7</v>
      </c>
      <c r="FY117" s="262">
        <v>0.7</v>
      </c>
      <c r="FZ117" s="262">
        <v>0.7</v>
      </c>
      <c r="GA117" s="262">
        <v>0.7</v>
      </c>
      <c r="GB117" s="262">
        <v>0.7</v>
      </c>
      <c r="GC117" s="262">
        <v>0.7</v>
      </c>
      <c r="GD117" s="262">
        <v>0.7</v>
      </c>
      <c r="GE117" s="262">
        <v>0.7</v>
      </c>
      <c r="GF117" s="262">
        <v>0.7</v>
      </c>
      <c r="GG117" s="262">
        <v>0.7</v>
      </c>
      <c r="GH117" s="262">
        <v>0.7</v>
      </c>
      <c r="GI117" s="262">
        <v>0.7</v>
      </c>
      <c r="GJ117" s="262">
        <v>0.7</v>
      </c>
      <c r="GK117" s="262">
        <v>0.7</v>
      </c>
      <c r="GL117" s="262">
        <v>0.7</v>
      </c>
      <c r="GM117" s="262">
        <v>0.7</v>
      </c>
      <c r="GN117" s="262">
        <v>0.7</v>
      </c>
      <c r="GO117" s="262">
        <v>0.7</v>
      </c>
      <c r="GP117" s="262">
        <v>0.7</v>
      </c>
      <c r="GQ117" s="262">
        <v>0.7</v>
      </c>
      <c r="GR117" s="262">
        <v>0.7</v>
      </c>
      <c r="GS117" s="262">
        <v>0.7</v>
      </c>
      <c r="GT117" s="262">
        <v>0.7</v>
      </c>
      <c r="GU117" s="262">
        <v>0.7</v>
      </c>
      <c r="GV117" s="262">
        <v>0.7</v>
      </c>
      <c r="GW117" s="262">
        <v>0.7</v>
      </c>
      <c r="GX117" s="262">
        <v>0.7</v>
      </c>
      <c r="GY117" s="262">
        <v>0.7</v>
      </c>
      <c r="GZ117" s="262">
        <v>0.7</v>
      </c>
      <c r="HA117" s="262">
        <v>0.7</v>
      </c>
    </row>
    <row r="118" spans="1:209">
      <c r="A118" s="263" t="str">
        <f>A72:A72</f>
        <v>IDACORP, Inc.</v>
      </c>
      <c r="B118" s="277">
        <f t="shared" si="13"/>
        <v>0.57327586206896564</v>
      </c>
      <c r="C118" s="277">
        <f t="shared" si="13"/>
        <v>0.58847736625514402</v>
      </c>
      <c r="D118" s="277">
        <f t="shared" ref="D118:J118" si="15">C118+($K118-$C118)/8</f>
        <v>0.60241769547325097</v>
      </c>
      <c r="E118" s="277">
        <f t="shared" si="15"/>
        <v>0.61635802469135792</v>
      </c>
      <c r="F118" s="277">
        <f t="shared" si="15"/>
        <v>0.63029835390946487</v>
      </c>
      <c r="G118" s="277">
        <f t="shared" si="15"/>
        <v>0.64423868312757182</v>
      </c>
      <c r="H118" s="277">
        <f t="shared" si="15"/>
        <v>0.65817901234567877</v>
      </c>
      <c r="I118" s="277">
        <f t="shared" si="15"/>
        <v>0.67211934156378572</v>
      </c>
      <c r="J118" s="277">
        <f t="shared" si="15"/>
        <v>0.68605967078189267</v>
      </c>
      <c r="K118" s="277">
        <v>0.7</v>
      </c>
      <c r="L118" s="262">
        <f t="shared" si="2"/>
        <v>0.7</v>
      </c>
      <c r="M118" s="262">
        <f t="shared" si="14"/>
        <v>0.7</v>
      </c>
      <c r="N118" s="262">
        <f t="shared" si="14"/>
        <v>0.7</v>
      </c>
      <c r="O118" s="262">
        <f t="shared" si="14"/>
        <v>0.7</v>
      </c>
      <c r="P118" s="262">
        <f t="shared" si="14"/>
        <v>0.7</v>
      </c>
      <c r="Q118" s="262">
        <v>0.7</v>
      </c>
      <c r="R118" s="262">
        <v>0.7</v>
      </c>
      <c r="S118" s="262">
        <v>0.7</v>
      </c>
      <c r="T118" s="262">
        <v>0.7</v>
      </c>
      <c r="U118" s="262">
        <v>0.7</v>
      </c>
      <c r="V118" s="262">
        <v>0.7</v>
      </c>
      <c r="W118" s="262">
        <v>0.7</v>
      </c>
      <c r="X118" s="262">
        <v>0.7</v>
      </c>
      <c r="Y118" s="262">
        <v>0.7</v>
      </c>
      <c r="Z118" s="262">
        <v>0.7</v>
      </c>
      <c r="AA118" s="262">
        <v>0.7</v>
      </c>
      <c r="AB118" s="262">
        <v>0.7</v>
      </c>
      <c r="AC118" s="262">
        <v>0.7</v>
      </c>
      <c r="AD118" s="262">
        <v>0.7</v>
      </c>
      <c r="AE118" s="262">
        <v>0.7</v>
      </c>
      <c r="AF118" s="262">
        <v>0.7</v>
      </c>
      <c r="AG118" s="262">
        <v>0.7</v>
      </c>
      <c r="AH118" s="262">
        <v>0.7</v>
      </c>
      <c r="AI118" s="262">
        <v>0.7</v>
      </c>
      <c r="AJ118" s="262">
        <v>0.7</v>
      </c>
      <c r="AK118" s="262">
        <v>0.7</v>
      </c>
      <c r="AL118" s="262">
        <v>0.7</v>
      </c>
      <c r="AM118" s="262">
        <v>0.7</v>
      </c>
      <c r="AN118" s="262">
        <v>0.7</v>
      </c>
      <c r="AO118" s="262">
        <v>0.7</v>
      </c>
      <c r="AP118" s="262">
        <v>0.7</v>
      </c>
      <c r="AQ118" s="262">
        <v>0.7</v>
      </c>
      <c r="AR118" s="262">
        <v>0.7</v>
      </c>
      <c r="AS118" s="262">
        <v>0.7</v>
      </c>
      <c r="AT118" s="262">
        <v>0.7</v>
      </c>
      <c r="AU118" s="262">
        <v>0.7</v>
      </c>
      <c r="AV118" s="262">
        <v>0.7</v>
      </c>
      <c r="AW118" s="262">
        <v>0.7</v>
      </c>
      <c r="AX118" s="262">
        <v>0.7</v>
      </c>
      <c r="AY118" s="262">
        <v>0.7</v>
      </c>
      <c r="AZ118" s="262">
        <v>0.7</v>
      </c>
      <c r="BA118" s="262">
        <v>0.7</v>
      </c>
      <c r="BB118" s="262">
        <v>0.7</v>
      </c>
      <c r="BC118" s="262">
        <v>0.7</v>
      </c>
      <c r="BD118" s="262">
        <v>0.7</v>
      </c>
      <c r="BE118" s="262">
        <v>0.7</v>
      </c>
      <c r="BF118" s="262">
        <v>0.7</v>
      </c>
      <c r="BG118" s="262">
        <v>0.7</v>
      </c>
      <c r="BH118" s="262">
        <v>0.7</v>
      </c>
      <c r="BI118" s="262">
        <v>0.7</v>
      </c>
      <c r="BJ118" s="262">
        <v>0.7</v>
      </c>
      <c r="BK118" s="262">
        <v>0.7</v>
      </c>
      <c r="BL118" s="262">
        <v>0.7</v>
      </c>
      <c r="BM118" s="262">
        <v>0.7</v>
      </c>
      <c r="BN118" s="262">
        <v>0.7</v>
      </c>
      <c r="BO118" s="262">
        <v>0.7</v>
      </c>
      <c r="BP118" s="262">
        <v>0.7</v>
      </c>
      <c r="BQ118" s="262">
        <v>0.7</v>
      </c>
      <c r="BR118" s="262">
        <v>0.7</v>
      </c>
      <c r="BS118" s="262">
        <v>0.7</v>
      </c>
      <c r="BT118" s="262">
        <v>0.7</v>
      </c>
      <c r="BU118" s="262">
        <v>0.7</v>
      </c>
      <c r="BV118" s="262">
        <v>0.7</v>
      </c>
      <c r="BW118" s="262">
        <v>0.7</v>
      </c>
      <c r="BX118" s="262">
        <v>0.7</v>
      </c>
      <c r="BY118" s="262">
        <v>0.7</v>
      </c>
      <c r="BZ118" s="262">
        <v>0.7</v>
      </c>
      <c r="CA118" s="262">
        <v>0.7</v>
      </c>
      <c r="CB118" s="262">
        <v>0.7</v>
      </c>
      <c r="CC118" s="262">
        <v>0.7</v>
      </c>
      <c r="CD118" s="262">
        <v>0.7</v>
      </c>
      <c r="CE118" s="262">
        <v>0.7</v>
      </c>
      <c r="CF118" s="262">
        <v>0.7</v>
      </c>
      <c r="CG118" s="262">
        <v>0.7</v>
      </c>
      <c r="CH118" s="262">
        <v>0.7</v>
      </c>
      <c r="CI118" s="262">
        <v>0.7</v>
      </c>
      <c r="CJ118" s="262">
        <v>0.7</v>
      </c>
      <c r="CK118" s="262">
        <v>0.7</v>
      </c>
      <c r="CL118" s="262">
        <v>0.7</v>
      </c>
      <c r="CM118" s="262">
        <v>0.7</v>
      </c>
      <c r="CN118" s="262">
        <v>0.7</v>
      </c>
      <c r="CO118" s="262">
        <v>0.7</v>
      </c>
      <c r="CP118" s="262">
        <v>0.7</v>
      </c>
      <c r="CQ118" s="262">
        <v>0.7</v>
      </c>
      <c r="CR118" s="262">
        <v>0.7</v>
      </c>
      <c r="CS118" s="262">
        <v>0.7</v>
      </c>
      <c r="CT118" s="262">
        <v>0.7</v>
      </c>
      <c r="CU118" s="262">
        <v>0.7</v>
      </c>
      <c r="CV118" s="262">
        <v>0.7</v>
      </c>
      <c r="CW118" s="262">
        <v>0.7</v>
      </c>
      <c r="CX118" s="262">
        <v>0.7</v>
      </c>
      <c r="CY118" s="262">
        <v>0.7</v>
      </c>
      <c r="CZ118" s="262">
        <v>0.7</v>
      </c>
      <c r="DA118" s="262">
        <v>0.7</v>
      </c>
      <c r="DB118" s="262">
        <v>0.7</v>
      </c>
      <c r="DC118" s="262">
        <v>0.7</v>
      </c>
      <c r="DD118" s="262">
        <v>0.7</v>
      </c>
      <c r="DE118" s="262">
        <v>0.7</v>
      </c>
      <c r="DF118" s="262">
        <v>0.7</v>
      </c>
      <c r="DG118" s="262">
        <v>0.7</v>
      </c>
      <c r="DH118" s="262">
        <v>0.7</v>
      </c>
      <c r="DI118" s="262">
        <v>0.7</v>
      </c>
      <c r="DJ118" s="262">
        <v>0.7</v>
      </c>
      <c r="DK118" s="262">
        <v>0.7</v>
      </c>
      <c r="DL118" s="262">
        <v>0.7</v>
      </c>
      <c r="DM118" s="262">
        <v>0.7</v>
      </c>
      <c r="DN118" s="262">
        <v>0.7</v>
      </c>
      <c r="DO118" s="262">
        <v>0.7</v>
      </c>
      <c r="DP118" s="262">
        <v>0.7</v>
      </c>
      <c r="DQ118" s="262">
        <v>0.7</v>
      </c>
      <c r="DR118" s="262">
        <v>0.7</v>
      </c>
      <c r="DS118" s="262">
        <v>0.7</v>
      </c>
      <c r="DT118" s="262">
        <v>0.7</v>
      </c>
      <c r="DU118" s="262">
        <v>0.7</v>
      </c>
      <c r="DV118" s="262">
        <v>0.7</v>
      </c>
      <c r="DW118" s="262">
        <v>0.7</v>
      </c>
      <c r="DX118" s="262">
        <v>0.7</v>
      </c>
      <c r="DY118" s="262">
        <v>0.7</v>
      </c>
      <c r="DZ118" s="262">
        <v>0.7</v>
      </c>
      <c r="EA118" s="262">
        <v>0.7</v>
      </c>
      <c r="EB118" s="262">
        <v>0.7</v>
      </c>
      <c r="EC118" s="262">
        <v>0.7</v>
      </c>
      <c r="ED118" s="262">
        <v>0.7</v>
      </c>
      <c r="EE118" s="262">
        <v>0.7</v>
      </c>
      <c r="EF118" s="262">
        <v>0.7</v>
      </c>
      <c r="EG118" s="262">
        <v>0.7</v>
      </c>
      <c r="EH118" s="262">
        <v>0.7</v>
      </c>
      <c r="EI118" s="262">
        <v>0.7</v>
      </c>
      <c r="EJ118" s="262">
        <v>0.7</v>
      </c>
      <c r="EK118" s="262">
        <v>0.7</v>
      </c>
      <c r="EL118" s="262">
        <v>0.7</v>
      </c>
      <c r="EM118" s="262">
        <v>0.7</v>
      </c>
      <c r="EN118" s="262">
        <v>0.7</v>
      </c>
      <c r="EO118" s="262">
        <v>0.7</v>
      </c>
      <c r="EP118" s="262">
        <v>0.7</v>
      </c>
      <c r="EQ118" s="262">
        <v>0.7</v>
      </c>
      <c r="ER118" s="262">
        <v>0.7</v>
      </c>
      <c r="ES118" s="262">
        <v>0.7</v>
      </c>
      <c r="ET118" s="262">
        <v>0.7</v>
      </c>
      <c r="EU118" s="262">
        <v>0.7</v>
      </c>
      <c r="EV118" s="262">
        <v>0.7</v>
      </c>
      <c r="EW118" s="262">
        <v>0.7</v>
      </c>
      <c r="EX118" s="262">
        <v>0.7</v>
      </c>
      <c r="EY118" s="262">
        <v>0.7</v>
      </c>
      <c r="EZ118" s="262">
        <v>0.7</v>
      </c>
      <c r="FA118" s="262">
        <v>0.7</v>
      </c>
      <c r="FB118" s="262">
        <v>0.7</v>
      </c>
      <c r="FC118" s="262">
        <v>0.7</v>
      </c>
      <c r="FD118" s="262">
        <v>0.7</v>
      </c>
      <c r="FE118" s="262">
        <v>0.7</v>
      </c>
      <c r="FF118" s="262">
        <v>0.7</v>
      </c>
      <c r="FG118" s="262">
        <v>0.7</v>
      </c>
      <c r="FH118" s="262">
        <v>0.7</v>
      </c>
      <c r="FI118" s="262">
        <v>0.7</v>
      </c>
      <c r="FJ118" s="262">
        <v>0.7</v>
      </c>
      <c r="FK118" s="262">
        <v>0.7</v>
      </c>
      <c r="FL118" s="262">
        <v>0.7</v>
      </c>
      <c r="FM118" s="262">
        <v>0.7</v>
      </c>
      <c r="FN118" s="262">
        <v>0.7</v>
      </c>
      <c r="FO118" s="262">
        <v>0.7</v>
      </c>
      <c r="FP118" s="262">
        <v>0.7</v>
      </c>
      <c r="FQ118" s="262">
        <v>0.7</v>
      </c>
      <c r="FR118" s="262">
        <v>0.7</v>
      </c>
      <c r="FS118" s="262">
        <v>0.7</v>
      </c>
      <c r="FT118" s="262">
        <v>0.7</v>
      </c>
      <c r="FU118" s="262">
        <v>0.7</v>
      </c>
      <c r="FV118" s="262">
        <v>0.7</v>
      </c>
      <c r="FW118" s="262">
        <v>0.7</v>
      </c>
      <c r="FX118" s="262">
        <v>0.7</v>
      </c>
      <c r="FY118" s="262">
        <v>0.7</v>
      </c>
      <c r="FZ118" s="262">
        <v>0.7</v>
      </c>
      <c r="GA118" s="262">
        <v>0.7</v>
      </c>
      <c r="GB118" s="262">
        <v>0.7</v>
      </c>
      <c r="GC118" s="262">
        <v>0.7</v>
      </c>
      <c r="GD118" s="262">
        <v>0.7</v>
      </c>
      <c r="GE118" s="262">
        <v>0.7</v>
      </c>
      <c r="GF118" s="262">
        <v>0.7</v>
      </c>
      <c r="GG118" s="262">
        <v>0.7</v>
      </c>
      <c r="GH118" s="262">
        <v>0.7</v>
      </c>
      <c r="GI118" s="262">
        <v>0.7</v>
      </c>
      <c r="GJ118" s="262">
        <v>0.7</v>
      </c>
      <c r="GK118" s="262">
        <v>0.7</v>
      </c>
      <c r="GL118" s="262">
        <v>0.7</v>
      </c>
      <c r="GM118" s="262">
        <v>0.7</v>
      </c>
      <c r="GN118" s="262">
        <v>0.7</v>
      </c>
      <c r="GO118" s="262">
        <v>0.7</v>
      </c>
      <c r="GP118" s="262">
        <v>0.7</v>
      </c>
      <c r="GQ118" s="262">
        <v>0.7</v>
      </c>
      <c r="GR118" s="262">
        <v>0.7</v>
      </c>
      <c r="GS118" s="262">
        <v>0.7</v>
      </c>
      <c r="GT118" s="262">
        <v>0.7</v>
      </c>
      <c r="GU118" s="262">
        <v>0.7</v>
      </c>
      <c r="GV118" s="262">
        <v>0.7</v>
      </c>
      <c r="GW118" s="262">
        <v>0.7</v>
      </c>
      <c r="GX118" s="262">
        <v>0.7</v>
      </c>
      <c r="GY118" s="262">
        <v>0.7</v>
      </c>
      <c r="GZ118" s="262">
        <v>0.7</v>
      </c>
      <c r="HA118" s="262">
        <v>0.7</v>
      </c>
    </row>
    <row r="119" spans="1:209">
      <c r="A119" s="259" t="s">
        <v>1260</v>
      </c>
      <c r="B119" s="277">
        <f t="shared" si="13"/>
        <v>0.51219512195121952</v>
      </c>
      <c r="C119" s="277">
        <f t="shared" si="13"/>
        <v>0.46703296703296698</v>
      </c>
      <c r="D119" s="277">
        <f>C119-($C119-$K119)/8</f>
        <v>0.49615384615384611</v>
      </c>
      <c r="E119" s="277">
        <f>D119-($C119-$K119)/8</f>
        <v>0.52527472527472518</v>
      </c>
      <c r="F119" s="277">
        <f>E119+($K119-$E119)/6</f>
        <v>0.55439560439560431</v>
      </c>
      <c r="G119" s="277">
        <f>F119+($K119-$E119)/6</f>
        <v>0.58351648351648344</v>
      </c>
      <c r="H119" s="277">
        <f>G119+($K119-$E119)/6</f>
        <v>0.61263736263736257</v>
      </c>
      <c r="I119" s="277">
        <f>H119+($K119-$E119)/6</f>
        <v>0.6417582417582417</v>
      </c>
      <c r="J119" s="277">
        <f>I119+($K119-$E119)/6</f>
        <v>0.67087912087912083</v>
      </c>
      <c r="K119" s="277">
        <v>0.7</v>
      </c>
      <c r="L119" s="262">
        <f t="shared" si="2"/>
        <v>0.7</v>
      </c>
      <c r="M119" s="262">
        <f t="shared" si="14"/>
        <v>0.7</v>
      </c>
      <c r="N119" s="262">
        <f t="shared" si="14"/>
        <v>0.7</v>
      </c>
      <c r="O119" s="262">
        <f t="shared" si="14"/>
        <v>0.7</v>
      </c>
      <c r="P119" s="262">
        <f t="shared" si="14"/>
        <v>0.7</v>
      </c>
      <c r="Q119" s="262">
        <v>0.7</v>
      </c>
      <c r="R119" s="262">
        <v>0.7</v>
      </c>
      <c r="S119" s="262">
        <v>0.7</v>
      </c>
      <c r="T119" s="262">
        <v>0.7</v>
      </c>
      <c r="U119" s="262">
        <v>0.7</v>
      </c>
      <c r="V119" s="262">
        <v>0.7</v>
      </c>
      <c r="W119" s="262">
        <v>0.7</v>
      </c>
      <c r="X119" s="262">
        <v>0.7</v>
      </c>
      <c r="Y119" s="262">
        <v>0.7</v>
      </c>
      <c r="Z119" s="262">
        <v>0.7</v>
      </c>
      <c r="AA119" s="262">
        <v>0.7</v>
      </c>
      <c r="AB119" s="262">
        <v>0.7</v>
      </c>
      <c r="AC119" s="262">
        <v>0.7</v>
      </c>
      <c r="AD119" s="262">
        <v>0.7</v>
      </c>
      <c r="AE119" s="262">
        <v>0.7</v>
      </c>
      <c r="AF119" s="262">
        <v>0.7</v>
      </c>
      <c r="AG119" s="262">
        <v>0.7</v>
      </c>
      <c r="AH119" s="262">
        <v>0.7</v>
      </c>
      <c r="AI119" s="262">
        <v>0.7</v>
      </c>
      <c r="AJ119" s="262">
        <v>0.7</v>
      </c>
      <c r="AK119" s="262">
        <v>0.7</v>
      </c>
      <c r="AL119" s="262">
        <v>0.7</v>
      </c>
      <c r="AM119" s="262">
        <v>0.7</v>
      </c>
      <c r="AN119" s="262">
        <v>0.7</v>
      </c>
      <c r="AO119" s="262">
        <v>0.7</v>
      </c>
      <c r="AP119" s="262">
        <v>0.7</v>
      </c>
      <c r="AQ119" s="262">
        <v>0.7</v>
      </c>
      <c r="AR119" s="262">
        <v>0.7</v>
      </c>
      <c r="AS119" s="262">
        <v>0.7</v>
      </c>
      <c r="AT119" s="262">
        <v>0.7</v>
      </c>
      <c r="AU119" s="262">
        <v>0.7</v>
      </c>
      <c r="AV119" s="262">
        <v>0.7</v>
      </c>
      <c r="AW119" s="262">
        <v>0.7</v>
      </c>
      <c r="AX119" s="262">
        <v>0.7</v>
      </c>
      <c r="AY119" s="262">
        <v>0.7</v>
      </c>
      <c r="AZ119" s="262">
        <v>0.7</v>
      </c>
      <c r="BA119" s="262">
        <v>0.7</v>
      </c>
      <c r="BB119" s="262">
        <v>0.7</v>
      </c>
      <c r="BC119" s="262">
        <v>0.7</v>
      </c>
      <c r="BD119" s="262">
        <v>0.7</v>
      </c>
      <c r="BE119" s="262">
        <v>0.7</v>
      </c>
      <c r="BF119" s="262">
        <v>0.7</v>
      </c>
      <c r="BG119" s="262">
        <v>0.7</v>
      </c>
      <c r="BH119" s="262">
        <v>0.7</v>
      </c>
      <c r="BI119" s="262">
        <v>0.7</v>
      </c>
      <c r="BJ119" s="262">
        <v>0.7</v>
      </c>
      <c r="BK119" s="262">
        <v>0.7</v>
      </c>
      <c r="BL119" s="262">
        <v>0.7</v>
      </c>
      <c r="BM119" s="262">
        <v>0.7</v>
      </c>
      <c r="BN119" s="262">
        <v>0.7</v>
      </c>
      <c r="BO119" s="262">
        <v>0.7</v>
      </c>
      <c r="BP119" s="262">
        <v>0.7</v>
      </c>
      <c r="BQ119" s="262">
        <v>0.7</v>
      </c>
      <c r="BR119" s="262">
        <v>0.7</v>
      </c>
      <c r="BS119" s="262">
        <v>0.7</v>
      </c>
      <c r="BT119" s="262">
        <v>0.7</v>
      </c>
      <c r="BU119" s="262">
        <v>0.7</v>
      </c>
      <c r="BV119" s="262">
        <v>0.7</v>
      </c>
      <c r="BW119" s="262">
        <v>0.7</v>
      </c>
      <c r="BX119" s="262">
        <v>0.7</v>
      </c>
      <c r="BY119" s="262">
        <v>0.7</v>
      </c>
      <c r="BZ119" s="262">
        <v>0.7</v>
      </c>
      <c r="CA119" s="262">
        <v>0.7</v>
      </c>
      <c r="CB119" s="262">
        <v>0.7</v>
      </c>
      <c r="CC119" s="262">
        <v>0.7</v>
      </c>
      <c r="CD119" s="262">
        <v>0.7</v>
      </c>
      <c r="CE119" s="262">
        <v>0.7</v>
      </c>
      <c r="CF119" s="262">
        <v>0.7</v>
      </c>
      <c r="CG119" s="262">
        <v>0.7</v>
      </c>
      <c r="CH119" s="262">
        <v>0.7</v>
      </c>
      <c r="CI119" s="262">
        <v>0.7</v>
      </c>
      <c r="CJ119" s="262">
        <v>0.7</v>
      </c>
      <c r="CK119" s="262">
        <v>0.7</v>
      </c>
      <c r="CL119" s="262">
        <v>0.7</v>
      </c>
      <c r="CM119" s="262">
        <v>0.7</v>
      </c>
      <c r="CN119" s="262">
        <v>0.7</v>
      </c>
      <c r="CO119" s="262">
        <v>0.7</v>
      </c>
      <c r="CP119" s="262">
        <v>0.7</v>
      </c>
      <c r="CQ119" s="262">
        <v>0.7</v>
      </c>
      <c r="CR119" s="262">
        <v>0.7</v>
      </c>
      <c r="CS119" s="262">
        <v>0.7</v>
      </c>
      <c r="CT119" s="262">
        <v>0.7</v>
      </c>
      <c r="CU119" s="262">
        <v>0.7</v>
      </c>
      <c r="CV119" s="262">
        <v>0.7</v>
      </c>
      <c r="CW119" s="262">
        <v>0.7</v>
      </c>
      <c r="CX119" s="262">
        <v>0.7</v>
      </c>
      <c r="CY119" s="262">
        <v>0.7</v>
      </c>
      <c r="CZ119" s="262">
        <v>0.7</v>
      </c>
      <c r="DA119" s="262">
        <v>0.7</v>
      </c>
      <c r="DB119" s="262">
        <v>0.7</v>
      </c>
      <c r="DC119" s="262">
        <v>0.7</v>
      </c>
      <c r="DD119" s="262">
        <v>0.7</v>
      </c>
      <c r="DE119" s="262">
        <v>0.7</v>
      </c>
      <c r="DF119" s="262">
        <v>0.7</v>
      </c>
      <c r="DG119" s="262">
        <v>0.7</v>
      </c>
      <c r="DH119" s="262">
        <v>0.7</v>
      </c>
      <c r="DI119" s="262">
        <v>0.7</v>
      </c>
      <c r="DJ119" s="262">
        <v>0.7</v>
      </c>
      <c r="DK119" s="262">
        <v>0.7</v>
      </c>
      <c r="DL119" s="262">
        <v>0.7</v>
      </c>
      <c r="DM119" s="262">
        <v>0.7</v>
      </c>
      <c r="DN119" s="262">
        <v>0.7</v>
      </c>
      <c r="DO119" s="262">
        <v>0.7</v>
      </c>
      <c r="DP119" s="262">
        <v>0.7</v>
      </c>
      <c r="DQ119" s="262">
        <v>0.7</v>
      </c>
      <c r="DR119" s="262">
        <v>0.7</v>
      </c>
      <c r="DS119" s="262">
        <v>0.7</v>
      </c>
      <c r="DT119" s="262">
        <v>0.7</v>
      </c>
      <c r="DU119" s="262">
        <v>0.7</v>
      </c>
      <c r="DV119" s="262">
        <v>0.7</v>
      </c>
      <c r="DW119" s="262">
        <v>0.7</v>
      </c>
      <c r="DX119" s="262">
        <v>0.7</v>
      </c>
      <c r="DY119" s="262">
        <v>0.7</v>
      </c>
      <c r="DZ119" s="262">
        <v>0.7</v>
      </c>
      <c r="EA119" s="262">
        <v>0.7</v>
      </c>
      <c r="EB119" s="262">
        <v>0.7</v>
      </c>
      <c r="EC119" s="262">
        <v>0.7</v>
      </c>
      <c r="ED119" s="262">
        <v>0.7</v>
      </c>
      <c r="EE119" s="262">
        <v>0.7</v>
      </c>
      <c r="EF119" s="262">
        <v>0.7</v>
      </c>
      <c r="EG119" s="262">
        <v>0.7</v>
      </c>
      <c r="EH119" s="262">
        <v>0.7</v>
      </c>
      <c r="EI119" s="262">
        <v>0.7</v>
      </c>
      <c r="EJ119" s="262">
        <v>0.7</v>
      </c>
      <c r="EK119" s="262">
        <v>0.7</v>
      </c>
      <c r="EL119" s="262">
        <v>0.7</v>
      </c>
      <c r="EM119" s="262">
        <v>0.7</v>
      </c>
      <c r="EN119" s="262">
        <v>0.7</v>
      </c>
      <c r="EO119" s="262">
        <v>0.7</v>
      </c>
      <c r="EP119" s="262">
        <v>0.7</v>
      </c>
      <c r="EQ119" s="262">
        <v>0.7</v>
      </c>
      <c r="ER119" s="262">
        <v>0.7</v>
      </c>
      <c r="ES119" s="262">
        <v>0.7</v>
      </c>
      <c r="ET119" s="262">
        <v>0.7</v>
      </c>
      <c r="EU119" s="262">
        <v>0.7</v>
      </c>
      <c r="EV119" s="262">
        <v>0.7</v>
      </c>
      <c r="EW119" s="262">
        <v>0.7</v>
      </c>
      <c r="EX119" s="262">
        <v>0.7</v>
      </c>
      <c r="EY119" s="262">
        <v>0.7</v>
      </c>
      <c r="EZ119" s="262">
        <v>0.7</v>
      </c>
      <c r="FA119" s="262">
        <v>0.7</v>
      </c>
      <c r="FB119" s="262">
        <v>0.7</v>
      </c>
      <c r="FC119" s="262">
        <v>0.7</v>
      </c>
      <c r="FD119" s="262">
        <v>0.7</v>
      </c>
      <c r="FE119" s="262">
        <v>0.7</v>
      </c>
      <c r="FF119" s="262">
        <v>0.7</v>
      </c>
      <c r="FG119" s="262">
        <v>0.7</v>
      </c>
      <c r="FH119" s="262">
        <v>0.7</v>
      </c>
      <c r="FI119" s="262">
        <v>0.7</v>
      </c>
      <c r="FJ119" s="262">
        <v>0.7</v>
      </c>
      <c r="FK119" s="262">
        <v>0.7</v>
      </c>
      <c r="FL119" s="262">
        <v>0.7</v>
      </c>
      <c r="FM119" s="262">
        <v>0.7</v>
      </c>
      <c r="FN119" s="262">
        <v>0.7</v>
      </c>
      <c r="FO119" s="262">
        <v>0.7</v>
      </c>
      <c r="FP119" s="262">
        <v>0.7</v>
      </c>
      <c r="FQ119" s="262">
        <v>0.7</v>
      </c>
      <c r="FR119" s="262">
        <v>0.7</v>
      </c>
      <c r="FS119" s="262">
        <v>0.7</v>
      </c>
      <c r="FT119" s="262">
        <v>0.7</v>
      </c>
      <c r="FU119" s="262">
        <v>0.7</v>
      </c>
      <c r="FV119" s="262">
        <v>0.7</v>
      </c>
      <c r="FW119" s="262">
        <v>0.7</v>
      </c>
      <c r="FX119" s="262">
        <v>0.7</v>
      </c>
      <c r="FY119" s="262">
        <v>0.7</v>
      </c>
      <c r="FZ119" s="262">
        <v>0.7</v>
      </c>
      <c r="GA119" s="262">
        <v>0.7</v>
      </c>
      <c r="GB119" s="262">
        <v>0.7</v>
      </c>
      <c r="GC119" s="262">
        <v>0.7</v>
      </c>
      <c r="GD119" s="262">
        <v>0.7</v>
      </c>
      <c r="GE119" s="262">
        <v>0.7</v>
      </c>
      <c r="GF119" s="262">
        <v>0.7</v>
      </c>
      <c r="GG119" s="262">
        <v>0.7</v>
      </c>
      <c r="GH119" s="262">
        <v>0.7</v>
      </c>
      <c r="GI119" s="262">
        <v>0.7</v>
      </c>
      <c r="GJ119" s="262">
        <v>0.7</v>
      </c>
      <c r="GK119" s="262">
        <v>0.7</v>
      </c>
      <c r="GL119" s="262">
        <v>0.7</v>
      </c>
      <c r="GM119" s="262">
        <v>0.7</v>
      </c>
      <c r="GN119" s="262">
        <v>0.7</v>
      </c>
      <c r="GO119" s="262">
        <v>0.7</v>
      </c>
      <c r="GP119" s="262">
        <v>0.7</v>
      </c>
      <c r="GQ119" s="262">
        <v>0.7</v>
      </c>
      <c r="GR119" s="262">
        <v>0.7</v>
      </c>
      <c r="GS119" s="262">
        <v>0.7</v>
      </c>
      <c r="GT119" s="262">
        <v>0.7</v>
      </c>
      <c r="GU119" s="262">
        <v>0.7</v>
      </c>
      <c r="GV119" s="262">
        <v>0.7</v>
      </c>
      <c r="GW119" s="262">
        <v>0.7</v>
      </c>
      <c r="GX119" s="262">
        <v>0.7</v>
      </c>
      <c r="GY119" s="262">
        <v>0.7</v>
      </c>
      <c r="GZ119" s="262">
        <v>0.7</v>
      </c>
      <c r="HA119" s="262">
        <v>0.7</v>
      </c>
    </row>
    <row r="120" spans="1:209">
      <c r="A120" s="259" t="s">
        <v>553</v>
      </c>
      <c r="B120" s="277">
        <f t="shared" si="13"/>
        <v>0.61589403973509926</v>
      </c>
      <c r="C120" s="277">
        <f t="shared" si="13"/>
        <v>0.62906504065040658</v>
      </c>
      <c r="D120" s="277">
        <f>D74/D28</f>
        <v>0.64056603773584908</v>
      </c>
      <c r="E120" s="277">
        <f t="shared" ref="E120:J120" si="16">D120+($K120-$D120)/7</f>
        <v>0.64905660377358487</v>
      </c>
      <c r="F120" s="277">
        <f t="shared" si="16"/>
        <v>0.65754716981132066</v>
      </c>
      <c r="G120" s="277">
        <f t="shared" si="16"/>
        <v>0.66603773584905646</v>
      </c>
      <c r="H120" s="277">
        <f t="shared" si="16"/>
        <v>0.67452830188679225</v>
      </c>
      <c r="I120" s="277">
        <f t="shared" si="16"/>
        <v>0.68301886792452804</v>
      </c>
      <c r="J120" s="277">
        <f t="shared" si="16"/>
        <v>0.69150943396226383</v>
      </c>
      <c r="K120" s="277">
        <v>0.7</v>
      </c>
      <c r="L120" s="262">
        <f t="shared" si="2"/>
        <v>0.7</v>
      </c>
      <c r="M120" s="262">
        <f t="shared" si="14"/>
        <v>0.7</v>
      </c>
      <c r="N120" s="262">
        <f t="shared" si="14"/>
        <v>0.7</v>
      </c>
      <c r="O120" s="262">
        <f t="shared" si="14"/>
        <v>0.7</v>
      </c>
      <c r="P120" s="262">
        <f t="shared" si="14"/>
        <v>0.7</v>
      </c>
      <c r="Q120" s="262">
        <v>0.7</v>
      </c>
      <c r="R120" s="262">
        <v>0.7</v>
      </c>
      <c r="S120" s="262">
        <v>0.7</v>
      </c>
      <c r="T120" s="262">
        <v>0.7</v>
      </c>
      <c r="U120" s="262">
        <v>0.7</v>
      </c>
      <c r="V120" s="262">
        <v>0.7</v>
      </c>
      <c r="W120" s="262">
        <v>0.7</v>
      </c>
      <c r="X120" s="262">
        <v>0.7</v>
      </c>
      <c r="Y120" s="262">
        <v>0.7</v>
      </c>
      <c r="Z120" s="262">
        <v>0.7</v>
      </c>
      <c r="AA120" s="262">
        <v>0.7</v>
      </c>
      <c r="AB120" s="262">
        <v>0.7</v>
      </c>
      <c r="AC120" s="262">
        <v>0.7</v>
      </c>
      <c r="AD120" s="262">
        <v>0.7</v>
      </c>
      <c r="AE120" s="262">
        <v>0.7</v>
      </c>
      <c r="AF120" s="262">
        <v>0.7</v>
      </c>
      <c r="AG120" s="262">
        <v>0.7</v>
      </c>
      <c r="AH120" s="262">
        <v>0.7</v>
      </c>
      <c r="AI120" s="262">
        <v>0.7</v>
      </c>
      <c r="AJ120" s="262">
        <v>0.7</v>
      </c>
      <c r="AK120" s="262">
        <v>0.7</v>
      </c>
      <c r="AL120" s="262">
        <v>0.7</v>
      </c>
      <c r="AM120" s="262">
        <v>0.7</v>
      </c>
      <c r="AN120" s="262">
        <v>0.7</v>
      </c>
      <c r="AO120" s="262">
        <v>0.7</v>
      </c>
      <c r="AP120" s="262">
        <v>0.7</v>
      </c>
      <c r="AQ120" s="262">
        <v>0.7</v>
      </c>
      <c r="AR120" s="262">
        <v>0.7</v>
      </c>
      <c r="AS120" s="262">
        <v>0.7</v>
      </c>
      <c r="AT120" s="262">
        <v>0.7</v>
      </c>
      <c r="AU120" s="262">
        <v>0.7</v>
      </c>
      <c r="AV120" s="262">
        <v>0.7</v>
      </c>
      <c r="AW120" s="262">
        <v>0.7</v>
      </c>
      <c r="AX120" s="262">
        <v>0.7</v>
      </c>
      <c r="AY120" s="262">
        <v>0.7</v>
      </c>
      <c r="AZ120" s="262">
        <v>0.7</v>
      </c>
      <c r="BA120" s="262">
        <v>0.7</v>
      </c>
      <c r="BB120" s="262">
        <v>0.7</v>
      </c>
      <c r="BC120" s="262">
        <v>0.7</v>
      </c>
      <c r="BD120" s="262">
        <v>0.7</v>
      </c>
      <c r="BE120" s="262">
        <v>0.7</v>
      </c>
      <c r="BF120" s="262">
        <v>0.7</v>
      </c>
      <c r="BG120" s="262">
        <v>0.7</v>
      </c>
      <c r="BH120" s="262">
        <v>0.7</v>
      </c>
      <c r="BI120" s="262">
        <v>0.7</v>
      </c>
      <c r="BJ120" s="262">
        <v>0.7</v>
      </c>
      <c r="BK120" s="262">
        <v>0.7</v>
      </c>
      <c r="BL120" s="262">
        <v>0.7</v>
      </c>
      <c r="BM120" s="262">
        <v>0.7</v>
      </c>
      <c r="BN120" s="262">
        <v>0.7</v>
      </c>
      <c r="BO120" s="262">
        <v>0.7</v>
      </c>
      <c r="BP120" s="262">
        <v>0.7</v>
      </c>
      <c r="BQ120" s="262">
        <v>0.7</v>
      </c>
      <c r="BR120" s="262">
        <v>0.7</v>
      </c>
      <c r="BS120" s="262">
        <v>0.7</v>
      </c>
      <c r="BT120" s="262">
        <v>0.7</v>
      </c>
      <c r="BU120" s="262">
        <v>0.7</v>
      </c>
      <c r="BV120" s="262">
        <v>0.7</v>
      </c>
      <c r="BW120" s="262">
        <v>0.7</v>
      </c>
      <c r="BX120" s="262">
        <v>0.7</v>
      </c>
      <c r="BY120" s="262">
        <v>0.7</v>
      </c>
      <c r="BZ120" s="262">
        <v>0.7</v>
      </c>
      <c r="CA120" s="262">
        <v>0.7</v>
      </c>
      <c r="CB120" s="262">
        <v>0.7</v>
      </c>
      <c r="CC120" s="262">
        <v>0.7</v>
      </c>
      <c r="CD120" s="262">
        <v>0.7</v>
      </c>
      <c r="CE120" s="262">
        <v>0.7</v>
      </c>
      <c r="CF120" s="262">
        <v>0.7</v>
      </c>
      <c r="CG120" s="262">
        <v>0.7</v>
      </c>
      <c r="CH120" s="262">
        <v>0.7</v>
      </c>
      <c r="CI120" s="262">
        <v>0.7</v>
      </c>
      <c r="CJ120" s="262">
        <v>0.7</v>
      </c>
      <c r="CK120" s="262">
        <v>0.7</v>
      </c>
      <c r="CL120" s="262">
        <v>0.7</v>
      </c>
      <c r="CM120" s="262">
        <v>0.7</v>
      </c>
      <c r="CN120" s="262">
        <v>0.7</v>
      </c>
      <c r="CO120" s="262">
        <v>0.7</v>
      </c>
      <c r="CP120" s="262">
        <v>0.7</v>
      </c>
      <c r="CQ120" s="262">
        <v>0.7</v>
      </c>
      <c r="CR120" s="262">
        <v>0.7</v>
      </c>
      <c r="CS120" s="262">
        <v>0.7</v>
      </c>
      <c r="CT120" s="262">
        <v>0.7</v>
      </c>
      <c r="CU120" s="262">
        <v>0.7</v>
      </c>
      <c r="CV120" s="262">
        <v>0.7</v>
      </c>
      <c r="CW120" s="262">
        <v>0.7</v>
      </c>
      <c r="CX120" s="262">
        <v>0.7</v>
      </c>
      <c r="CY120" s="262">
        <v>0.7</v>
      </c>
      <c r="CZ120" s="262">
        <v>0.7</v>
      </c>
      <c r="DA120" s="262">
        <v>0.7</v>
      </c>
      <c r="DB120" s="262">
        <v>0.7</v>
      </c>
      <c r="DC120" s="262">
        <v>0.7</v>
      </c>
      <c r="DD120" s="262">
        <v>0.7</v>
      </c>
      <c r="DE120" s="262">
        <v>0.7</v>
      </c>
      <c r="DF120" s="262">
        <v>0.7</v>
      </c>
      <c r="DG120" s="262">
        <v>0.7</v>
      </c>
      <c r="DH120" s="262">
        <v>0.7</v>
      </c>
      <c r="DI120" s="262">
        <v>0.7</v>
      </c>
      <c r="DJ120" s="262">
        <v>0.7</v>
      </c>
      <c r="DK120" s="262">
        <v>0.7</v>
      </c>
      <c r="DL120" s="262">
        <v>0.7</v>
      </c>
      <c r="DM120" s="262">
        <v>0.7</v>
      </c>
      <c r="DN120" s="262">
        <v>0.7</v>
      </c>
      <c r="DO120" s="262">
        <v>0.7</v>
      </c>
      <c r="DP120" s="262">
        <v>0.7</v>
      </c>
      <c r="DQ120" s="262">
        <v>0.7</v>
      </c>
      <c r="DR120" s="262">
        <v>0.7</v>
      </c>
      <c r="DS120" s="262">
        <v>0.7</v>
      </c>
      <c r="DT120" s="262">
        <v>0.7</v>
      </c>
      <c r="DU120" s="262">
        <v>0.7</v>
      </c>
      <c r="DV120" s="262">
        <v>0.7</v>
      </c>
      <c r="DW120" s="262">
        <v>0.7</v>
      </c>
      <c r="DX120" s="262">
        <v>0.7</v>
      </c>
      <c r="DY120" s="262">
        <v>0.7</v>
      </c>
      <c r="DZ120" s="262">
        <v>0.7</v>
      </c>
      <c r="EA120" s="262">
        <v>0.7</v>
      </c>
      <c r="EB120" s="262">
        <v>0.7</v>
      </c>
      <c r="EC120" s="262">
        <v>0.7</v>
      </c>
      <c r="ED120" s="262">
        <v>0.7</v>
      </c>
      <c r="EE120" s="262">
        <v>0.7</v>
      </c>
      <c r="EF120" s="262">
        <v>0.7</v>
      </c>
      <c r="EG120" s="262">
        <v>0.7</v>
      </c>
      <c r="EH120" s="262">
        <v>0.7</v>
      </c>
      <c r="EI120" s="262">
        <v>0.7</v>
      </c>
      <c r="EJ120" s="262">
        <v>0.7</v>
      </c>
      <c r="EK120" s="262">
        <v>0.7</v>
      </c>
      <c r="EL120" s="262">
        <v>0.7</v>
      </c>
      <c r="EM120" s="262">
        <v>0.7</v>
      </c>
      <c r="EN120" s="262">
        <v>0.7</v>
      </c>
      <c r="EO120" s="262">
        <v>0.7</v>
      </c>
      <c r="EP120" s="262">
        <v>0.7</v>
      </c>
      <c r="EQ120" s="262">
        <v>0.7</v>
      </c>
      <c r="ER120" s="262">
        <v>0.7</v>
      </c>
      <c r="ES120" s="262">
        <v>0.7</v>
      </c>
      <c r="ET120" s="262">
        <v>0.7</v>
      </c>
      <c r="EU120" s="262">
        <v>0.7</v>
      </c>
      <c r="EV120" s="262">
        <v>0.7</v>
      </c>
      <c r="EW120" s="262">
        <v>0.7</v>
      </c>
      <c r="EX120" s="262">
        <v>0.7</v>
      </c>
      <c r="EY120" s="262">
        <v>0.7</v>
      </c>
      <c r="EZ120" s="262">
        <v>0.7</v>
      </c>
      <c r="FA120" s="262">
        <v>0.7</v>
      </c>
      <c r="FB120" s="262">
        <v>0.7</v>
      </c>
      <c r="FC120" s="262">
        <v>0.7</v>
      </c>
      <c r="FD120" s="262">
        <v>0.7</v>
      </c>
      <c r="FE120" s="262">
        <v>0.7</v>
      </c>
      <c r="FF120" s="262">
        <v>0.7</v>
      </c>
      <c r="FG120" s="262">
        <v>0.7</v>
      </c>
      <c r="FH120" s="262">
        <v>0.7</v>
      </c>
      <c r="FI120" s="262">
        <v>0.7</v>
      </c>
      <c r="FJ120" s="262">
        <v>0.7</v>
      </c>
      <c r="FK120" s="262">
        <v>0.7</v>
      </c>
      <c r="FL120" s="262">
        <v>0.7</v>
      </c>
      <c r="FM120" s="262">
        <v>0.7</v>
      </c>
      <c r="FN120" s="262">
        <v>0.7</v>
      </c>
      <c r="FO120" s="262">
        <v>0.7</v>
      </c>
      <c r="FP120" s="262">
        <v>0.7</v>
      </c>
      <c r="FQ120" s="262">
        <v>0.7</v>
      </c>
      <c r="FR120" s="262">
        <v>0.7</v>
      </c>
      <c r="FS120" s="262">
        <v>0.7</v>
      </c>
      <c r="FT120" s="262">
        <v>0.7</v>
      </c>
      <c r="FU120" s="262">
        <v>0.7</v>
      </c>
      <c r="FV120" s="262">
        <v>0.7</v>
      </c>
      <c r="FW120" s="262">
        <v>0.7</v>
      </c>
      <c r="FX120" s="262">
        <v>0.7</v>
      </c>
      <c r="FY120" s="262">
        <v>0.7</v>
      </c>
      <c r="FZ120" s="262">
        <v>0.7</v>
      </c>
      <c r="GA120" s="262">
        <v>0.7</v>
      </c>
      <c r="GB120" s="262">
        <v>0.7</v>
      </c>
      <c r="GC120" s="262">
        <v>0.7</v>
      </c>
      <c r="GD120" s="262">
        <v>0.7</v>
      </c>
      <c r="GE120" s="262">
        <v>0.7</v>
      </c>
      <c r="GF120" s="262">
        <v>0.7</v>
      </c>
      <c r="GG120" s="262">
        <v>0.7</v>
      </c>
      <c r="GH120" s="262">
        <v>0.7</v>
      </c>
      <c r="GI120" s="262">
        <v>0.7</v>
      </c>
      <c r="GJ120" s="262">
        <v>0.7</v>
      </c>
      <c r="GK120" s="262">
        <v>0.7</v>
      </c>
      <c r="GL120" s="262">
        <v>0.7</v>
      </c>
      <c r="GM120" s="262">
        <v>0.7</v>
      </c>
      <c r="GN120" s="262">
        <v>0.7</v>
      </c>
      <c r="GO120" s="262">
        <v>0.7</v>
      </c>
      <c r="GP120" s="262">
        <v>0.7</v>
      </c>
      <c r="GQ120" s="262">
        <v>0.7</v>
      </c>
      <c r="GR120" s="262">
        <v>0.7</v>
      </c>
      <c r="GS120" s="262">
        <v>0.7</v>
      </c>
      <c r="GT120" s="262">
        <v>0.7</v>
      </c>
      <c r="GU120" s="262">
        <v>0.7</v>
      </c>
      <c r="GV120" s="262">
        <v>0.7</v>
      </c>
      <c r="GW120" s="262">
        <v>0.7</v>
      </c>
      <c r="GX120" s="262">
        <v>0.7</v>
      </c>
      <c r="GY120" s="262">
        <v>0.7</v>
      </c>
      <c r="GZ120" s="262">
        <v>0.7</v>
      </c>
      <c r="HA120" s="262">
        <v>0.7</v>
      </c>
    </row>
    <row r="121" spans="1:209">
      <c r="A121" s="259" t="s">
        <v>1261</v>
      </c>
      <c r="B121" s="277">
        <f t="shared" si="13"/>
        <v>0.61594202898550732</v>
      </c>
      <c r="C121" s="277">
        <f t="shared" si="13"/>
        <v>0.6095890410958904</v>
      </c>
      <c r="D121" s="277">
        <f>D75/D29</f>
        <v>0.61146496815286622</v>
      </c>
      <c r="E121" s="277">
        <f>E75/E29</f>
        <v>0.64071856287425155</v>
      </c>
      <c r="F121" s="277">
        <f t="shared" ref="F121:J122" si="17">E121+($K121-$E121)/6</f>
        <v>0.65059880239520962</v>
      </c>
      <c r="G121" s="277">
        <f t="shared" si="17"/>
        <v>0.66047904191616769</v>
      </c>
      <c r="H121" s="277">
        <f t="shared" si="17"/>
        <v>0.67035928143712575</v>
      </c>
      <c r="I121" s="277">
        <f t="shared" si="17"/>
        <v>0.68023952095808382</v>
      </c>
      <c r="J121" s="277">
        <f t="shared" si="17"/>
        <v>0.69011976047904189</v>
      </c>
      <c r="K121" s="277">
        <v>0.7</v>
      </c>
      <c r="L121" s="262">
        <f t="shared" si="2"/>
        <v>0.7</v>
      </c>
      <c r="M121" s="262">
        <f t="shared" si="14"/>
        <v>0.7</v>
      </c>
      <c r="N121" s="262">
        <f t="shared" si="14"/>
        <v>0.7</v>
      </c>
      <c r="O121" s="262">
        <f t="shared" si="14"/>
        <v>0.7</v>
      </c>
      <c r="P121" s="262">
        <f t="shared" si="14"/>
        <v>0.7</v>
      </c>
      <c r="Q121" s="262">
        <v>0.7</v>
      </c>
      <c r="R121" s="262">
        <v>0.7</v>
      </c>
      <c r="S121" s="262">
        <v>0.7</v>
      </c>
      <c r="T121" s="262">
        <v>0.7</v>
      </c>
      <c r="U121" s="262">
        <v>0.7</v>
      </c>
      <c r="V121" s="262">
        <v>0.7</v>
      </c>
      <c r="W121" s="262">
        <v>0.7</v>
      </c>
      <c r="X121" s="262">
        <v>0.7</v>
      </c>
      <c r="Y121" s="262">
        <v>0.7</v>
      </c>
      <c r="Z121" s="262">
        <v>0.7</v>
      </c>
      <c r="AA121" s="262">
        <v>0.7</v>
      </c>
      <c r="AB121" s="262">
        <v>0.7</v>
      </c>
      <c r="AC121" s="262">
        <v>0.7</v>
      </c>
      <c r="AD121" s="262">
        <v>0.7</v>
      </c>
      <c r="AE121" s="262">
        <v>0.7</v>
      </c>
      <c r="AF121" s="262">
        <v>0.7</v>
      </c>
      <c r="AG121" s="262">
        <v>0.7</v>
      </c>
      <c r="AH121" s="262">
        <v>0.7</v>
      </c>
      <c r="AI121" s="262">
        <v>0.7</v>
      </c>
      <c r="AJ121" s="262">
        <v>0.7</v>
      </c>
      <c r="AK121" s="262">
        <v>0.7</v>
      </c>
      <c r="AL121" s="262">
        <v>0.7</v>
      </c>
      <c r="AM121" s="262">
        <v>0.7</v>
      </c>
      <c r="AN121" s="262">
        <v>0.7</v>
      </c>
      <c r="AO121" s="262">
        <v>0.7</v>
      </c>
      <c r="AP121" s="262">
        <v>0.7</v>
      </c>
      <c r="AQ121" s="262">
        <v>0.7</v>
      </c>
      <c r="AR121" s="262">
        <v>0.7</v>
      </c>
      <c r="AS121" s="262">
        <v>0.7</v>
      </c>
      <c r="AT121" s="262">
        <v>0.7</v>
      </c>
      <c r="AU121" s="262">
        <v>0.7</v>
      </c>
      <c r="AV121" s="262">
        <v>0.7</v>
      </c>
      <c r="AW121" s="262">
        <v>0.7</v>
      </c>
      <c r="AX121" s="262">
        <v>0.7</v>
      </c>
      <c r="AY121" s="262">
        <v>0.7</v>
      </c>
      <c r="AZ121" s="262">
        <v>0.7</v>
      </c>
      <c r="BA121" s="262">
        <v>0.7</v>
      </c>
      <c r="BB121" s="262">
        <v>0.7</v>
      </c>
      <c r="BC121" s="262">
        <v>0.7</v>
      </c>
      <c r="BD121" s="262">
        <v>0.7</v>
      </c>
      <c r="BE121" s="262">
        <v>0.7</v>
      </c>
      <c r="BF121" s="262">
        <v>0.7</v>
      </c>
      <c r="BG121" s="262">
        <v>0.7</v>
      </c>
      <c r="BH121" s="262">
        <v>0.7</v>
      </c>
      <c r="BI121" s="262">
        <v>0.7</v>
      </c>
      <c r="BJ121" s="262">
        <v>0.7</v>
      </c>
      <c r="BK121" s="262">
        <v>0.7</v>
      </c>
      <c r="BL121" s="262">
        <v>0.7</v>
      </c>
      <c r="BM121" s="262">
        <v>0.7</v>
      </c>
      <c r="BN121" s="262">
        <v>0.7</v>
      </c>
      <c r="BO121" s="262">
        <v>0.7</v>
      </c>
      <c r="BP121" s="262">
        <v>0.7</v>
      </c>
      <c r="BQ121" s="262">
        <v>0.7</v>
      </c>
      <c r="BR121" s="262">
        <v>0.7</v>
      </c>
      <c r="BS121" s="262">
        <v>0.7</v>
      </c>
      <c r="BT121" s="262">
        <v>0.7</v>
      </c>
      <c r="BU121" s="262">
        <v>0.7</v>
      </c>
      <c r="BV121" s="262">
        <v>0.7</v>
      </c>
      <c r="BW121" s="262">
        <v>0.7</v>
      </c>
      <c r="BX121" s="262">
        <v>0.7</v>
      </c>
      <c r="BY121" s="262">
        <v>0.7</v>
      </c>
      <c r="BZ121" s="262">
        <v>0.7</v>
      </c>
      <c r="CA121" s="262">
        <v>0.7</v>
      </c>
      <c r="CB121" s="262">
        <v>0.7</v>
      </c>
      <c r="CC121" s="262">
        <v>0.7</v>
      </c>
      <c r="CD121" s="262">
        <v>0.7</v>
      </c>
      <c r="CE121" s="262">
        <v>0.7</v>
      </c>
      <c r="CF121" s="262">
        <v>0.7</v>
      </c>
      <c r="CG121" s="262">
        <v>0.7</v>
      </c>
      <c r="CH121" s="262">
        <v>0.7</v>
      </c>
      <c r="CI121" s="262">
        <v>0.7</v>
      </c>
      <c r="CJ121" s="262">
        <v>0.7</v>
      </c>
      <c r="CK121" s="262">
        <v>0.7</v>
      </c>
      <c r="CL121" s="262">
        <v>0.7</v>
      </c>
      <c r="CM121" s="262">
        <v>0.7</v>
      </c>
      <c r="CN121" s="262">
        <v>0.7</v>
      </c>
      <c r="CO121" s="262">
        <v>0.7</v>
      </c>
      <c r="CP121" s="262">
        <v>0.7</v>
      </c>
      <c r="CQ121" s="262">
        <v>0.7</v>
      </c>
      <c r="CR121" s="262">
        <v>0.7</v>
      </c>
      <c r="CS121" s="262">
        <v>0.7</v>
      </c>
      <c r="CT121" s="262">
        <v>0.7</v>
      </c>
      <c r="CU121" s="262">
        <v>0.7</v>
      </c>
      <c r="CV121" s="262">
        <v>0.7</v>
      </c>
      <c r="CW121" s="262">
        <v>0.7</v>
      </c>
      <c r="CX121" s="262">
        <v>0.7</v>
      </c>
      <c r="CY121" s="262">
        <v>0.7</v>
      </c>
      <c r="CZ121" s="262">
        <v>0.7</v>
      </c>
      <c r="DA121" s="262">
        <v>0.7</v>
      </c>
      <c r="DB121" s="262">
        <v>0.7</v>
      </c>
      <c r="DC121" s="262">
        <v>0.7</v>
      </c>
      <c r="DD121" s="262">
        <v>0.7</v>
      </c>
      <c r="DE121" s="262">
        <v>0.7</v>
      </c>
      <c r="DF121" s="262">
        <v>0.7</v>
      </c>
      <c r="DG121" s="262">
        <v>0.7</v>
      </c>
      <c r="DH121" s="262">
        <v>0.7</v>
      </c>
      <c r="DI121" s="262">
        <v>0.7</v>
      </c>
      <c r="DJ121" s="262">
        <v>0.7</v>
      </c>
      <c r="DK121" s="262">
        <v>0.7</v>
      </c>
      <c r="DL121" s="262">
        <v>0.7</v>
      </c>
      <c r="DM121" s="262">
        <v>0.7</v>
      </c>
      <c r="DN121" s="262">
        <v>0.7</v>
      </c>
      <c r="DO121" s="262">
        <v>0.7</v>
      </c>
      <c r="DP121" s="262">
        <v>0.7</v>
      </c>
      <c r="DQ121" s="262">
        <v>0.7</v>
      </c>
      <c r="DR121" s="262">
        <v>0.7</v>
      </c>
      <c r="DS121" s="262">
        <v>0.7</v>
      </c>
      <c r="DT121" s="262">
        <v>0.7</v>
      </c>
      <c r="DU121" s="262">
        <v>0.7</v>
      </c>
      <c r="DV121" s="262">
        <v>0.7</v>
      </c>
      <c r="DW121" s="262">
        <v>0.7</v>
      </c>
      <c r="DX121" s="262">
        <v>0.7</v>
      </c>
      <c r="DY121" s="262">
        <v>0.7</v>
      </c>
      <c r="DZ121" s="262">
        <v>0.7</v>
      </c>
      <c r="EA121" s="262">
        <v>0.7</v>
      </c>
      <c r="EB121" s="262">
        <v>0.7</v>
      </c>
      <c r="EC121" s="262">
        <v>0.7</v>
      </c>
      <c r="ED121" s="262">
        <v>0.7</v>
      </c>
      <c r="EE121" s="262">
        <v>0.7</v>
      </c>
      <c r="EF121" s="262">
        <v>0.7</v>
      </c>
      <c r="EG121" s="262">
        <v>0.7</v>
      </c>
      <c r="EH121" s="262">
        <v>0.7</v>
      </c>
      <c r="EI121" s="262">
        <v>0.7</v>
      </c>
      <c r="EJ121" s="262">
        <v>0.7</v>
      </c>
      <c r="EK121" s="262">
        <v>0.7</v>
      </c>
      <c r="EL121" s="262">
        <v>0.7</v>
      </c>
      <c r="EM121" s="262">
        <v>0.7</v>
      </c>
      <c r="EN121" s="262">
        <v>0.7</v>
      </c>
      <c r="EO121" s="262">
        <v>0.7</v>
      </c>
      <c r="EP121" s="262">
        <v>0.7</v>
      </c>
      <c r="EQ121" s="262">
        <v>0.7</v>
      </c>
      <c r="ER121" s="262">
        <v>0.7</v>
      </c>
      <c r="ES121" s="262">
        <v>0.7</v>
      </c>
      <c r="ET121" s="262">
        <v>0.7</v>
      </c>
      <c r="EU121" s="262">
        <v>0.7</v>
      </c>
      <c r="EV121" s="262">
        <v>0.7</v>
      </c>
      <c r="EW121" s="262">
        <v>0.7</v>
      </c>
      <c r="EX121" s="262">
        <v>0.7</v>
      </c>
      <c r="EY121" s="262">
        <v>0.7</v>
      </c>
      <c r="EZ121" s="262">
        <v>0.7</v>
      </c>
      <c r="FA121" s="262">
        <v>0.7</v>
      </c>
      <c r="FB121" s="262">
        <v>0.7</v>
      </c>
      <c r="FC121" s="262">
        <v>0.7</v>
      </c>
      <c r="FD121" s="262">
        <v>0.7</v>
      </c>
      <c r="FE121" s="262">
        <v>0.7</v>
      </c>
      <c r="FF121" s="262">
        <v>0.7</v>
      </c>
      <c r="FG121" s="262">
        <v>0.7</v>
      </c>
      <c r="FH121" s="262">
        <v>0.7</v>
      </c>
      <c r="FI121" s="262">
        <v>0.7</v>
      </c>
      <c r="FJ121" s="262">
        <v>0.7</v>
      </c>
      <c r="FK121" s="262">
        <v>0.7</v>
      </c>
      <c r="FL121" s="262">
        <v>0.7</v>
      </c>
      <c r="FM121" s="262">
        <v>0.7</v>
      </c>
      <c r="FN121" s="262">
        <v>0.7</v>
      </c>
      <c r="FO121" s="262">
        <v>0.7</v>
      </c>
      <c r="FP121" s="262">
        <v>0.7</v>
      </c>
      <c r="FQ121" s="262">
        <v>0.7</v>
      </c>
      <c r="FR121" s="262">
        <v>0.7</v>
      </c>
      <c r="FS121" s="262">
        <v>0.7</v>
      </c>
      <c r="FT121" s="262">
        <v>0.7</v>
      </c>
      <c r="FU121" s="262">
        <v>0.7</v>
      </c>
      <c r="FV121" s="262">
        <v>0.7</v>
      </c>
      <c r="FW121" s="262">
        <v>0.7</v>
      </c>
      <c r="FX121" s="262">
        <v>0.7</v>
      </c>
      <c r="FY121" s="262">
        <v>0.7</v>
      </c>
      <c r="FZ121" s="262">
        <v>0.7</v>
      </c>
      <c r="GA121" s="262">
        <v>0.7</v>
      </c>
      <c r="GB121" s="262">
        <v>0.7</v>
      </c>
      <c r="GC121" s="262">
        <v>0.7</v>
      </c>
      <c r="GD121" s="262">
        <v>0.7</v>
      </c>
      <c r="GE121" s="262">
        <v>0.7</v>
      </c>
      <c r="GF121" s="262">
        <v>0.7</v>
      </c>
      <c r="GG121" s="262">
        <v>0.7</v>
      </c>
      <c r="GH121" s="262">
        <v>0.7</v>
      </c>
      <c r="GI121" s="262">
        <v>0.7</v>
      </c>
      <c r="GJ121" s="262">
        <v>0.7</v>
      </c>
      <c r="GK121" s="262">
        <v>0.7</v>
      </c>
      <c r="GL121" s="262">
        <v>0.7</v>
      </c>
      <c r="GM121" s="262">
        <v>0.7</v>
      </c>
      <c r="GN121" s="262">
        <v>0.7</v>
      </c>
      <c r="GO121" s="262">
        <v>0.7</v>
      </c>
      <c r="GP121" s="262">
        <v>0.7</v>
      </c>
      <c r="GQ121" s="262">
        <v>0.7</v>
      </c>
      <c r="GR121" s="262">
        <v>0.7</v>
      </c>
      <c r="GS121" s="262">
        <v>0.7</v>
      </c>
      <c r="GT121" s="262">
        <v>0.7</v>
      </c>
      <c r="GU121" s="262">
        <v>0.7</v>
      </c>
      <c r="GV121" s="262">
        <v>0.7</v>
      </c>
      <c r="GW121" s="262">
        <v>0.7</v>
      </c>
      <c r="GX121" s="262">
        <v>0.7</v>
      </c>
      <c r="GY121" s="262">
        <v>0.7</v>
      </c>
      <c r="GZ121" s="262">
        <v>0.7</v>
      </c>
      <c r="HA121" s="262">
        <v>0.7</v>
      </c>
    </row>
    <row r="122" spans="1:209">
      <c r="A122" s="259" t="s">
        <v>37</v>
      </c>
      <c r="B122" s="277">
        <f t="shared" si="13"/>
        <v>0.676056338028169</v>
      </c>
      <c r="C122" s="277">
        <f t="shared" si="13"/>
        <v>0.66935483870967749</v>
      </c>
      <c r="D122" s="277">
        <f>C122-($C122-$K122)/8</f>
        <v>0.67318548387096777</v>
      </c>
      <c r="E122" s="277">
        <f>D122-($C122-$K122)/8</f>
        <v>0.67701612903225805</v>
      </c>
      <c r="F122" s="277">
        <f t="shared" si="17"/>
        <v>0.68084677419354833</v>
      </c>
      <c r="G122" s="277">
        <f t="shared" si="17"/>
        <v>0.68467741935483861</v>
      </c>
      <c r="H122" s="277">
        <f t="shared" si="17"/>
        <v>0.68850806451612889</v>
      </c>
      <c r="I122" s="277">
        <f t="shared" si="17"/>
        <v>0.69233870967741917</v>
      </c>
      <c r="J122" s="277">
        <f t="shared" si="17"/>
        <v>0.69616935483870945</v>
      </c>
      <c r="K122" s="277">
        <v>0.7</v>
      </c>
      <c r="L122" s="262">
        <f t="shared" si="2"/>
        <v>0.7</v>
      </c>
      <c r="M122" s="262">
        <f t="shared" si="14"/>
        <v>0.7</v>
      </c>
      <c r="N122" s="262">
        <f t="shared" si="14"/>
        <v>0.7</v>
      </c>
      <c r="O122" s="262">
        <f t="shared" si="14"/>
        <v>0.7</v>
      </c>
      <c r="P122" s="262">
        <f t="shared" si="14"/>
        <v>0.7</v>
      </c>
      <c r="Q122" s="262">
        <v>0.7</v>
      </c>
      <c r="R122" s="262">
        <v>0.7</v>
      </c>
      <c r="S122" s="262">
        <v>0.7</v>
      </c>
      <c r="T122" s="262">
        <v>0.7</v>
      </c>
      <c r="U122" s="262">
        <v>0.7</v>
      </c>
      <c r="V122" s="262">
        <v>0.7</v>
      </c>
      <c r="W122" s="262">
        <v>0.7</v>
      </c>
      <c r="X122" s="262">
        <v>0.7</v>
      </c>
      <c r="Y122" s="262">
        <v>0.7</v>
      </c>
      <c r="Z122" s="262">
        <v>0.7</v>
      </c>
      <c r="AA122" s="262">
        <v>0.7</v>
      </c>
      <c r="AB122" s="262">
        <v>0.7</v>
      </c>
      <c r="AC122" s="262">
        <v>0.7</v>
      </c>
      <c r="AD122" s="262">
        <v>0.7</v>
      </c>
      <c r="AE122" s="262">
        <v>0.7</v>
      </c>
      <c r="AF122" s="262">
        <v>0.7</v>
      </c>
      <c r="AG122" s="262">
        <v>0.7</v>
      </c>
      <c r="AH122" s="262">
        <v>0.7</v>
      </c>
      <c r="AI122" s="262">
        <v>0.7</v>
      </c>
      <c r="AJ122" s="262">
        <v>0.7</v>
      </c>
      <c r="AK122" s="262">
        <v>0.7</v>
      </c>
      <c r="AL122" s="262">
        <v>0.7</v>
      </c>
      <c r="AM122" s="262">
        <v>0.7</v>
      </c>
      <c r="AN122" s="262">
        <v>0.7</v>
      </c>
      <c r="AO122" s="262">
        <v>0.7</v>
      </c>
      <c r="AP122" s="262">
        <v>0.7</v>
      </c>
      <c r="AQ122" s="262">
        <v>0.7</v>
      </c>
      <c r="AR122" s="262">
        <v>0.7</v>
      </c>
      <c r="AS122" s="262">
        <v>0.7</v>
      </c>
      <c r="AT122" s="262">
        <v>0.7</v>
      </c>
      <c r="AU122" s="262">
        <v>0.7</v>
      </c>
      <c r="AV122" s="262">
        <v>0.7</v>
      </c>
      <c r="AW122" s="262">
        <v>0.7</v>
      </c>
      <c r="AX122" s="262">
        <v>0.7</v>
      </c>
      <c r="AY122" s="262">
        <v>0.7</v>
      </c>
      <c r="AZ122" s="262">
        <v>0.7</v>
      </c>
      <c r="BA122" s="262">
        <v>0.7</v>
      </c>
      <c r="BB122" s="262">
        <v>0.7</v>
      </c>
      <c r="BC122" s="262">
        <v>0.7</v>
      </c>
      <c r="BD122" s="262">
        <v>0.7</v>
      </c>
      <c r="BE122" s="262">
        <v>0.7</v>
      </c>
      <c r="BF122" s="262">
        <v>0.7</v>
      </c>
      <c r="BG122" s="262">
        <v>0.7</v>
      </c>
      <c r="BH122" s="262">
        <v>0.7</v>
      </c>
      <c r="BI122" s="262">
        <v>0.7</v>
      </c>
      <c r="BJ122" s="262">
        <v>0.7</v>
      </c>
      <c r="BK122" s="262">
        <v>0.7</v>
      </c>
      <c r="BL122" s="262">
        <v>0.7</v>
      </c>
      <c r="BM122" s="262">
        <v>0.7</v>
      </c>
      <c r="BN122" s="262">
        <v>0.7</v>
      </c>
      <c r="BO122" s="262">
        <v>0.7</v>
      </c>
      <c r="BP122" s="262">
        <v>0.7</v>
      </c>
      <c r="BQ122" s="262">
        <v>0.7</v>
      </c>
      <c r="BR122" s="262">
        <v>0.7</v>
      </c>
      <c r="BS122" s="262">
        <v>0.7</v>
      </c>
      <c r="BT122" s="262">
        <v>0.7</v>
      </c>
      <c r="BU122" s="262">
        <v>0.7</v>
      </c>
      <c r="BV122" s="262">
        <v>0.7</v>
      </c>
      <c r="BW122" s="262">
        <v>0.7</v>
      </c>
      <c r="BX122" s="262">
        <v>0.7</v>
      </c>
      <c r="BY122" s="262">
        <v>0.7</v>
      </c>
      <c r="BZ122" s="262">
        <v>0.7</v>
      </c>
      <c r="CA122" s="262">
        <v>0.7</v>
      </c>
      <c r="CB122" s="262">
        <v>0.7</v>
      </c>
      <c r="CC122" s="262">
        <v>0.7</v>
      </c>
      <c r="CD122" s="262">
        <v>0.7</v>
      </c>
      <c r="CE122" s="262">
        <v>0.7</v>
      </c>
      <c r="CF122" s="262">
        <v>0.7</v>
      </c>
      <c r="CG122" s="262">
        <v>0.7</v>
      </c>
      <c r="CH122" s="262">
        <v>0.7</v>
      </c>
      <c r="CI122" s="262">
        <v>0.7</v>
      </c>
      <c r="CJ122" s="262">
        <v>0.7</v>
      </c>
      <c r="CK122" s="262">
        <v>0.7</v>
      </c>
      <c r="CL122" s="262">
        <v>0.7</v>
      </c>
      <c r="CM122" s="262">
        <v>0.7</v>
      </c>
      <c r="CN122" s="262">
        <v>0.7</v>
      </c>
      <c r="CO122" s="262">
        <v>0.7</v>
      </c>
      <c r="CP122" s="262">
        <v>0.7</v>
      </c>
      <c r="CQ122" s="262">
        <v>0.7</v>
      </c>
      <c r="CR122" s="262">
        <v>0.7</v>
      </c>
      <c r="CS122" s="262">
        <v>0.7</v>
      </c>
      <c r="CT122" s="262">
        <v>0.7</v>
      </c>
      <c r="CU122" s="262">
        <v>0.7</v>
      </c>
      <c r="CV122" s="262">
        <v>0.7</v>
      </c>
      <c r="CW122" s="262">
        <v>0.7</v>
      </c>
      <c r="CX122" s="262">
        <v>0.7</v>
      </c>
      <c r="CY122" s="262">
        <v>0.7</v>
      </c>
      <c r="CZ122" s="262">
        <v>0.7</v>
      </c>
      <c r="DA122" s="262">
        <v>0.7</v>
      </c>
      <c r="DB122" s="262">
        <v>0.7</v>
      </c>
      <c r="DC122" s="262">
        <v>0.7</v>
      </c>
      <c r="DD122" s="262">
        <v>0.7</v>
      </c>
      <c r="DE122" s="262">
        <v>0.7</v>
      </c>
      <c r="DF122" s="262">
        <v>0.7</v>
      </c>
      <c r="DG122" s="262">
        <v>0.7</v>
      </c>
      <c r="DH122" s="262">
        <v>0.7</v>
      </c>
      <c r="DI122" s="262">
        <v>0.7</v>
      </c>
      <c r="DJ122" s="262">
        <v>0.7</v>
      </c>
      <c r="DK122" s="262">
        <v>0.7</v>
      </c>
      <c r="DL122" s="262">
        <v>0.7</v>
      </c>
      <c r="DM122" s="262">
        <v>0.7</v>
      </c>
      <c r="DN122" s="262">
        <v>0.7</v>
      </c>
      <c r="DO122" s="262">
        <v>0.7</v>
      </c>
      <c r="DP122" s="262">
        <v>0.7</v>
      </c>
      <c r="DQ122" s="262">
        <v>0.7</v>
      </c>
      <c r="DR122" s="262">
        <v>0.7</v>
      </c>
      <c r="DS122" s="262">
        <v>0.7</v>
      </c>
      <c r="DT122" s="262">
        <v>0.7</v>
      </c>
      <c r="DU122" s="262">
        <v>0.7</v>
      </c>
      <c r="DV122" s="262">
        <v>0.7</v>
      </c>
      <c r="DW122" s="262">
        <v>0.7</v>
      </c>
      <c r="DX122" s="262">
        <v>0.7</v>
      </c>
      <c r="DY122" s="262">
        <v>0.7</v>
      </c>
      <c r="DZ122" s="262">
        <v>0.7</v>
      </c>
      <c r="EA122" s="262">
        <v>0.7</v>
      </c>
      <c r="EB122" s="262">
        <v>0.7</v>
      </c>
      <c r="EC122" s="262">
        <v>0.7</v>
      </c>
      <c r="ED122" s="262">
        <v>0.7</v>
      </c>
      <c r="EE122" s="262">
        <v>0.7</v>
      </c>
      <c r="EF122" s="262">
        <v>0.7</v>
      </c>
      <c r="EG122" s="262">
        <v>0.7</v>
      </c>
      <c r="EH122" s="262">
        <v>0.7</v>
      </c>
      <c r="EI122" s="262">
        <v>0.7</v>
      </c>
      <c r="EJ122" s="262">
        <v>0.7</v>
      </c>
      <c r="EK122" s="262">
        <v>0.7</v>
      </c>
      <c r="EL122" s="262">
        <v>0.7</v>
      </c>
      <c r="EM122" s="262">
        <v>0.7</v>
      </c>
      <c r="EN122" s="262">
        <v>0.7</v>
      </c>
      <c r="EO122" s="262">
        <v>0.7</v>
      </c>
      <c r="EP122" s="262">
        <v>0.7</v>
      </c>
      <c r="EQ122" s="262">
        <v>0.7</v>
      </c>
      <c r="ER122" s="262">
        <v>0.7</v>
      </c>
      <c r="ES122" s="262">
        <v>0.7</v>
      </c>
      <c r="ET122" s="262">
        <v>0.7</v>
      </c>
      <c r="EU122" s="262">
        <v>0.7</v>
      </c>
      <c r="EV122" s="262">
        <v>0.7</v>
      </c>
      <c r="EW122" s="262">
        <v>0.7</v>
      </c>
      <c r="EX122" s="262">
        <v>0.7</v>
      </c>
      <c r="EY122" s="262">
        <v>0.7</v>
      </c>
      <c r="EZ122" s="262">
        <v>0.7</v>
      </c>
      <c r="FA122" s="262">
        <v>0.7</v>
      </c>
      <c r="FB122" s="262">
        <v>0.7</v>
      </c>
      <c r="FC122" s="262">
        <v>0.7</v>
      </c>
      <c r="FD122" s="262">
        <v>0.7</v>
      </c>
      <c r="FE122" s="262">
        <v>0.7</v>
      </c>
      <c r="FF122" s="262">
        <v>0.7</v>
      </c>
      <c r="FG122" s="262">
        <v>0.7</v>
      </c>
      <c r="FH122" s="262">
        <v>0.7</v>
      </c>
      <c r="FI122" s="262">
        <v>0.7</v>
      </c>
      <c r="FJ122" s="262">
        <v>0.7</v>
      </c>
      <c r="FK122" s="262">
        <v>0.7</v>
      </c>
      <c r="FL122" s="262">
        <v>0.7</v>
      </c>
      <c r="FM122" s="262">
        <v>0.7</v>
      </c>
      <c r="FN122" s="262">
        <v>0.7</v>
      </c>
      <c r="FO122" s="262">
        <v>0.7</v>
      </c>
      <c r="FP122" s="262">
        <v>0.7</v>
      </c>
      <c r="FQ122" s="262">
        <v>0.7</v>
      </c>
      <c r="FR122" s="262">
        <v>0.7</v>
      </c>
      <c r="FS122" s="262">
        <v>0.7</v>
      </c>
      <c r="FT122" s="262">
        <v>0.7</v>
      </c>
      <c r="FU122" s="262">
        <v>0.7</v>
      </c>
      <c r="FV122" s="262">
        <v>0.7</v>
      </c>
      <c r="FW122" s="262">
        <v>0.7</v>
      </c>
      <c r="FX122" s="262">
        <v>0.7</v>
      </c>
      <c r="FY122" s="262">
        <v>0.7</v>
      </c>
      <c r="FZ122" s="262">
        <v>0.7</v>
      </c>
      <c r="GA122" s="262">
        <v>0.7</v>
      </c>
      <c r="GB122" s="262">
        <v>0.7</v>
      </c>
      <c r="GC122" s="262">
        <v>0.7</v>
      </c>
      <c r="GD122" s="262">
        <v>0.7</v>
      </c>
      <c r="GE122" s="262">
        <v>0.7</v>
      </c>
      <c r="GF122" s="262">
        <v>0.7</v>
      </c>
      <c r="GG122" s="262">
        <v>0.7</v>
      </c>
      <c r="GH122" s="262">
        <v>0.7</v>
      </c>
      <c r="GI122" s="262">
        <v>0.7</v>
      </c>
      <c r="GJ122" s="262">
        <v>0.7</v>
      </c>
      <c r="GK122" s="262">
        <v>0.7</v>
      </c>
      <c r="GL122" s="262">
        <v>0.7</v>
      </c>
      <c r="GM122" s="262">
        <v>0.7</v>
      </c>
      <c r="GN122" s="262">
        <v>0.7</v>
      </c>
      <c r="GO122" s="262">
        <v>0.7</v>
      </c>
      <c r="GP122" s="262">
        <v>0.7</v>
      </c>
      <c r="GQ122" s="262">
        <v>0.7</v>
      </c>
      <c r="GR122" s="262">
        <v>0.7</v>
      </c>
      <c r="GS122" s="262">
        <v>0.7</v>
      </c>
      <c r="GT122" s="262">
        <v>0.7</v>
      </c>
      <c r="GU122" s="262">
        <v>0.7</v>
      </c>
      <c r="GV122" s="262">
        <v>0.7</v>
      </c>
      <c r="GW122" s="262">
        <v>0.7</v>
      </c>
      <c r="GX122" s="262">
        <v>0.7</v>
      </c>
      <c r="GY122" s="262">
        <v>0.7</v>
      </c>
      <c r="GZ122" s="262">
        <v>0.7</v>
      </c>
      <c r="HA122" s="262">
        <v>0.7</v>
      </c>
    </row>
    <row r="123" spans="1:209">
      <c r="A123" s="259" t="s">
        <v>38</v>
      </c>
      <c r="B123" s="277">
        <f t="shared" si="13"/>
        <v>0.69736842105263164</v>
      </c>
      <c r="C123" s="277">
        <f t="shared" si="13"/>
        <v>0.7</v>
      </c>
      <c r="D123" s="277">
        <f>D77/D31</f>
        <v>0.71084337349397586</v>
      </c>
      <c r="E123" s="277">
        <f t="shared" ref="E123:J123" si="18">D123+($K123-$D123)/7</f>
        <v>0.70929432013769356</v>
      </c>
      <c r="F123" s="277">
        <f t="shared" si="18"/>
        <v>0.70774526678141125</v>
      </c>
      <c r="G123" s="277">
        <f t="shared" si="18"/>
        <v>0.70619621342512895</v>
      </c>
      <c r="H123" s="277">
        <f t="shared" si="18"/>
        <v>0.70464716006884665</v>
      </c>
      <c r="I123" s="277">
        <f t="shared" si="18"/>
        <v>0.70309810671256434</v>
      </c>
      <c r="J123" s="277">
        <f t="shared" si="18"/>
        <v>0.70154905335628204</v>
      </c>
      <c r="K123" s="277">
        <v>0.7</v>
      </c>
      <c r="L123" s="262">
        <f t="shared" si="2"/>
        <v>0.7</v>
      </c>
      <c r="M123" s="262">
        <f t="shared" si="14"/>
        <v>0.7</v>
      </c>
      <c r="N123" s="262">
        <f t="shared" si="14"/>
        <v>0.7</v>
      </c>
      <c r="O123" s="262">
        <f t="shared" si="14"/>
        <v>0.7</v>
      </c>
      <c r="P123" s="262">
        <f t="shared" si="14"/>
        <v>0.7</v>
      </c>
      <c r="Q123" s="262">
        <v>0.7</v>
      </c>
      <c r="R123" s="262">
        <v>0.7</v>
      </c>
      <c r="S123" s="262">
        <v>0.7</v>
      </c>
      <c r="T123" s="262">
        <v>0.7</v>
      </c>
      <c r="U123" s="262">
        <v>0.7</v>
      </c>
      <c r="V123" s="262">
        <v>0.7</v>
      </c>
      <c r="W123" s="262">
        <v>0.7</v>
      </c>
      <c r="X123" s="262">
        <v>0.7</v>
      </c>
      <c r="Y123" s="262">
        <v>0.7</v>
      </c>
      <c r="Z123" s="262">
        <v>0.7</v>
      </c>
      <c r="AA123" s="262">
        <v>0.7</v>
      </c>
      <c r="AB123" s="262">
        <v>0.7</v>
      </c>
      <c r="AC123" s="262">
        <v>0.7</v>
      </c>
      <c r="AD123" s="262">
        <v>0.7</v>
      </c>
      <c r="AE123" s="262">
        <v>0.7</v>
      </c>
      <c r="AF123" s="262">
        <v>0.7</v>
      </c>
      <c r="AG123" s="262">
        <v>0.7</v>
      </c>
      <c r="AH123" s="262">
        <v>0.7</v>
      </c>
      <c r="AI123" s="262">
        <v>0.7</v>
      </c>
      <c r="AJ123" s="262">
        <v>0.7</v>
      </c>
      <c r="AK123" s="262">
        <v>0.7</v>
      </c>
      <c r="AL123" s="262">
        <v>0.7</v>
      </c>
      <c r="AM123" s="262">
        <v>0.7</v>
      </c>
      <c r="AN123" s="262">
        <v>0.7</v>
      </c>
      <c r="AO123" s="262">
        <v>0.7</v>
      </c>
      <c r="AP123" s="262">
        <v>0.7</v>
      </c>
      <c r="AQ123" s="262">
        <v>0.7</v>
      </c>
      <c r="AR123" s="262">
        <v>0.7</v>
      </c>
      <c r="AS123" s="262">
        <v>0.7</v>
      </c>
      <c r="AT123" s="262">
        <v>0.7</v>
      </c>
      <c r="AU123" s="262">
        <v>0.7</v>
      </c>
      <c r="AV123" s="262">
        <v>0.7</v>
      </c>
      <c r="AW123" s="262">
        <v>0.7</v>
      </c>
      <c r="AX123" s="262">
        <v>0.7</v>
      </c>
      <c r="AY123" s="262">
        <v>0.7</v>
      </c>
      <c r="AZ123" s="262">
        <v>0.7</v>
      </c>
      <c r="BA123" s="262">
        <v>0.7</v>
      </c>
      <c r="BB123" s="262">
        <v>0.7</v>
      </c>
      <c r="BC123" s="262">
        <v>0.7</v>
      </c>
      <c r="BD123" s="262">
        <v>0.7</v>
      </c>
      <c r="BE123" s="262">
        <v>0.7</v>
      </c>
      <c r="BF123" s="262">
        <v>0.7</v>
      </c>
      <c r="BG123" s="262">
        <v>0.7</v>
      </c>
      <c r="BH123" s="262">
        <v>0.7</v>
      </c>
      <c r="BI123" s="262">
        <v>0.7</v>
      </c>
      <c r="BJ123" s="262">
        <v>0.7</v>
      </c>
      <c r="BK123" s="262">
        <v>0.7</v>
      </c>
      <c r="BL123" s="262">
        <v>0.7</v>
      </c>
      <c r="BM123" s="262">
        <v>0.7</v>
      </c>
      <c r="BN123" s="262">
        <v>0.7</v>
      </c>
      <c r="BO123" s="262">
        <v>0.7</v>
      </c>
      <c r="BP123" s="262">
        <v>0.7</v>
      </c>
      <c r="BQ123" s="262">
        <v>0.7</v>
      </c>
      <c r="BR123" s="262">
        <v>0.7</v>
      </c>
      <c r="BS123" s="262">
        <v>0.7</v>
      </c>
      <c r="BT123" s="262">
        <v>0.7</v>
      </c>
      <c r="BU123" s="262">
        <v>0.7</v>
      </c>
      <c r="BV123" s="262">
        <v>0.7</v>
      </c>
      <c r="BW123" s="262">
        <v>0.7</v>
      </c>
      <c r="BX123" s="262">
        <v>0.7</v>
      </c>
      <c r="BY123" s="262">
        <v>0.7</v>
      </c>
      <c r="BZ123" s="262">
        <v>0.7</v>
      </c>
      <c r="CA123" s="262">
        <v>0.7</v>
      </c>
      <c r="CB123" s="262">
        <v>0.7</v>
      </c>
      <c r="CC123" s="262">
        <v>0.7</v>
      </c>
      <c r="CD123" s="262">
        <v>0.7</v>
      </c>
      <c r="CE123" s="262">
        <v>0.7</v>
      </c>
      <c r="CF123" s="262">
        <v>0.7</v>
      </c>
      <c r="CG123" s="262">
        <v>0.7</v>
      </c>
      <c r="CH123" s="262">
        <v>0.7</v>
      </c>
      <c r="CI123" s="262">
        <v>0.7</v>
      </c>
      <c r="CJ123" s="262">
        <v>0.7</v>
      </c>
      <c r="CK123" s="262">
        <v>0.7</v>
      </c>
      <c r="CL123" s="262">
        <v>0.7</v>
      </c>
      <c r="CM123" s="262">
        <v>0.7</v>
      </c>
      <c r="CN123" s="262">
        <v>0.7</v>
      </c>
      <c r="CO123" s="262">
        <v>0.7</v>
      </c>
      <c r="CP123" s="262">
        <v>0.7</v>
      </c>
      <c r="CQ123" s="262">
        <v>0.7</v>
      </c>
      <c r="CR123" s="262">
        <v>0.7</v>
      </c>
      <c r="CS123" s="262">
        <v>0.7</v>
      </c>
      <c r="CT123" s="262">
        <v>0.7</v>
      </c>
      <c r="CU123" s="262">
        <v>0.7</v>
      </c>
      <c r="CV123" s="262">
        <v>0.7</v>
      </c>
      <c r="CW123" s="262">
        <v>0.7</v>
      </c>
      <c r="CX123" s="262">
        <v>0.7</v>
      </c>
      <c r="CY123" s="262">
        <v>0.7</v>
      </c>
      <c r="CZ123" s="262">
        <v>0.7</v>
      </c>
      <c r="DA123" s="262">
        <v>0.7</v>
      </c>
      <c r="DB123" s="262">
        <v>0.7</v>
      </c>
      <c r="DC123" s="262">
        <v>0.7</v>
      </c>
      <c r="DD123" s="262">
        <v>0.7</v>
      </c>
      <c r="DE123" s="262">
        <v>0.7</v>
      </c>
      <c r="DF123" s="262">
        <v>0.7</v>
      </c>
      <c r="DG123" s="262">
        <v>0.7</v>
      </c>
      <c r="DH123" s="262">
        <v>0.7</v>
      </c>
      <c r="DI123" s="262">
        <v>0.7</v>
      </c>
      <c r="DJ123" s="262">
        <v>0.7</v>
      </c>
      <c r="DK123" s="262">
        <v>0.7</v>
      </c>
      <c r="DL123" s="262">
        <v>0.7</v>
      </c>
      <c r="DM123" s="262">
        <v>0.7</v>
      </c>
      <c r="DN123" s="262">
        <v>0.7</v>
      </c>
      <c r="DO123" s="262">
        <v>0.7</v>
      </c>
      <c r="DP123" s="262">
        <v>0.7</v>
      </c>
      <c r="DQ123" s="262">
        <v>0.7</v>
      </c>
      <c r="DR123" s="262">
        <v>0.7</v>
      </c>
      <c r="DS123" s="262">
        <v>0.7</v>
      </c>
      <c r="DT123" s="262">
        <v>0.7</v>
      </c>
      <c r="DU123" s="262">
        <v>0.7</v>
      </c>
      <c r="DV123" s="262">
        <v>0.7</v>
      </c>
      <c r="DW123" s="262">
        <v>0.7</v>
      </c>
      <c r="DX123" s="262">
        <v>0.7</v>
      </c>
      <c r="DY123" s="262">
        <v>0.7</v>
      </c>
      <c r="DZ123" s="262">
        <v>0.7</v>
      </c>
      <c r="EA123" s="262">
        <v>0.7</v>
      </c>
      <c r="EB123" s="262">
        <v>0.7</v>
      </c>
      <c r="EC123" s="262">
        <v>0.7</v>
      </c>
      <c r="ED123" s="262">
        <v>0.7</v>
      </c>
      <c r="EE123" s="262">
        <v>0.7</v>
      </c>
      <c r="EF123" s="262">
        <v>0.7</v>
      </c>
      <c r="EG123" s="262">
        <v>0.7</v>
      </c>
      <c r="EH123" s="262">
        <v>0.7</v>
      </c>
      <c r="EI123" s="262">
        <v>0.7</v>
      </c>
      <c r="EJ123" s="262">
        <v>0.7</v>
      </c>
      <c r="EK123" s="262">
        <v>0.7</v>
      </c>
      <c r="EL123" s="262">
        <v>0.7</v>
      </c>
      <c r="EM123" s="262">
        <v>0.7</v>
      </c>
      <c r="EN123" s="262">
        <v>0.7</v>
      </c>
      <c r="EO123" s="262">
        <v>0.7</v>
      </c>
      <c r="EP123" s="262">
        <v>0.7</v>
      </c>
      <c r="EQ123" s="262">
        <v>0.7</v>
      </c>
      <c r="ER123" s="262">
        <v>0.7</v>
      </c>
      <c r="ES123" s="262">
        <v>0.7</v>
      </c>
      <c r="ET123" s="262">
        <v>0.7</v>
      </c>
      <c r="EU123" s="262">
        <v>0.7</v>
      </c>
      <c r="EV123" s="262">
        <v>0.7</v>
      </c>
      <c r="EW123" s="262">
        <v>0.7</v>
      </c>
      <c r="EX123" s="262">
        <v>0.7</v>
      </c>
      <c r="EY123" s="262">
        <v>0.7</v>
      </c>
      <c r="EZ123" s="262">
        <v>0.7</v>
      </c>
      <c r="FA123" s="262">
        <v>0.7</v>
      </c>
      <c r="FB123" s="262">
        <v>0.7</v>
      </c>
      <c r="FC123" s="262">
        <v>0.7</v>
      </c>
      <c r="FD123" s="262">
        <v>0.7</v>
      </c>
      <c r="FE123" s="262">
        <v>0.7</v>
      </c>
      <c r="FF123" s="262">
        <v>0.7</v>
      </c>
      <c r="FG123" s="262">
        <v>0.7</v>
      </c>
      <c r="FH123" s="262">
        <v>0.7</v>
      </c>
      <c r="FI123" s="262">
        <v>0.7</v>
      </c>
      <c r="FJ123" s="262">
        <v>0.7</v>
      </c>
      <c r="FK123" s="262">
        <v>0.7</v>
      </c>
      <c r="FL123" s="262">
        <v>0.7</v>
      </c>
      <c r="FM123" s="262">
        <v>0.7</v>
      </c>
      <c r="FN123" s="262">
        <v>0.7</v>
      </c>
      <c r="FO123" s="262">
        <v>0.7</v>
      </c>
      <c r="FP123" s="262">
        <v>0.7</v>
      </c>
      <c r="FQ123" s="262">
        <v>0.7</v>
      </c>
      <c r="FR123" s="262">
        <v>0.7</v>
      </c>
      <c r="FS123" s="262">
        <v>0.7</v>
      </c>
      <c r="FT123" s="262">
        <v>0.7</v>
      </c>
      <c r="FU123" s="262">
        <v>0.7</v>
      </c>
      <c r="FV123" s="262">
        <v>0.7</v>
      </c>
      <c r="FW123" s="262">
        <v>0.7</v>
      </c>
      <c r="FX123" s="262">
        <v>0.7</v>
      </c>
      <c r="FY123" s="262">
        <v>0.7</v>
      </c>
      <c r="FZ123" s="262">
        <v>0.7</v>
      </c>
      <c r="GA123" s="262">
        <v>0.7</v>
      </c>
      <c r="GB123" s="262">
        <v>0.7</v>
      </c>
      <c r="GC123" s="262">
        <v>0.7</v>
      </c>
      <c r="GD123" s="262">
        <v>0.7</v>
      </c>
      <c r="GE123" s="262">
        <v>0.7</v>
      </c>
      <c r="GF123" s="262">
        <v>0.7</v>
      </c>
      <c r="GG123" s="262">
        <v>0.7</v>
      </c>
      <c r="GH123" s="262">
        <v>0.7</v>
      </c>
      <c r="GI123" s="262">
        <v>0.7</v>
      </c>
      <c r="GJ123" s="262">
        <v>0.7</v>
      </c>
      <c r="GK123" s="262">
        <v>0.7</v>
      </c>
      <c r="GL123" s="262">
        <v>0.7</v>
      </c>
      <c r="GM123" s="262">
        <v>0.7</v>
      </c>
      <c r="GN123" s="262">
        <v>0.7</v>
      </c>
      <c r="GO123" s="262">
        <v>0.7</v>
      </c>
      <c r="GP123" s="262">
        <v>0.7</v>
      </c>
      <c r="GQ123" s="262">
        <v>0.7</v>
      </c>
      <c r="GR123" s="262">
        <v>0.7</v>
      </c>
      <c r="GS123" s="262">
        <v>0.7</v>
      </c>
      <c r="GT123" s="262">
        <v>0.7</v>
      </c>
      <c r="GU123" s="262">
        <v>0.7</v>
      </c>
      <c r="GV123" s="262">
        <v>0.7</v>
      </c>
      <c r="GW123" s="262">
        <v>0.7</v>
      </c>
      <c r="GX123" s="262">
        <v>0.7</v>
      </c>
      <c r="GY123" s="262">
        <v>0.7</v>
      </c>
      <c r="GZ123" s="262">
        <v>0.7</v>
      </c>
      <c r="HA123" s="262">
        <v>0.7</v>
      </c>
    </row>
    <row r="124" spans="1:209">
      <c r="A124" s="259" t="s">
        <v>537</v>
      </c>
      <c r="B124" s="277">
        <f t="shared" si="13"/>
        <v>0.61250000000000004</v>
      </c>
      <c r="C124" s="277">
        <f t="shared" si="13"/>
        <v>0.61354581673306785</v>
      </c>
      <c r="D124" s="277">
        <f>C124-($C124-$K124)/8</f>
        <v>0.62435258964143436</v>
      </c>
      <c r="E124" s="277">
        <f>D124-($C124-$K124)/8</f>
        <v>0.63515936254980088</v>
      </c>
      <c r="F124" s="277">
        <f>E124+($K124-$E124)/6</f>
        <v>0.64596613545816739</v>
      </c>
      <c r="G124" s="277">
        <f>F124+($K124-$E124)/6</f>
        <v>0.6567729083665339</v>
      </c>
      <c r="H124" s="277">
        <f>G124+($K124-$E124)/6</f>
        <v>0.66757968127490042</v>
      </c>
      <c r="I124" s="277">
        <f>H124+($K124-$E124)/6</f>
        <v>0.67838645418326693</v>
      </c>
      <c r="J124" s="277">
        <f>I124+($K124-$E124)/6</f>
        <v>0.68919322709163344</v>
      </c>
      <c r="K124" s="277">
        <v>0.7</v>
      </c>
      <c r="L124" s="262">
        <f t="shared" si="2"/>
        <v>0.7</v>
      </c>
      <c r="M124" s="262">
        <f t="shared" si="14"/>
        <v>0.7</v>
      </c>
      <c r="N124" s="262">
        <f t="shared" si="14"/>
        <v>0.7</v>
      </c>
      <c r="O124" s="262">
        <f t="shared" si="14"/>
        <v>0.7</v>
      </c>
      <c r="P124" s="262">
        <f t="shared" si="14"/>
        <v>0.7</v>
      </c>
      <c r="Q124" s="262">
        <v>0.7</v>
      </c>
      <c r="R124" s="262">
        <v>0.7</v>
      </c>
      <c r="S124" s="262">
        <v>0.7</v>
      </c>
      <c r="T124" s="262">
        <v>0.7</v>
      </c>
      <c r="U124" s="262">
        <v>0.7</v>
      </c>
      <c r="V124" s="262">
        <v>0.7</v>
      </c>
      <c r="W124" s="262">
        <v>0.7</v>
      </c>
      <c r="X124" s="262">
        <v>0.7</v>
      </c>
      <c r="Y124" s="262">
        <v>0.7</v>
      </c>
      <c r="Z124" s="262">
        <v>0.7</v>
      </c>
      <c r="AA124" s="262">
        <v>0.7</v>
      </c>
      <c r="AB124" s="262">
        <v>0.7</v>
      </c>
      <c r="AC124" s="262">
        <v>0.7</v>
      </c>
      <c r="AD124" s="262">
        <v>0.7</v>
      </c>
      <c r="AE124" s="262">
        <v>0.7</v>
      </c>
      <c r="AF124" s="262">
        <v>0.7</v>
      </c>
      <c r="AG124" s="262">
        <v>0.7</v>
      </c>
      <c r="AH124" s="262">
        <v>0.7</v>
      </c>
      <c r="AI124" s="262">
        <v>0.7</v>
      </c>
      <c r="AJ124" s="262">
        <v>0.7</v>
      </c>
      <c r="AK124" s="262">
        <v>0.7</v>
      </c>
      <c r="AL124" s="262">
        <v>0.7</v>
      </c>
      <c r="AM124" s="262">
        <v>0.7</v>
      </c>
      <c r="AN124" s="262">
        <v>0.7</v>
      </c>
      <c r="AO124" s="262">
        <v>0.7</v>
      </c>
      <c r="AP124" s="262">
        <v>0.7</v>
      </c>
      <c r="AQ124" s="262">
        <v>0.7</v>
      </c>
      <c r="AR124" s="262">
        <v>0.7</v>
      </c>
      <c r="AS124" s="262">
        <v>0.7</v>
      </c>
      <c r="AT124" s="262">
        <v>0.7</v>
      </c>
      <c r="AU124" s="262">
        <v>0.7</v>
      </c>
      <c r="AV124" s="262">
        <v>0.7</v>
      </c>
      <c r="AW124" s="262">
        <v>0.7</v>
      </c>
      <c r="AX124" s="262">
        <v>0.7</v>
      </c>
      <c r="AY124" s="262">
        <v>0.7</v>
      </c>
      <c r="AZ124" s="262">
        <v>0.7</v>
      </c>
      <c r="BA124" s="262">
        <v>0.7</v>
      </c>
      <c r="BB124" s="262">
        <v>0.7</v>
      </c>
      <c r="BC124" s="262">
        <v>0.7</v>
      </c>
      <c r="BD124" s="262">
        <v>0.7</v>
      </c>
      <c r="BE124" s="262">
        <v>0.7</v>
      </c>
      <c r="BF124" s="262">
        <v>0.7</v>
      </c>
      <c r="BG124" s="262">
        <v>0.7</v>
      </c>
      <c r="BH124" s="262">
        <v>0.7</v>
      </c>
      <c r="BI124" s="262">
        <v>0.7</v>
      </c>
      <c r="BJ124" s="262">
        <v>0.7</v>
      </c>
      <c r="BK124" s="262">
        <v>0.7</v>
      </c>
      <c r="BL124" s="262">
        <v>0.7</v>
      </c>
      <c r="BM124" s="262">
        <v>0.7</v>
      </c>
      <c r="BN124" s="262">
        <v>0.7</v>
      </c>
      <c r="BO124" s="262">
        <v>0.7</v>
      </c>
      <c r="BP124" s="262">
        <v>0.7</v>
      </c>
      <c r="BQ124" s="262">
        <v>0.7</v>
      </c>
      <c r="BR124" s="262">
        <v>0.7</v>
      </c>
      <c r="BS124" s="262">
        <v>0.7</v>
      </c>
      <c r="BT124" s="262">
        <v>0.7</v>
      </c>
      <c r="BU124" s="262">
        <v>0.7</v>
      </c>
      <c r="BV124" s="262">
        <v>0.7</v>
      </c>
      <c r="BW124" s="262">
        <v>0.7</v>
      </c>
      <c r="BX124" s="262">
        <v>0.7</v>
      </c>
      <c r="BY124" s="262">
        <v>0.7</v>
      </c>
      <c r="BZ124" s="262">
        <v>0.7</v>
      </c>
      <c r="CA124" s="262">
        <v>0.7</v>
      </c>
      <c r="CB124" s="262">
        <v>0.7</v>
      </c>
      <c r="CC124" s="262">
        <v>0.7</v>
      </c>
      <c r="CD124" s="262">
        <v>0.7</v>
      </c>
      <c r="CE124" s="262">
        <v>0.7</v>
      </c>
      <c r="CF124" s="262">
        <v>0.7</v>
      </c>
      <c r="CG124" s="262">
        <v>0.7</v>
      </c>
      <c r="CH124" s="262">
        <v>0.7</v>
      </c>
      <c r="CI124" s="262">
        <v>0.7</v>
      </c>
      <c r="CJ124" s="262">
        <v>0.7</v>
      </c>
      <c r="CK124" s="262">
        <v>0.7</v>
      </c>
      <c r="CL124" s="262">
        <v>0.7</v>
      </c>
      <c r="CM124" s="262">
        <v>0.7</v>
      </c>
      <c r="CN124" s="262">
        <v>0.7</v>
      </c>
      <c r="CO124" s="262">
        <v>0.7</v>
      </c>
      <c r="CP124" s="262">
        <v>0.7</v>
      </c>
      <c r="CQ124" s="262">
        <v>0.7</v>
      </c>
      <c r="CR124" s="262">
        <v>0.7</v>
      </c>
      <c r="CS124" s="262">
        <v>0.7</v>
      </c>
      <c r="CT124" s="262">
        <v>0.7</v>
      </c>
      <c r="CU124" s="262">
        <v>0.7</v>
      </c>
      <c r="CV124" s="262">
        <v>0.7</v>
      </c>
      <c r="CW124" s="262">
        <v>0.7</v>
      </c>
      <c r="CX124" s="262">
        <v>0.7</v>
      </c>
      <c r="CY124" s="262">
        <v>0.7</v>
      </c>
      <c r="CZ124" s="262">
        <v>0.7</v>
      </c>
      <c r="DA124" s="262">
        <v>0.7</v>
      </c>
      <c r="DB124" s="262">
        <v>0.7</v>
      </c>
      <c r="DC124" s="262">
        <v>0.7</v>
      </c>
      <c r="DD124" s="262">
        <v>0.7</v>
      </c>
      <c r="DE124" s="262">
        <v>0.7</v>
      </c>
      <c r="DF124" s="262">
        <v>0.7</v>
      </c>
      <c r="DG124" s="262">
        <v>0.7</v>
      </c>
      <c r="DH124" s="262">
        <v>0.7</v>
      </c>
      <c r="DI124" s="262">
        <v>0.7</v>
      </c>
      <c r="DJ124" s="262">
        <v>0.7</v>
      </c>
      <c r="DK124" s="262">
        <v>0.7</v>
      </c>
      <c r="DL124" s="262">
        <v>0.7</v>
      </c>
      <c r="DM124" s="262">
        <v>0.7</v>
      </c>
      <c r="DN124" s="262">
        <v>0.7</v>
      </c>
      <c r="DO124" s="262">
        <v>0.7</v>
      </c>
      <c r="DP124" s="262">
        <v>0.7</v>
      </c>
      <c r="DQ124" s="262">
        <v>0.7</v>
      </c>
      <c r="DR124" s="262">
        <v>0.7</v>
      </c>
      <c r="DS124" s="262">
        <v>0.7</v>
      </c>
      <c r="DT124" s="262">
        <v>0.7</v>
      </c>
      <c r="DU124" s="262">
        <v>0.7</v>
      </c>
      <c r="DV124" s="262">
        <v>0.7</v>
      </c>
      <c r="DW124" s="262">
        <v>0.7</v>
      </c>
      <c r="DX124" s="262">
        <v>0.7</v>
      </c>
      <c r="DY124" s="262">
        <v>0.7</v>
      </c>
      <c r="DZ124" s="262">
        <v>0.7</v>
      </c>
      <c r="EA124" s="262">
        <v>0.7</v>
      </c>
      <c r="EB124" s="262">
        <v>0.7</v>
      </c>
      <c r="EC124" s="262">
        <v>0.7</v>
      </c>
      <c r="ED124" s="262">
        <v>0.7</v>
      </c>
      <c r="EE124" s="262">
        <v>0.7</v>
      </c>
      <c r="EF124" s="262">
        <v>0.7</v>
      </c>
      <c r="EG124" s="262">
        <v>0.7</v>
      </c>
      <c r="EH124" s="262">
        <v>0.7</v>
      </c>
      <c r="EI124" s="262">
        <v>0.7</v>
      </c>
      <c r="EJ124" s="262">
        <v>0.7</v>
      </c>
      <c r="EK124" s="262">
        <v>0.7</v>
      </c>
      <c r="EL124" s="262">
        <v>0.7</v>
      </c>
      <c r="EM124" s="262">
        <v>0.7</v>
      </c>
      <c r="EN124" s="262">
        <v>0.7</v>
      </c>
      <c r="EO124" s="262">
        <v>0.7</v>
      </c>
      <c r="EP124" s="262">
        <v>0.7</v>
      </c>
      <c r="EQ124" s="262">
        <v>0.7</v>
      </c>
      <c r="ER124" s="262">
        <v>0.7</v>
      </c>
      <c r="ES124" s="262">
        <v>0.7</v>
      </c>
      <c r="ET124" s="262">
        <v>0.7</v>
      </c>
      <c r="EU124" s="262">
        <v>0.7</v>
      </c>
      <c r="EV124" s="262">
        <v>0.7</v>
      </c>
      <c r="EW124" s="262">
        <v>0.7</v>
      </c>
      <c r="EX124" s="262">
        <v>0.7</v>
      </c>
      <c r="EY124" s="262">
        <v>0.7</v>
      </c>
      <c r="EZ124" s="262">
        <v>0.7</v>
      </c>
      <c r="FA124" s="262">
        <v>0.7</v>
      </c>
      <c r="FB124" s="262">
        <v>0.7</v>
      </c>
      <c r="FC124" s="262">
        <v>0.7</v>
      </c>
      <c r="FD124" s="262">
        <v>0.7</v>
      </c>
      <c r="FE124" s="262">
        <v>0.7</v>
      </c>
      <c r="FF124" s="262">
        <v>0.7</v>
      </c>
      <c r="FG124" s="262">
        <v>0.7</v>
      </c>
      <c r="FH124" s="262">
        <v>0.7</v>
      </c>
      <c r="FI124" s="262">
        <v>0.7</v>
      </c>
      <c r="FJ124" s="262">
        <v>0.7</v>
      </c>
      <c r="FK124" s="262">
        <v>0.7</v>
      </c>
      <c r="FL124" s="262">
        <v>0.7</v>
      </c>
      <c r="FM124" s="262">
        <v>0.7</v>
      </c>
      <c r="FN124" s="262">
        <v>0.7</v>
      </c>
      <c r="FO124" s="262">
        <v>0.7</v>
      </c>
      <c r="FP124" s="262">
        <v>0.7</v>
      </c>
      <c r="FQ124" s="262">
        <v>0.7</v>
      </c>
      <c r="FR124" s="262">
        <v>0.7</v>
      </c>
      <c r="FS124" s="262">
        <v>0.7</v>
      </c>
      <c r="FT124" s="262">
        <v>0.7</v>
      </c>
      <c r="FU124" s="262">
        <v>0.7</v>
      </c>
      <c r="FV124" s="262">
        <v>0.7</v>
      </c>
      <c r="FW124" s="262">
        <v>0.7</v>
      </c>
      <c r="FX124" s="262">
        <v>0.7</v>
      </c>
      <c r="FY124" s="262">
        <v>0.7</v>
      </c>
      <c r="FZ124" s="262">
        <v>0.7</v>
      </c>
      <c r="GA124" s="262">
        <v>0.7</v>
      </c>
      <c r="GB124" s="262">
        <v>0.7</v>
      </c>
      <c r="GC124" s="262">
        <v>0.7</v>
      </c>
      <c r="GD124" s="262">
        <v>0.7</v>
      </c>
      <c r="GE124" s="262">
        <v>0.7</v>
      </c>
      <c r="GF124" s="262">
        <v>0.7</v>
      </c>
      <c r="GG124" s="262">
        <v>0.7</v>
      </c>
      <c r="GH124" s="262">
        <v>0.7</v>
      </c>
      <c r="GI124" s="262">
        <v>0.7</v>
      </c>
      <c r="GJ124" s="262">
        <v>0.7</v>
      </c>
      <c r="GK124" s="262">
        <v>0.7</v>
      </c>
      <c r="GL124" s="262">
        <v>0.7</v>
      </c>
      <c r="GM124" s="262">
        <v>0.7</v>
      </c>
      <c r="GN124" s="262">
        <v>0.7</v>
      </c>
      <c r="GO124" s="262">
        <v>0.7</v>
      </c>
      <c r="GP124" s="262">
        <v>0.7</v>
      </c>
      <c r="GQ124" s="262">
        <v>0.7</v>
      </c>
      <c r="GR124" s="262">
        <v>0.7</v>
      </c>
      <c r="GS124" s="262">
        <v>0.7</v>
      </c>
      <c r="GT124" s="262">
        <v>0.7</v>
      </c>
      <c r="GU124" s="262">
        <v>0.7</v>
      </c>
      <c r="GV124" s="262">
        <v>0.7</v>
      </c>
      <c r="GW124" s="262">
        <v>0.7</v>
      </c>
      <c r="GX124" s="262">
        <v>0.7</v>
      </c>
      <c r="GY124" s="262">
        <v>0.7</v>
      </c>
      <c r="GZ124" s="262">
        <v>0.7</v>
      </c>
      <c r="HA124" s="262">
        <v>0.7</v>
      </c>
    </row>
    <row r="125" spans="1:209">
      <c r="A125" s="259" t="s">
        <v>1262</v>
      </c>
      <c r="B125" s="277">
        <f t="shared" si="13"/>
        <v>0</v>
      </c>
      <c r="C125" s="277">
        <f t="shared" si="13"/>
        <v>0</v>
      </c>
      <c r="D125" s="277">
        <f>D79/D33</f>
        <v>0.449438202247191</v>
      </c>
      <c r="E125" s="277">
        <f t="shared" ref="E125:J126" si="19">D125+($K125-$D125)/7</f>
        <v>0.48523274478330658</v>
      </c>
      <c r="F125" s="277">
        <f t="shared" si="19"/>
        <v>0.52102728731942216</v>
      </c>
      <c r="G125" s="277">
        <f t="shared" si="19"/>
        <v>0.55682182985553774</v>
      </c>
      <c r="H125" s="277">
        <f t="shared" si="19"/>
        <v>0.59261637239165332</v>
      </c>
      <c r="I125" s="277">
        <f t="shared" si="19"/>
        <v>0.6284109149277689</v>
      </c>
      <c r="J125" s="277">
        <f t="shared" si="19"/>
        <v>0.66420545746388449</v>
      </c>
      <c r="K125" s="277">
        <v>0.7</v>
      </c>
      <c r="L125" s="262">
        <f t="shared" si="2"/>
        <v>0.7</v>
      </c>
      <c r="M125" s="262">
        <f t="shared" si="14"/>
        <v>0.7</v>
      </c>
      <c r="N125" s="262">
        <f t="shared" si="14"/>
        <v>0.7</v>
      </c>
      <c r="O125" s="262">
        <f t="shared" si="14"/>
        <v>0.7</v>
      </c>
      <c r="P125" s="262">
        <f t="shared" si="14"/>
        <v>0.7</v>
      </c>
      <c r="Q125" s="262">
        <v>0.7</v>
      </c>
      <c r="R125" s="262">
        <v>0.7</v>
      </c>
      <c r="S125" s="262">
        <v>0.7</v>
      </c>
      <c r="T125" s="262">
        <v>0.7</v>
      </c>
      <c r="U125" s="262">
        <v>0.7</v>
      </c>
      <c r="V125" s="262">
        <v>0.7</v>
      </c>
      <c r="W125" s="262">
        <v>0.7</v>
      </c>
      <c r="X125" s="262">
        <v>0.7</v>
      </c>
      <c r="Y125" s="262">
        <v>0.7</v>
      </c>
      <c r="Z125" s="262">
        <v>0.7</v>
      </c>
      <c r="AA125" s="262">
        <v>0.7</v>
      </c>
      <c r="AB125" s="262">
        <v>0.7</v>
      </c>
      <c r="AC125" s="262">
        <v>0.7</v>
      </c>
      <c r="AD125" s="262">
        <v>0.7</v>
      </c>
      <c r="AE125" s="262">
        <v>0.7</v>
      </c>
      <c r="AF125" s="262">
        <v>0.7</v>
      </c>
      <c r="AG125" s="262">
        <v>0.7</v>
      </c>
      <c r="AH125" s="262">
        <v>0.7</v>
      </c>
      <c r="AI125" s="262">
        <v>0.7</v>
      </c>
      <c r="AJ125" s="262">
        <v>0.7</v>
      </c>
      <c r="AK125" s="262">
        <v>0.7</v>
      </c>
      <c r="AL125" s="262">
        <v>0.7</v>
      </c>
      <c r="AM125" s="262">
        <v>0.7</v>
      </c>
      <c r="AN125" s="262">
        <v>0.7</v>
      </c>
      <c r="AO125" s="262">
        <v>0.7</v>
      </c>
      <c r="AP125" s="262">
        <v>0.7</v>
      </c>
      <c r="AQ125" s="262">
        <v>0.7</v>
      </c>
      <c r="AR125" s="262">
        <v>0.7</v>
      </c>
      <c r="AS125" s="262">
        <v>0.7</v>
      </c>
      <c r="AT125" s="262">
        <v>0.7</v>
      </c>
      <c r="AU125" s="262">
        <v>0.7</v>
      </c>
      <c r="AV125" s="262">
        <v>0.7</v>
      </c>
      <c r="AW125" s="262">
        <v>0.7</v>
      </c>
      <c r="AX125" s="262">
        <v>0.7</v>
      </c>
      <c r="AY125" s="262">
        <v>0.7</v>
      </c>
      <c r="AZ125" s="262">
        <v>0.7</v>
      </c>
      <c r="BA125" s="262">
        <v>0.7</v>
      </c>
      <c r="BB125" s="262">
        <v>0.7</v>
      </c>
      <c r="BC125" s="262">
        <v>0.7</v>
      </c>
      <c r="BD125" s="262">
        <v>0.7</v>
      </c>
      <c r="BE125" s="262">
        <v>0.7</v>
      </c>
      <c r="BF125" s="262">
        <v>0.7</v>
      </c>
      <c r="BG125" s="262">
        <v>0.7</v>
      </c>
      <c r="BH125" s="262">
        <v>0.7</v>
      </c>
      <c r="BI125" s="262">
        <v>0.7</v>
      </c>
      <c r="BJ125" s="262">
        <v>0.7</v>
      </c>
      <c r="BK125" s="262">
        <v>0.7</v>
      </c>
      <c r="BL125" s="262">
        <v>0.7</v>
      </c>
      <c r="BM125" s="262">
        <v>0.7</v>
      </c>
      <c r="BN125" s="262">
        <v>0.7</v>
      </c>
      <c r="BO125" s="262">
        <v>0.7</v>
      </c>
      <c r="BP125" s="262">
        <v>0.7</v>
      </c>
      <c r="BQ125" s="262">
        <v>0.7</v>
      </c>
      <c r="BR125" s="262">
        <v>0.7</v>
      </c>
      <c r="BS125" s="262">
        <v>0.7</v>
      </c>
      <c r="BT125" s="262">
        <v>0.7</v>
      </c>
      <c r="BU125" s="262">
        <v>0.7</v>
      </c>
      <c r="BV125" s="262">
        <v>0.7</v>
      </c>
      <c r="BW125" s="262">
        <v>0.7</v>
      </c>
      <c r="BX125" s="262">
        <v>0.7</v>
      </c>
      <c r="BY125" s="262">
        <v>0.7</v>
      </c>
      <c r="BZ125" s="262">
        <v>0.7</v>
      </c>
      <c r="CA125" s="262">
        <v>0.7</v>
      </c>
      <c r="CB125" s="262">
        <v>0.7</v>
      </c>
      <c r="CC125" s="262">
        <v>0.7</v>
      </c>
      <c r="CD125" s="262">
        <v>0.7</v>
      </c>
      <c r="CE125" s="262">
        <v>0.7</v>
      </c>
      <c r="CF125" s="262">
        <v>0.7</v>
      </c>
      <c r="CG125" s="262">
        <v>0.7</v>
      </c>
      <c r="CH125" s="262">
        <v>0.7</v>
      </c>
      <c r="CI125" s="262">
        <v>0.7</v>
      </c>
      <c r="CJ125" s="262">
        <v>0.7</v>
      </c>
      <c r="CK125" s="262">
        <v>0.7</v>
      </c>
      <c r="CL125" s="262">
        <v>0.7</v>
      </c>
      <c r="CM125" s="262">
        <v>0.7</v>
      </c>
      <c r="CN125" s="262">
        <v>0.7</v>
      </c>
      <c r="CO125" s="262">
        <v>0.7</v>
      </c>
      <c r="CP125" s="262">
        <v>0.7</v>
      </c>
      <c r="CQ125" s="262">
        <v>0.7</v>
      </c>
      <c r="CR125" s="262">
        <v>0.7</v>
      </c>
      <c r="CS125" s="262">
        <v>0.7</v>
      </c>
      <c r="CT125" s="262">
        <v>0.7</v>
      </c>
      <c r="CU125" s="262">
        <v>0.7</v>
      </c>
      <c r="CV125" s="262">
        <v>0.7</v>
      </c>
      <c r="CW125" s="262">
        <v>0.7</v>
      </c>
      <c r="CX125" s="262">
        <v>0.7</v>
      </c>
      <c r="CY125" s="262">
        <v>0.7</v>
      </c>
      <c r="CZ125" s="262">
        <v>0.7</v>
      </c>
      <c r="DA125" s="262">
        <v>0.7</v>
      </c>
      <c r="DB125" s="262">
        <v>0.7</v>
      </c>
      <c r="DC125" s="262">
        <v>0.7</v>
      </c>
      <c r="DD125" s="262">
        <v>0.7</v>
      </c>
      <c r="DE125" s="262">
        <v>0.7</v>
      </c>
      <c r="DF125" s="262">
        <v>0.7</v>
      </c>
      <c r="DG125" s="262">
        <v>0.7</v>
      </c>
      <c r="DH125" s="262">
        <v>0.7</v>
      </c>
      <c r="DI125" s="262">
        <v>0.7</v>
      </c>
      <c r="DJ125" s="262">
        <v>0.7</v>
      </c>
      <c r="DK125" s="262">
        <v>0.7</v>
      </c>
      <c r="DL125" s="262">
        <v>0.7</v>
      </c>
      <c r="DM125" s="262">
        <v>0.7</v>
      </c>
      <c r="DN125" s="262">
        <v>0.7</v>
      </c>
      <c r="DO125" s="262">
        <v>0.7</v>
      </c>
      <c r="DP125" s="262">
        <v>0.7</v>
      </c>
      <c r="DQ125" s="262">
        <v>0.7</v>
      </c>
      <c r="DR125" s="262">
        <v>0.7</v>
      </c>
      <c r="DS125" s="262">
        <v>0.7</v>
      </c>
      <c r="DT125" s="262">
        <v>0.7</v>
      </c>
      <c r="DU125" s="262">
        <v>0.7</v>
      </c>
      <c r="DV125" s="262">
        <v>0.7</v>
      </c>
      <c r="DW125" s="262">
        <v>0.7</v>
      </c>
      <c r="DX125" s="262">
        <v>0.7</v>
      </c>
      <c r="DY125" s="262">
        <v>0.7</v>
      </c>
      <c r="DZ125" s="262">
        <v>0.7</v>
      </c>
      <c r="EA125" s="262">
        <v>0.7</v>
      </c>
      <c r="EB125" s="262">
        <v>0.7</v>
      </c>
      <c r="EC125" s="262">
        <v>0.7</v>
      </c>
      <c r="ED125" s="262">
        <v>0.7</v>
      </c>
      <c r="EE125" s="262">
        <v>0.7</v>
      </c>
      <c r="EF125" s="262">
        <v>0.7</v>
      </c>
      <c r="EG125" s="262">
        <v>0.7</v>
      </c>
      <c r="EH125" s="262">
        <v>0.7</v>
      </c>
      <c r="EI125" s="262">
        <v>0.7</v>
      </c>
      <c r="EJ125" s="262">
        <v>0.7</v>
      </c>
      <c r="EK125" s="262">
        <v>0.7</v>
      </c>
      <c r="EL125" s="262">
        <v>0.7</v>
      </c>
      <c r="EM125" s="262">
        <v>0.7</v>
      </c>
      <c r="EN125" s="262">
        <v>0.7</v>
      </c>
      <c r="EO125" s="262">
        <v>0.7</v>
      </c>
      <c r="EP125" s="262">
        <v>0.7</v>
      </c>
      <c r="EQ125" s="262">
        <v>0.7</v>
      </c>
      <c r="ER125" s="262">
        <v>0.7</v>
      </c>
      <c r="ES125" s="262">
        <v>0.7</v>
      </c>
      <c r="ET125" s="262">
        <v>0.7</v>
      </c>
      <c r="EU125" s="262">
        <v>0.7</v>
      </c>
      <c r="EV125" s="262">
        <v>0.7</v>
      </c>
      <c r="EW125" s="262">
        <v>0.7</v>
      </c>
      <c r="EX125" s="262">
        <v>0.7</v>
      </c>
      <c r="EY125" s="262">
        <v>0.7</v>
      </c>
      <c r="EZ125" s="262">
        <v>0.7</v>
      </c>
      <c r="FA125" s="262">
        <v>0.7</v>
      </c>
      <c r="FB125" s="262">
        <v>0.7</v>
      </c>
      <c r="FC125" s="262">
        <v>0.7</v>
      </c>
      <c r="FD125" s="262">
        <v>0.7</v>
      </c>
      <c r="FE125" s="262">
        <v>0.7</v>
      </c>
      <c r="FF125" s="262">
        <v>0.7</v>
      </c>
      <c r="FG125" s="262">
        <v>0.7</v>
      </c>
      <c r="FH125" s="262">
        <v>0.7</v>
      </c>
      <c r="FI125" s="262">
        <v>0.7</v>
      </c>
      <c r="FJ125" s="262">
        <v>0.7</v>
      </c>
      <c r="FK125" s="262">
        <v>0.7</v>
      </c>
      <c r="FL125" s="262">
        <v>0.7</v>
      </c>
      <c r="FM125" s="262">
        <v>0.7</v>
      </c>
      <c r="FN125" s="262">
        <v>0.7</v>
      </c>
      <c r="FO125" s="262">
        <v>0.7</v>
      </c>
      <c r="FP125" s="262">
        <v>0.7</v>
      </c>
      <c r="FQ125" s="262">
        <v>0.7</v>
      </c>
      <c r="FR125" s="262">
        <v>0.7</v>
      </c>
      <c r="FS125" s="262">
        <v>0.7</v>
      </c>
      <c r="FT125" s="262">
        <v>0.7</v>
      </c>
      <c r="FU125" s="262">
        <v>0.7</v>
      </c>
      <c r="FV125" s="262">
        <v>0.7</v>
      </c>
      <c r="FW125" s="262">
        <v>0.7</v>
      </c>
      <c r="FX125" s="262">
        <v>0.7</v>
      </c>
      <c r="FY125" s="262">
        <v>0.7</v>
      </c>
      <c r="FZ125" s="262">
        <v>0.7</v>
      </c>
      <c r="GA125" s="262">
        <v>0.7</v>
      </c>
      <c r="GB125" s="262">
        <v>0.7</v>
      </c>
      <c r="GC125" s="262">
        <v>0.7</v>
      </c>
      <c r="GD125" s="262">
        <v>0.7</v>
      </c>
      <c r="GE125" s="262">
        <v>0.7</v>
      </c>
      <c r="GF125" s="262">
        <v>0.7</v>
      </c>
      <c r="GG125" s="262">
        <v>0.7</v>
      </c>
      <c r="GH125" s="262">
        <v>0.7</v>
      </c>
      <c r="GI125" s="262">
        <v>0.7</v>
      </c>
      <c r="GJ125" s="262">
        <v>0.7</v>
      </c>
      <c r="GK125" s="262">
        <v>0.7</v>
      </c>
      <c r="GL125" s="262">
        <v>0.7</v>
      </c>
      <c r="GM125" s="262">
        <v>0.7</v>
      </c>
      <c r="GN125" s="262">
        <v>0.7</v>
      </c>
      <c r="GO125" s="262">
        <v>0.7</v>
      </c>
      <c r="GP125" s="262">
        <v>0.7</v>
      </c>
      <c r="GQ125" s="262">
        <v>0.7</v>
      </c>
      <c r="GR125" s="262">
        <v>0.7</v>
      </c>
      <c r="GS125" s="262">
        <v>0.7</v>
      </c>
      <c r="GT125" s="262">
        <v>0.7</v>
      </c>
      <c r="GU125" s="262">
        <v>0.7</v>
      </c>
      <c r="GV125" s="262">
        <v>0.7</v>
      </c>
      <c r="GW125" s="262">
        <v>0.7</v>
      </c>
      <c r="GX125" s="262">
        <v>0.7</v>
      </c>
      <c r="GY125" s="262">
        <v>0.7</v>
      </c>
      <c r="GZ125" s="262">
        <v>0.7</v>
      </c>
      <c r="HA125" s="262">
        <v>0.7</v>
      </c>
    </row>
    <row r="126" spans="1:209">
      <c r="A126" s="263" t="str">
        <f>A80:A80</f>
        <v>Pinnacle West Capital Corporation</v>
      </c>
      <c r="B126" s="277">
        <f t="shared" si="13"/>
        <v>0.65226337448559668</v>
      </c>
      <c r="C126" s="277">
        <f t="shared" si="13"/>
        <v>0.6487523992322457</v>
      </c>
      <c r="D126" s="277">
        <f>D80/D34</f>
        <v>0.65504587155963301</v>
      </c>
      <c r="E126" s="277">
        <f t="shared" si="19"/>
        <v>0.66146788990825689</v>
      </c>
      <c r="F126" s="277">
        <f t="shared" si="19"/>
        <v>0.66788990825688077</v>
      </c>
      <c r="G126" s="277">
        <f t="shared" si="19"/>
        <v>0.67431192660550465</v>
      </c>
      <c r="H126" s="277">
        <f t="shared" si="19"/>
        <v>0.68073394495412853</v>
      </c>
      <c r="I126" s="277">
        <f t="shared" si="19"/>
        <v>0.68715596330275241</v>
      </c>
      <c r="J126" s="277">
        <f t="shared" si="19"/>
        <v>0.6935779816513763</v>
      </c>
      <c r="K126" s="277">
        <v>0.7</v>
      </c>
      <c r="L126" s="262">
        <f t="shared" si="2"/>
        <v>0.7</v>
      </c>
      <c r="M126" s="262">
        <f t="shared" si="14"/>
        <v>0.7</v>
      </c>
      <c r="N126" s="262">
        <f t="shared" si="14"/>
        <v>0.7</v>
      </c>
      <c r="O126" s="262">
        <f t="shared" si="14"/>
        <v>0.7</v>
      </c>
      <c r="P126" s="262">
        <f t="shared" si="14"/>
        <v>0.7</v>
      </c>
      <c r="Q126" s="262">
        <v>0.7</v>
      </c>
      <c r="R126" s="262">
        <v>0.7</v>
      </c>
      <c r="S126" s="262">
        <v>0.7</v>
      </c>
      <c r="T126" s="262">
        <v>0.7</v>
      </c>
      <c r="U126" s="262">
        <v>0.7</v>
      </c>
      <c r="V126" s="262">
        <v>0.7</v>
      </c>
      <c r="W126" s="262">
        <v>0.7</v>
      </c>
      <c r="X126" s="262">
        <v>0.7</v>
      </c>
      <c r="Y126" s="262">
        <v>0.7</v>
      </c>
      <c r="Z126" s="262">
        <v>0.7</v>
      </c>
      <c r="AA126" s="262">
        <v>0.7</v>
      </c>
      <c r="AB126" s="262">
        <v>0.7</v>
      </c>
      <c r="AC126" s="262">
        <v>0.7</v>
      </c>
      <c r="AD126" s="262">
        <v>0.7</v>
      </c>
      <c r="AE126" s="262">
        <v>0.7</v>
      </c>
      <c r="AF126" s="262">
        <v>0.7</v>
      </c>
      <c r="AG126" s="262">
        <v>0.7</v>
      </c>
      <c r="AH126" s="262">
        <v>0.7</v>
      </c>
      <c r="AI126" s="262">
        <v>0.7</v>
      </c>
      <c r="AJ126" s="262">
        <v>0.7</v>
      </c>
      <c r="AK126" s="262">
        <v>0.7</v>
      </c>
      <c r="AL126" s="262">
        <v>0.7</v>
      </c>
      <c r="AM126" s="262">
        <v>0.7</v>
      </c>
      <c r="AN126" s="262">
        <v>0.7</v>
      </c>
      <c r="AO126" s="262">
        <v>0.7</v>
      </c>
      <c r="AP126" s="262">
        <v>0.7</v>
      </c>
      <c r="AQ126" s="262">
        <v>0.7</v>
      </c>
      <c r="AR126" s="262">
        <v>0.7</v>
      </c>
      <c r="AS126" s="262">
        <v>0.7</v>
      </c>
      <c r="AT126" s="262">
        <v>0.7</v>
      </c>
      <c r="AU126" s="262">
        <v>0.7</v>
      </c>
      <c r="AV126" s="262">
        <v>0.7</v>
      </c>
      <c r="AW126" s="262">
        <v>0.7</v>
      </c>
      <c r="AX126" s="262">
        <v>0.7</v>
      </c>
      <c r="AY126" s="262">
        <v>0.7</v>
      </c>
      <c r="AZ126" s="262">
        <v>0.7</v>
      </c>
      <c r="BA126" s="262">
        <v>0.7</v>
      </c>
      <c r="BB126" s="262">
        <v>0.7</v>
      </c>
      <c r="BC126" s="262">
        <v>0.7</v>
      </c>
      <c r="BD126" s="262">
        <v>0.7</v>
      </c>
      <c r="BE126" s="262">
        <v>0.7</v>
      </c>
      <c r="BF126" s="262">
        <v>0.7</v>
      </c>
      <c r="BG126" s="262">
        <v>0.7</v>
      </c>
      <c r="BH126" s="262">
        <v>0.7</v>
      </c>
      <c r="BI126" s="262">
        <v>0.7</v>
      </c>
      <c r="BJ126" s="262">
        <v>0.7</v>
      </c>
      <c r="BK126" s="262">
        <v>0.7</v>
      </c>
      <c r="BL126" s="262">
        <v>0.7</v>
      </c>
      <c r="BM126" s="262">
        <v>0.7</v>
      </c>
      <c r="BN126" s="262">
        <v>0.7</v>
      </c>
      <c r="BO126" s="262">
        <v>0.7</v>
      </c>
      <c r="BP126" s="262">
        <v>0.7</v>
      </c>
      <c r="BQ126" s="262">
        <v>0.7</v>
      </c>
      <c r="BR126" s="262">
        <v>0.7</v>
      </c>
      <c r="BS126" s="262">
        <v>0.7</v>
      </c>
      <c r="BT126" s="262">
        <v>0.7</v>
      </c>
      <c r="BU126" s="262">
        <v>0.7</v>
      </c>
      <c r="BV126" s="262">
        <v>0.7</v>
      </c>
      <c r="BW126" s="262">
        <v>0.7</v>
      </c>
      <c r="BX126" s="262">
        <v>0.7</v>
      </c>
      <c r="BY126" s="262">
        <v>0.7</v>
      </c>
      <c r="BZ126" s="262">
        <v>0.7</v>
      </c>
      <c r="CA126" s="262">
        <v>0.7</v>
      </c>
      <c r="CB126" s="262">
        <v>0.7</v>
      </c>
      <c r="CC126" s="262">
        <v>0.7</v>
      </c>
      <c r="CD126" s="262">
        <v>0.7</v>
      </c>
      <c r="CE126" s="262">
        <v>0.7</v>
      </c>
      <c r="CF126" s="262">
        <v>0.7</v>
      </c>
      <c r="CG126" s="262">
        <v>0.7</v>
      </c>
      <c r="CH126" s="262">
        <v>0.7</v>
      </c>
      <c r="CI126" s="262">
        <v>0.7</v>
      </c>
      <c r="CJ126" s="262">
        <v>0.7</v>
      </c>
      <c r="CK126" s="262">
        <v>0.7</v>
      </c>
      <c r="CL126" s="262">
        <v>0.7</v>
      </c>
      <c r="CM126" s="262">
        <v>0.7</v>
      </c>
      <c r="CN126" s="262">
        <v>0.7</v>
      </c>
      <c r="CO126" s="262">
        <v>0.7</v>
      </c>
      <c r="CP126" s="262">
        <v>0.7</v>
      </c>
      <c r="CQ126" s="262">
        <v>0.7</v>
      </c>
      <c r="CR126" s="262">
        <v>0.7</v>
      </c>
      <c r="CS126" s="262">
        <v>0.7</v>
      </c>
      <c r="CT126" s="262">
        <v>0.7</v>
      </c>
      <c r="CU126" s="262">
        <v>0.7</v>
      </c>
      <c r="CV126" s="262">
        <v>0.7</v>
      </c>
      <c r="CW126" s="262">
        <v>0.7</v>
      </c>
      <c r="CX126" s="262">
        <v>0.7</v>
      </c>
      <c r="CY126" s="262">
        <v>0.7</v>
      </c>
      <c r="CZ126" s="262">
        <v>0.7</v>
      </c>
      <c r="DA126" s="262">
        <v>0.7</v>
      </c>
      <c r="DB126" s="262">
        <v>0.7</v>
      </c>
      <c r="DC126" s="262">
        <v>0.7</v>
      </c>
      <c r="DD126" s="262">
        <v>0.7</v>
      </c>
      <c r="DE126" s="262">
        <v>0.7</v>
      </c>
      <c r="DF126" s="262">
        <v>0.7</v>
      </c>
      <c r="DG126" s="262">
        <v>0.7</v>
      </c>
      <c r="DH126" s="262">
        <v>0.7</v>
      </c>
      <c r="DI126" s="262">
        <v>0.7</v>
      </c>
      <c r="DJ126" s="262">
        <v>0.7</v>
      </c>
      <c r="DK126" s="262">
        <v>0.7</v>
      </c>
      <c r="DL126" s="262">
        <v>0.7</v>
      </c>
      <c r="DM126" s="262">
        <v>0.7</v>
      </c>
      <c r="DN126" s="262">
        <v>0.7</v>
      </c>
      <c r="DO126" s="262">
        <v>0.7</v>
      </c>
      <c r="DP126" s="262">
        <v>0.7</v>
      </c>
      <c r="DQ126" s="262">
        <v>0.7</v>
      </c>
      <c r="DR126" s="262">
        <v>0.7</v>
      </c>
      <c r="DS126" s="262">
        <v>0.7</v>
      </c>
      <c r="DT126" s="262">
        <v>0.7</v>
      </c>
      <c r="DU126" s="262">
        <v>0.7</v>
      </c>
      <c r="DV126" s="262">
        <v>0.7</v>
      </c>
      <c r="DW126" s="262">
        <v>0.7</v>
      </c>
      <c r="DX126" s="262">
        <v>0.7</v>
      </c>
      <c r="DY126" s="262">
        <v>0.7</v>
      </c>
      <c r="DZ126" s="262">
        <v>0.7</v>
      </c>
      <c r="EA126" s="262">
        <v>0.7</v>
      </c>
      <c r="EB126" s="262">
        <v>0.7</v>
      </c>
      <c r="EC126" s="262">
        <v>0.7</v>
      </c>
      <c r="ED126" s="262">
        <v>0.7</v>
      </c>
      <c r="EE126" s="262">
        <v>0.7</v>
      </c>
      <c r="EF126" s="262">
        <v>0.7</v>
      </c>
      <c r="EG126" s="262">
        <v>0.7</v>
      </c>
      <c r="EH126" s="262">
        <v>0.7</v>
      </c>
      <c r="EI126" s="262">
        <v>0.7</v>
      </c>
      <c r="EJ126" s="262">
        <v>0.7</v>
      </c>
      <c r="EK126" s="262">
        <v>0.7</v>
      </c>
      <c r="EL126" s="262">
        <v>0.7</v>
      </c>
      <c r="EM126" s="262">
        <v>0.7</v>
      </c>
      <c r="EN126" s="262">
        <v>0.7</v>
      </c>
      <c r="EO126" s="262">
        <v>0.7</v>
      </c>
      <c r="EP126" s="262">
        <v>0.7</v>
      </c>
      <c r="EQ126" s="262">
        <v>0.7</v>
      </c>
      <c r="ER126" s="262">
        <v>0.7</v>
      </c>
      <c r="ES126" s="262">
        <v>0.7</v>
      </c>
      <c r="ET126" s="262">
        <v>0.7</v>
      </c>
      <c r="EU126" s="262">
        <v>0.7</v>
      </c>
      <c r="EV126" s="262">
        <v>0.7</v>
      </c>
      <c r="EW126" s="262">
        <v>0.7</v>
      </c>
      <c r="EX126" s="262">
        <v>0.7</v>
      </c>
      <c r="EY126" s="262">
        <v>0.7</v>
      </c>
      <c r="EZ126" s="262">
        <v>0.7</v>
      </c>
      <c r="FA126" s="262">
        <v>0.7</v>
      </c>
      <c r="FB126" s="262">
        <v>0.7</v>
      </c>
      <c r="FC126" s="262">
        <v>0.7</v>
      </c>
      <c r="FD126" s="262">
        <v>0.7</v>
      </c>
      <c r="FE126" s="262">
        <v>0.7</v>
      </c>
      <c r="FF126" s="262">
        <v>0.7</v>
      </c>
      <c r="FG126" s="262">
        <v>0.7</v>
      </c>
      <c r="FH126" s="262">
        <v>0.7</v>
      </c>
      <c r="FI126" s="262">
        <v>0.7</v>
      </c>
      <c r="FJ126" s="262">
        <v>0.7</v>
      </c>
      <c r="FK126" s="262">
        <v>0.7</v>
      </c>
      <c r="FL126" s="262">
        <v>0.7</v>
      </c>
      <c r="FM126" s="262">
        <v>0.7</v>
      </c>
      <c r="FN126" s="262">
        <v>0.7</v>
      </c>
      <c r="FO126" s="262">
        <v>0.7</v>
      </c>
      <c r="FP126" s="262">
        <v>0.7</v>
      </c>
      <c r="FQ126" s="262">
        <v>0.7</v>
      </c>
      <c r="FR126" s="262">
        <v>0.7</v>
      </c>
      <c r="FS126" s="262">
        <v>0.7</v>
      </c>
      <c r="FT126" s="262">
        <v>0.7</v>
      </c>
      <c r="FU126" s="262">
        <v>0.7</v>
      </c>
      <c r="FV126" s="262">
        <v>0.7</v>
      </c>
      <c r="FW126" s="262">
        <v>0.7</v>
      </c>
      <c r="FX126" s="262">
        <v>0.7</v>
      </c>
      <c r="FY126" s="262">
        <v>0.7</v>
      </c>
      <c r="FZ126" s="262">
        <v>0.7</v>
      </c>
      <c r="GA126" s="262">
        <v>0.7</v>
      </c>
      <c r="GB126" s="262">
        <v>0.7</v>
      </c>
      <c r="GC126" s="262">
        <v>0.7</v>
      </c>
      <c r="GD126" s="262">
        <v>0.7</v>
      </c>
      <c r="GE126" s="262">
        <v>0.7</v>
      </c>
      <c r="GF126" s="262">
        <v>0.7</v>
      </c>
      <c r="GG126" s="262">
        <v>0.7</v>
      </c>
      <c r="GH126" s="262">
        <v>0.7</v>
      </c>
      <c r="GI126" s="262">
        <v>0.7</v>
      </c>
      <c r="GJ126" s="262">
        <v>0.7</v>
      </c>
      <c r="GK126" s="262">
        <v>0.7</v>
      </c>
      <c r="GL126" s="262">
        <v>0.7</v>
      </c>
      <c r="GM126" s="262">
        <v>0.7</v>
      </c>
      <c r="GN126" s="262">
        <v>0.7</v>
      </c>
      <c r="GO126" s="262">
        <v>0.7</v>
      </c>
      <c r="GP126" s="262">
        <v>0.7</v>
      </c>
      <c r="GQ126" s="262">
        <v>0.7</v>
      </c>
      <c r="GR126" s="262">
        <v>0.7</v>
      </c>
      <c r="GS126" s="262">
        <v>0.7</v>
      </c>
      <c r="GT126" s="262">
        <v>0.7</v>
      </c>
      <c r="GU126" s="262">
        <v>0.7</v>
      </c>
      <c r="GV126" s="262">
        <v>0.7</v>
      </c>
      <c r="GW126" s="262">
        <v>0.7</v>
      </c>
      <c r="GX126" s="262">
        <v>0.7</v>
      </c>
      <c r="GY126" s="262">
        <v>0.7</v>
      </c>
      <c r="GZ126" s="262">
        <v>0.7</v>
      </c>
      <c r="HA126" s="262">
        <v>0.7</v>
      </c>
    </row>
    <row r="127" spans="1:209">
      <c r="A127" s="263" t="str">
        <f>A81:A81</f>
        <v>PNM Resources, Inc.</v>
      </c>
      <c r="B127" s="277">
        <f t="shared" si="13"/>
        <v>0.6470588235294118</v>
      </c>
      <c r="C127" s="277">
        <f t="shared" si="13"/>
        <v>0.54393305439330542</v>
      </c>
      <c r="D127" s="277">
        <f t="shared" ref="D127:J127" si="20">C127+($K127-$C127)/8</f>
        <v>0.5634414225941422</v>
      </c>
      <c r="E127" s="277">
        <f t="shared" si="20"/>
        <v>0.58294979079497899</v>
      </c>
      <c r="F127" s="277">
        <f t="shared" si="20"/>
        <v>0.60245815899581578</v>
      </c>
      <c r="G127" s="277">
        <f t="shared" si="20"/>
        <v>0.62196652719665257</v>
      </c>
      <c r="H127" s="277">
        <f t="shared" si="20"/>
        <v>0.64147489539748936</v>
      </c>
      <c r="I127" s="277">
        <f t="shared" si="20"/>
        <v>0.66098326359832615</v>
      </c>
      <c r="J127" s="277">
        <f t="shared" si="20"/>
        <v>0.68049163179916294</v>
      </c>
      <c r="K127" s="277">
        <v>0.7</v>
      </c>
      <c r="L127" s="262">
        <f t="shared" si="2"/>
        <v>0.7</v>
      </c>
      <c r="M127" s="262">
        <f t="shared" si="14"/>
        <v>0.7</v>
      </c>
      <c r="N127" s="262">
        <f t="shared" si="14"/>
        <v>0.7</v>
      </c>
      <c r="O127" s="262">
        <f t="shared" si="14"/>
        <v>0.7</v>
      </c>
      <c r="P127" s="262">
        <f t="shared" si="14"/>
        <v>0.7</v>
      </c>
      <c r="Q127" s="262">
        <v>0.7</v>
      </c>
      <c r="R127" s="262">
        <v>0.7</v>
      </c>
      <c r="S127" s="262">
        <v>0.7</v>
      </c>
      <c r="T127" s="262">
        <v>0.7</v>
      </c>
      <c r="U127" s="262">
        <v>0.7</v>
      </c>
      <c r="V127" s="262">
        <v>0.7</v>
      </c>
      <c r="W127" s="262">
        <v>0.7</v>
      </c>
      <c r="X127" s="262">
        <v>0.7</v>
      </c>
      <c r="Y127" s="262">
        <v>0.7</v>
      </c>
      <c r="Z127" s="262">
        <v>0.7</v>
      </c>
      <c r="AA127" s="262">
        <v>0.7</v>
      </c>
      <c r="AB127" s="262">
        <v>0.7</v>
      </c>
      <c r="AC127" s="262">
        <v>0.7</v>
      </c>
      <c r="AD127" s="262">
        <v>0.7</v>
      </c>
      <c r="AE127" s="262">
        <v>0.7</v>
      </c>
      <c r="AF127" s="262">
        <v>0.7</v>
      </c>
      <c r="AG127" s="262">
        <v>0.7</v>
      </c>
      <c r="AH127" s="262">
        <v>0.7</v>
      </c>
      <c r="AI127" s="262">
        <v>0.7</v>
      </c>
      <c r="AJ127" s="262">
        <v>0.7</v>
      </c>
      <c r="AK127" s="262">
        <v>0.7</v>
      </c>
      <c r="AL127" s="262">
        <v>0.7</v>
      </c>
      <c r="AM127" s="262">
        <v>0.7</v>
      </c>
      <c r="AN127" s="262">
        <v>0.7</v>
      </c>
      <c r="AO127" s="262">
        <v>0.7</v>
      </c>
      <c r="AP127" s="262">
        <v>0.7</v>
      </c>
      <c r="AQ127" s="262">
        <v>0.7</v>
      </c>
      <c r="AR127" s="262">
        <v>0.7</v>
      </c>
      <c r="AS127" s="262">
        <v>0.7</v>
      </c>
      <c r="AT127" s="262">
        <v>0.7</v>
      </c>
      <c r="AU127" s="262">
        <v>0.7</v>
      </c>
      <c r="AV127" s="262">
        <v>0.7</v>
      </c>
      <c r="AW127" s="262">
        <v>0.7</v>
      </c>
      <c r="AX127" s="262">
        <v>0.7</v>
      </c>
      <c r="AY127" s="262">
        <v>0.7</v>
      </c>
      <c r="AZ127" s="262">
        <v>0.7</v>
      </c>
      <c r="BA127" s="262">
        <v>0.7</v>
      </c>
      <c r="BB127" s="262">
        <v>0.7</v>
      </c>
      <c r="BC127" s="262">
        <v>0.7</v>
      </c>
      <c r="BD127" s="262">
        <v>0.7</v>
      </c>
      <c r="BE127" s="262">
        <v>0.7</v>
      </c>
      <c r="BF127" s="262">
        <v>0.7</v>
      </c>
      <c r="BG127" s="262">
        <v>0.7</v>
      </c>
      <c r="BH127" s="262">
        <v>0.7</v>
      </c>
      <c r="BI127" s="262">
        <v>0.7</v>
      </c>
      <c r="BJ127" s="262">
        <v>0.7</v>
      </c>
      <c r="BK127" s="262">
        <v>0.7</v>
      </c>
      <c r="BL127" s="262">
        <v>0.7</v>
      </c>
      <c r="BM127" s="262">
        <v>0.7</v>
      </c>
      <c r="BN127" s="262">
        <v>0.7</v>
      </c>
      <c r="BO127" s="262">
        <v>0.7</v>
      </c>
      <c r="BP127" s="262">
        <v>0.7</v>
      </c>
      <c r="BQ127" s="262">
        <v>0.7</v>
      </c>
      <c r="BR127" s="262">
        <v>0.7</v>
      </c>
      <c r="BS127" s="262">
        <v>0.7</v>
      </c>
      <c r="BT127" s="262">
        <v>0.7</v>
      </c>
      <c r="BU127" s="262">
        <v>0.7</v>
      </c>
      <c r="BV127" s="262">
        <v>0.7</v>
      </c>
      <c r="BW127" s="262">
        <v>0.7</v>
      </c>
      <c r="BX127" s="262">
        <v>0.7</v>
      </c>
      <c r="BY127" s="262">
        <v>0.7</v>
      </c>
      <c r="BZ127" s="262">
        <v>0.7</v>
      </c>
      <c r="CA127" s="262">
        <v>0.7</v>
      </c>
      <c r="CB127" s="262">
        <v>0.7</v>
      </c>
      <c r="CC127" s="262">
        <v>0.7</v>
      </c>
      <c r="CD127" s="262">
        <v>0.7</v>
      </c>
      <c r="CE127" s="262">
        <v>0.7</v>
      </c>
      <c r="CF127" s="262">
        <v>0.7</v>
      </c>
      <c r="CG127" s="262">
        <v>0.7</v>
      </c>
      <c r="CH127" s="262">
        <v>0.7</v>
      </c>
      <c r="CI127" s="262">
        <v>0.7</v>
      </c>
      <c r="CJ127" s="262">
        <v>0.7</v>
      </c>
      <c r="CK127" s="262">
        <v>0.7</v>
      </c>
      <c r="CL127" s="262">
        <v>0.7</v>
      </c>
      <c r="CM127" s="262">
        <v>0.7</v>
      </c>
      <c r="CN127" s="262">
        <v>0.7</v>
      </c>
      <c r="CO127" s="262">
        <v>0.7</v>
      </c>
      <c r="CP127" s="262">
        <v>0.7</v>
      </c>
      <c r="CQ127" s="262">
        <v>0.7</v>
      </c>
      <c r="CR127" s="262">
        <v>0.7</v>
      </c>
      <c r="CS127" s="262">
        <v>0.7</v>
      </c>
      <c r="CT127" s="262">
        <v>0.7</v>
      </c>
      <c r="CU127" s="262">
        <v>0.7</v>
      </c>
      <c r="CV127" s="262">
        <v>0.7</v>
      </c>
      <c r="CW127" s="262">
        <v>0.7</v>
      </c>
      <c r="CX127" s="262">
        <v>0.7</v>
      </c>
      <c r="CY127" s="262">
        <v>0.7</v>
      </c>
      <c r="CZ127" s="262">
        <v>0.7</v>
      </c>
      <c r="DA127" s="262">
        <v>0.7</v>
      </c>
      <c r="DB127" s="262">
        <v>0.7</v>
      </c>
      <c r="DC127" s="262">
        <v>0.7</v>
      </c>
      <c r="DD127" s="262">
        <v>0.7</v>
      </c>
      <c r="DE127" s="262">
        <v>0.7</v>
      </c>
      <c r="DF127" s="262">
        <v>0.7</v>
      </c>
      <c r="DG127" s="262">
        <v>0.7</v>
      </c>
      <c r="DH127" s="262">
        <v>0.7</v>
      </c>
      <c r="DI127" s="262">
        <v>0.7</v>
      </c>
      <c r="DJ127" s="262">
        <v>0.7</v>
      </c>
      <c r="DK127" s="262">
        <v>0.7</v>
      </c>
      <c r="DL127" s="262">
        <v>0.7</v>
      </c>
      <c r="DM127" s="262">
        <v>0.7</v>
      </c>
      <c r="DN127" s="262">
        <v>0.7</v>
      </c>
      <c r="DO127" s="262">
        <v>0.7</v>
      </c>
      <c r="DP127" s="262">
        <v>0.7</v>
      </c>
      <c r="DQ127" s="262">
        <v>0.7</v>
      </c>
      <c r="DR127" s="262">
        <v>0.7</v>
      </c>
      <c r="DS127" s="262">
        <v>0.7</v>
      </c>
      <c r="DT127" s="262">
        <v>0.7</v>
      </c>
      <c r="DU127" s="262">
        <v>0.7</v>
      </c>
      <c r="DV127" s="262">
        <v>0.7</v>
      </c>
      <c r="DW127" s="262">
        <v>0.7</v>
      </c>
      <c r="DX127" s="262">
        <v>0.7</v>
      </c>
      <c r="DY127" s="262">
        <v>0.7</v>
      </c>
      <c r="DZ127" s="262">
        <v>0.7</v>
      </c>
      <c r="EA127" s="262">
        <v>0.7</v>
      </c>
      <c r="EB127" s="262">
        <v>0.7</v>
      </c>
      <c r="EC127" s="262">
        <v>0.7</v>
      </c>
      <c r="ED127" s="262">
        <v>0.7</v>
      </c>
      <c r="EE127" s="262">
        <v>0.7</v>
      </c>
      <c r="EF127" s="262">
        <v>0.7</v>
      </c>
      <c r="EG127" s="262">
        <v>0.7</v>
      </c>
      <c r="EH127" s="262">
        <v>0.7</v>
      </c>
      <c r="EI127" s="262">
        <v>0.7</v>
      </c>
      <c r="EJ127" s="262">
        <v>0.7</v>
      </c>
      <c r="EK127" s="262">
        <v>0.7</v>
      </c>
      <c r="EL127" s="262">
        <v>0.7</v>
      </c>
      <c r="EM127" s="262">
        <v>0.7</v>
      </c>
      <c r="EN127" s="262">
        <v>0.7</v>
      </c>
      <c r="EO127" s="262">
        <v>0.7</v>
      </c>
      <c r="EP127" s="262">
        <v>0.7</v>
      </c>
      <c r="EQ127" s="262">
        <v>0.7</v>
      </c>
      <c r="ER127" s="262">
        <v>0.7</v>
      </c>
      <c r="ES127" s="262">
        <v>0.7</v>
      </c>
      <c r="ET127" s="262">
        <v>0.7</v>
      </c>
      <c r="EU127" s="262">
        <v>0.7</v>
      </c>
      <c r="EV127" s="262">
        <v>0.7</v>
      </c>
      <c r="EW127" s="262">
        <v>0.7</v>
      </c>
      <c r="EX127" s="262">
        <v>0.7</v>
      </c>
      <c r="EY127" s="262">
        <v>0.7</v>
      </c>
      <c r="EZ127" s="262">
        <v>0.7</v>
      </c>
      <c r="FA127" s="262">
        <v>0.7</v>
      </c>
      <c r="FB127" s="262">
        <v>0.7</v>
      </c>
      <c r="FC127" s="262">
        <v>0.7</v>
      </c>
      <c r="FD127" s="262">
        <v>0.7</v>
      </c>
      <c r="FE127" s="262">
        <v>0.7</v>
      </c>
      <c r="FF127" s="262">
        <v>0.7</v>
      </c>
      <c r="FG127" s="262">
        <v>0.7</v>
      </c>
      <c r="FH127" s="262">
        <v>0.7</v>
      </c>
      <c r="FI127" s="262">
        <v>0.7</v>
      </c>
      <c r="FJ127" s="262">
        <v>0.7</v>
      </c>
      <c r="FK127" s="262">
        <v>0.7</v>
      </c>
      <c r="FL127" s="262">
        <v>0.7</v>
      </c>
      <c r="FM127" s="262">
        <v>0.7</v>
      </c>
      <c r="FN127" s="262">
        <v>0.7</v>
      </c>
      <c r="FO127" s="262">
        <v>0.7</v>
      </c>
      <c r="FP127" s="262">
        <v>0.7</v>
      </c>
      <c r="FQ127" s="262">
        <v>0.7</v>
      </c>
      <c r="FR127" s="262">
        <v>0.7</v>
      </c>
      <c r="FS127" s="262">
        <v>0.7</v>
      </c>
      <c r="FT127" s="262">
        <v>0.7</v>
      </c>
      <c r="FU127" s="262">
        <v>0.7</v>
      </c>
      <c r="FV127" s="262">
        <v>0.7</v>
      </c>
      <c r="FW127" s="262">
        <v>0.7</v>
      </c>
      <c r="FX127" s="262">
        <v>0.7</v>
      </c>
      <c r="FY127" s="262">
        <v>0.7</v>
      </c>
      <c r="FZ127" s="262">
        <v>0.7</v>
      </c>
      <c r="GA127" s="262">
        <v>0.7</v>
      </c>
      <c r="GB127" s="262">
        <v>0.7</v>
      </c>
      <c r="GC127" s="262">
        <v>0.7</v>
      </c>
      <c r="GD127" s="262">
        <v>0.7</v>
      </c>
      <c r="GE127" s="262">
        <v>0.7</v>
      </c>
      <c r="GF127" s="262">
        <v>0.7</v>
      </c>
      <c r="GG127" s="262">
        <v>0.7</v>
      </c>
      <c r="GH127" s="262">
        <v>0.7</v>
      </c>
      <c r="GI127" s="262">
        <v>0.7</v>
      </c>
      <c r="GJ127" s="262">
        <v>0.7</v>
      </c>
      <c r="GK127" s="262">
        <v>0.7</v>
      </c>
      <c r="GL127" s="262">
        <v>0.7</v>
      </c>
      <c r="GM127" s="262">
        <v>0.7</v>
      </c>
      <c r="GN127" s="262">
        <v>0.7</v>
      </c>
      <c r="GO127" s="262">
        <v>0.7</v>
      </c>
      <c r="GP127" s="262">
        <v>0.7</v>
      </c>
      <c r="GQ127" s="262">
        <v>0.7</v>
      </c>
      <c r="GR127" s="262">
        <v>0.7</v>
      </c>
      <c r="GS127" s="262">
        <v>0.7</v>
      </c>
      <c r="GT127" s="262">
        <v>0.7</v>
      </c>
      <c r="GU127" s="262">
        <v>0.7</v>
      </c>
      <c r="GV127" s="262">
        <v>0.7</v>
      </c>
      <c r="GW127" s="262">
        <v>0.7</v>
      </c>
      <c r="GX127" s="262">
        <v>0.7</v>
      </c>
      <c r="GY127" s="262">
        <v>0.7</v>
      </c>
      <c r="GZ127" s="262">
        <v>0.7</v>
      </c>
      <c r="HA127" s="262">
        <v>0.7</v>
      </c>
    </row>
    <row r="128" spans="1:209">
      <c r="A128" s="263" t="str">
        <f>A82:A82</f>
        <v>Portland General Electric Company</v>
      </c>
      <c r="B128" s="277">
        <f t="shared" si="13"/>
        <v>0.6328125</v>
      </c>
      <c r="C128" s="277">
        <f t="shared" si="13"/>
        <v>0.63003663003663002</v>
      </c>
      <c r="D128" s="277">
        <f>D82/D36</f>
        <v>0.64664310954063609</v>
      </c>
      <c r="E128" s="277">
        <f t="shared" ref="E128:J128" si="21">D128+($K128-$D128)/7</f>
        <v>0.6542655224634023</v>
      </c>
      <c r="F128" s="277">
        <f t="shared" si="21"/>
        <v>0.66188793538616852</v>
      </c>
      <c r="G128" s="277">
        <f t="shared" si="21"/>
        <v>0.66951034830893474</v>
      </c>
      <c r="H128" s="277">
        <f t="shared" si="21"/>
        <v>0.67713276123170096</v>
      </c>
      <c r="I128" s="277">
        <f t="shared" si="21"/>
        <v>0.68475517415446718</v>
      </c>
      <c r="J128" s="277">
        <f t="shared" si="21"/>
        <v>0.6923775870772334</v>
      </c>
      <c r="K128" s="277">
        <v>0.7</v>
      </c>
      <c r="L128" s="262">
        <f t="shared" si="2"/>
        <v>0.7</v>
      </c>
      <c r="M128" s="262">
        <f t="shared" si="14"/>
        <v>0.7</v>
      </c>
      <c r="N128" s="262">
        <f t="shared" si="14"/>
        <v>0.7</v>
      </c>
      <c r="O128" s="262">
        <f t="shared" si="14"/>
        <v>0.7</v>
      </c>
      <c r="P128" s="262">
        <f t="shared" si="14"/>
        <v>0.7</v>
      </c>
      <c r="Q128" s="262">
        <v>0.7</v>
      </c>
      <c r="R128" s="262">
        <v>0.7</v>
      </c>
      <c r="S128" s="262">
        <v>0.7</v>
      </c>
      <c r="T128" s="262">
        <v>0.7</v>
      </c>
      <c r="U128" s="262">
        <v>0.7</v>
      </c>
      <c r="V128" s="262">
        <v>0.7</v>
      </c>
      <c r="W128" s="262">
        <v>0.7</v>
      </c>
      <c r="X128" s="262">
        <v>0.7</v>
      </c>
      <c r="Y128" s="262">
        <v>0.7</v>
      </c>
      <c r="Z128" s="262">
        <v>0.7</v>
      </c>
      <c r="AA128" s="262">
        <v>0.7</v>
      </c>
      <c r="AB128" s="262">
        <v>0.7</v>
      </c>
      <c r="AC128" s="262">
        <v>0.7</v>
      </c>
      <c r="AD128" s="262">
        <v>0.7</v>
      </c>
      <c r="AE128" s="262">
        <v>0.7</v>
      </c>
      <c r="AF128" s="262">
        <v>0.7</v>
      </c>
      <c r="AG128" s="262">
        <v>0.7</v>
      </c>
      <c r="AH128" s="262">
        <v>0.7</v>
      </c>
      <c r="AI128" s="262">
        <v>0.7</v>
      </c>
      <c r="AJ128" s="262">
        <v>0.7</v>
      </c>
      <c r="AK128" s="262">
        <v>0.7</v>
      </c>
      <c r="AL128" s="262">
        <v>0.7</v>
      </c>
      <c r="AM128" s="262">
        <v>0.7</v>
      </c>
      <c r="AN128" s="262">
        <v>0.7</v>
      </c>
      <c r="AO128" s="262">
        <v>0.7</v>
      </c>
      <c r="AP128" s="262">
        <v>0.7</v>
      </c>
      <c r="AQ128" s="262">
        <v>0.7</v>
      </c>
      <c r="AR128" s="262">
        <v>0.7</v>
      </c>
      <c r="AS128" s="262">
        <v>0.7</v>
      </c>
      <c r="AT128" s="262">
        <v>0.7</v>
      </c>
      <c r="AU128" s="262">
        <v>0.7</v>
      </c>
      <c r="AV128" s="262">
        <v>0.7</v>
      </c>
      <c r="AW128" s="262">
        <v>0.7</v>
      </c>
      <c r="AX128" s="262">
        <v>0.7</v>
      </c>
      <c r="AY128" s="262">
        <v>0.7</v>
      </c>
      <c r="AZ128" s="262">
        <v>0.7</v>
      </c>
      <c r="BA128" s="262">
        <v>0.7</v>
      </c>
      <c r="BB128" s="262">
        <v>0.7</v>
      </c>
      <c r="BC128" s="262">
        <v>0.7</v>
      </c>
      <c r="BD128" s="262">
        <v>0.7</v>
      </c>
      <c r="BE128" s="262">
        <v>0.7</v>
      </c>
      <c r="BF128" s="262">
        <v>0.7</v>
      </c>
      <c r="BG128" s="262">
        <v>0.7</v>
      </c>
      <c r="BH128" s="262">
        <v>0.7</v>
      </c>
      <c r="BI128" s="262">
        <v>0.7</v>
      </c>
      <c r="BJ128" s="262">
        <v>0.7</v>
      </c>
      <c r="BK128" s="262">
        <v>0.7</v>
      </c>
      <c r="BL128" s="262">
        <v>0.7</v>
      </c>
      <c r="BM128" s="262">
        <v>0.7</v>
      </c>
      <c r="BN128" s="262">
        <v>0.7</v>
      </c>
      <c r="BO128" s="262">
        <v>0.7</v>
      </c>
      <c r="BP128" s="262">
        <v>0.7</v>
      </c>
      <c r="BQ128" s="262">
        <v>0.7</v>
      </c>
      <c r="BR128" s="262">
        <v>0.7</v>
      </c>
      <c r="BS128" s="262">
        <v>0.7</v>
      </c>
      <c r="BT128" s="262">
        <v>0.7</v>
      </c>
      <c r="BU128" s="262">
        <v>0.7</v>
      </c>
      <c r="BV128" s="262">
        <v>0.7</v>
      </c>
      <c r="BW128" s="262">
        <v>0.7</v>
      </c>
      <c r="BX128" s="262">
        <v>0.7</v>
      </c>
      <c r="BY128" s="262">
        <v>0.7</v>
      </c>
      <c r="BZ128" s="262">
        <v>0.7</v>
      </c>
      <c r="CA128" s="262">
        <v>0.7</v>
      </c>
      <c r="CB128" s="262">
        <v>0.7</v>
      </c>
      <c r="CC128" s="262">
        <v>0.7</v>
      </c>
      <c r="CD128" s="262">
        <v>0.7</v>
      </c>
      <c r="CE128" s="262">
        <v>0.7</v>
      </c>
      <c r="CF128" s="262">
        <v>0.7</v>
      </c>
      <c r="CG128" s="262">
        <v>0.7</v>
      </c>
      <c r="CH128" s="262">
        <v>0.7</v>
      </c>
      <c r="CI128" s="262">
        <v>0.7</v>
      </c>
      <c r="CJ128" s="262">
        <v>0.7</v>
      </c>
      <c r="CK128" s="262">
        <v>0.7</v>
      </c>
      <c r="CL128" s="262">
        <v>0.7</v>
      </c>
      <c r="CM128" s="262">
        <v>0.7</v>
      </c>
      <c r="CN128" s="262">
        <v>0.7</v>
      </c>
      <c r="CO128" s="262">
        <v>0.7</v>
      </c>
      <c r="CP128" s="262">
        <v>0.7</v>
      </c>
      <c r="CQ128" s="262">
        <v>0.7</v>
      </c>
      <c r="CR128" s="262">
        <v>0.7</v>
      </c>
      <c r="CS128" s="262">
        <v>0.7</v>
      </c>
      <c r="CT128" s="262">
        <v>0.7</v>
      </c>
      <c r="CU128" s="262">
        <v>0.7</v>
      </c>
      <c r="CV128" s="262">
        <v>0.7</v>
      </c>
      <c r="CW128" s="262">
        <v>0.7</v>
      </c>
      <c r="CX128" s="262">
        <v>0.7</v>
      </c>
      <c r="CY128" s="262">
        <v>0.7</v>
      </c>
      <c r="CZ128" s="262">
        <v>0.7</v>
      </c>
      <c r="DA128" s="262">
        <v>0.7</v>
      </c>
      <c r="DB128" s="262">
        <v>0.7</v>
      </c>
      <c r="DC128" s="262">
        <v>0.7</v>
      </c>
      <c r="DD128" s="262">
        <v>0.7</v>
      </c>
      <c r="DE128" s="262">
        <v>0.7</v>
      </c>
      <c r="DF128" s="262">
        <v>0.7</v>
      </c>
      <c r="DG128" s="262">
        <v>0.7</v>
      </c>
      <c r="DH128" s="262">
        <v>0.7</v>
      </c>
      <c r="DI128" s="262">
        <v>0.7</v>
      </c>
      <c r="DJ128" s="262">
        <v>0.7</v>
      </c>
      <c r="DK128" s="262">
        <v>0.7</v>
      </c>
      <c r="DL128" s="262">
        <v>0.7</v>
      </c>
      <c r="DM128" s="262">
        <v>0.7</v>
      </c>
      <c r="DN128" s="262">
        <v>0.7</v>
      </c>
      <c r="DO128" s="262">
        <v>0.7</v>
      </c>
      <c r="DP128" s="262">
        <v>0.7</v>
      </c>
      <c r="DQ128" s="262">
        <v>0.7</v>
      </c>
      <c r="DR128" s="262">
        <v>0.7</v>
      </c>
      <c r="DS128" s="262">
        <v>0.7</v>
      </c>
      <c r="DT128" s="262">
        <v>0.7</v>
      </c>
      <c r="DU128" s="262">
        <v>0.7</v>
      </c>
      <c r="DV128" s="262">
        <v>0.7</v>
      </c>
      <c r="DW128" s="262">
        <v>0.7</v>
      </c>
      <c r="DX128" s="262">
        <v>0.7</v>
      </c>
      <c r="DY128" s="262">
        <v>0.7</v>
      </c>
      <c r="DZ128" s="262">
        <v>0.7</v>
      </c>
      <c r="EA128" s="262">
        <v>0.7</v>
      </c>
      <c r="EB128" s="262">
        <v>0.7</v>
      </c>
      <c r="EC128" s="262">
        <v>0.7</v>
      </c>
      <c r="ED128" s="262">
        <v>0.7</v>
      </c>
      <c r="EE128" s="262">
        <v>0.7</v>
      </c>
      <c r="EF128" s="262">
        <v>0.7</v>
      </c>
      <c r="EG128" s="262">
        <v>0.7</v>
      </c>
      <c r="EH128" s="262">
        <v>0.7</v>
      </c>
      <c r="EI128" s="262">
        <v>0.7</v>
      </c>
      <c r="EJ128" s="262">
        <v>0.7</v>
      </c>
      <c r="EK128" s="262">
        <v>0.7</v>
      </c>
      <c r="EL128" s="262">
        <v>0.7</v>
      </c>
      <c r="EM128" s="262">
        <v>0.7</v>
      </c>
      <c r="EN128" s="262">
        <v>0.7</v>
      </c>
      <c r="EO128" s="262">
        <v>0.7</v>
      </c>
      <c r="EP128" s="262">
        <v>0.7</v>
      </c>
      <c r="EQ128" s="262">
        <v>0.7</v>
      </c>
      <c r="ER128" s="262">
        <v>0.7</v>
      </c>
      <c r="ES128" s="262">
        <v>0.7</v>
      </c>
      <c r="ET128" s="262">
        <v>0.7</v>
      </c>
      <c r="EU128" s="262">
        <v>0.7</v>
      </c>
      <c r="EV128" s="262">
        <v>0.7</v>
      </c>
      <c r="EW128" s="262">
        <v>0.7</v>
      </c>
      <c r="EX128" s="262">
        <v>0.7</v>
      </c>
      <c r="EY128" s="262">
        <v>0.7</v>
      </c>
      <c r="EZ128" s="262">
        <v>0.7</v>
      </c>
      <c r="FA128" s="262">
        <v>0.7</v>
      </c>
      <c r="FB128" s="262">
        <v>0.7</v>
      </c>
      <c r="FC128" s="262">
        <v>0.7</v>
      </c>
      <c r="FD128" s="262">
        <v>0.7</v>
      </c>
      <c r="FE128" s="262">
        <v>0.7</v>
      </c>
      <c r="FF128" s="262">
        <v>0.7</v>
      </c>
      <c r="FG128" s="262">
        <v>0.7</v>
      </c>
      <c r="FH128" s="262">
        <v>0.7</v>
      </c>
      <c r="FI128" s="262">
        <v>0.7</v>
      </c>
      <c r="FJ128" s="262">
        <v>0.7</v>
      </c>
      <c r="FK128" s="262">
        <v>0.7</v>
      </c>
      <c r="FL128" s="262">
        <v>0.7</v>
      </c>
      <c r="FM128" s="262">
        <v>0.7</v>
      </c>
      <c r="FN128" s="262">
        <v>0.7</v>
      </c>
      <c r="FO128" s="262">
        <v>0.7</v>
      </c>
      <c r="FP128" s="262">
        <v>0.7</v>
      </c>
      <c r="FQ128" s="262">
        <v>0.7</v>
      </c>
      <c r="FR128" s="262">
        <v>0.7</v>
      </c>
      <c r="FS128" s="262">
        <v>0.7</v>
      </c>
      <c r="FT128" s="262">
        <v>0.7</v>
      </c>
      <c r="FU128" s="262">
        <v>0.7</v>
      </c>
      <c r="FV128" s="262">
        <v>0.7</v>
      </c>
      <c r="FW128" s="262">
        <v>0.7</v>
      </c>
      <c r="FX128" s="262">
        <v>0.7</v>
      </c>
      <c r="FY128" s="262">
        <v>0.7</v>
      </c>
      <c r="FZ128" s="262">
        <v>0.7</v>
      </c>
      <c r="GA128" s="262">
        <v>0.7</v>
      </c>
      <c r="GB128" s="262">
        <v>0.7</v>
      </c>
      <c r="GC128" s="262">
        <v>0.7</v>
      </c>
      <c r="GD128" s="262">
        <v>0.7</v>
      </c>
      <c r="GE128" s="262">
        <v>0.7</v>
      </c>
      <c r="GF128" s="262">
        <v>0.7</v>
      </c>
      <c r="GG128" s="262">
        <v>0.7</v>
      </c>
      <c r="GH128" s="262">
        <v>0.7</v>
      </c>
      <c r="GI128" s="262">
        <v>0.7</v>
      </c>
      <c r="GJ128" s="262">
        <v>0.7</v>
      </c>
      <c r="GK128" s="262">
        <v>0.7</v>
      </c>
      <c r="GL128" s="262">
        <v>0.7</v>
      </c>
      <c r="GM128" s="262">
        <v>0.7</v>
      </c>
      <c r="GN128" s="262">
        <v>0.7</v>
      </c>
      <c r="GO128" s="262">
        <v>0.7</v>
      </c>
      <c r="GP128" s="262">
        <v>0.7</v>
      </c>
      <c r="GQ128" s="262">
        <v>0.7</v>
      </c>
      <c r="GR128" s="262">
        <v>0.7</v>
      </c>
      <c r="GS128" s="262">
        <v>0.7</v>
      </c>
      <c r="GT128" s="262">
        <v>0.7</v>
      </c>
      <c r="GU128" s="262">
        <v>0.7</v>
      </c>
      <c r="GV128" s="262">
        <v>0.7</v>
      </c>
      <c r="GW128" s="262">
        <v>0.7</v>
      </c>
      <c r="GX128" s="262">
        <v>0.7</v>
      </c>
      <c r="GY128" s="262">
        <v>0.7</v>
      </c>
      <c r="GZ128" s="262">
        <v>0.7</v>
      </c>
      <c r="HA128" s="262">
        <v>0.7</v>
      </c>
    </row>
    <row r="129" spans="1:211">
      <c r="A129" s="259" t="s">
        <v>1263</v>
      </c>
      <c r="B129" s="277">
        <f t="shared" si="13"/>
        <v>0.66798418972332019</v>
      </c>
      <c r="C129" s="277">
        <f t="shared" si="13"/>
        <v>0.69199999999999995</v>
      </c>
      <c r="D129" s="277">
        <f>C129-($C129-$K129)/8</f>
        <v>0.69299999999999995</v>
      </c>
      <c r="E129" s="277">
        <f>D129-($C129-$K129)/8</f>
        <v>0.69399999999999995</v>
      </c>
      <c r="F129" s="277">
        <f t="shared" ref="F129:J130" si="22">E129+($K129-$E129)/6</f>
        <v>0.69499999999999995</v>
      </c>
      <c r="G129" s="277">
        <f t="shared" si="22"/>
        <v>0.69599999999999995</v>
      </c>
      <c r="H129" s="277">
        <f t="shared" si="22"/>
        <v>0.69699999999999995</v>
      </c>
      <c r="I129" s="277">
        <f t="shared" si="22"/>
        <v>0.69799999999999995</v>
      </c>
      <c r="J129" s="277">
        <f t="shared" si="22"/>
        <v>0.69899999999999995</v>
      </c>
      <c r="K129" s="277">
        <v>0.7</v>
      </c>
      <c r="L129" s="262">
        <f t="shared" si="2"/>
        <v>0.7</v>
      </c>
      <c r="M129" s="262">
        <f t="shared" si="14"/>
        <v>0.7</v>
      </c>
      <c r="N129" s="262">
        <f t="shared" si="14"/>
        <v>0.7</v>
      </c>
      <c r="O129" s="262">
        <f t="shared" si="14"/>
        <v>0.7</v>
      </c>
      <c r="P129" s="262">
        <f t="shared" si="14"/>
        <v>0.7</v>
      </c>
      <c r="Q129" s="262">
        <v>0.7</v>
      </c>
      <c r="R129" s="262">
        <v>0.7</v>
      </c>
      <c r="S129" s="262">
        <v>0.7</v>
      </c>
      <c r="T129" s="262">
        <v>0.7</v>
      </c>
      <c r="U129" s="262">
        <v>0.7</v>
      </c>
      <c r="V129" s="262">
        <v>0.7</v>
      </c>
      <c r="W129" s="262">
        <v>0.7</v>
      </c>
      <c r="X129" s="262">
        <v>0.7</v>
      </c>
      <c r="Y129" s="262">
        <v>0.7</v>
      </c>
      <c r="Z129" s="262">
        <v>0.7</v>
      </c>
      <c r="AA129" s="262">
        <v>0.7</v>
      </c>
      <c r="AB129" s="262">
        <v>0.7</v>
      </c>
      <c r="AC129" s="262">
        <v>0.7</v>
      </c>
      <c r="AD129" s="262">
        <v>0.7</v>
      </c>
      <c r="AE129" s="262">
        <v>0.7</v>
      </c>
      <c r="AF129" s="262">
        <v>0.7</v>
      </c>
      <c r="AG129" s="262">
        <v>0.7</v>
      </c>
      <c r="AH129" s="262">
        <v>0.7</v>
      </c>
      <c r="AI129" s="262">
        <v>0.7</v>
      </c>
      <c r="AJ129" s="262">
        <v>0.7</v>
      </c>
      <c r="AK129" s="262">
        <v>0.7</v>
      </c>
      <c r="AL129" s="262">
        <v>0.7</v>
      </c>
      <c r="AM129" s="262">
        <v>0.7</v>
      </c>
      <c r="AN129" s="262">
        <v>0.7</v>
      </c>
      <c r="AO129" s="262">
        <v>0.7</v>
      </c>
      <c r="AP129" s="262">
        <v>0.7</v>
      </c>
      <c r="AQ129" s="262">
        <v>0.7</v>
      </c>
      <c r="AR129" s="262">
        <v>0.7</v>
      </c>
      <c r="AS129" s="262">
        <v>0.7</v>
      </c>
      <c r="AT129" s="262">
        <v>0.7</v>
      </c>
      <c r="AU129" s="262">
        <v>0.7</v>
      </c>
      <c r="AV129" s="262">
        <v>0.7</v>
      </c>
      <c r="AW129" s="262">
        <v>0.7</v>
      </c>
      <c r="AX129" s="262">
        <v>0.7</v>
      </c>
      <c r="AY129" s="262">
        <v>0.7</v>
      </c>
      <c r="AZ129" s="262">
        <v>0.7</v>
      </c>
      <c r="BA129" s="262">
        <v>0.7</v>
      </c>
      <c r="BB129" s="262">
        <v>0.7</v>
      </c>
      <c r="BC129" s="262">
        <v>0.7</v>
      </c>
      <c r="BD129" s="262">
        <v>0.7</v>
      </c>
      <c r="BE129" s="262">
        <v>0.7</v>
      </c>
      <c r="BF129" s="262">
        <v>0.7</v>
      </c>
      <c r="BG129" s="262">
        <v>0.7</v>
      </c>
      <c r="BH129" s="262">
        <v>0.7</v>
      </c>
      <c r="BI129" s="262">
        <v>0.7</v>
      </c>
      <c r="BJ129" s="262">
        <v>0.7</v>
      </c>
      <c r="BK129" s="262">
        <v>0.7</v>
      </c>
      <c r="BL129" s="262">
        <v>0.7</v>
      </c>
      <c r="BM129" s="262">
        <v>0.7</v>
      </c>
      <c r="BN129" s="262">
        <v>0.7</v>
      </c>
      <c r="BO129" s="262">
        <v>0.7</v>
      </c>
      <c r="BP129" s="262">
        <v>0.7</v>
      </c>
      <c r="BQ129" s="262">
        <v>0.7</v>
      </c>
      <c r="BR129" s="262">
        <v>0.7</v>
      </c>
      <c r="BS129" s="262">
        <v>0.7</v>
      </c>
      <c r="BT129" s="262">
        <v>0.7</v>
      </c>
      <c r="BU129" s="262">
        <v>0.7</v>
      </c>
      <c r="BV129" s="262">
        <v>0.7</v>
      </c>
      <c r="BW129" s="262">
        <v>0.7</v>
      </c>
      <c r="BX129" s="262">
        <v>0.7</v>
      </c>
      <c r="BY129" s="262">
        <v>0.7</v>
      </c>
      <c r="BZ129" s="262">
        <v>0.7</v>
      </c>
      <c r="CA129" s="262">
        <v>0.7</v>
      </c>
      <c r="CB129" s="262">
        <v>0.7</v>
      </c>
      <c r="CC129" s="262">
        <v>0.7</v>
      </c>
      <c r="CD129" s="262">
        <v>0.7</v>
      </c>
      <c r="CE129" s="262">
        <v>0.7</v>
      </c>
      <c r="CF129" s="262">
        <v>0.7</v>
      </c>
      <c r="CG129" s="262">
        <v>0.7</v>
      </c>
      <c r="CH129" s="262">
        <v>0.7</v>
      </c>
      <c r="CI129" s="262">
        <v>0.7</v>
      </c>
      <c r="CJ129" s="262">
        <v>0.7</v>
      </c>
      <c r="CK129" s="262">
        <v>0.7</v>
      </c>
      <c r="CL129" s="262">
        <v>0.7</v>
      </c>
      <c r="CM129" s="262">
        <v>0.7</v>
      </c>
      <c r="CN129" s="262">
        <v>0.7</v>
      </c>
      <c r="CO129" s="262">
        <v>0.7</v>
      </c>
      <c r="CP129" s="262">
        <v>0.7</v>
      </c>
      <c r="CQ129" s="262">
        <v>0.7</v>
      </c>
      <c r="CR129" s="262">
        <v>0.7</v>
      </c>
      <c r="CS129" s="262">
        <v>0.7</v>
      </c>
      <c r="CT129" s="262">
        <v>0.7</v>
      </c>
      <c r="CU129" s="262">
        <v>0.7</v>
      </c>
      <c r="CV129" s="262">
        <v>0.7</v>
      </c>
      <c r="CW129" s="262">
        <v>0.7</v>
      </c>
      <c r="CX129" s="262">
        <v>0.7</v>
      </c>
      <c r="CY129" s="262">
        <v>0.7</v>
      </c>
      <c r="CZ129" s="262">
        <v>0.7</v>
      </c>
      <c r="DA129" s="262">
        <v>0.7</v>
      </c>
      <c r="DB129" s="262">
        <v>0.7</v>
      </c>
      <c r="DC129" s="262">
        <v>0.7</v>
      </c>
      <c r="DD129" s="262">
        <v>0.7</v>
      </c>
      <c r="DE129" s="262">
        <v>0.7</v>
      </c>
      <c r="DF129" s="262">
        <v>0.7</v>
      </c>
      <c r="DG129" s="262">
        <v>0.7</v>
      </c>
      <c r="DH129" s="262">
        <v>0.7</v>
      </c>
      <c r="DI129" s="262">
        <v>0.7</v>
      </c>
      <c r="DJ129" s="262">
        <v>0.7</v>
      </c>
      <c r="DK129" s="262">
        <v>0.7</v>
      </c>
      <c r="DL129" s="262">
        <v>0.7</v>
      </c>
      <c r="DM129" s="262">
        <v>0.7</v>
      </c>
      <c r="DN129" s="262">
        <v>0.7</v>
      </c>
      <c r="DO129" s="262">
        <v>0.7</v>
      </c>
      <c r="DP129" s="262">
        <v>0.7</v>
      </c>
      <c r="DQ129" s="262">
        <v>0.7</v>
      </c>
      <c r="DR129" s="262">
        <v>0.7</v>
      </c>
      <c r="DS129" s="262">
        <v>0.7</v>
      </c>
      <c r="DT129" s="262">
        <v>0.7</v>
      </c>
      <c r="DU129" s="262">
        <v>0.7</v>
      </c>
      <c r="DV129" s="262">
        <v>0.7</v>
      </c>
      <c r="DW129" s="262">
        <v>0.7</v>
      </c>
      <c r="DX129" s="262">
        <v>0.7</v>
      </c>
      <c r="DY129" s="262">
        <v>0.7</v>
      </c>
      <c r="DZ129" s="262">
        <v>0.7</v>
      </c>
      <c r="EA129" s="262">
        <v>0.7</v>
      </c>
      <c r="EB129" s="262">
        <v>0.7</v>
      </c>
      <c r="EC129" s="262">
        <v>0.7</v>
      </c>
      <c r="ED129" s="262">
        <v>0.7</v>
      </c>
      <c r="EE129" s="262">
        <v>0.7</v>
      </c>
      <c r="EF129" s="262">
        <v>0.7</v>
      </c>
      <c r="EG129" s="262">
        <v>0.7</v>
      </c>
      <c r="EH129" s="262">
        <v>0.7</v>
      </c>
      <c r="EI129" s="262">
        <v>0.7</v>
      </c>
      <c r="EJ129" s="262">
        <v>0.7</v>
      </c>
      <c r="EK129" s="262">
        <v>0.7</v>
      </c>
      <c r="EL129" s="262">
        <v>0.7</v>
      </c>
      <c r="EM129" s="262">
        <v>0.7</v>
      </c>
      <c r="EN129" s="262">
        <v>0.7</v>
      </c>
      <c r="EO129" s="262">
        <v>0.7</v>
      </c>
      <c r="EP129" s="262">
        <v>0.7</v>
      </c>
      <c r="EQ129" s="262">
        <v>0.7</v>
      </c>
      <c r="ER129" s="262">
        <v>0.7</v>
      </c>
      <c r="ES129" s="262">
        <v>0.7</v>
      </c>
      <c r="ET129" s="262">
        <v>0.7</v>
      </c>
      <c r="EU129" s="262">
        <v>0.7</v>
      </c>
      <c r="EV129" s="262">
        <v>0.7</v>
      </c>
      <c r="EW129" s="262">
        <v>0.7</v>
      </c>
      <c r="EX129" s="262">
        <v>0.7</v>
      </c>
      <c r="EY129" s="262">
        <v>0.7</v>
      </c>
      <c r="EZ129" s="262">
        <v>0.7</v>
      </c>
      <c r="FA129" s="262">
        <v>0.7</v>
      </c>
      <c r="FB129" s="262">
        <v>0.7</v>
      </c>
      <c r="FC129" s="262">
        <v>0.7</v>
      </c>
      <c r="FD129" s="262">
        <v>0.7</v>
      </c>
      <c r="FE129" s="262">
        <v>0.7</v>
      </c>
      <c r="FF129" s="262">
        <v>0.7</v>
      </c>
      <c r="FG129" s="262">
        <v>0.7</v>
      </c>
      <c r="FH129" s="262">
        <v>0.7</v>
      </c>
      <c r="FI129" s="262">
        <v>0.7</v>
      </c>
      <c r="FJ129" s="262">
        <v>0.7</v>
      </c>
      <c r="FK129" s="262">
        <v>0.7</v>
      </c>
      <c r="FL129" s="262">
        <v>0.7</v>
      </c>
      <c r="FM129" s="262">
        <v>0.7</v>
      </c>
      <c r="FN129" s="262">
        <v>0.7</v>
      </c>
      <c r="FO129" s="262">
        <v>0.7</v>
      </c>
      <c r="FP129" s="262">
        <v>0.7</v>
      </c>
      <c r="FQ129" s="262">
        <v>0.7</v>
      </c>
      <c r="FR129" s="262">
        <v>0.7</v>
      </c>
      <c r="FS129" s="262">
        <v>0.7</v>
      </c>
      <c r="FT129" s="262">
        <v>0.7</v>
      </c>
      <c r="FU129" s="262">
        <v>0.7</v>
      </c>
      <c r="FV129" s="262">
        <v>0.7</v>
      </c>
      <c r="FW129" s="262">
        <v>0.7</v>
      </c>
      <c r="FX129" s="262">
        <v>0.7</v>
      </c>
      <c r="FY129" s="262">
        <v>0.7</v>
      </c>
      <c r="FZ129" s="262">
        <v>0.7</v>
      </c>
      <c r="GA129" s="262">
        <v>0.7</v>
      </c>
      <c r="GB129" s="262">
        <v>0.7</v>
      </c>
      <c r="GC129" s="262">
        <v>0.7</v>
      </c>
      <c r="GD129" s="262">
        <v>0.7</v>
      </c>
      <c r="GE129" s="262">
        <v>0.7</v>
      </c>
      <c r="GF129" s="262">
        <v>0.7</v>
      </c>
      <c r="GG129" s="262">
        <v>0.7</v>
      </c>
      <c r="GH129" s="262">
        <v>0.7</v>
      </c>
      <c r="GI129" s="262">
        <v>0.7</v>
      </c>
      <c r="GJ129" s="262">
        <v>0.7</v>
      </c>
      <c r="GK129" s="262">
        <v>0.7</v>
      </c>
      <c r="GL129" s="262">
        <v>0.7</v>
      </c>
      <c r="GM129" s="262">
        <v>0.7</v>
      </c>
      <c r="GN129" s="262">
        <v>0.7</v>
      </c>
      <c r="GO129" s="262">
        <v>0.7</v>
      </c>
      <c r="GP129" s="262">
        <v>0.7</v>
      </c>
      <c r="GQ129" s="262">
        <v>0.7</v>
      </c>
      <c r="GR129" s="262">
        <v>0.7</v>
      </c>
      <c r="GS129" s="262">
        <v>0.7</v>
      </c>
      <c r="GT129" s="262">
        <v>0.7</v>
      </c>
      <c r="GU129" s="262">
        <v>0.7</v>
      </c>
      <c r="GV129" s="262">
        <v>0.7</v>
      </c>
      <c r="GW129" s="262">
        <v>0.7</v>
      </c>
      <c r="GX129" s="262">
        <v>0.7</v>
      </c>
      <c r="GY129" s="262">
        <v>0.7</v>
      </c>
      <c r="GZ129" s="262">
        <v>0.7</v>
      </c>
      <c r="HA129" s="262">
        <v>0.7</v>
      </c>
    </row>
    <row r="130" spans="1:211">
      <c r="A130" s="259" t="s">
        <v>1264</v>
      </c>
      <c r="B130" s="277">
        <f t="shared" si="13"/>
        <v>0.57602339181286555</v>
      </c>
      <c r="C130" s="277">
        <f t="shared" si="13"/>
        <v>0.59142857142857141</v>
      </c>
      <c r="D130" s="277">
        <f>D84/D38</f>
        <v>0.58855585831062673</v>
      </c>
      <c r="E130" s="277">
        <f>E84/E38</f>
        <v>0.61229946524064172</v>
      </c>
      <c r="F130" s="277">
        <f t="shared" si="22"/>
        <v>0.62691622103386813</v>
      </c>
      <c r="G130" s="277">
        <f t="shared" si="22"/>
        <v>0.64153297682709454</v>
      </c>
      <c r="H130" s="277">
        <f t="shared" si="22"/>
        <v>0.65614973262032095</v>
      </c>
      <c r="I130" s="277">
        <f t="shared" si="22"/>
        <v>0.67076648841354736</v>
      </c>
      <c r="J130" s="277">
        <f t="shared" si="22"/>
        <v>0.68538324420677377</v>
      </c>
      <c r="K130" s="277">
        <v>0.7</v>
      </c>
      <c r="L130" s="262">
        <f t="shared" si="2"/>
        <v>0.7</v>
      </c>
      <c r="M130" s="262">
        <f t="shared" si="14"/>
        <v>0.7</v>
      </c>
      <c r="N130" s="262">
        <f t="shared" si="14"/>
        <v>0.7</v>
      </c>
      <c r="O130" s="262">
        <f t="shared" si="14"/>
        <v>0.7</v>
      </c>
      <c r="P130" s="262">
        <f t="shared" si="14"/>
        <v>0.7</v>
      </c>
      <c r="Q130" s="262">
        <v>0.7</v>
      </c>
      <c r="R130" s="262">
        <v>0.7</v>
      </c>
      <c r="S130" s="262">
        <v>0.7</v>
      </c>
      <c r="T130" s="262">
        <v>0.7</v>
      </c>
      <c r="U130" s="262">
        <v>0.7</v>
      </c>
      <c r="V130" s="262">
        <v>0.7</v>
      </c>
      <c r="W130" s="262">
        <v>0.7</v>
      </c>
      <c r="X130" s="262">
        <v>0.7</v>
      </c>
      <c r="Y130" s="262">
        <v>0.7</v>
      </c>
      <c r="Z130" s="262">
        <v>0.7</v>
      </c>
      <c r="AA130" s="262">
        <v>0.7</v>
      </c>
      <c r="AB130" s="262">
        <v>0.7</v>
      </c>
      <c r="AC130" s="262">
        <v>0.7</v>
      </c>
      <c r="AD130" s="262">
        <v>0.7</v>
      </c>
      <c r="AE130" s="262">
        <v>0.7</v>
      </c>
      <c r="AF130" s="262">
        <v>0.7</v>
      </c>
      <c r="AG130" s="262">
        <v>0.7</v>
      </c>
      <c r="AH130" s="262">
        <v>0.7</v>
      </c>
      <c r="AI130" s="262">
        <v>0.7</v>
      </c>
      <c r="AJ130" s="262">
        <v>0.7</v>
      </c>
      <c r="AK130" s="262">
        <v>0.7</v>
      </c>
      <c r="AL130" s="262">
        <v>0.7</v>
      </c>
      <c r="AM130" s="262">
        <v>0.7</v>
      </c>
      <c r="AN130" s="262">
        <v>0.7</v>
      </c>
      <c r="AO130" s="262">
        <v>0.7</v>
      </c>
      <c r="AP130" s="262">
        <v>0.7</v>
      </c>
      <c r="AQ130" s="262">
        <v>0.7</v>
      </c>
      <c r="AR130" s="262">
        <v>0.7</v>
      </c>
      <c r="AS130" s="262">
        <v>0.7</v>
      </c>
      <c r="AT130" s="262">
        <v>0.7</v>
      </c>
      <c r="AU130" s="262">
        <v>0.7</v>
      </c>
      <c r="AV130" s="262">
        <v>0.7</v>
      </c>
      <c r="AW130" s="262">
        <v>0.7</v>
      </c>
      <c r="AX130" s="262">
        <v>0.7</v>
      </c>
      <c r="AY130" s="262">
        <v>0.7</v>
      </c>
      <c r="AZ130" s="262">
        <v>0.7</v>
      </c>
      <c r="BA130" s="262">
        <v>0.7</v>
      </c>
      <c r="BB130" s="262">
        <v>0.7</v>
      </c>
      <c r="BC130" s="262">
        <v>0.7</v>
      </c>
      <c r="BD130" s="262">
        <v>0.7</v>
      </c>
      <c r="BE130" s="262">
        <v>0.7</v>
      </c>
      <c r="BF130" s="262">
        <v>0.7</v>
      </c>
      <c r="BG130" s="262">
        <v>0.7</v>
      </c>
      <c r="BH130" s="262">
        <v>0.7</v>
      </c>
      <c r="BI130" s="262">
        <v>0.7</v>
      </c>
      <c r="BJ130" s="262">
        <v>0.7</v>
      </c>
      <c r="BK130" s="262">
        <v>0.7</v>
      </c>
      <c r="BL130" s="262">
        <v>0.7</v>
      </c>
      <c r="BM130" s="262">
        <v>0.7</v>
      </c>
      <c r="BN130" s="262">
        <v>0.7</v>
      </c>
      <c r="BO130" s="262">
        <v>0.7</v>
      </c>
      <c r="BP130" s="262">
        <v>0.7</v>
      </c>
      <c r="BQ130" s="262">
        <v>0.7</v>
      </c>
      <c r="BR130" s="262">
        <v>0.7</v>
      </c>
      <c r="BS130" s="262">
        <v>0.7</v>
      </c>
      <c r="BT130" s="262">
        <v>0.7</v>
      </c>
      <c r="BU130" s="262">
        <v>0.7</v>
      </c>
      <c r="BV130" s="262">
        <v>0.7</v>
      </c>
      <c r="BW130" s="262">
        <v>0.7</v>
      </c>
      <c r="BX130" s="262">
        <v>0.7</v>
      </c>
      <c r="BY130" s="262">
        <v>0.7</v>
      </c>
      <c r="BZ130" s="262">
        <v>0.7</v>
      </c>
      <c r="CA130" s="262">
        <v>0.7</v>
      </c>
      <c r="CB130" s="262">
        <v>0.7</v>
      </c>
      <c r="CC130" s="262">
        <v>0.7</v>
      </c>
      <c r="CD130" s="262">
        <v>0.7</v>
      </c>
      <c r="CE130" s="262">
        <v>0.7</v>
      </c>
      <c r="CF130" s="262">
        <v>0.7</v>
      </c>
      <c r="CG130" s="262">
        <v>0.7</v>
      </c>
      <c r="CH130" s="262">
        <v>0.7</v>
      </c>
      <c r="CI130" s="262">
        <v>0.7</v>
      </c>
      <c r="CJ130" s="262">
        <v>0.7</v>
      </c>
      <c r="CK130" s="262">
        <v>0.7</v>
      </c>
      <c r="CL130" s="262">
        <v>0.7</v>
      </c>
      <c r="CM130" s="262">
        <v>0.7</v>
      </c>
      <c r="CN130" s="262">
        <v>0.7</v>
      </c>
      <c r="CO130" s="262">
        <v>0.7</v>
      </c>
      <c r="CP130" s="262">
        <v>0.7</v>
      </c>
      <c r="CQ130" s="262">
        <v>0.7</v>
      </c>
      <c r="CR130" s="262">
        <v>0.7</v>
      </c>
      <c r="CS130" s="262">
        <v>0.7</v>
      </c>
      <c r="CT130" s="262">
        <v>0.7</v>
      </c>
      <c r="CU130" s="262">
        <v>0.7</v>
      </c>
      <c r="CV130" s="262">
        <v>0.7</v>
      </c>
      <c r="CW130" s="262">
        <v>0.7</v>
      </c>
      <c r="CX130" s="262">
        <v>0.7</v>
      </c>
      <c r="CY130" s="262">
        <v>0.7</v>
      </c>
      <c r="CZ130" s="262">
        <v>0.7</v>
      </c>
      <c r="DA130" s="262">
        <v>0.7</v>
      </c>
      <c r="DB130" s="262">
        <v>0.7</v>
      </c>
      <c r="DC130" s="262">
        <v>0.7</v>
      </c>
      <c r="DD130" s="262">
        <v>0.7</v>
      </c>
      <c r="DE130" s="262">
        <v>0.7</v>
      </c>
      <c r="DF130" s="262">
        <v>0.7</v>
      </c>
      <c r="DG130" s="262">
        <v>0.7</v>
      </c>
      <c r="DH130" s="262">
        <v>0.7</v>
      </c>
      <c r="DI130" s="262">
        <v>0.7</v>
      </c>
      <c r="DJ130" s="262">
        <v>0.7</v>
      </c>
      <c r="DK130" s="262">
        <v>0.7</v>
      </c>
      <c r="DL130" s="262">
        <v>0.7</v>
      </c>
      <c r="DM130" s="262">
        <v>0.7</v>
      </c>
      <c r="DN130" s="262">
        <v>0.7</v>
      </c>
      <c r="DO130" s="262">
        <v>0.7</v>
      </c>
      <c r="DP130" s="262">
        <v>0.7</v>
      </c>
      <c r="DQ130" s="262">
        <v>0.7</v>
      </c>
      <c r="DR130" s="262">
        <v>0.7</v>
      </c>
      <c r="DS130" s="262">
        <v>0.7</v>
      </c>
      <c r="DT130" s="262">
        <v>0.7</v>
      </c>
      <c r="DU130" s="262">
        <v>0.7</v>
      </c>
      <c r="DV130" s="262">
        <v>0.7</v>
      </c>
      <c r="DW130" s="262">
        <v>0.7</v>
      </c>
      <c r="DX130" s="262">
        <v>0.7</v>
      </c>
      <c r="DY130" s="262">
        <v>0.7</v>
      </c>
      <c r="DZ130" s="262">
        <v>0.7</v>
      </c>
      <c r="EA130" s="262">
        <v>0.7</v>
      </c>
      <c r="EB130" s="262">
        <v>0.7</v>
      </c>
      <c r="EC130" s="262">
        <v>0.7</v>
      </c>
      <c r="ED130" s="262">
        <v>0.7</v>
      </c>
      <c r="EE130" s="262">
        <v>0.7</v>
      </c>
      <c r="EF130" s="262">
        <v>0.7</v>
      </c>
      <c r="EG130" s="262">
        <v>0.7</v>
      </c>
      <c r="EH130" s="262">
        <v>0.7</v>
      </c>
      <c r="EI130" s="262">
        <v>0.7</v>
      </c>
      <c r="EJ130" s="262">
        <v>0.7</v>
      </c>
      <c r="EK130" s="262">
        <v>0.7</v>
      </c>
      <c r="EL130" s="262">
        <v>0.7</v>
      </c>
      <c r="EM130" s="262">
        <v>0.7</v>
      </c>
      <c r="EN130" s="262">
        <v>0.7</v>
      </c>
      <c r="EO130" s="262">
        <v>0.7</v>
      </c>
      <c r="EP130" s="262">
        <v>0.7</v>
      </c>
      <c r="EQ130" s="262">
        <v>0.7</v>
      </c>
      <c r="ER130" s="262">
        <v>0.7</v>
      </c>
      <c r="ES130" s="262">
        <v>0.7</v>
      </c>
      <c r="ET130" s="262">
        <v>0.7</v>
      </c>
      <c r="EU130" s="262">
        <v>0.7</v>
      </c>
      <c r="EV130" s="262">
        <v>0.7</v>
      </c>
      <c r="EW130" s="262">
        <v>0.7</v>
      </c>
      <c r="EX130" s="262">
        <v>0.7</v>
      </c>
      <c r="EY130" s="262">
        <v>0.7</v>
      </c>
      <c r="EZ130" s="262">
        <v>0.7</v>
      </c>
      <c r="FA130" s="262">
        <v>0.7</v>
      </c>
      <c r="FB130" s="262">
        <v>0.7</v>
      </c>
      <c r="FC130" s="262">
        <v>0.7</v>
      </c>
      <c r="FD130" s="262">
        <v>0.7</v>
      </c>
      <c r="FE130" s="262">
        <v>0.7</v>
      </c>
      <c r="FF130" s="262">
        <v>0.7</v>
      </c>
      <c r="FG130" s="262">
        <v>0.7</v>
      </c>
      <c r="FH130" s="262">
        <v>0.7</v>
      </c>
      <c r="FI130" s="262">
        <v>0.7</v>
      </c>
      <c r="FJ130" s="262">
        <v>0.7</v>
      </c>
      <c r="FK130" s="262">
        <v>0.7</v>
      </c>
      <c r="FL130" s="262">
        <v>0.7</v>
      </c>
      <c r="FM130" s="262">
        <v>0.7</v>
      </c>
      <c r="FN130" s="262">
        <v>0.7</v>
      </c>
      <c r="FO130" s="262">
        <v>0.7</v>
      </c>
      <c r="FP130" s="262">
        <v>0.7</v>
      </c>
      <c r="FQ130" s="262">
        <v>0.7</v>
      </c>
      <c r="FR130" s="262">
        <v>0.7</v>
      </c>
      <c r="FS130" s="262">
        <v>0.7</v>
      </c>
      <c r="FT130" s="262">
        <v>0.7</v>
      </c>
      <c r="FU130" s="262">
        <v>0.7</v>
      </c>
      <c r="FV130" s="262">
        <v>0.7</v>
      </c>
      <c r="FW130" s="262">
        <v>0.7</v>
      </c>
      <c r="FX130" s="262">
        <v>0.7</v>
      </c>
      <c r="FY130" s="262">
        <v>0.7</v>
      </c>
      <c r="FZ130" s="262">
        <v>0.7</v>
      </c>
      <c r="GA130" s="262">
        <v>0.7</v>
      </c>
      <c r="GB130" s="262">
        <v>0.7</v>
      </c>
      <c r="GC130" s="262">
        <v>0.7</v>
      </c>
      <c r="GD130" s="262">
        <v>0.7</v>
      </c>
      <c r="GE130" s="262">
        <v>0.7</v>
      </c>
      <c r="GF130" s="262">
        <v>0.7</v>
      </c>
      <c r="GG130" s="262">
        <v>0.7</v>
      </c>
      <c r="GH130" s="262">
        <v>0.7</v>
      </c>
      <c r="GI130" s="262">
        <v>0.7</v>
      </c>
      <c r="GJ130" s="262">
        <v>0.7</v>
      </c>
      <c r="GK130" s="262">
        <v>0.7</v>
      </c>
      <c r="GL130" s="262">
        <v>0.7</v>
      </c>
      <c r="GM130" s="262">
        <v>0.7</v>
      </c>
      <c r="GN130" s="262">
        <v>0.7</v>
      </c>
      <c r="GO130" s="262">
        <v>0.7</v>
      </c>
      <c r="GP130" s="262">
        <v>0.7</v>
      </c>
      <c r="GQ130" s="262">
        <v>0.7</v>
      </c>
      <c r="GR130" s="262">
        <v>0.7</v>
      </c>
      <c r="GS130" s="262">
        <v>0.7</v>
      </c>
      <c r="GT130" s="262">
        <v>0.7</v>
      </c>
      <c r="GU130" s="262">
        <v>0.7</v>
      </c>
      <c r="GV130" s="262">
        <v>0.7</v>
      </c>
      <c r="GW130" s="262">
        <v>0.7</v>
      </c>
      <c r="GX130" s="262">
        <v>0.7</v>
      </c>
      <c r="GY130" s="262">
        <v>0.7</v>
      </c>
      <c r="GZ130" s="262">
        <v>0.7</v>
      </c>
      <c r="HA130" s="262">
        <v>0.7</v>
      </c>
    </row>
    <row r="131" spans="1:211">
      <c r="A131" s="259" t="s">
        <v>1003</v>
      </c>
      <c r="B131" s="277">
        <f t="shared" si="13"/>
        <v>0.5912921348314607</v>
      </c>
      <c r="C131" s="277">
        <f t="shared" si="13"/>
        <v>0.58002560819462234</v>
      </c>
      <c r="D131" s="277">
        <f>D85/D39</f>
        <v>0.58745476477683967</v>
      </c>
      <c r="E131" s="277">
        <f t="shared" ref="E131:J132" si="23">D131+($K131-$D131)/7</f>
        <v>0.60353265552300539</v>
      </c>
      <c r="F131" s="277">
        <f t="shared" si="23"/>
        <v>0.61961054626917111</v>
      </c>
      <c r="G131" s="277">
        <f t="shared" si="23"/>
        <v>0.63568843701533684</v>
      </c>
      <c r="H131" s="277">
        <f t="shared" si="23"/>
        <v>0.65176632776150256</v>
      </c>
      <c r="I131" s="277">
        <f t="shared" si="23"/>
        <v>0.66784421850766829</v>
      </c>
      <c r="J131" s="277">
        <f t="shared" si="23"/>
        <v>0.68392210925383401</v>
      </c>
      <c r="K131" s="277">
        <v>0.7</v>
      </c>
      <c r="L131" s="262">
        <f t="shared" si="2"/>
        <v>0.7</v>
      </c>
      <c r="M131" s="262">
        <f t="shared" si="14"/>
        <v>0.7</v>
      </c>
      <c r="N131" s="262">
        <f t="shared" si="14"/>
        <v>0.7</v>
      </c>
      <c r="O131" s="262">
        <f t="shared" si="14"/>
        <v>0.7</v>
      </c>
      <c r="P131" s="262">
        <f t="shared" si="14"/>
        <v>0.7</v>
      </c>
      <c r="Q131" s="262">
        <v>0.7</v>
      </c>
      <c r="R131" s="262">
        <v>0.7</v>
      </c>
      <c r="S131" s="262">
        <v>0.7</v>
      </c>
      <c r="T131" s="262">
        <v>0.7</v>
      </c>
      <c r="U131" s="262">
        <v>0.7</v>
      </c>
      <c r="V131" s="262">
        <v>0.7</v>
      </c>
      <c r="W131" s="262">
        <v>0.7</v>
      </c>
      <c r="X131" s="262">
        <v>0.7</v>
      </c>
      <c r="Y131" s="262">
        <v>0.7</v>
      </c>
      <c r="Z131" s="262">
        <v>0.7</v>
      </c>
      <c r="AA131" s="262">
        <v>0.7</v>
      </c>
      <c r="AB131" s="262">
        <v>0.7</v>
      </c>
      <c r="AC131" s="262">
        <v>0.7</v>
      </c>
      <c r="AD131" s="262">
        <v>0.7</v>
      </c>
      <c r="AE131" s="262">
        <v>0.7</v>
      </c>
      <c r="AF131" s="262">
        <v>0.7</v>
      </c>
      <c r="AG131" s="262">
        <v>0.7</v>
      </c>
      <c r="AH131" s="262">
        <v>0.7</v>
      </c>
      <c r="AI131" s="262">
        <v>0.7</v>
      </c>
      <c r="AJ131" s="262">
        <v>0.7</v>
      </c>
      <c r="AK131" s="262">
        <v>0.7</v>
      </c>
      <c r="AL131" s="262">
        <v>0.7</v>
      </c>
      <c r="AM131" s="262">
        <v>0.7</v>
      </c>
      <c r="AN131" s="262">
        <v>0.7</v>
      </c>
      <c r="AO131" s="262">
        <v>0.7</v>
      </c>
      <c r="AP131" s="262">
        <v>0.7</v>
      </c>
      <c r="AQ131" s="262">
        <v>0.7</v>
      </c>
      <c r="AR131" s="262">
        <v>0.7</v>
      </c>
      <c r="AS131" s="262">
        <v>0.7</v>
      </c>
      <c r="AT131" s="262">
        <v>0.7</v>
      </c>
      <c r="AU131" s="262">
        <v>0.7</v>
      </c>
      <c r="AV131" s="262">
        <v>0.7</v>
      </c>
      <c r="AW131" s="262">
        <v>0.7</v>
      </c>
      <c r="AX131" s="262">
        <v>0.7</v>
      </c>
      <c r="AY131" s="262">
        <v>0.7</v>
      </c>
      <c r="AZ131" s="262">
        <v>0.7</v>
      </c>
      <c r="BA131" s="262">
        <v>0.7</v>
      </c>
      <c r="BB131" s="262">
        <v>0.7</v>
      </c>
      <c r="BC131" s="262">
        <v>0.7</v>
      </c>
      <c r="BD131" s="262">
        <v>0.7</v>
      </c>
      <c r="BE131" s="262">
        <v>0.7</v>
      </c>
      <c r="BF131" s="262">
        <v>0.7</v>
      </c>
      <c r="BG131" s="262">
        <v>0.7</v>
      </c>
      <c r="BH131" s="262">
        <v>0.7</v>
      </c>
      <c r="BI131" s="262">
        <v>0.7</v>
      </c>
      <c r="BJ131" s="262">
        <v>0.7</v>
      </c>
      <c r="BK131" s="262">
        <v>0.7</v>
      </c>
      <c r="BL131" s="262">
        <v>0.7</v>
      </c>
      <c r="BM131" s="262">
        <v>0.7</v>
      </c>
      <c r="BN131" s="262">
        <v>0.7</v>
      </c>
      <c r="BO131" s="262">
        <v>0.7</v>
      </c>
      <c r="BP131" s="262">
        <v>0.7</v>
      </c>
      <c r="BQ131" s="262">
        <v>0.7</v>
      </c>
      <c r="BR131" s="262">
        <v>0.7</v>
      </c>
      <c r="BS131" s="262">
        <v>0.7</v>
      </c>
      <c r="BT131" s="262">
        <v>0.7</v>
      </c>
      <c r="BU131" s="262">
        <v>0.7</v>
      </c>
      <c r="BV131" s="262">
        <v>0.7</v>
      </c>
      <c r="BW131" s="262">
        <v>0.7</v>
      </c>
      <c r="BX131" s="262">
        <v>0.7</v>
      </c>
      <c r="BY131" s="262">
        <v>0.7</v>
      </c>
      <c r="BZ131" s="262">
        <v>0.7</v>
      </c>
      <c r="CA131" s="262">
        <v>0.7</v>
      </c>
      <c r="CB131" s="262">
        <v>0.7</v>
      </c>
      <c r="CC131" s="262">
        <v>0.7</v>
      </c>
      <c r="CD131" s="262">
        <v>0.7</v>
      </c>
      <c r="CE131" s="262">
        <v>0.7</v>
      </c>
      <c r="CF131" s="262">
        <v>0.7</v>
      </c>
      <c r="CG131" s="262">
        <v>0.7</v>
      </c>
      <c r="CH131" s="262">
        <v>0.7</v>
      </c>
      <c r="CI131" s="262">
        <v>0.7</v>
      </c>
      <c r="CJ131" s="262">
        <v>0.7</v>
      </c>
      <c r="CK131" s="262">
        <v>0.7</v>
      </c>
      <c r="CL131" s="262">
        <v>0.7</v>
      </c>
      <c r="CM131" s="262">
        <v>0.7</v>
      </c>
      <c r="CN131" s="262">
        <v>0.7</v>
      </c>
      <c r="CO131" s="262">
        <v>0.7</v>
      </c>
      <c r="CP131" s="262">
        <v>0.7</v>
      </c>
      <c r="CQ131" s="262">
        <v>0.7</v>
      </c>
      <c r="CR131" s="262">
        <v>0.7</v>
      </c>
      <c r="CS131" s="262">
        <v>0.7</v>
      </c>
      <c r="CT131" s="262">
        <v>0.7</v>
      </c>
      <c r="CU131" s="262">
        <v>0.7</v>
      </c>
      <c r="CV131" s="262">
        <v>0.7</v>
      </c>
      <c r="CW131" s="262">
        <v>0.7</v>
      </c>
      <c r="CX131" s="262">
        <v>0.7</v>
      </c>
      <c r="CY131" s="262">
        <v>0.7</v>
      </c>
      <c r="CZ131" s="262">
        <v>0.7</v>
      </c>
      <c r="DA131" s="262">
        <v>0.7</v>
      </c>
      <c r="DB131" s="262">
        <v>0.7</v>
      </c>
      <c r="DC131" s="262">
        <v>0.7</v>
      </c>
      <c r="DD131" s="262">
        <v>0.7</v>
      </c>
      <c r="DE131" s="262">
        <v>0.7</v>
      </c>
      <c r="DF131" s="262">
        <v>0.7</v>
      </c>
      <c r="DG131" s="262">
        <v>0.7</v>
      </c>
      <c r="DH131" s="262">
        <v>0.7</v>
      </c>
      <c r="DI131" s="262">
        <v>0.7</v>
      </c>
      <c r="DJ131" s="262">
        <v>0.7</v>
      </c>
      <c r="DK131" s="262">
        <v>0.7</v>
      </c>
      <c r="DL131" s="262">
        <v>0.7</v>
      </c>
      <c r="DM131" s="262">
        <v>0.7</v>
      </c>
      <c r="DN131" s="262">
        <v>0.7</v>
      </c>
      <c r="DO131" s="262">
        <v>0.7</v>
      </c>
      <c r="DP131" s="262">
        <v>0.7</v>
      </c>
      <c r="DQ131" s="262">
        <v>0.7</v>
      </c>
      <c r="DR131" s="262">
        <v>0.7</v>
      </c>
      <c r="DS131" s="262">
        <v>0.7</v>
      </c>
      <c r="DT131" s="262">
        <v>0.7</v>
      </c>
      <c r="DU131" s="262">
        <v>0.7</v>
      </c>
      <c r="DV131" s="262">
        <v>0.7</v>
      </c>
      <c r="DW131" s="262">
        <v>0.7</v>
      </c>
      <c r="DX131" s="262">
        <v>0.7</v>
      </c>
      <c r="DY131" s="262">
        <v>0.7</v>
      </c>
      <c r="DZ131" s="262">
        <v>0.7</v>
      </c>
      <c r="EA131" s="262">
        <v>0.7</v>
      </c>
      <c r="EB131" s="262">
        <v>0.7</v>
      </c>
      <c r="EC131" s="262">
        <v>0.7</v>
      </c>
      <c r="ED131" s="262">
        <v>0.7</v>
      </c>
      <c r="EE131" s="262">
        <v>0.7</v>
      </c>
      <c r="EF131" s="262">
        <v>0.7</v>
      </c>
      <c r="EG131" s="262">
        <v>0.7</v>
      </c>
      <c r="EH131" s="262">
        <v>0.7</v>
      </c>
      <c r="EI131" s="262">
        <v>0.7</v>
      </c>
      <c r="EJ131" s="262">
        <v>0.7</v>
      </c>
      <c r="EK131" s="262">
        <v>0.7</v>
      </c>
      <c r="EL131" s="262">
        <v>0.7</v>
      </c>
      <c r="EM131" s="262">
        <v>0.7</v>
      </c>
      <c r="EN131" s="262">
        <v>0.7</v>
      </c>
      <c r="EO131" s="262">
        <v>0.7</v>
      </c>
      <c r="EP131" s="262">
        <v>0.7</v>
      </c>
      <c r="EQ131" s="262">
        <v>0.7</v>
      </c>
      <c r="ER131" s="262">
        <v>0.7</v>
      </c>
      <c r="ES131" s="262">
        <v>0.7</v>
      </c>
      <c r="ET131" s="262">
        <v>0.7</v>
      </c>
      <c r="EU131" s="262">
        <v>0.7</v>
      </c>
      <c r="EV131" s="262">
        <v>0.7</v>
      </c>
      <c r="EW131" s="262">
        <v>0.7</v>
      </c>
      <c r="EX131" s="262">
        <v>0.7</v>
      </c>
      <c r="EY131" s="262">
        <v>0.7</v>
      </c>
      <c r="EZ131" s="262">
        <v>0.7</v>
      </c>
      <c r="FA131" s="262">
        <v>0.7</v>
      </c>
      <c r="FB131" s="262">
        <v>0.7</v>
      </c>
      <c r="FC131" s="262">
        <v>0.7</v>
      </c>
      <c r="FD131" s="262">
        <v>0.7</v>
      </c>
      <c r="FE131" s="262">
        <v>0.7</v>
      </c>
      <c r="FF131" s="262">
        <v>0.7</v>
      </c>
      <c r="FG131" s="262">
        <v>0.7</v>
      </c>
      <c r="FH131" s="262">
        <v>0.7</v>
      </c>
      <c r="FI131" s="262">
        <v>0.7</v>
      </c>
      <c r="FJ131" s="262">
        <v>0.7</v>
      </c>
      <c r="FK131" s="262">
        <v>0.7</v>
      </c>
      <c r="FL131" s="262">
        <v>0.7</v>
      </c>
      <c r="FM131" s="262">
        <v>0.7</v>
      </c>
      <c r="FN131" s="262">
        <v>0.7</v>
      </c>
      <c r="FO131" s="262">
        <v>0.7</v>
      </c>
      <c r="FP131" s="262">
        <v>0.7</v>
      </c>
      <c r="FQ131" s="262">
        <v>0.7</v>
      </c>
      <c r="FR131" s="262">
        <v>0.7</v>
      </c>
      <c r="FS131" s="262">
        <v>0.7</v>
      </c>
      <c r="FT131" s="262">
        <v>0.7</v>
      </c>
      <c r="FU131" s="262">
        <v>0.7</v>
      </c>
      <c r="FV131" s="262">
        <v>0.7</v>
      </c>
      <c r="FW131" s="262">
        <v>0.7</v>
      </c>
      <c r="FX131" s="262">
        <v>0.7</v>
      </c>
      <c r="FY131" s="262">
        <v>0.7</v>
      </c>
      <c r="FZ131" s="262">
        <v>0.7</v>
      </c>
      <c r="GA131" s="262">
        <v>0.7</v>
      </c>
      <c r="GB131" s="262">
        <v>0.7</v>
      </c>
      <c r="GC131" s="262">
        <v>0.7</v>
      </c>
      <c r="GD131" s="262">
        <v>0.7</v>
      </c>
      <c r="GE131" s="262">
        <v>0.7</v>
      </c>
      <c r="GF131" s="262">
        <v>0.7</v>
      </c>
      <c r="GG131" s="262">
        <v>0.7</v>
      </c>
      <c r="GH131" s="262">
        <v>0.7</v>
      </c>
      <c r="GI131" s="262">
        <v>0.7</v>
      </c>
      <c r="GJ131" s="262">
        <v>0.7</v>
      </c>
      <c r="GK131" s="262">
        <v>0.7</v>
      </c>
      <c r="GL131" s="262">
        <v>0.7</v>
      </c>
      <c r="GM131" s="262">
        <v>0.7</v>
      </c>
      <c r="GN131" s="262">
        <v>0.7</v>
      </c>
      <c r="GO131" s="262">
        <v>0.7</v>
      </c>
      <c r="GP131" s="262">
        <v>0.7</v>
      </c>
      <c r="GQ131" s="262">
        <v>0.7</v>
      </c>
      <c r="GR131" s="262">
        <v>0.7</v>
      </c>
      <c r="GS131" s="262">
        <v>0.7</v>
      </c>
      <c r="GT131" s="262">
        <v>0.7</v>
      </c>
      <c r="GU131" s="262">
        <v>0.7</v>
      </c>
      <c r="GV131" s="262">
        <v>0.7</v>
      </c>
      <c r="GW131" s="262">
        <v>0.7</v>
      </c>
      <c r="GX131" s="262">
        <v>0.7</v>
      </c>
      <c r="GY131" s="262">
        <v>0.7</v>
      </c>
      <c r="GZ131" s="262">
        <v>0.7</v>
      </c>
      <c r="HA131" s="262">
        <v>0.7</v>
      </c>
    </row>
    <row r="132" spans="1:211">
      <c r="A132" s="259" t="s">
        <v>554</v>
      </c>
      <c r="B132" s="277">
        <f t="shared" si="13"/>
        <v>0.79874213836477981</v>
      </c>
      <c r="C132" s="277">
        <f t="shared" si="13"/>
        <v>0.80428134556574915</v>
      </c>
      <c r="D132" s="277">
        <f>D86/D40</f>
        <v>0.76923076923076927</v>
      </c>
      <c r="E132" s="277">
        <f t="shared" si="23"/>
        <v>0.75934065934065942</v>
      </c>
      <c r="F132" s="277">
        <f t="shared" si="23"/>
        <v>0.74945054945054956</v>
      </c>
      <c r="G132" s="277">
        <f t="shared" si="23"/>
        <v>0.73956043956043971</v>
      </c>
      <c r="H132" s="277">
        <f t="shared" si="23"/>
        <v>0.72967032967032985</v>
      </c>
      <c r="I132" s="277">
        <f t="shared" si="23"/>
        <v>0.71978021978022</v>
      </c>
      <c r="J132" s="277">
        <f t="shared" si="23"/>
        <v>0.70989010989011014</v>
      </c>
      <c r="K132" s="277">
        <v>0.7</v>
      </c>
      <c r="L132" s="262">
        <f t="shared" si="2"/>
        <v>0.7</v>
      </c>
      <c r="M132" s="262">
        <f t="shared" si="14"/>
        <v>0.7</v>
      </c>
      <c r="N132" s="262">
        <f t="shared" si="14"/>
        <v>0.7</v>
      </c>
      <c r="O132" s="262">
        <f t="shared" si="14"/>
        <v>0.7</v>
      </c>
      <c r="P132" s="262">
        <f t="shared" si="14"/>
        <v>0.7</v>
      </c>
      <c r="Q132" s="262">
        <v>0.7</v>
      </c>
      <c r="R132" s="262">
        <v>0.7</v>
      </c>
      <c r="S132" s="262">
        <v>0.7</v>
      </c>
      <c r="T132" s="262">
        <v>0.7</v>
      </c>
      <c r="U132" s="262">
        <v>0.7</v>
      </c>
      <c r="V132" s="262">
        <v>0.7</v>
      </c>
      <c r="W132" s="262">
        <v>0.7</v>
      </c>
      <c r="X132" s="262">
        <v>0.7</v>
      </c>
      <c r="Y132" s="262">
        <v>0.7</v>
      </c>
      <c r="Z132" s="262">
        <v>0.7</v>
      </c>
      <c r="AA132" s="262">
        <v>0.7</v>
      </c>
      <c r="AB132" s="262">
        <v>0.7</v>
      </c>
      <c r="AC132" s="262">
        <v>0.7</v>
      </c>
      <c r="AD132" s="262">
        <v>0.7</v>
      </c>
      <c r="AE132" s="262">
        <v>0.7</v>
      </c>
      <c r="AF132" s="262">
        <v>0.7</v>
      </c>
      <c r="AG132" s="262">
        <v>0.7</v>
      </c>
      <c r="AH132" s="262">
        <v>0.7</v>
      </c>
      <c r="AI132" s="262">
        <v>0.7</v>
      </c>
      <c r="AJ132" s="262">
        <v>0.7</v>
      </c>
      <c r="AK132" s="262">
        <v>0.7</v>
      </c>
      <c r="AL132" s="262">
        <v>0.7</v>
      </c>
      <c r="AM132" s="262">
        <v>0.7</v>
      </c>
      <c r="AN132" s="262">
        <v>0.7</v>
      </c>
      <c r="AO132" s="262">
        <v>0.7</v>
      </c>
      <c r="AP132" s="262">
        <v>0.7</v>
      </c>
      <c r="AQ132" s="262">
        <v>0.7</v>
      </c>
      <c r="AR132" s="262">
        <v>0.7</v>
      </c>
      <c r="AS132" s="262">
        <v>0.7</v>
      </c>
      <c r="AT132" s="262">
        <v>0.7</v>
      </c>
      <c r="AU132" s="262">
        <v>0.7</v>
      </c>
      <c r="AV132" s="262">
        <v>0.7</v>
      </c>
      <c r="AW132" s="262">
        <v>0.7</v>
      </c>
      <c r="AX132" s="262">
        <v>0.7</v>
      </c>
      <c r="AY132" s="262">
        <v>0.7</v>
      </c>
      <c r="AZ132" s="262">
        <v>0.7</v>
      </c>
      <c r="BA132" s="262">
        <v>0.7</v>
      </c>
      <c r="BB132" s="262">
        <v>0.7</v>
      </c>
      <c r="BC132" s="262">
        <v>0.7</v>
      </c>
      <c r="BD132" s="262">
        <v>0.7</v>
      </c>
      <c r="BE132" s="262">
        <v>0.7</v>
      </c>
      <c r="BF132" s="262">
        <v>0.7</v>
      </c>
      <c r="BG132" s="262">
        <v>0.7</v>
      </c>
      <c r="BH132" s="262">
        <v>0.7</v>
      </c>
      <c r="BI132" s="262">
        <v>0.7</v>
      </c>
      <c r="BJ132" s="262">
        <v>0.7</v>
      </c>
      <c r="BK132" s="262">
        <v>0.7</v>
      </c>
      <c r="BL132" s="262">
        <v>0.7</v>
      </c>
      <c r="BM132" s="262">
        <v>0.7</v>
      </c>
      <c r="BN132" s="262">
        <v>0.7</v>
      </c>
      <c r="BO132" s="262">
        <v>0.7</v>
      </c>
      <c r="BP132" s="262">
        <v>0.7</v>
      </c>
      <c r="BQ132" s="262">
        <v>0.7</v>
      </c>
      <c r="BR132" s="262">
        <v>0.7</v>
      </c>
      <c r="BS132" s="262">
        <v>0.7</v>
      </c>
      <c r="BT132" s="262">
        <v>0.7</v>
      </c>
      <c r="BU132" s="262">
        <v>0.7</v>
      </c>
      <c r="BV132" s="262">
        <v>0.7</v>
      </c>
      <c r="BW132" s="262">
        <v>0.7</v>
      </c>
      <c r="BX132" s="262">
        <v>0.7</v>
      </c>
      <c r="BY132" s="262">
        <v>0.7</v>
      </c>
      <c r="BZ132" s="262">
        <v>0.7</v>
      </c>
      <c r="CA132" s="262">
        <v>0.7</v>
      </c>
      <c r="CB132" s="262">
        <v>0.7</v>
      </c>
      <c r="CC132" s="262">
        <v>0.7</v>
      </c>
      <c r="CD132" s="262">
        <v>0.7</v>
      </c>
      <c r="CE132" s="262">
        <v>0.7</v>
      </c>
      <c r="CF132" s="262">
        <v>0.7</v>
      </c>
      <c r="CG132" s="262">
        <v>0.7</v>
      </c>
      <c r="CH132" s="262">
        <v>0.7</v>
      </c>
      <c r="CI132" s="262">
        <v>0.7</v>
      </c>
      <c r="CJ132" s="262">
        <v>0.7</v>
      </c>
      <c r="CK132" s="262">
        <v>0.7</v>
      </c>
      <c r="CL132" s="262">
        <v>0.7</v>
      </c>
      <c r="CM132" s="262">
        <v>0.7</v>
      </c>
      <c r="CN132" s="262">
        <v>0.7</v>
      </c>
      <c r="CO132" s="262">
        <v>0.7</v>
      </c>
      <c r="CP132" s="262">
        <v>0.7</v>
      </c>
      <c r="CQ132" s="262">
        <v>0.7</v>
      </c>
      <c r="CR132" s="262">
        <v>0.7</v>
      </c>
      <c r="CS132" s="262">
        <v>0.7</v>
      </c>
      <c r="CT132" s="262">
        <v>0.7</v>
      </c>
      <c r="CU132" s="262">
        <v>0.7</v>
      </c>
      <c r="CV132" s="262">
        <v>0.7</v>
      </c>
      <c r="CW132" s="262">
        <v>0.7</v>
      </c>
      <c r="CX132" s="262">
        <v>0.7</v>
      </c>
      <c r="CY132" s="262">
        <v>0.7</v>
      </c>
      <c r="CZ132" s="262">
        <v>0.7</v>
      </c>
      <c r="DA132" s="262">
        <v>0.7</v>
      </c>
      <c r="DB132" s="262">
        <v>0.7</v>
      </c>
      <c r="DC132" s="262">
        <v>0.7</v>
      </c>
      <c r="DD132" s="262">
        <v>0.7</v>
      </c>
      <c r="DE132" s="262">
        <v>0.7</v>
      </c>
      <c r="DF132" s="262">
        <v>0.7</v>
      </c>
      <c r="DG132" s="262">
        <v>0.7</v>
      </c>
      <c r="DH132" s="262">
        <v>0.7</v>
      </c>
      <c r="DI132" s="262">
        <v>0.7</v>
      </c>
      <c r="DJ132" s="262">
        <v>0.7</v>
      </c>
      <c r="DK132" s="262">
        <v>0.7</v>
      </c>
      <c r="DL132" s="262">
        <v>0.7</v>
      </c>
      <c r="DM132" s="262">
        <v>0.7</v>
      </c>
      <c r="DN132" s="262">
        <v>0.7</v>
      </c>
      <c r="DO132" s="262">
        <v>0.7</v>
      </c>
      <c r="DP132" s="262">
        <v>0.7</v>
      </c>
      <c r="DQ132" s="262">
        <v>0.7</v>
      </c>
      <c r="DR132" s="262">
        <v>0.7</v>
      </c>
      <c r="DS132" s="262">
        <v>0.7</v>
      </c>
      <c r="DT132" s="262">
        <v>0.7</v>
      </c>
      <c r="DU132" s="262">
        <v>0.7</v>
      </c>
      <c r="DV132" s="262">
        <v>0.7</v>
      </c>
      <c r="DW132" s="262">
        <v>0.7</v>
      </c>
      <c r="DX132" s="262">
        <v>0.7</v>
      </c>
      <c r="DY132" s="262">
        <v>0.7</v>
      </c>
      <c r="DZ132" s="262">
        <v>0.7</v>
      </c>
      <c r="EA132" s="262">
        <v>0.7</v>
      </c>
      <c r="EB132" s="262">
        <v>0.7</v>
      </c>
      <c r="EC132" s="262">
        <v>0.7</v>
      </c>
      <c r="ED132" s="262">
        <v>0.7</v>
      </c>
      <c r="EE132" s="262">
        <v>0.7</v>
      </c>
      <c r="EF132" s="262">
        <v>0.7</v>
      </c>
      <c r="EG132" s="262">
        <v>0.7</v>
      </c>
      <c r="EH132" s="262">
        <v>0.7</v>
      </c>
      <c r="EI132" s="262">
        <v>0.7</v>
      </c>
      <c r="EJ132" s="262">
        <v>0.7</v>
      </c>
      <c r="EK132" s="262">
        <v>0.7</v>
      </c>
      <c r="EL132" s="262">
        <v>0.7</v>
      </c>
      <c r="EM132" s="262">
        <v>0.7</v>
      </c>
      <c r="EN132" s="262">
        <v>0.7</v>
      </c>
      <c r="EO132" s="262">
        <v>0.7</v>
      </c>
      <c r="EP132" s="262">
        <v>0.7</v>
      </c>
      <c r="EQ132" s="262">
        <v>0.7</v>
      </c>
      <c r="ER132" s="262">
        <v>0.7</v>
      </c>
      <c r="ES132" s="262">
        <v>0.7</v>
      </c>
      <c r="ET132" s="262">
        <v>0.7</v>
      </c>
      <c r="EU132" s="262">
        <v>0.7</v>
      </c>
      <c r="EV132" s="262">
        <v>0.7</v>
      </c>
      <c r="EW132" s="262">
        <v>0.7</v>
      </c>
      <c r="EX132" s="262">
        <v>0.7</v>
      </c>
      <c r="EY132" s="262">
        <v>0.7</v>
      </c>
      <c r="EZ132" s="262">
        <v>0.7</v>
      </c>
      <c r="FA132" s="262">
        <v>0.7</v>
      </c>
      <c r="FB132" s="262">
        <v>0.7</v>
      </c>
      <c r="FC132" s="262">
        <v>0.7</v>
      </c>
      <c r="FD132" s="262">
        <v>0.7</v>
      </c>
      <c r="FE132" s="262">
        <v>0.7</v>
      </c>
      <c r="FF132" s="262">
        <v>0.7</v>
      </c>
      <c r="FG132" s="262">
        <v>0.7</v>
      </c>
      <c r="FH132" s="262">
        <v>0.7</v>
      </c>
      <c r="FI132" s="262">
        <v>0.7</v>
      </c>
      <c r="FJ132" s="262">
        <v>0.7</v>
      </c>
      <c r="FK132" s="262">
        <v>0.7</v>
      </c>
      <c r="FL132" s="262">
        <v>0.7</v>
      </c>
      <c r="FM132" s="262">
        <v>0.7</v>
      </c>
      <c r="FN132" s="262">
        <v>0.7</v>
      </c>
      <c r="FO132" s="262">
        <v>0.7</v>
      </c>
      <c r="FP132" s="262">
        <v>0.7</v>
      </c>
      <c r="FQ132" s="262">
        <v>0.7</v>
      </c>
      <c r="FR132" s="262">
        <v>0.7</v>
      </c>
      <c r="FS132" s="262">
        <v>0.7</v>
      </c>
      <c r="FT132" s="262">
        <v>0.7</v>
      </c>
      <c r="FU132" s="262">
        <v>0.7</v>
      </c>
      <c r="FV132" s="262">
        <v>0.7</v>
      </c>
      <c r="FW132" s="262">
        <v>0.7</v>
      </c>
      <c r="FX132" s="262">
        <v>0.7</v>
      </c>
      <c r="FY132" s="262">
        <v>0.7</v>
      </c>
      <c r="FZ132" s="262">
        <v>0.7</v>
      </c>
      <c r="GA132" s="262">
        <v>0.7</v>
      </c>
      <c r="GB132" s="262">
        <v>0.7</v>
      </c>
      <c r="GC132" s="262">
        <v>0.7</v>
      </c>
      <c r="GD132" s="262">
        <v>0.7</v>
      </c>
      <c r="GE132" s="262">
        <v>0.7</v>
      </c>
      <c r="GF132" s="262">
        <v>0.7</v>
      </c>
      <c r="GG132" s="262">
        <v>0.7</v>
      </c>
      <c r="GH132" s="262">
        <v>0.7</v>
      </c>
      <c r="GI132" s="262">
        <v>0.7</v>
      </c>
      <c r="GJ132" s="262">
        <v>0.7</v>
      </c>
      <c r="GK132" s="262">
        <v>0.7</v>
      </c>
      <c r="GL132" s="262">
        <v>0.7</v>
      </c>
      <c r="GM132" s="262">
        <v>0.7</v>
      </c>
      <c r="GN132" s="262">
        <v>0.7</v>
      </c>
      <c r="GO132" s="262">
        <v>0.7</v>
      </c>
      <c r="GP132" s="262">
        <v>0.7</v>
      </c>
      <c r="GQ132" s="262">
        <v>0.7</v>
      </c>
      <c r="GR132" s="262">
        <v>0.7</v>
      </c>
      <c r="GS132" s="262">
        <v>0.7</v>
      </c>
      <c r="GT132" s="262">
        <v>0.7</v>
      </c>
      <c r="GU132" s="262">
        <v>0.7</v>
      </c>
      <c r="GV132" s="262">
        <v>0.7</v>
      </c>
      <c r="GW132" s="262">
        <v>0.7</v>
      </c>
      <c r="GX132" s="262">
        <v>0.7</v>
      </c>
      <c r="GY132" s="262">
        <v>0.7</v>
      </c>
      <c r="GZ132" s="262">
        <v>0.7</v>
      </c>
      <c r="HA132" s="262">
        <v>0.7</v>
      </c>
    </row>
    <row r="133" spans="1:211">
      <c r="A133" s="259" t="s">
        <v>1265</v>
      </c>
      <c r="B133" s="277">
        <f t="shared" si="13"/>
        <v>0.6198347107438017</v>
      </c>
      <c r="C133" s="277">
        <f t="shared" si="13"/>
        <v>0.58914728682170536</v>
      </c>
      <c r="D133" s="277">
        <f>D87/D41</f>
        <v>0.57677902621722854</v>
      </c>
      <c r="E133" s="277">
        <f>E87/E41</f>
        <v>0.56737588652482274</v>
      </c>
      <c r="F133" s="277">
        <f>E133+($K133-$E133)/6</f>
        <v>0.58947990543735229</v>
      </c>
      <c r="G133" s="277">
        <f>F133+($K133-$E133)/6</f>
        <v>0.61158392434988185</v>
      </c>
      <c r="H133" s="277">
        <f>G133+($K133-$E133)/6</f>
        <v>0.6336879432624114</v>
      </c>
      <c r="I133" s="277">
        <f>H133+($K133-$E133)/6</f>
        <v>0.65579196217494096</v>
      </c>
      <c r="J133" s="277">
        <f>I133+($K133-$E133)/6</f>
        <v>0.67789598108747051</v>
      </c>
      <c r="K133" s="277">
        <v>0.7</v>
      </c>
      <c r="L133" s="262">
        <f t="shared" si="2"/>
        <v>0.7</v>
      </c>
      <c r="M133" s="262">
        <f t="shared" si="14"/>
        <v>0.7</v>
      </c>
      <c r="N133" s="262">
        <f t="shared" si="14"/>
        <v>0.7</v>
      </c>
      <c r="O133" s="262">
        <f t="shared" si="14"/>
        <v>0.7</v>
      </c>
      <c r="P133" s="262">
        <f t="shared" si="14"/>
        <v>0.7</v>
      </c>
      <c r="Q133" s="262">
        <v>0.7</v>
      </c>
      <c r="R133" s="262">
        <v>0.7</v>
      </c>
      <c r="S133" s="262">
        <v>0.7</v>
      </c>
      <c r="T133" s="262">
        <v>0.7</v>
      </c>
      <c r="U133" s="262">
        <v>0.7</v>
      </c>
      <c r="V133" s="262">
        <v>0.7</v>
      </c>
      <c r="W133" s="262">
        <v>0.7</v>
      </c>
      <c r="X133" s="262">
        <v>0.7</v>
      </c>
      <c r="Y133" s="262">
        <v>0.7</v>
      </c>
      <c r="Z133" s="262">
        <v>0.7</v>
      </c>
      <c r="AA133" s="262">
        <v>0.7</v>
      </c>
      <c r="AB133" s="262">
        <v>0.7</v>
      </c>
      <c r="AC133" s="262">
        <v>0.7</v>
      </c>
      <c r="AD133" s="262">
        <v>0.7</v>
      </c>
      <c r="AE133" s="262">
        <v>0.7</v>
      </c>
      <c r="AF133" s="262">
        <v>0.7</v>
      </c>
      <c r="AG133" s="262">
        <v>0.7</v>
      </c>
      <c r="AH133" s="262">
        <v>0.7</v>
      </c>
      <c r="AI133" s="262">
        <v>0.7</v>
      </c>
      <c r="AJ133" s="262">
        <v>0.7</v>
      </c>
      <c r="AK133" s="262">
        <v>0.7</v>
      </c>
      <c r="AL133" s="262">
        <v>0.7</v>
      </c>
      <c r="AM133" s="262">
        <v>0.7</v>
      </c>
      <c r="AN133" s="262">
        <v>0.7</v>
      </c>
      <c r="AO133" s="262">
        <v>0.7</v>
      </c>
      <c r="AP133" s="262">
        <v>0.7</v>
      </c>
      <c r="AQ133" s="262">
        <v>0.7</v>
      </c>
      <c r="AR133" s="262">
        <v>0.7</v>
      </c>
      <c r="AS133" s="262">
        <v>0.7</v>
      </c>
      <c r="AT133" s="262">
        <v>0.7</v>
      </c>
      <c r="AU133" s="262">
        <v>0.7</v>
      </c>
      <c r="AV133" s="262">
        <v>0.7</v>
      </c>
      <c r="AW133" s="262">
        <v>0.7</v>
      </c>
      <c r="AX133" s="262">
        <v>0.7</v>
      </c>
      <c r="AY133" s="262">
        <v>0.7</v>
      </c>
      <c r="AZ133" s="262">
        <v>0.7</v>
      </c>
      <c r="BA133" s="262">
        <v>0.7</v>
      </c>
      <c r="BB133" s="262">
        <v>0.7</v>
      </c>
      <c r="BC133" s="262">
        <v>0.7</v>
      </c>
      <c r="BD133" s="262">
        <v>0.7</v>
      </c>
      <c r="BE133" s="262">
        <v>0.7</v>
      </c>
      <c r="BF133" s="262">
        <v>0.7</v>
      </c>
      <c r="BG133" s="262">
        <v>0.7</v>
      </c>
      <c r="BH133" s="262">
        <v>0.7</v>
      </c>
      <c r="BI133" s="262">
        <v>0.7</v>
      </c>
      <c r="BJ133" s="262">
        <v>0.7</v>
      </c>
      <c r="BK133" s="262">
        <v>0.7</v>
      </c>
      <c r="BL133" s="262">
        <v>0.7</v>
      </c>
      <c r="BM133" s="262">
        <v>0.7</v>
      </c>
      <c r="BN133" s="262">
        <v>0.7</v>
      </c>
      <c r="BO133" s="262">
        <v>0.7</v>
      </c>
      <c r="BP133" s="262">
        <v>0.7</v>
      </c>
      <c r="BQ133" s="262">
        <v>0.7</v>
      </c>
      <c r="BR133" s="262">
        <v>0.7</v>
      </c>
      <c r="BS133" s="262">
        <v>0.7</v>
      </c>
      <c r="BT133" s="262">
        <v>0.7</v>
      </c>
      <c r="BU133" s="262">
        <v>0.7</v>
      </c>
      <c r="BV133" s="262">
        <v>0.7</v>
      </c>
      <c r="BW133" s="262">
        <v>0.7</v>
      </c>
      <c r="BX133" s="262">
        <v>0.7</v>
      </c>
      <c r="BY133" s="262">
        <v>0.7</v>
      </c>
      <c r="BZ133" s="262">
        <v>0.7</v>
      </c>
      <c r="CA133" s="262">
        <v>0.7</v>
      </c>
      <c r="CB133" s="262">
        <v>0.7</v>
      </c>
      <c r="CC133" s="262">
        <v>0.7</v>
      </c>
      <c r="CD133" s="262">
        <v>0.7</v>
      </c>
      <c r="CE133" s="262">
        <v>0.7</v>
      </c>
      <c r="CF133" s="262">
        <v>0.7</v>
      </c>
      <c r="CG133" s="262">
        <v>0.7</v>
      </c>
      <c r="CH133" s="262">
        <v>0.7</v>
      </c>
      <c r="CI133" s="262">
        <v>0.7</v>
      </c>
      <c r="CJ133" s="262">
        <v>0.7</v>
      </c>
      <c r="CK133" s="262">
        <v>0.7</v>
      </c>
      <c r="CL133" s="262">
        <v>0.7</v>
      </c>
      <c r="CM133" s="262">
        <v>0.7</v>
      </c>
      <c r="CN133" s="262">
        <v>0.7</v>
      </c>
      <c r="CO133" s="262">
        <v>0.7</v>
      </c>
      <c r="CP133" s="262">
        <v>0.7</v>
      </c>
      <c r="CQ133" s="262">
        <v>0.7</v>
      </c>
      <c r="CR133" s="262">
        <v>0.7</v>
      </c>
      <c r="CS133" s="262">
        <v>0.7</v>
      </c>
      <c r="CT133" s="262">
        <v>0.7</v>
      </c>
      <c r="CU133" s="262">
        <v>0.7</v>
      </c>
      <c r="CV133" s="262">
        <v>0.7</v>
      </c>
      <c r="CW133" s="262">
        <v>0.7</v>
      </c>
      <c r="CX133" s="262">
        <v>0.7</v>
      </c>
      <c r="CY133" s="262">
        <v>0.7</v>
      </c>
      <c r="CZ133" s="262">
        <v>0.7</v>
      </c>
      <c r="DA133" s="262">
        <v>0.7</v>
      </c>
      <c r="DB133" s="262">
        <v>0.7</v>
      </c>
      <c r="DC133" s="262">
        <v>0.7</v>
      </c>
      <c r="DD133" s="262">
        <v>0.7</v>
      </c>
      <c r="DE133" s="262">
        <v>0.7</v>
      </c>
      <c r="DF133" s="262">
        <v>0.7</v>
      </c>
      <c r="DG133" s="262">
        <v>0.7</v>
      </c>
      <c r="DH133" s="262">
        <v>0.7</v>
      </c>
      <c r="DI133" s="262">
        <v>0.7</v>
      </c>
      <c r="DJ133" s="262">
        <v>0.7</v>
      </c>
      <c r="DK133" s="262">
        <v>0.7</v>
      </c>
      <c r="DL133" s="262">
        <v>0.7</v>
      </c>
      <c r="DM133" s="262">
        <v>0.7</v>
      </c>
      <c r="DN133" s="262">
        <v>0.7</v>
      </c>
      <c r="DO133" s="262">
        <v>0.7</v>
      </c>
      <c r="DP133" s="262">
        <v>0.7</v>
      </c>
      <c r="DQ133" s="262">
        <v>0.7</v>
      </c>
      <c r="DR133" s="262">
        <v>0.7</v>
      </c>
      <c r="DS133" s="262">
        <v>0.7</v>
      </c>
      <c r="DT133" s="262">
        <v>0.7</v>
      </c>
      <c r="DU133" s="262">
        <v>0.7</v>
      </c>
      <c r="DV133" s="262">
        <v>0.7</v>
      </c>
      <c r="DW133" s="262">
        <v>0.7</v>
      </c>
      <c r="DX133" s="262">
        <v>0.7</v>
      </c>
      <c r="DY133" s="262">
        <v>0.7</v>
      </c>
      <c r="DZ133" s="262">
        <v>0.7</v>
      </c>
      <c r="EA133" s="262">
        <v>0.7</v>
      </c>
      <c r="EB133" s="262">
        <v>0.7</v>
      </c>
      <c r="EC133" s="262">
        <v>0.7</v>
      </c>
      <c r="ED133" s="262">
        <v>0.7</v>
      </c>
      <c r="EE133" s="262">
        <v>0.7</v>
      </c>
      <c r="EF133" s="262">
        <v>0.7</v>
      </c>
      <c r="EG133" s="262">
        <v>0.7</v>
      </c>
      <c r="EH133" s="262">
        <v>0.7</v>
      </c>
      <c r="EI133" s="262">
        <v>0.7</v>
      </c>
      <c r="EJ133" s="262">
        <v>0.7</v>
      </c>
      <c r="EK133" s="262">
        <v>0.7</v>
      </c>
      <c r="EL133" s="262">
        <v>0.7</v>
      </c>
      <c r="EM133" s="262">
        <v>0.7</v>
      </c>
      <c r="EN133" s="262">
        <v>0.7</v>
      </c>
      <c r="EO133" s="262">
        <v>0.7</v>
      </c>
      <c r="EP133" s="262">
        <v>0.7</v>
      </c>
      <c r="EQ133" s="262">
        <v>0.7</v>
      </c>
      <c r="ER133" s="262">
        <v>0.7</v>
      </c>
      <c r="ES133" s="262">
        <v>0.7</v>
      </c>
      <c r="ET133" s="262">
        <v>0.7</v>
      </c>
      <c r="EU133" s="262">
        <v>0.7</v>
      </c>
      <c r="EV133" s="262">
        <v>0.7</v>
      </c>
      <c r="EW133" s="262">
        <v>0.7</v>
      </c>
      <c r="EX133" s="262">
        <v>0.7</v>
      </c>
      <c r="EY133" s="262">
        <v>0.7</v>
      </c>
      <c r="EZ133" s="262">
        <v>0.7</v>
      </c>
      <c r="FA133" s="262">
        <v>0.7</v>
      </c>
      <c r="FB133" s="262">
        <v>0.7</v>
      </c>
      <c r="FC133" s="262">
        <v>0.7</v>
      </c>
      <c r="FD133" s="262">
        <v>0.7</v>
      </c>
      <c r="FE133" s="262">
        <v>0.7</v>
      </c>
      <c r="FF133" s="262">
        <v>0.7</v>
      </c>
      <c r="FG133" s="262">
        <v>0.7</v>
      </c>
      <c r="FH133" s="262">
        <v>0.7</v>
      </c>
      <c r="FI133" s="262">
        <v>0.7</v>
      </c>
      <c r="FJ133" s="262">
        <v>0.7</v>
      </c>
      <c r="FK133" s="262">
        <v>0.7</v>
      </c>
      <c r="FL133" s="262">
        <v>0.7</v>
      </c>
      <c r="FM133" s="262">
        <v>0.7</v>
      </c>
      <c r="FN133" s="262">
        <v>0.7</v>
      </c>
      <c r="FO133" s="262">
        <v>0.7</v>
      </c>
      <c r="FP133" s="262">
        <v>0.7</v>
      </c>
      <c r="FQ133" s="262">
        <v>0.7</v>
      </c>
      <c r="FR133" s="262">
        <v>0.7</v>
      </c>
      <c r="FS133" s="262">
        <v>0.7</v>
      </c>
      <c r="FT133" s="262">
        <v>0.7</v>
      </c>
      <c r="FU133" s="262">
        <v>0.7</v>
      </c>
      <c r="FV133" s="262">
        <v>0.7</v>
      </c>
      <c r="FW133" s="262">
        <v>0.7</v>
      </c>
      <c r="FX133" s="262">
        <v>0.7</v>
      </c>
      <c r="FY133" s="262">
        <v>0.7</v>
      </c>
      <c r="FZ133" s="262">
        <v>0.7</v>
      </c>
      <c r="GA133" s="262">
        <v>0.7</v>
      </c>
      <c r="GB133" s="262">
        <v>0.7</v>
      </c>
      <c r="GC133" s="262">
        <v>0.7</v>
      </c>
      <c r="GD133" s="262">
        <v>0.7</v>
      </c>
      <c r="GE133" s="262">
        <v>0.7</v>
      </c>
      <c r="GF133" s="262">
        <v>0.7</v>
      </c>
      <c r="GG133" s="262">
        <v>0.7</v>
      </c>
      <c r="GH133" s="262">
        <v>0.7</v>
      </c>
      <c r="GI133" s="262">
        <v>0.7</v>
      </c>
      <c r="GJ133" s="262">
        <v>0.7</v>
      </c>
      <c r="GK133" s="262">
        <v>0.7</v>
      </c>
      <c r="GL133" s="262">
        <v>0.7</v>
      </c>
      <c r="GM133" s="262">
        <v>0.7</v>
      </c>
      <c r="GN133" s="262">
        <v>0.7</v>
      </c>
      <c r="GO133" s="262">
        <v>0.7</v>
      </c>
      <c r="GP133" s="262">
        <v>0.7</v>
      </c>
      <c r="GQ133" s="262">
        <v>0.7</v>
      </c>
      <c r="GR133" s="262">
        <v>0.7</v>
      </c>
      <c r="GS133" s="262">
        <v>0.7</v>
      </c>
      <c r="GT133" s="262">
        <v>0.7</v>
      </c>
      <c r="GU133" s="262">
        <v>0.7</v>
      </c>
      <c r="GV133" s="262">
        <v>0.7</v>
      </c>
      <c r="GW133" s="262">
        <v>0.7</v>
      </c>
      <c r="GX133" s="262">
        <v>0.7</v>
      </c>
      <c r="GY133" s="262">
        <v>0.7</v>
      </c>
      <c r="GZ133" s="262">
        <v>0.7</v>
      </c>
      <c r="HA133" s="262">
        <v>0.7</v>
      </c>
    </row>
    <row r="134" spans="1:211">
      <c r="A134" s="259" t="s">
        <v>543</v>
      </c>
      <c r="B134" s="277">
        <f t="shared" si="13"/>
        <v>0.66844919786096257</v>
      </c>
      <c r="C134" s="277">
        <f t="shared" si="13"/>
        <v>0.66500000000000004</v>
      </c>
      <c r="D134" s="277">
        <f>D88/D42</f>
        <v>0.67764705882352938</v>
      </c>
      <c r="E134" s="277">
        <f t="shared" ref="E134:J134" si="24">D134+($K134-$D134)/7</f>
        <v>0.68084033613445372</v>
      </c>
      <c r="F134" s="277">
        <f t="shared" si="24"/>
        <v>0.68403361344537805</v>
      </c>
      <c r="G134" s="277">
        <f t="shared" si="24"/>
        <v>0.68722689075630239</v>
      </c>
      <c r="H134" s="277">
        <f t="shared" si="24"/>
        <v>0.69042016806722672</v>
      </c>
      <c r="I134" s="277">
        <f t="shared" si="24"/>
        <v>0.69361344537815106</v>
      </c>
      <c r="J134" s="277">
        <f t="shared" si="24"/>
        <v>0.6968067226890754</v>
      </c>
      <c r="K134" s="277">
        <v>0.7</v>
      </c>
      <c r="L134" s="262">
        <f t="shared" si="2"/>
        <v>0.7</v>
      </c>
      <c r="M134" s="262">
        <f t="shared" si="14"/>
        <v>0.7</v>
      </c>
      <c r="N134" s="262">
        <f t="shared" si="14"/>
        <v>0.7</v>
      </c>
      <c r="O134" s="262">
        <f t="shared" si="14"/>
        <v>0.7</v>
      </c>
      <c r="P134" s="262">
        <f t="shared" si="14"/>
        <v>0.7</v>
      </c>
      <c r="Q134" s="262">
        <v>0.7</v>
      </c>
      <c r="R134" s="262">
        <v>0.7</v>
      </c>
      <c r="S134" s="262">
        <v>0.7</v>
      </c>
      <c r="T134" s="262">
        <v>0.7</v>
      </c>
      <c r="U134" s="262">
        <v>0.7</v>
      </c>
      <c r="V134" s="262">
        <v>0.7</v>
      </c>
      <c r="W134" s="262">
        <v>0.7</v>
      </c>
      <c r="X134" s="262">
        <v>0.7</v>
      </c>
      <c r="Y134" s="262">
        <v>0.7</v>
      </c>
      <c r="Z134" s="262">
        <v>0.7</v>
      </c>
      <c r="AA134" s="262">
        <v>0.7</v>
      </c>
      <c r="AB134" s="262">
        <v>0.7</v>
      </c>
      <c r="AC134" s="262">
        <v>0.7</v>
      </c>
      <c r="AD134" s="262">
        <v>0.7</v>
      </c>
      <c r="AE134" s="262">
        <v>0.7</v>
      </c>
      <c r="AF134" s="262">
        <v>0.7</v>
      </c>
      <c r="AG134" s="262">
        <v>0.7</v>
      </c>
      <c r="AH134" s="262">
        <v>0.7</v>
      </c>
      <c r="AI134" s="262">
        <v>0.7</v>
      </c>
      <c r="AJ134" s="262">
        <v>0.7</v>
      </c>
      <c r="AK134" s="262">
        <v>0.7</v>
      </c>
      <c r="AL134" s="262">
        <v>0.7</v>
      </c>
      <c r="AM134" s="262">
        <v>0.7</v>
      </c>
      <c r="AN134" s="262">
        <v>0.7</v>
      </c>
      <c r="AO134" s="262">
        <v>0.7</v>
      </c>
      <c r="AP134" s="262">
        <v>0.7</v>
      </c>
      <c r="AQ134" s="262">
        <v>0.7</v>
      </c>
      <c r="AR134" s="262">
        <v>0.7</v>
      </c>
      <c r="AS134" s="262">
        <v>0.7</v>
      </c>
      <c r="AT134" s="262">
        <v>0.7</v>
      </c>
      <c r="AU134" s="262">
        <v>0.7</v>
      </c>
      <c r="AV134" s="262">
        <v>0.7</v>
      </c>
      <c r="AW134" s="262">
        <v>0.7</v>
      </c>
      <c r="AX134" s="262">
        <v>0.7</v>
      </c>
      <c r="AY134" s="262">
        <v>0.7</v>
      </c>
      <c r="AZ134" s="262">
        <v>0.7</v>
      </c>
      <c r="BA134" s="262">
        <v>0.7</v>
      </c>
      <c r="BB134" s="262">
        <v>0.7</v>
      </c>
      <c r="BC134" s="262">
        <v>0.7</v>
      </c>
      <c r="BD134" s="262">
        <v>0.7</v>
      </c>
      <c r="BE134" s="262">
        <v>0.7</v>
      </c>
      <c r="BF134" s="262">
        <v>0.7</v>
      </c>
      <c r="BG134" s="262">
        <v>0.7</v>
      </c>
      <c r="BH134" s="262">
        <v>0.7</v>
      </c>
      <c r="BI134" s="262">
        <v>0.7</v>
      </c>
      <c r="BJ134" s="262">
        <v>0.7</v>
      </c>
      <c r="BK134" s="262">
        <v>0.7</v>
      </c>
      <c r="BL134" s="262">
        <v>0.7</v>
      </c>
      <c r="BM134" s="262">
        <v>0.7</v>
      </c>
      <c r="BN134" s="262">
        <v>0.7</v>
      </c>
      <c r="BO134" s="262">
        <v>0.7</v>
      </c>
      <c r="BP134" s="262">
        <v>0.7</v>
      </c>
      <c r="BQ134" s="262">
        <v>0.7</v>
      </c>
      <c r="BR134" s="262">
        <v>0.7</v>
      </c>
      <c r="BS134" s="262">
        <v>0.7</v>
      </c>
      <c r="BT134" s="262">
        <v>0.7</v>
      </c>
      <c r="BU134" s="262">
        <v>0.7</v>
      </c>
      <c r="BV134" s="262">
        <v>0.7</v>
      </c>
      <c r="BW134" s="262">
        <v>0.7</v>
      </c>
      <c r="BX134" s="262">
        <v>0.7</v>
      </c>
      <c r="BY134" s="262">
        <v>0.7</v>
      </c>
      <c r="BZ134" s="262">
        <v>0.7</v>
      </c>
      <c r="CA134" s="262">
        <v>0.7</v>
      </c>
      <c r="CB134" s="262">
        <v>0.7</v>
      </c>
      <c r="CC134" s="262">
        <v>0.7</v>
      </c>
      <c r="CD134" s="262">
        <v>0.7</v>
      </c>
      <c r="CE134" s="262">
        <v>0.7</v>
      </c>
      <c r="CF134" s="262">
        <v>0.7</v>
      </c>
      <c r="CG134" s="262">
        <v>0.7</v>
      </c>
      <c r="CH134" s="262">
        <v>0.7</v>
      </c>
      <c r="CI134" s="262">
        <v>0.7</v>
      </c>
      <c r="CJ134" s="262">
        <v>0.7</v>
      </c>
      <c r="CK134" s="262">
        <v>0.7</v>
      </c>
      <c r="CL134" s="262">
        <v>0.7</v>
      </c>
      <c r="CM134" s="262">
        <v>0.7</v>
      </c>
      <c r="CN134" s="262">
        <v>0.7</v>
      </c>
      <c r="CO134" s="262">
        <v>0.7</v>
      </c>
      <c r="CP134" s="262">
        <v>0.7</v>
      </c>
      <c r="CQ134" s="262">
        <v>0.7</v>
      </c>
      <c r="CR134" s="262">
        <v>0.7</v>
      </c>
      <c r="CS134" s="262">
        <v>0.7</v>
      </c>
      <c r="CT134" s="262">
        <v>0.7</v>
      </c>
      <c r="CU134" s="262">
        <v>0.7</v>
      </c>
      <c r="CV134" s="262">
        <v>0.7</v>
      </c>
      <c r="CW134" s="262">
        <v>0.7</v>
      </c>
      <c r="CX134" s="262">
        <v>0.7</v>
      </c>
      <c r="CY134" s="262">
        <v>0.7</v>
      </c>
      <c r="CZ134" s="262">
        <v>0.7</v>
      </c>
      <c r="DA134" s="262">
        <v>0.7</v>
      </c>
      <c r="DB134" s="262">
        <v>0.7</v>
      </c>
      <c r="DC134" s="262">
        <v>0.7</v>
      </c>
      <c r="DD134" s="262">
        <v>0.7</v>
      </c>
      <c r="DE134" s="262">
        <v>0.7</v>
      </c>
      <c r="DF134" s="262">
        <v>0.7</v>
      </c>
      <c r="DG134" s="262">
        <v>0.7</v>
      </c>
      <c r="DH134" s="262">
        <v>0.7</v>
      </c>
      <c r="DI134" s="262">
        <v>0.7</v>
      </c>
      <c r="DJ134" s="262">
        <v>0.7</v>
      </c>
      <c r="DK134" s="262">
        <v>0.7</v>
      </c>
      <c r="DL134" s="262">
        <v>0.7</v>
      </c>
      <c r="DM134" s="262">
        <v>0.7</v>
      </c>
      <c r="DN134" s="262">
        <v>0.7</v>
      </c>
      <c r="DO134" s="262">
        <v>0.7</v>
      </c>
      <c r="DP134" s="262">
        <v>0.7</v>
      </c>
      <c r="DQ134" s="262">
        <v>0.7</v>
      </c>
      <c r="DR134" s="262">
        <v>0.7</v>
      </c>
      <c r="DS134" s="262">
        <v>0.7</v>
      </c>
      <c r="DT134" s="262">
        <v>0.7</v>
      </c>
      <c r="DU134" s="262">
        <v>0.7</v>
      </c>
      <c r="DV134" s="262">
        <v>0.7</v>
      </c>
      <c r="DW134" s="262">
        <v>0.7</v>
      </c>
      <c r="DX134" s="262">
        <v>0.7</v>
      </c>
      <c r="DY134" s="262">
        <v>0.7</v>
      </c>
      <c r="DZ134" s="262">
        <v>0.7</v>
      </c>
      <c r="EA134" s="262">
        <v>0.7</v>
      </c>
      <c r="EB134" s="262">
        <v>0.7</v>
      </c>
      <c r="EC134" s="262">
        <v>0.7</v>
      </c>
      <c r="ED134" s="262">
        <v>0.7</v>
      </c>
      <c r="EE134" s="262">
        <v>0.7</v>
      </c>
      <c r="EF134" s="262">
        <v>0.7</v>
      </c>
      <c r="EG134" s="262">
        <v>0.7</v>
      </c>
      <c r="EH134" s="262">
        <v>0.7</v>
      </c>
      <c r="EI134" s="262">
        <v>0.7</v>
      </c>
      <c r="EJ134" s="262">
        <v>0.7</v>
      </c>
      <c r="EK134" s="262">
        <v>0.7</v>
      </c>
      <c r="EL134" s="262">
        <v>0.7</v>
      </c>
      <c r="EM134" s="262">
        <v>0.7</v>
      </c>
      <c r="EN134" s="262">
        <v>0.7</v>
      </c>
      <c r="EO134" s="262">
        <v>0.7</v>
      </c>
      <c r="EP134" s="262">
        <v>0.7</v>
      </c>
      <c r="EQ134" s="262">
        <v>0.7</v>
      </c>
      <c r="ER134" s="262">
        <v>0.7</v>
      </c>
      <c r="ES134" s="262">
        <v>0.7</v>
      </c>
      <c r="ET134" s="262">
        <v>0.7</v>
      </c>
      <c r="EU134" s="262">
        <v>0.7</v>
      </c>
      <c r="EV134" s="262">
        <v>0.7</v>
      </c>
      <c r="EW134" s="262">
        <v>0.7</v>
      </c>
      <c r="EX134" s="262">
        <v>0.7</v>
      </c>
      <c r="EY134" s="262">
        <v>0.7</v>
      </c>
      <c r="EZ134" s="262">
        <v>0.7</v>
      </c>
      <c r="FA134" s="262">
        <v>0.7</v>
      </c>
      <c r="FB134" s="262">
        <v>0.7</v>
      </c>
      <c r="FC134" s="262">
        <v>0.7</v>
      </c>
      <c r="FD134" s="262">
        <v>0.7</v>
      </c>
      <c r="FE134" s="262">
        <v>0.7</v>
      </c>
      <c r="FF134" s="262">
        <v>0.7</v>
      </c>
      <c r="FG134" s="262">
        <v>0.7</v>
      </c>
      <c r="FH134" s="262">
        <v>0.7</v>
      </c>
      <c r="FI134" s="262">
        <v>0.7</v>
      </c>
      <c r="FJ134" s="262">
        <v>0.7</v>
      </c>
      <c r="FK134" s="262">
        <v>0.7</v>
      </c>
      <c r="FL134" s="262">
        <v>0.7</v>
      </c>
      <c r="FM134" s="262">
        <v>0.7</v>
      </c>
      <c r="FN134" s="262">
        <v>0.7</v>
      </c>
      <c r="FO134" s="262">
        <v>0.7</v>
      </c>
      <c r="FP134" s="262">
        <v>0.7</v>
      </c>
      <c r="FQ134" s="262">
        <v>0.7</v>
      </c>
      <c r="FR134" s="262">
        <v>0.7</v>
      </c>
      <c r="FS134" s="262">
        <v>0.7</v>
      </c>
      <c r="FT134" s="262">
        <v>0.7</v>
      </c>
      <c r="FU134" s="262">
        <v>0.7</v>
      </c>
      <c r="FV134" s="262">
        <v>0.7</v>
      </c>
      <c r="FW134" s="262">
        <v>0.7</v>
      </c>
      <c r="FX134" s="262">
        <v>0.7</v>
      </c>
      <c r="FY134" s="262">
        <v>0.7</v>
      </c>
      <c r="FZ134" s="262">
        <v>0.7</v>
      </c>
      <c r="GA134" s="262">
        <v>0.7</v>
      </c>
      <c r="GB134" s="262">
        <v>0.7</v>
      </c>
      <c r="GC134" s="262">
        <v>0.7</v>
      </c>
      <c r="GD134" s="262">
        <v>0.7</v>
      </c>
      <c r="GE134" s="262">
        <v>0.7</v>
      </c>
      <c r="GF134" s="262">
        <v>0.7</v>
      </c>
      <c r="GG134" s="262">
        <v>0.7</v>
      </c>
      <c r="GH134" s="262">
        <v>0.7</v>
      </c>
      <c r="GI134" s="262">
        <v>0.7</v>
      </c>
      <c r="GJ134" s="262">
        <v>0.7</v>
      </c>
      <c r="GK134" s="262">
        <v>0.7</v>
      </c>
      <c r="GL134" s="262">
        <v>0.7</v>
      </c>
      <c r="GM134" s="262">
        <v>0.7</v>
      </c>
      <c r="GN134" s="262">
        <v>0.7</v>
      </c>
      <c r="GO134" s="262">
        <v>0.7</v>
      </c>
      <c r="GP134" s="262">
        <v>0.7</v>
      </c>
      <c r="GQ134" s="262">
        <v>0.7</v>
      </c>
      <c r="GR134" s="262">
        <v>0.7</v>
      </c>
      <c r="GS134" s="262">
        <v>0.7</v>
      </c>
      <c r="GT134" s="262">
        <v>0.7</v>
      </c>
      <c r="GU134" s="262">
        <v>0.7</v>
      </c>
      <c r="GV134" s="262">
        <v>0.7</v>
      </c>
      <c r="GW134" s="262">
        <v>0.7</v>
      </c>
      <c r="GX134" s="262">
        <v>0.7</v>
      </c>
      <c r="GY134" s="262">
        <v>0.7</v>
      </c>
      <c r="GZ134" s="262">
        <v>0.7</v>
      </c>
      <c r="HA134" s="262">
        <v>0.7</v>
      </c>
    </row>
    <row r="135" spans="1:211">
      <c r="A135" s="259" t="s">
        <v>39</v>
      </c>
      <c r="B135" s="277">
        <f t="shared" si="13"/>
        <v>0.61151079136690645</v>
      </c>
      <c r="C135" s="277">
        <f t="shared" si="13"/>
        <v>0.60810810810810811</v>
      </c>
      <c r="D135" s="277">
        <f>D89/D43</f>
        <v>0.6185897435897435</v>
      </c>
      <c r="E135" s="277">
        <f>E89/E43</f>
        <v>0.60843373493975905</v>
      </c>
      <c r="F135" s="277">
        <f>E135+($K135-$E135)/6</f>
        <v>0.62369477911646587</v>
      </c>
      <c r="G135" s="277">
        <f>F135+($K135-$E135)/6</f>
        <v>0.63895582329317269</v>
      </c>
      <c r="H135" s="277">
        <f>G135+($K135-$E135)/6</f>
        <v>0.6542168674698795</v>
      </c>
      <c r="I135" s="277">
        <f>H135+($K135-$E135)/6</f>
        <v>0.66947791164658632</v>
      </c>
      <c r="J135" s="277">
        <f>I135+($K135-$E135)/6</f>
        <v>0.68473895582329314</v>
      </c>
      <c r="K135" s="277">
        <v>0.7</v>
      </c>
      <c r="L135" s="262">
        <f t="shared" si="2"/>
        <v>0.7</v>
      </c>
      <c r="M135" s="262">
        <f t="shared" si="14"/>
        <v>0.7</v>
      </c>
      <c r="N135" s="262">
        <f t="shared" si="14"/>
        <v>0.7</v>
      </c>
      <c r="O135" s="262">
        <f t="shared" si="14"/>
        <v>0.7</v>
      </c>
      <c r="P135" s="262">
        <f t="shared" si="14"/>
        <v>0.7</v>
      </c>
      <c r="Q135" s="262">
        <v>0.7</v>
      </c>
      <c r="R135" s="262">
        <v>0.7</v>
      </c>
      <c r="S135" s="262">
        <v>0.7</v>
      </c>
      <c r="T135" s="262">
        <v>0.7</v>
      </c>
      <c r="U135" s="262">
        <v>0.7</v>
      </c>
      <c r="V135" s="262">
        <v>0.7</v>
      </c>
      <c r="W135" s="262">
        <v>0.7</v>
      </c>
      <c r="X135" s="262">
        <v>0.7</v>
      </c>
      <c r="Y135" s="262">
        <v>0.7</v>
      </c>
      <c r="Z135" s="262">
        <v>0.7</v>
      </c>
      <c r="AA135" s="262">
        <v>0.7</v>
      </c>
      <c r="AB135" s="262">
        <v>0.7</v>
      </c>
      <c r="AC135" s="262">
        <v>0.7</v>
      </c>
      <c r="AD135" s="262">
        <v>0.7</v>
      </c>
      <c r="AE135" s="262">
        <v>0.7</v>
      </c>
      <c r="AF135" s="262">
        <v>0.7</v>
      </c>
      <c r="AG135" s="262">
        <v>0.7</v>
      </c>
      <c r="AH135" s="262">
        <v>0.7</v>
      </c>
      <c r="AI135" s="262">
        <v>0.7</v>
      </c>
      <c r="AJ135" s="262">
        <v>0.7</v>
      </c>
      <c r="AK135" s="262">
        <v>0.7</v>
      </c>
      <c r="AL135" s="262">
        <v>0.7</v>
      </c>
      <c r="AM135" s="262">
        <v>0.7</v>
      </c>
      <c r="AN135" s="262">
        <v>0.7</v>
      </c>
      <c r="AO135" s="262">
        <v>0.7</v>
      </c>
      <c r="AP135" s="262">
        <v>0.7</v>
      </c>
      <c r="AQ135" s="262">
        <v>0.7</v>
      </c>
      <c r="AR135" s="262">
        <v>0.7</v>
      </c>
      <c r="AS135" s="262">
        <v>0.7</v>
      </c>
      <c r="AT135" s="262">
        <v>0.7</v>
      </c>
      <c r="AU135" s="262">
        <v>0.7</v>
      </c>
      <c r="AV135" s="262">
        <v>0.7</v>
      </c>
      <c r="AW135" s="262">
        <v>0.7</v>
      </c>
      <c r="AX135" s="262">
        <v>0.7</v>
      </c>
      <c r="AY135" s="262">
        <v>0.7</v>
      </c>
      <c r="AZ135" s="262">
        <v>0.7</v>
      </c>
      <c r="BA135" s="262">
        <v>0.7</v>
      </c>
      <c r="BB135" s="262">
        <v>0.7</v>
      </c>
      <c r="BC135" s="262">
        <v>0.7</v>
      </c>
      <c r="BD135" s="262">
        <v>0.7</v>
      </c>
      <c r="BE135" s="262">
        <v>0.7</v>
      </c>
      <c r="BF135" s="262">
        <v>0.7</v>
      </c>
      <c r="BG135" s="262">
        <v>0.7</v>
      </c>
      <c r="BH135" s="262">
        <v>0.7</v>
      </c>
      <c r="BI135" s="262">
        <v>0.7</v>
      </c>
      <c r="BJ135" s="262">
        <v>0.7</v>
      </c>
      <c r="BK135" s="262">
        <v>0.7</v>
      </c>
      <c r="BL135" s="262">
        <v>0.7</v>
      </c>
      <c r="BM135" s="262">
        <v>0.7</v>
      </c>
      <c r="BN135" s="262">
        <v>0.7</v>
      </c>
      <c r="BO135" s="262">
        <v>0.7</v>
      </c>
      <c r="BP135" s="262">
        <v>0.7</v>
      </c>
      <c r="BQ135" s="262">
        <v>0.7</v>
      </c>
      <c r="BR135" s="262">
        <v>0.7</v>
      </c>
      <c r="BS135" s="262">
        <v>0.7</v>
      </c>
      <c r="BT135" s="262">
        <v>0.7</v>
      </c>
      <c r="BU135" s="262">
        <v>0.7</v>
      </c>
      <c r="BV135" s="262">
        <v>0.7</v>
      </c>
      <c r="BW135" s="262">
        <v>0.7</v>
      </c>
      <c r="BX135" s="262">
        <v>0.7</v>
      </c>
      <c r="BY135" s="262">
        <v>0.7</v>
      </c>
      <c r="BZ135" s="262">
        <v>0.7</v>
      </c>
      <c r="CA135" s="262">
        <v>0.7</v>
      </c>
      <c r="CB135" s="262">
        <v>0.7</v>
      </c>
      <c r="CC135" s="262">
        <v>0.7</v>
      </c>
      <c r="CD135" s="262">
        <v>0.7</v>
      </c>
      <c r="CE135" s="262">
        <v>0.7</v>
      </c>
      <c r="CF135" s="262">
        <v>0.7</v>
      </c>
      <c r="CG135" s="262">
        <v>0.7</v>
      </c>
      <c r="CH135" s="262">
        <v>0.7</v>
      </c>
      <c r="CI135" s="262">
        <v>0.7</v>
      </c>
      <c r="CJ135" s="262">
        <v>0.7</v>
      </c>
      <c r="CK135" s="262">
        <v>0.7</v>
      </c>
      <c r="CL135" s="262">
        <v>0.7</v>
      </c>
      <c r="CM135" s="262">
        <v>0.7</v>
      </c>
      <c r="CN135" s="262">
        <v>0.7</v>
      </c>
      <c r="CO135" s="262">
        <v>0.7</v>
      </c>
      <c r="CP135" s="262">
        <v>0.7</v>
      </c>
      <c r="CQ135" s="262">
        <v>0.7</v>
      </c>
      <c r="CR135" s="262">
        <v>0.7</v>
      </c>
      <c r="CS135" s="262">
        <v>0.7</v>
      </c>
      <c r="CT135" s="262">
        <v>0.7</v>
      </c>
      <c r="CU135" s="262">
        <v>0.7</v>
      </c>
      <c r="CV135" s="262">
        <v>0.7</v>
      </c>
      <c r="CW135" s="262">
        <v>0.7</v>
      </c>
      <c r="CX135" s="262">
        <v>0.7</v>
      </c>
      <c r="CY135" s="262">
        <v>0.7</v>
      </c>
      <c r="CZ135" s="262">
        <v>0.7</v>
      </c>
      <c r="DA135" s="262">
        <v>0.7</v>
      </c>
      <c r="DB135" s="262">
        <v>0.7</v>
      </c>
      <c r="DC135" s="262">
        <v>0.7</v>
      </c>
      <c r="DD135" s="262">
        <v>0.7</v>
      </c>
      <c r="DE135" s="262">
        <v>0.7</v>
      </c>
      <c r="DF135" s="262">
        <v>0.7</v>
      </c>
      <c r="DG135" s="262">
        <v>0.7</v>
      </c>
      <c r="DH135" s="262">
        <v>0.7</v>
      </c>
      <c r="DI135" s="262">
        <v>0.7</v>
      </c>
      <c r="DJ135" s="262">
        <v>0.7</v>
      </c>
      <c r="DK135" s="262">
        <v>0.7</v>
      </c>
      <c r="DL135" s="262">
        <v>0.7</v>
      </c>
      <c r="DM135" s="262">
        <v>0.7</v>
      </c>
      <c r="DN135" s="262">
        <v>0.7</v>
      </c>
      <c r="DO135" s="262">
        <v>0.7</v>
      </c>
      <c r="DP135" s="262">
        <v>0.7</v>
      </c>
      <c r="DQ135" s="262">
        <v>0.7</v>
      </c>
      <c r="DR135" s="262">
        <v>0.7</v>
      </c>
      <c r="DS135" s="262">
        <v>0.7</v>
      </c>
      <c r="DT135" s="262">
        <v>0.7</v>
      </c>
      <c r="DU135" s="262">
        <v>0.7</v>
      </c>
      <c r="DV135" s="262">
        <v>0.7</v>
      </c>
      <c r="DW135" s="262">
        <v>0.7</v>
      </c>
      <c r="DX135" s="262">
        <v>0.7</v>
      </c>
      <c r="DY135" s="262">
        <v>0.7</v>
      </c>
      <c r="DZ135" s="262">
        <v>0.7</v>
      </c>
      <c r="EA135" s="262">
        <v>0.7</v>
      </c>
      <c r="EB135" s="262">
        <v>0.7</v>
      </c>
      <c r="EC135" s="262">
        <v>0.7</v>
      </c>
      <c r="ED135" s="262">
        <v>0.7</v>
      </c>
      <c r="EE135" s="262">
        <v>0.7</v>
      </c>
      <c r="EF135" s="262">
        <v>0.7</v>
      </c>
      <c r="EG135" s="262">
        <v>0.7</v>
      </c>
      <c r="EH135" s="262">
        <v>0.7</v>
      </c>
      <c r="EI135" s="262">
        <v>0.7</v>
      </c>
      <c r="EJ135" s="262">
        <v>0.7</v>
      </c>
      <c r="EK135" s="262">
        <v>0.7</v>
      </c>
      <c r="EL135" s="262">
        <v>0.7</v>
      </c>
      <c r="EM135" s="262">
        <v>0.7</v>
      </c>
      <c r="EN135" s="262">
        <v>0.7</v>
      </c>
      <c r="EO135" s="262">
        <v>0.7</v>
      </c>
      <c r="EP135" s="262">
        <v>0.7</v>
      </c>
      <c r="EQ135" s="262">
        <v>0.7</v>
      </c>
      <c r="ER135" s="262">
        <v>0.7</v>
      </c>
      <c r="ES135" s="262">
        <v>0.7</v>
      </c>
      <c r="ET135" s="262">
        <v>0.7</v>
      </c>
      <c r="EU135" s="262">
        <v>0.7</v>
      </c>
      <c r="EV135" s="262">
        <v>0.7</v>
      </c>
      <c r="EW135" s="262">
        <v>0.7</v>
      </c>
      <c r="EX135" s="262">
        <v>0.7</v>
      </c>
      <c r="EY135" s="262">
        <v>0.7</v>
      </c>
      <c r="EZ135" s="262">
        <v>0.7</v>
      </c>
      <c r="FA135" s="262">
        <v>0.7</v>
      </c>
      <c r="FB135" s="262">
        <v>0.7</v>
      </c>
      <c r="FC135" s="262">
        <v>0.7</v>
      </c>
      <c r="FD135" s="262">
        <v>0.7</v>
      </c>
      <c r="FE135" s="262">
        <v>0.7</v>
      </c>
      <c r="FF135" s="262">
        <v>0.7</v>
      </c>
      <c r="FG135" s="262">
        <v>0.7</v>
      </c>
      <c r="FH135" s="262">
        <v>0.7</v>
      </c>
      <c r="FI135" s="262">
        <v>0.7</v>
      </c>
      <c r="FJ135" s="262">
        <v>0.7</v>
      </c>
      <c r="FK135" s="262">
        <v>0.7</v>
      </c>
      <c r="FL135" s="262">
        <v>0.7</v>
      </c>
      <c r="FM135" s="262">
        <v>0.7</v>
      </c>
      <c r="FN135" s="262">
        <v>0.7</v>
      </c>
      <c r="FO135" s="262">
        <v>0.7</v>
      </c>
      <c r="FP135" s="262">
        <v>0.7</v>
      </c>
      <c r="FQ135" s="262">
        <v>0.7</v>
      </c>
      <c r="FR135" s="262">
        <v>0.7</v>
      </c>
      <c r="FS135" s="262">
        <v>0.7</v>
      </c>
      <c r="FT135" s="262">
        <v>0.7</v>
      </c>
      <c r="FU135" s="262">
        <v>0.7</v>
      </c>
      <c r="FV135" s="262">
        <v>0.7</v>
      </c>
      <c r="FW135" s="262">
        <v>0.7</v>
      </c>
      <c r="FX135" s="262">
        <v>0.7</v>
      </c>
      <c r="FY135" s="262">
        <v>0.7</v>
      </c>
      <c r="FZ135" s="262">
        <v>0.7</v>
      </c>
      <c r="GA135" s="262">
        <v>0.7</v>
      </c>
      <c r="GB135" s="262">
        <v>0.7</v>
      </c>
      <c r="GC135" s="262">
        <v>0.7</v>
      </c>
      <c r="GD135" s="262">
        <v>0.7</v>
      </c>
      <c r="GE135" s="262">
        <v>0.7</v>
      </c>
      <c r="GF135" s="262">
        <v>0.7</v>
      </c>
      <c r="GG135" s="262">
        <v>0.7</v>
      </c>
      <c r="GH135" s="262">
        <v>0.7</v>
      </c>
      <c r="GI135" s="262">
        <v>0.7</v>
      </c>
      <c r="GJ135" s="262">
        <v>0.7</v>
      </c>
      <c r="GK135" s="262">
        <v>0.7</v>
      </c>
      <c r="GL135" s="262">
        <v>0.7</v>
      </c>
      <c r="GM135" s="262">
        <v>0.7</v>
      </c>
      <c r="GN135" s="262">
        <v>0.7</v>
      </c>
      <c r="GO135" s="262">
        <v>0.7</v>
      </c>
      <c r="GP135" s="262">
        <v>0.7</v>
      </c>
      <c r="GQ135" s="262">
        <v>0.7</v>
      </c>
      <c r="GR135" s="262">
        <v>0.7</v>
      </c>
      <c r="GS135" s="262">
        <v>0.7</v>
      </c>
      <c r="GT135" s="262">
        <v>0.7</v>
      </c>
      <c r="GU135" s="262">
        <v>0.7</v>
      </c>
      <c r="GV135" s="262">
        <v>0.7</v>
      </c>
      <c r="GW135" s="262">
        <v>0.7</v>
      </c>
      <c r="GX135" s="262">
        <v>0.7</v>
      </c>
      <c r="GY135" s="262">
        <v>0.7</v>
      </c>
      <c r="GZ135" s="262">
        <v>0.7</v>
      </c>
      <c r="HA135" s="262">
        <v>0.7</v>
      </c>
    </row>
    <row r="136" spans="1:211">
      <c r="A136" s="259"/>
      <c r="B136" s="262"/>
      <c r="C136" s="262"/>
      <c r="D136" s="262"/>
      <c r="E136" s="262"/>
      <c r="F136" s="262"/>
      <c r="G136" s="262"/>
      <c r="H136" s="262"/>
      <c r="I136" s="262"/>
      <c r="J136" s="262"/>
      <c r="K136" s="262"/>
      <c r="L136" s="262"/>
      <c r="M136" s="262"/>
      <c r="N136" s="262"/>
      <c r="O136" s="262"/>
      <c r="P136" s="262"/>
      <c r="Q136" s="262"/>
      <c r="R136" s="262"/>
      <c r="S136" s="262"/>
      <c r="T136" s="262"/>
      <c r="U136" s="262"/>
      <c r="V136" s="262"/>
      <c r="W136" s="262"/>
      <c r="X136" s="262"/>
      <c r="Y136" s="262"/>
      <c r="Z136" s="262"/>
      <c r="AA136" s="262"/>
      <c r="AB136" s="262"/>
      <c r="AC136" s="262"/>
      <c r="AD136" s="262"/>
      <c r="AE136" s="262"/>
      <c r="AF136" s="262"/>
      <c r="AG136" s="262"/>
      <c r="AH136" s="262"/>
      <c r="AI136" s="262"/>
      <c r="AJ136" s="262"/>
      <c r="AK136" s="262"/>
      <c r="AL136" s="262"/>
      <c r="AM136" s="262"/>
      <c r="AN136" s="262"/>
      <c r="AO136" s="262"/>
      <c r="AP136" s="262"/>
      <c r="AQ136" s="262"/>
      <c r="AR136" s="262"/>
      <c r="AS136" s="262"/>
      <c r="AT136" s="262"/>
      <c r="AU136" s="262"/>
      <c r="AV136" s="262"/>
      <c r="AW136" s="262"/>
      <c r="AX136" s="262"/>
      <c r="AY136" s="262"/>
      <c r="AZ136" s="262"/>
      <c r="BA136" s="262"/>
      <c r="BB136" s="262"/>
      <c r="BC136" s="262"/>
      <c r="BD136" s="262"/>
      <c r="BE136" s="262"/>
      <c r="BF136" s="262"/>
      <c r="BG136" s="262"/>
      <c r="BH136" s="262"/>
      <c r="BI136" s="262"/>
      <c r="BJ136" s="262"/>
      <c r="BK136" s="262"/>
      <c r="BL136" s="262"/>
      <c r="BM136" s="262"/>
      <c r="BN136" s="262"/>
      <c r="BO136" s="262"/>
      <c r="BP136" s="262"/>
      <c r="BQ136" s="262"/>
      <c r="BR136" s="262"/>
      <c r="BS136" s="262"/>
      <c r="BT136" s="262"/>
      <c r="BU136" s="262"/>
      <c r="BV136" s="262"/>
      <c r="BW136" s="262"/>
      <c r="BX136" s="262"/>
      <c r="BY136" s="262"/>
      <c r="BZ136" s="262"/>
      <c r="CA136" s="262"/>
      <c r="CB136" s="262"/>
      <c r="CC136" s="262"/>
      <c r="CD136" s="262"/>
      <c r="CE136" s="262"/>
      <c r="CF136" s="262"/>
      <c r="CG136" s="262"/>
      <c r="CH136" s="262"/>
      <c r="CI136" s="262"/>
      <c r="CJ136" s="262"/>
      <c r="CK136" s="262"/>
      <c r="CL136" s="262"/>
      <c r="CM136" s="262"/>
      <c r="CN136" s="262"/>
      <c r="CO136" s="262"/>
      <c r="CP136" s="262"/>
      <c r="CQ136" s="262"/>
      <c r="CR136" s="262"/>
      <c r="CS136" s="262"/>
      <c r="CT136" s="262"/>
      <c r="CU136" s="262"/>
      <c r="CV136" s="262"/>
      <c r="CW136" s="262"/>
      <c r="CX136" s="262"/>
      <c r="CY136" s="262"/>
      <c r="CZ136" s="262"/>
      <c r="DA136" s="262"/>
      <c r="DB136" s="262"/>
      <c r="DC136" s="262"/>
      <c r="DD136" s="262"/>
      <c r="DE136" s="262"/>
      <c r="DF136" s="262"/>
      <c r="DG136" s="262"/>
      <c r="DH136" s="262"/>
      <c r="DI136" s="262"/>
      <c r="DJ136" s="262"/>
      <c r="DK136" s="262"/>
      <c r="DL136" s="262"/>
      <c r="DM136" s="262"/>
      <c r="DN136" s="262"/>
      <c r="DO136" s="262"/>
      <c r="DP136" s="262"/>
      <c r="DQ136" s="262"/>
      <c r="DR136" s="262"/>
      <c r="DS136" s="262"/>
      <c r="DT136" s="262"/>
      <c r="DU136" s="262"/>
      <c r="DV136" s="262"/>
      <c r="DW136" s="262"/>
      <c r="DX136" s="262"/>
      <c r="DY136" s="262"/>
      <c r="DZ136" s="262"/>
      <c r="EA136" s="262"/>
      <c r="EB136" s="262"/>
      <c r="EC136" s="262"/>
      <c r="ED136" s="262"/>
      <c r="EE136" s="262"/>
      <c r="EF136" s="262"/>
      <c r="EG136" s="262"/>
      <c r="EH136" s="262"/>
      <c r="EI136" s="262"/>
      <c r="EJ136" s="262"/>
      <c r="EK136" s="262"/>
      <c r="EL136" s="262"/>
      <c r="EM136" s="262"/>
      <c r="EN136" s="262"/>
      <c r="EO136" s="262"/>
      <c r="EP136" s="262"/>
      <c r="EQ136" s="262"/>
      <c r="ER136" s="262"/>
      <c r="ES136" s="262"/>
      <c r="ET136" s="262"/>
      <c r="EU136" s="262"/>
      <c r="EV136" s="262"/>
      <c r="EW136" s="262"/>
      <c r="EX136" s="262"/>
      <c r="EY136" s="262"/>
      <c r="EZ136" s="262"/>
      <c r="FA136" s="262"/>
      <c r="FB136" s="262"/>
      <c r="FC136" s="262"/>
      <c r="FD136" s="262"/>
      <c r="FE136" s="262"/>
      <c r="FF136" s="262"/>
      <c r="FG136" s="262"/>
      <c r="FH136" s="262"/>
      <c r="FI136" s="262"/>
      <c r="FJ136" s="262"/>
      <c r="FK136" s="262"/>
      <c r="FL136" s="262"/>
      <c r="FM136" s="262"/>
      <c r="FN136" s="262"/>
      <c r="FO136" s="262"/>
      <c r="FP136" s="262"/>
      <c r="FQ136" s="262"/>
      <c r="FR136" s="262"/>
      <c r="FS136" s="262"/>
      <c r="FT136" s="262"/>
      <c r="FU136" s="262"/>
      <c r="FV136" s="262"/>
      <c r="FW136" s="262"/>
      <c r="FX136" s="262"/>
      <c r="FY136" s="262"/>
      <c r="FZ136" s="262"/>
      <c r="GA136" s="262"/>
      <c r="GB136" s="262"/>
      <c r="GC136" s="262"/>
      <c r="GD136" s="262"/>
      <c r="GE136" s="262"/>
      <c r="GF136" s="262"/>
      <c r="GG136" s="262"/>
      <c r="GH136" s="262"/>
      <c r="GI136" s="262"/>
      <c r="GJ136" s="262"/>
      <c r="GK136" s="262"/>
      <c r="GL136" s="262"/>
      <c r="GM136" s="262"/>
      <c r="GN136" s="262"/>
      <c r="GO136" s="262"/>
      <c r="GP136" s="262"/>
      <c r="GQ136" s="262"/>
      <c r="GR136" s="262"/>
      <c r="GS136" s="262"/>
      <c r="GT136" s="262"/>
      <c r="GU136" s="262"/>
      <c r="GV136" s="262"/>
      <c r="GW136" s="262"/>
      <c r="GX136" s="262"/>
      <c r="GY136" s="262"/>
      <c r="GZ136" s="262"/>
      <c r="HA136" s="262"/>
    </row>
    <row r="137" spans="1:211">
      <c r="A137" s="259" t="s">
        <v>1285</v>
      </c>
      <c r="B137" s="262"/>
      <c r="C137" s="262"/>
      <c r="D137" s="262"/>
      <c r="E137" s="262"/>
      <c r="F137" s="262"/>
      <c r="G137" s="262"/>
      <c r="H137" s="262"/>
      <c r="I137" s="262"/>
      <c r="J137" s="262"/>
      <c r="K137" s="262"/>
      <c r="L137" s="262"/>
      <c r="M137" s="262"/>
      <c r="N137" s="262"/>
      <c r="O137" s="262"/>
      <c r="P137" s="262"/>
      <c r="Q137" s="262"/>
      <c r="R137" s="262"/>
      <c r="S137" s="262"/>
      <c r="T137" s="262"/>
      <c r="U137" s="262"/>
      <c r="V137" s="262"/>
      <c r="W137" s="262"/>
      <c r="X137" s="262"/>
      <c r="Y137" s="262"/>
      <c r="Z137" s="262"/>
      <c r="AA137" s="262"/>
      <c r="AB137" s="262"/>
      <c r="AC137" s="262"/>
      <c r="AD137" s="262"/>
      <c r="AE137" s="262"/>
      <c r="AF137" s="262"/>
      <c r="AG137" s="262"/>
      <c r="AH137" s="262"/>
      <c r="AI137" s="262"/>
      <c r="AJ137" s="262"/>
      <c r="AK137" s="262"/>
      <c r="AL137" s="262"/>
      <c r="AM137" s="262"/>
      <c r="AN137" s="262"/>
      <c r="AO137" s="262"/>
      <c r="AP137" s="262"/>
      <c r="AQ137" s="262"/>
      <c r="AR137" s="262"/>
      <c r="AS137" s="262"/>
      <c r="AT137" s="262"/>
      <c r="AU137" s="262"/>
      <c r="AV137" s="262"/>
      <c r="AW137" s="262"/>
      <c r="AX137" s="262"/>
      <c r="AY137" s="262"/>
      <c r="AZ137" s="262"/>
      <c r="BA137" s="262"/>
      <c r="BB137" s="262"/>
      <c r="BC137" s="262"/>
      <c r="BD137" s="262"/>
      <c r="BE137" s="262"/>
      <c r="BF137" s="262"/>
      <c r="BG137" s="262"/>
      <c r="BH137" s="262"/>
      <c r="BI137" s="262"/>
      <c r="BJ137" s="262"/>
      <c r="BK137" s="262"/>
      <c r="BL137" s="262"/>
      <c r="BM137" s="262"/>
      <c r="BN137" s="262"/>
      <c r="BO137" s="262"/>
      <c r="BP137" s="262"/>
      <c r="BQ137" s="262"/>
      <c r="BR137" s="262"/>
      <c r="BS137" s="262"/>
      <c r="BT137" s="262"/>
      <c r="BU137" s="262"/>
      <c r="BV137" s="262"/>
      <c r="BW137" s="262"/>
      <c r="BX137" s="262"/>
      <c r="BY137" s="262"/>
      <c r="BZ137" s="262"/>
      <c r="CA137" s="262"/>
      <c r="CB137" s="262"/>
      <c r="CC137" s="262"/>
      <c r="CD137" s="262"/>
      <c r="CE137" s="262"/>
      <c r="CF137" s="262"/>
      <c r="CG137" s="262"/>
      <c r="CH137" s="262"/>
      <c r="CI137" s="262"/>
      <c r="CJ137" s="262"/>
      <c r="CK137" s="262"/>
      <c r="CL137" s="262"/>
      <c r="CM137" s="262"/>
      <c r="CN137" s="262"/>
      <c r="CO137" s="262"/>
      <c r="CP137" s="262"/>
      <c r="CQ137" s="262"/>
      <c r="CR137" s="262"/>
      <c r="CS137" s="262"/>
      <c r="CT137" s="262"/>
      <c r="CU137" s="262"/>
      <c r="CV137" s="262"/>
      <c r="CW137" s="262"/>
      <c r="CX137" s="262"/>
      <c r="CY137" s="262"/>
      <c r="CZ137" s="262"/>
      <c r="DA137" s="262"/>
      <c r="DB137" s="262"/>
      <c r="DC137" s="262"/>
      <c r="DD137" s="262"/>
      <c r="DE137" s="262"/>
      <c r="DF137" s="262"/>
      <c r="DG137" s="262"/>
      <c r="DH137" s="262"/>
      <c r="DI137" s="262"/>
      <c r="DJ137" s="262"/>
      <c r="DK137" s="262"/>
      <c r="DL137" s="262"/>
      <c r="DM137" s="262"/>
      <c r="DN137" s="262"/>
      <c r="DO137" s="262"/>
      <c r="DP137" s="262"/>
      <c r="DQ137" s="262"/>
      <c r="DR137" s="262"/>
      <c r="DS137" s="262"/>
      <c r="DT137" s="262"/>
      <c r="DU137" s="262"/>
      <c r="DV137" s="262"/>
      <c r="DW137" s="262"/>
      <c r="DX137" s="262"/>
      <c r="DY137" s="262"/>
      <c r="DZ137" s="262"/>
      <c r="EA137" s="262"/>
      <c r="EB137" s="262"/>
      <c r="EC137" s="262"/>
      <c r="ED137" s="262"/>
      <c r="EE137" s="262"/>
      <c r="EF137" s="262"/>
      <c r="EG137" s="262"/>
      <c r="EH137" s="262"/>
      <c r="EI137" s="262"/>
      <c r="EJ137" s="262"/>
      <c r="EK137" s="262"/>
      <c r="EL137" s="262"/>
      <c r="EM137" s="262"/>
      <c r="EN137" s="262"/>
      <c r="EO137" s="262"/>
      <c r="EP137" s="262"/>
      <c r="EQ137" s="262"/>
      <c r="ER137" s="262"/>
      <c r="ES137" s="262"/>
      <c r="ET137" s="262"/>
      <c r="EU137" s="262"/>
      <c r="EV137" s="262"/>
      <c r="EW137" s="262"/>
      <c r="EX137" s="262"/>
      <c r="EY137" s="262"/>
      <c r="EZ137" s="262"/>
      <c r="FA137" s="262"/>
      <c r="FB137" s="262"/>
      <c r="FC137" s="262"/>
      <c r="FD137" s="262"/>
      <c r="FE137" s="262"/>
      <c r="FF137" s="262"/>
      <c r="FG137" s="262"/>
      <c r="FH137" s="262"/>
      <c r="FI137" s="262"/>
      <c r="FJ137" s="262"/>
      <c r="FK137" s="262"/>
      <c r="FL137" s="262"/>
      <c r="FM137" s="262"/>
      <c r="FN137" s="262"/>
      <c r="FO137" s="262"/>
      <c r="FP137" s="262"/>
      <c r="FQ137" s="262"/>
      <c r="FR137" s="262"/>
      <c r="FS137" s="262"/>
      <c r="FT137" s="262"/>
      <c r="FU137" s="262"/>
      <c r="FV137" s="262"/>
      <c r="FW137" s="262"/>
      <c r="FX137" s="262"/>
      <c r="FY137" s="262"/>
      <c r="FZ137" s="262"/>
      <c r="GA137" s="262"/>
      <c r="GB137" s="262"/>
      <c r="GC137" s="262"/>
      <c r="GD137" s="262"/>
      <c r="GE137" s="262"/>
      <c r="GF137" s="262"/>
      <c r="GG137" s="262"/>
      <c r="GH137" s="262"/>
      <c r="GI137" s="262"/>
      <c r="GJ137" s="262"/>
      <c r="GK137" s="262"/>
      <c r="GL137" s="262"/>
      <c r="GM137" s="262"/>
      <c r="GN137" s="262"/>
      <c r="GO137" s="262"/>
      <c r="GP137" s="262"/>
      <c r="GQ137" s="262"/>
      <c r="GR137" s="262"/>
      <c r="GS137" s="262"/>
      <c r="GT137" s="262"/>
      <c r="GU137" s="262"/>
      <c r="GV137" s="262"/>
      <c r="GW137" s="262"/>
      <c r="GX137" s="262"/>
      <c r="GY137" s="262"/>
      <c r="GZ137" s="262"/>
      <c r="HA137" s="262"/>
      <c r="HB137" s="262"/>
      <c r="HC137" s="262"/>
    </row>
    <row r="138" spans="1:211">
      <c r="A138" s="243" t="s">
        <v>1281</v>
      </c>
      <c r="B138" s="252"/>
      <c r="C138" s="252"/>
      <c r="D138" s="252"/>
      <c r="E138" s="252"/>
      <c r="F138" s="252"/>
      <c r="G138" s="252"/>
      <c r="H138" s="252"/>
      <c r="I138" s="252"/>
      <c r="J138" s="252"/>
      <c r="K138" s="252"/>
      <c r="L138" s="252"/>
      <c r="M138" s="252"/>
      <c r="N138" s="262"/>
      <c r="O138" s="262"/>
      <c r="P138" s="262"/>
      <c r="Q138" s="262"/>
      <c r="R138" s="262"/>
      <c r="S138" s="262"/>
      <c r="T138" s="262"/>
      <c r="U138" s="262"/>
      <c r="V138" s="262"/>
      <c r="W138" s="262"/>
      <c r="X138" s="262"/>
      <c r="Y138" s="262"/>
      <c r="Z138" s="262"/>
      <c r="AA138" s="262"/>
      <c r="AB138" s="262"/>
      <c r="AC138" s="262"/>
      <c r="AD138" s="262"/>
      <c r="AE138" s="262"/>
      <c r="AF138" s="262"/>
      <c r="AG138" s="262"/>
      <c r="AH138" s="262"/>
      <c r="AI138" s="262"/>
      <c r="AJ138" s="262"/>
      <c r="AK138" s="262"/>
      <c r="AL138" s="262"/>
      <c r="AM138" s="262"/>
      <c r="AN138" s="262"/>
      <c r="AO138" s="262"/>
      <c r="AP138" s="262"/>
      <c r="AQ138" s="262"/>
      <c r="AR138" s="262"/>
      <c r="AS138" s="262"/>
      <c r="AT138" s="262"/>
      <c r="AU138" s="262"/>
      <c r="AV138" s="262"/>
      <c r="AW138" s="262"/>
      <c r="AX138" s="262"/>
      <c r="AY138" s="262"/>
      <c r="AZ138" s="262"/>
      <c r="BA138" s="262"/>
      <c r="BB138" s="262"/>
      <c r="BC138" s="262"/>
      <c r="BD138" s="262"/>
      <c r="BE138" s="262"/>
      <c r="BF138" s="262"/>
      <c r="BG138" s="262"/>
      <c r="BH138" s="262"/>
      <c r="BI138" s="262"/>
      <c r="BJ138" s="262"/>
      <c r="BK138" s="262"/>
      <c r="BL138" s="262"/>
      <c r="BM138" s="262"/>
      <c r="BN138" s="262"/>
      <c r="BO138" s="262"/>
      <c r="BP138" s="262"/>
      <c r="BQ138" s="262"/>
      <c r="BR138" s="262"/>
      <c r="BS138" s="262"/>
      <c r="BT138" s="262"/>
      <c r="BU138" s="262"/>
      <c r="BV138" s="262"/>
      <c r="BW138" s="262"/>
      <c r="BX138" s="262"/>
      <c r="BY138" s="262"/>
      <c r="BZ138" s="262"/>
      <c r="CA138" s="262"/>
      <c r="CB138" s="262"/>
      <c r="CC138" s="262"/>
      <c r="CD138" s="262"/>
      <c r="CE138" s="262"/>
      <c r="CF138" s="262"/>
      <c r="CG138" s="262"/>
      <c r="CH138" s="262"/>
      <c r="CI138" s="262"/>
      <c r="CJ138" s="262"/>
      <c r="CK138" s="262"/>
      <c r="CL138" s="262"/>
      <c r="CM138" s="262"/>
      <c r="CN138" s="262"/>
      <c r="CO138" s="262"/>
      <c r="CP138" s="262"/>
      <c r="CQ138" s="262"/>
      <c r="CR138" s="262"/>
      <c r="CS138" s="262"/>
      <c r="CT138" s="262"/>
      <c r="CU138" s="262"/>
      <c r="CV138" s="262"/>
      <c r="CW138" s="262"/>
      <c r="CX138" s="262"/>
      <c r="CY138" s="262"/>
      <c r="CZ138" s="262"/>
      <c r="DA138" s="262"/>
      <c r="DB138" s="262"/>
      <c r="DC138" s="262"/>
      <c r="DD138" s="262"/>
      <c r="DE138" s="262"/>
      <c r="DF138" s="262"/>
      <c r="DG138" s="262"/>
      <c r="DH138" s="262"/>
      <c r="DI138" s="262"/>
      <c r="DJ138" s="262"/>
      <c r="DK138" s="262"/>
      <c r="DL138" s="262"/>
      <c r="DM138" s="262"/>
      <c r="DN138" s="262"/>
      <c r="DO138" s="262"/>
      <c r="DP138" s="262"/>
      <c r="DQ138" s="262"/>
      <c r="DR138" s="262"/>
      <c r="DS138" s="262"/>
      <c r="DT138" s="262"/>
      <c r="DU138" s="262"/>
      <c r="DV138" s="262"/>
      <c r="DW138" s="262"/>
      <c r="DX138" s="262"/>
      <c r="DY138" s="262"/>
      <c r="DZ138" s="262"/>
      <c r="EA138" s="262"/>
      <c r="EB138" s="262"/>
      <c r="EC138" s="262"/>
      <c r="ED138" s="262"/>
      <c r="EE138" s="262"/>
      <c r="EF138" s="262"/>
      <c r="EG138" s="262"/>
      <c r="EH138" s="262"/>
      <c r="EI138" s="262"/>
      <c r="EJ138" s="262"/>
      <c r="EK138" s="262"/>
      <c r="EL138" s="262"/>
      <c r="EM138" s="262"/>
      <c r="EN138" s="262"/>
      <c r="EO138" s="262"/>
      <c r="EP138" s="262"/>
      <c r="EQ138" s="262"/>
      <c r="ER138" s="262"/>
      <c r="ES138" s="262"/>
      <c r="ET138" s="262"/>
      <c r="EU138" s="262"/>
      <c r="EV138" s="262"/>
      <c r="EW138" s="262"/>
      <c r="EX138" s="262"/>
      <c r="EY138" s="262"/>
      <c r="EZ138" s="262"/>
      <c r="FA138" s="262"/>
      <c r="FB138" s="262"/>
      <c r="FC138" s="262"/>
      <c r="FD138" s="262"/>
      <c r="FE138" s="262"/>
      <c r="FF138" s="262"/>
      <c r="FG138" s="262"/>
      <c r="FH138" s="262"/>
      <c r="FI138" s="262"/>
      <c r="FJ138" s="262"/>
      <c r="FK138" s="262"/>
      <c r="FL138" s="262"/>
      <c r="FM138" s="262"/>
      <c r="FN138" s="262"/>
      <c r="FO138" s="262"/>
      <c r="FP138" s="262"/>
      <c r="FQ138" s="262"/>
      <c r="FR138" s="262"/>
      <c r="FS138" s="262"/>
      <c r="FT138" s="262"/>
      <c r="FU138" s="262"/>
      <c r="FV138" s="262"/>
      <c r="FW138" s="262"/>
      <c r="FX138" s="262"/>
      <c r="FY138" s="262"/>
      <c r="FZ138" s="262"/>
      <c r="GA138" s="262"/>
      <c r="GB138" s="262"/>
      <c r="GC138" s="262"/>
      <c r="GD138" s="262"/>
      <c r="GE138" s="262"/>
      <c r="GF138" s="262"/>
      <c r="GG138" s="262"/>
      <c r="GH138" s="262"/>
      <c r="GI138" s="262"/>
      <c r="GJ138" s="262"/>
      <c r="GK138" s="262"/>
      <c r="GL138" s="262"/>
      <c r="GM138" s="262"/>
      <c r="GN138" s="262"/>
      <c r="GO138" s="262"/>
      <c r="GP138" s="262"/>
      <c r="GQ138" s="262"/>
      <c r="GR138" s="262"/>
      <c r="GS138" s="262"/>
      <c r="GT138" s="262"/>
      <c r="GU138" s="262"/>
      <c r="GV138" s="262"/>
      <c r="GW138" s="262"/>
      <c r="GX138" s="262"/>
      <c r="GY138" s="262"/>
      <c r="GZ138" s="262"/>
      <c r="HA138" s="262"/>
      <c r="HB138" s="262"/>
      <c r="HC138" s="262"/>
    </row>
    <row r="139" spans="1:211">
      <c r="A139" s="244"/>
      <c r="B139" s="244"/>
      <c r="C139" s="244"/>
      <c r="D139" s="244"/>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c r="BO139" s="244"/>
      <c r="BP139" s="244"/>
      <c r="BQ139" s="244"/>
      <c r="BR139" s="244"/>
      <c r="BS139" s="244"/>
      <c r="BT139" s="244"/>
      <c r="BU139" s="244"/>
      <c r="BV139" s="244"/>
      <c r="BW139" s="244"/>
      <c r="BX139" s="244"/>
      <c r="BY139" s="244"/>
      <c r="BZ139" s="244"/>
      <c r="CA139" s="244"/>
      <c r="CB139" s="244"/>
      <c r="CC139" s="244"/>
      <c r="CD139" s="244"/>
      <c r="CE139" s="244"/>
      <c r="CF139" s="244"/>
      <c r="CG139" s="244"/>
      <c r="CH139" s="244"/>
      <c r="CI139" s="244"/>
      <c r="CJ139" s="244"/>
      <c r="CK139" s="244"/>
      <c r="CL139" s="244"/>
      <c r="CM139" s="244"/>
      <c r="CN139" s="244"/>
      <c r="CO139" s="244"/>
      <c r="CP139" s="244"/>
      <c r="CQ139" s="244"/>
      <c r="CR139" s="244"/>
      <c r="CS139" s="244"/>
      <c r="CT139" s="244"/>
      <c r="CU139" s="244"/>
      <c r="CV139" s="244"/>
      <c r="CW139" s="244"/>
      <c r="CX139" s="244"/>
      <c r="CY139" s="244"/>
      <c r="CZ139" s="244"/>
      <c r="DA139" s="244"/>
      <c r="DB139" s="244"/>
      <c r="DC139" s="244"/>
      <c r="DD139" s="244"/>
      <c r="DE139" s="244"/>
      <c r="DF139" s="244"/>
      <c r="DG139" s="244"/>
      <c r="DH139" s="244"/>
      <c r="DI139" s="244"/>
      <c r="DJ139" s="244"/>
      <c r="DK139" s="244"/>
      <c r="DL139" s="244"/>
      <c r="DM139" s="244"/>
      <c r="DN139" s="244"/>
      <c r="DO139" s="244"/>
      <c r="DP139" s="244"/>
      <c r="DQ139" s="244"/>
      <c r="DR139" s="244"/>
      <c r="DS139" s="244"/>
      <c r="DT139" s="244"/>
      <c r="DU139" s="244"/>
      <c r="DV139" s="244"/>
      <c r="DW139" s="244"/>
      <c r="DX139" s="244"/>
      <c r="DY139" s="244"/>
      <c r="DZ139" s="244"/>
      <c r="EA139" s="244"/>
      <c r="EB139" s="244"/>
      <c r="EC139" s="244"/>
      <c r="ED139" s="244"/>
      <c r="EE139" s="244"/>
      <c r="EF139" s="244"/>
      <c r="EG139" s="244"/>
      <c r="EH139" s="244"/>
      <c r="EI139" s="244"/>
      <c r="EJ139" s="244"/>
      <c r="EK139" s="244"/>
      <c r="EL139" s="244"/>
      <c r="EM139" s="244"/>
      <c r="EN139" s="244"/>
      <c r="EO139" s="244"/>
      <c r="EP139" s="244"/>
      <c r="EQ139" s="244"/>
      <c r="ER139" s="244"/>
      <c r="ES139" s="244"/>
      <c r="ET139" s="244"/>
      <c r="EU139" s="244"/>
      <c r="EV139" s="244"/>
      <c r="EW139" s="244"/>
      <c r="EX139" s="244"/>
      <c r="EY139" s="244"/>
      <c r="EZ139" s="244"/>
      <c r="FA139" s="244"/>
      <c r="FB139" s="244"/>
      <c r="FC139" s="244"/>
      <c r="FD139" s="244"/>
      <c r="FE139" s="244"/>
      <c r="FF139" s="244"/>
      <c r="FG139" s="244"/>
      <c r="FH139" s="244"/>
      <c r="FI139" s="244"/>
      <c r="FJ139" s="244"/>
      <c r="FK139" s="244"/>
      <c r="FL139" s="244"/>
      <c r="FM139" s="244"/>
      <c r="FN139" s="244"/>
      <c r="FO139" s="244"/>
      <c r="FP139" s="244"/>
      <c r="FQ139" s="244"/>
      <c r="FR139" s="244"/>
      <c r="FS139" s="244"/>
      <c r="FT139" s="244"/>
      <c r="FU139" s="244"/>
      <c r="FV139" s="244"/>
      <c r="FW139" s="244"/>
      <c r="FX139" s="244"/>
      <c r="FY139" s="244"/>
      <c r="FZ139" s="244"/>
      <c r="GA139" s="244"/>
      <c r="GB139" s="244"/>
      <c r="GC139" s="244"/>
      <c r="GD139" s="244"/>
      <c r="GE139" s="244"/>
      <c r="GF139" s="244"/>
      <c r="GG139" s="244"/>
      <c r="GH139" s="244"/>
      <c r="GI139" s="244"/>
      <c r="GJ139" s="244"/>
      <c r="GK139" s="244"/>
      <c r="GL139" s="244"/>
      <c r="GM139" s="244"/>
      <c r="GN139" s="244"/>
      <c r="GO139" s="244"/>
      <c r="GP139" s="244"/>
      <c r="GQ139" s="244"/>
      <c r="GR139" s="244"/>
      <c r="GS139" s="244"/>
      <c r="GT139" s="244"/>
      <c r="GU139" s="244"/>
      <c r="GV139" s="244"/>
      <c r="GW139" s="244"/>
      <c r="GX139" s="244"/>
      <c r="GY139" s="244"/>
      <c r="GZ139" s="244"/>
      <c r="HA139" s="244"/>
      <c r="HB139" s="244"/>
      <c r="HC139" s="244"/>
    </row>
    <row r="140" spans="1:211">
      <c r="A140" s="261" t="s">
        <v>1268</v>
      </c>
      <c r="B140" s="244"/>
      <c r="C140" s="244"/>
      <c r="D140" s="244"/>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c r="BB140" s="244"/>
      <c r="BC140" s="244"/>
      <c r="BD140" s="244"/>
      <c r="BE140" s="244"/>
      <c r="BF140" s="244"/>
      <c r="BG140" s="244"/>
      <c r="BH140" s="244"/>
      <c r="BI140" s="244"/>
      <c r="BJ140" s="244"/>
      <c r="BK140" s="244"/>
      <c r="BL140" s="244"/>
      <c r="BM140" s="244"/>
      <c r="BN140" s="244"/>
      <c r="BO140" s="244"/>
      <c r="BP140" s="244"/>
      <c r="BQ140" s="244"/>
      <c r="BR140" s="244"/>
      <c r="BS140" s="244"/>
      <c r="BT140" s="244"/>
      <c r="BU140" s="244"/>
      <c r="BV140" s="244"/>
      <c r="BW140" s="244"/>
      <c r="BX140" s="244"/>
      <c r="BY140" s="244"/>
      <c r="BZ140" s="244"/>
      <c r="CA140" s="244"/>
      <c r="CB140" s="244"/>
      <c r="CC140" s="244"/>
      <c r="CD140" s="244"/>
      <c r="CE140" s="244"/>
      <c r="CF140" s="244"/>
      <c r="CG140" s="244"/>
      <c r="CH140" s="244"/>
      <c r="CI140" s="244"/>
      <c r="CJ140" s="244"/>
      <c r="CK140" s="244"/>
      <c r="CL140" s="244"/>
      <c r="CM140" s="244"/>
      <c r="CN140" s="244"/>
      <c r="CO140" s="244"/>
      <c r="CP140" s="244"/>
      <c r="CQ140" s="244"/>
      <c r="CR140" s="244"/>
      <c r="CS140" s="244"/>
      <c r="CT140" s="244"/>
      <c r="CU140" s="244"/>
      <c r="CV140" s="244"/>
      <c r="CW140" s="244"/>
      <c r="CX140" s="244"/>
      <c r="CY140" s="244"/>
      <c r="CZ140" s="244"/>
      <c r="DA140" s="244"/>
      <c r="DB140" s="244"/>
      <c r="DC140" s="244"/>
      <c r="DD140" s="244"/>
      <c r="DE140" s="244"/>
      <c r="DF140" s="244"/>
      <c r="DG140" s="244"/>
      <c r="DH140" s="244"/>
      <c r="DI140" s="244"/>
      <c r="DJ140" s="244"/>
      <c r="DK140" s="244"/>
      <c r="DL140" s="244"/>
      <c r="DM140" s="244"/>
      <c r="DN140" s="244"/>
      <c r="DO140" s="244"/>
      <c r="DP140" s="244"/>
      <c r="DQ140" s="244"/>
      <c r="DR140" s="244"/>
      <c r="DS140" s="244"/>
      <c r="DT140" s="244"/>
      <c r="DU140" s="244"/>
      <c r="DV140" s="244"/>
      <c r="DW140" s="244"/>
      <c r="DX140" s="244"/>
      <c r="DY140" s="244"/>
      <c r="DZ140" s="244"/>
      <c r="EA140" s="244"/>
      <c r="EB140" s="244"/>
      <c r="EC140" s="244"/>
      <c r="ED140" s="244"/>
      <c r="EE140" s="244"/>
      <c r="EF140" s="244"/>
      <c r="EG140" s="244"/>
      <c r="EH140" s="244"/>
      <c r="EI140" s="244"/>
      <c r="EJ140" s="244"/>
      <c r="EK140" s="244"/>
      <c r="EL140" s="244"/>
      <c r="EM140" s="244"/>
      <c r="EN140" s="244"/>
      <c r="EO140" s="244"/>
      <c r="EP140" s="244"/>
      <c r="EQ140" s="244"/>
      <c r="ER140" s="244"/>
      <c r="ES140" s="244"/>
      <c r="ET140" s="244"/>
      <c r="EU140" s="244"/>
      <c r="EV140" s="244"/>
      <c r="EW140" s="244"/>
      <c r="EX140" s="244"/>
      <c r="EY140" s="244"/>
      <c r="EZ140" s="244"/>
      <c r="FA140" s="244"/>
      <c r="FB140" s="244"/>
      <c r="FC140" s="244"/>
      <c r="FD140" s="244"/>
      <c r="FE140" s="244"/>
      <c r="FF140" s="244"/>
      <c r="FG140" s="244"/>
      <c r="FH140" s="244"/>
      <c r="FI140" s="244"/>
      <c r="FJ140" s="244"/>
      <c r="FK140" s="244"/>
      <c r="FL140" s="244"/>
      <c r="FM140" s="244"/>
      <c r="FN140" s="244"/>
      <c r="FO140" s="244"/>
      <c r="FP140" s="244"/>
      <c r="FQ140" s="244"/>
      <c r="FR140" s="244"/>
      <c r="FS140" s="244"/>
      <c r="FT140" s="244"/>
      <c r="FU140" s="244"/>
      <c r="FV140" s="244"/>
      <c r="FW140" s="244"/>
      <c r="FX140" s="244"/>
      <c r="FY140" s="244"/>
      <c r="FZ140" s="244"/>
      <c r="GA140" s="244"/>
      <c r="GB140" s="244"/>
      <c r="GC140" s="244"/>
      <c r="GD140" s="244"/>
      <c r="GE140" s="244"/>
      <c r="GF140" s="244"/>
      <c r="GG140" s="244"/>
      <c r="GH140" s="244"/>
      <c r="GI140" s="244"/>
      <c r="GJ140" s="244"/>
      <c r="GK140" s="244"/>
      <c r="GL140" s="244"/>
      <c r="GM140" s="244"/>
      <c r="GN140" s="244"/>
      <c r="GO140" s="244"/>
      <c r="GP140" s="244"/>
      <c r="GQ140" s="244"/>
      <c r="GR140" s="244"/>
      <c r="GS140" s="244"/>
      <c r="GT140" s="244"/>
      <c r="GU140" s="244"/>
      <c r="GV140" s="244"/>
      <c r="GW140" s="244"/>
      <c r="GX140" s="244"/>
      <c r="GY140" s="244"/>
      <c r="GZ140" s="244"/>
      <c r="HA140" s="244"/>
      <c r="HB140" s="244"/>
      <c r="HC140" s="244"/>
    </row>
    <row r="141" spans="1:211" ht="25.5">
      <c r="A141" s="278" t="s">
        <v>2</v>
      </c>
      <c r="B141" s="279" t="s">
        <v>1269</v>
      </c>
      <c r="C141" s="258">
        <v>2019</v>
      </c>
      <c r="D141" s="258">
        <f t="shared" ref="D141" si="25">C141+1</f>
        <v>2020</v>
      </c>
      <c r="E141" s="258">
        <f t="shared" ref="E141" si="26">D141+1</f>
        <v>2021</v>
      </c>
      <c r="F141" s="258">
        <f t="shared" ref="F141" si="27">E141+1</f>
        <v>2022</v>
      </c>
      <c r="G141" s="258">
        <f t="shared" ref="G141" si="28">F141+1</f>
        <v>2023</v>
      </c>
      <c r="H141" s="258">
        <f t="shared" ref="H141" si="29">G141+1</f>
        <v>2024</v>
      </c>
      <c r="I141" s="258">
        <f t="shared" ref="I141" si="30">H141+1</f>
        <v>2025</v>
      </c>
      <c r="J141" s="258">
        <f t="shared" ref="J141" si="31">I141+1</f>
        <v>2026</v>
      </c>
      <c r="K141" s="258">
        <f t="shared" ref="K141" si="32">J141+1</f>
        <v>2027</v>
      </c>
      <c r="L141" s="258">
        <f t="shared" ref="L141" si="33">K141+1</f>
        <v>2028</v>
      </c>
      <c r="M141" s="258">
        <f t="shared" ref="M141" si="34">L141+1</f>
        <v>2029</v>
      </c>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c r="BO141" s="244"/>
      <c r="BP141" s="244"/>
      <c r="BQ141" s="244"/>
      <c r="BR141" s="244"/>
      <c r="BS141" s="244"/>
      <c r="BT141" s="244"/>
      <c r="BU141" s="244"/>
      <c r="BV141" s="244"/>
      <c r="BW141" s="244"/>
      <c r="BX141" s="244"/>
      <c r="BY141" s="244"/>
      <c r="BZ141" s="244"/>
      <c r="CA141" s="244"/>
      <c r="CB141" s="244"/>
      <c r="CC141" s="244"/>
      <c r="CD141" s="244"/>
      <c r="CE141" s="244"/>
      <c r="CF141" s="244"/>
      <c r="CG141" s="244"/>
      <c r="CH141" s="244"/>
      <c r="CI141" s="244"/>
      <c r="CJ141" s="244"/>
      <c r="CK141" s="244"/>
      <c r="CL141" s="244"/>
      <c r="CM141" s="244"/>
      <c r="CN141" s="244"/>
      <c r="CO141" s="244"/>
      <c r="CP141" s="244"/>
      <c r="CQ141" s="244"/>
      <c r="CR141" s="244"/>
      <c r="CS141" s="244"/>
      <c r="CT141" s="244"/>
      <c r="CU141" s="244"/>
      <c r="CV141" s="244"/>
      <c r="CW141" s="244"/>
      <c r="CX141" s="244"/>
      <c r="CY141" s="244"/>
      <c r="CZ141" s="244"/>
      <c r="DA141" s="244"/>
      <c r="DB141" s="244"/>
      <c r="DC141" s="244"/>
      <c r="DD141" s="244"/>
      <c r="DE141" s="244"/>
      <c r="DF141" s="244"/>
      <c r="DG141" s="244"/>
      <c r="DH141" s="244"/>
      <c r="DI141" s="244"/>
      <c r="DJ141" s="244"/>
      <c r="DK141" s="244"/>
      <c r="DL141" s="244"/>
      <c r="DM141" s="244"/>
      <c r="DN141" s="244"/>
      <c r="DO141" s="244"/>
      <c r="DP141" s="244"/>
      <c r="DQ141" s="244"/>
      <c r="DR141" s="244"/>
      <c r="DS141" s="244"/>
      <c r="DT141" s="244"/>
      <c r="DU141" s="244"/>
      <c r="DV141" s="244"/>
      <c r="DW141" s="244"/>
      <c r="DX141" s="244"/>
      <c r="DY141" s="244"/>
      <c r="DZ141" s="244"/>
      <c r="EA141" s="244"/>
      <c r="EB141" s="244"/>
      <c r="EC141" s="244"/>
      <c r="ED141" s="244"/>
      <c r="EE141" s="244"/>
      <c r="EF141" s="244"/>
      <c r="EG141" s="244"/>
      <c r="EH141" s="244"/>
      <c r="EI141" s="244"/>
      <c r="EJ141" s="244"/>
      <c r="EK141" s="244"/>
      <c r="EL141" s="244"/>
      <c r="EM141" s="244"/>
      <c r="EN141" s="244"/>
      <c r="EO141" s="244"/>
      <c r="EP141" s="244"/>
      <c r="EQ141" s="244"/>
      <c r="ER141" s="244"/>
      <c r="ES141" s="244"/>
      <c r="ET141" s="244"/>
      <c r="EU141" s="244"/>
      <c r="EV141" s="244"/>
      <c r="EW141" s="244"/>
      <c r="EX141" s="244"/>
      <c r="EY141" s="244"/>
      <c r="EZ141" s="244"/>
      <c r="FA141" s="244"/>
      <c r="FB141" s="244"/>
      <c r="FC141" s="244"/>
      <c r="FD141" s="244"/>
      <c r="FE141" s="244"/>
      <c r="FF141" s="244"/>
      <c r="FG141" s="244"/>
      <c r="FH141" s="244"/>
      <c r="FI141" s="244"/>
      <c r="FJ141" s="244"/>
      <c r="FK141" s="244"/>
      <c r="FL141" s="244"/>
      <c r="FM141" s="244"/>
      <c r="FN141" s="244"/>
      <c r="FO141" s="244"/>
      <c r="FP141" s="244"/>
      <c r="FQ141" s="244"/>
      <c r="FR141" s="244"/>
      <c r="FS141" s="244"/>
      <c r="FT141" s="244"/>
      <c r="FU141" s="244"/>
      <c r="FV141" s="244"/>
      <c r="FW141" s="244"/>
      <c r="FX141" s="244"/>
      <c r="FY141" s="244"/>
      <c r="FZ141" s="244"/>
      <c r="GA141" s="244"/>
      <c r="GB141" s="244"/>
      <c r="GC141" s="244"/>
      <c r="GD141" s="244"/>
      <c r="GE141" s="244"/>
      <c r="GF141" s="244"/>
      <c r="GG141" s="244"/>
      <c r="GH141" s="244"/>
      <c r="GI141" s="244"/>
      <c r="GJ141" s="244"/>
      <c r="GK141" s="244"/>
      <c r="GL141" s="244"/>
      <c r="GM141" s="244"/>
      <c r="GN141" s="244"/>
      <c r="GO141" s="244"/>
      <c r="GP141" s="244"/>
      <c r="GQ141" s="244"/>
      <c r="GR141" s="244"/>
      <c r="GS141" s="244"/>
      <c r="GT141" s="244"/>
      <c r="GU141" s="244"/>
      <c r="GV141" s="244"/>
      <c r="GW141" s="244"/>
      <c r="GX141" s="244"/>
      <c r="GY141" s="244"/>
      <c r="GZ141" s="244"/>
      <c r="HA141" s="244"/>
      <c r="HB141" s="244"/>
      <c r="HC141" s="244"/>
    </row>
    <row r="142" spans="1:211" ht="12" customHeight="1">
      <c r="A142" s="259" t="s">
        <v>532</v>
      </c>
      <c r="B142" s="274">
        <f t="shared" ref="B142:B180" si="35">IRR(C142:HC142)</f>
        <v>8.422049662619191E-2</v>
      </c>
      <c r="C142" s="275">
        <v>-84.84809523809524</v>
      </c>
      <c r="D142" s="276">
        <f t="shared" ref="D142:D180" si="36">B97*B5</f>
        <v>2.4700000000000002</v>
      </c>
      <c r="E142" s="276">
        <f t="shared" ref="E142:E180" si="37">C97*C5</f>
        <v>2.59</v>
      </c>
      <c r="F142" s="276">
        <f t="shared" ref="F142:F180" si="38">D97*D5</f>
        <v>2.7075598086124399</v>
      </c>
      <c r="G142" s="276">
        <f t="shared" ref="G142:G180" si="39">E97*E5</f>
        <v>2.9460699043062202</v>
      </c>
      <c r="H142" s="276">
        <f t="shared" ref="H142:H180" si="40">F97*F5</f>
        <v>3.2047996245933019</v>
      </c>
      <c r="I142" s="276">
        <f t="shared" ref="I142:I180" si="41">G97*G5</f>
        <v>3.4720351510406453</v>
      </c>
      <c r="J142" s="276">
        <f t="shared" ref="J142:J180" si="42">H97*H5</f>
        <v>3.7461868230169491</v>
      </c>
      <c r="K142" s="276">
        <f t="shared" ref="K142:K180" si="43">I97*I5</f>
        <v>4.0254397805560576</v>
      </c>
      <c r="L142" s="276">
        <f t="shared" ref="L142:L180" si="44">J97*J5</f>
        <v>4.3077663012234293</v>
      </c>
      <c r="M142" s="276">
        <f t="shared" ref="M142:M180" si="45">K97*K5</f>
        <v>4.5909437569080183</v>
      </c>
      <c r="N142" s="260">
        <f t="shared" ref="N142:N180" si="46">L97*L5</f>
        <v>4.8225056411680773</v>
      </c>
      <c r="O142" s="260">
        <f t="shared" ref="O142:O180" si="47">M97*M5</f>
        <v>5.0657472385941684</v>
      </c>
      <c r="P142" s="260">
        <f t="shared" ref="P142:P180" si="48">N97*N5</f>
        <v>5.321257660386852</v>
      </c>
      <c r="Q142" s="260">
        <f t="shared" ref="Q142:Q180" si="49">O97*O5</f>
        <v>5.5896557318331324</v>
      </c>
      <c r="R142" s="260">
        <f t="shared" ref="R142:R180" si="50">P97*P5</f>
        <v>5.8715914910505482</v>
      </c>
      <c r="S142" s="260">
        <f t="shared" ref="S142:S180" si="51">Q97*Q5</f>
        <v>6.1677477633261875</v>
      </c>
      <c r="T142" s="260">
        <f t="shared" ref="T142:T180" si="52">R97*R5</f>
        <v>6.4788418148635278</v>
      </c>
      <c r="U142" s="260">
        <f t="shared" ref="U142:U180" si="53">S97*S5</f>
        <v>6.805627089942365</v>
      </c>
      <c r="V142" s="260">
        <f t="shared" ref="V142:V180" si="54">T97*T5</f>
        <v>7.1488950356990637</v>
      </c>
      <c r="W142" s="260">
        <f t="shared" ref="W142:W180" si="55">U97*U5</f>
        <v>7.5094770189466145</v>
      </c>
      <c r="X142" s="260">
        <f t="shared" ref="X142:X180" si="56">V97*V5</f>
        <v>7.8882463396768765</v>
      </c>
      <c r="Y142" s="260">
        <f t="shared" ref="Y142:Y180" si="57">W97*W5</f>
        <v>8.2861203461215371</v>
      </c>
      <c r="Z142" s="260">
        <f t="shared" ref="Z142:Z180" si="58">X97*X5</f>
        <v>8.7040626564942922</v>
      </c>
      <c r="AA142" s="260">
        <f t="shared" ref="AA142:AA180" si="59">Y97*Y5</f>
        <v>9.1430854927951408</v>
      </c>
      <c r="AB142" s="260">
        <f t="shared" ref="AB142:AB180" si="60">Z97*Z5</f>
        <v>9.6042521323290515</v>
      </c>
      <c r="AC142" s="260">
        <f t="shared" ref="AC142:AC180" si="61">AA97*AA5</f>
        <v>10.08867948287639</v>
      </c>
      <c r="AD142" s="260">
        <f t="shared" ref="AD142:AD180" si="62">AB97*AB5</f>
        <v>10.59754078775198</v>
      </c>
      <c r="AE142" s="260">
        <f t="shared" ref="AE142:AE180" si="63">AC97*AC5</f>
        <v>11.132068467304174</v>
      </c>
      <c r="AF142" s="260">
        <f t="shared" ref="AF142:AF180" si="64">AD97*AD5</f>
        <v>11.693557103735882</v>
      </c>
      <c r="AG142" s="260">
        <f t="shared" ref="AG142:AG180" si="65">AE97*AE5</f>
        <v>12.283366576476485</v>
      </c>
      <c r="AH142" s="260">
        <f t="shared" ref="AH142:AH180" si="66">AF97*AF5</f>
        <v>12.902925355698297</v>
      </c>
      <c r="AI142" s="260">
        <f t="shared" ref="AI142:AI180" si="67">AG97*AG5</f>
        <v>13.553733961954167</v>
      </c>
      <c r="AJ142" s="260">
        <f t="shared" ref="AJ142:AJ180" si="68">AH97*AH5</f>
        <v>14.2373686003152</v>
      </c>
      <c r="AK142" s="260">
        <f t="shared" ref="AK142:AK180" si="69">AI97*AI5</f>
        <v>14.955484977810183</v>
      </c>
      <c r="AL142" s="260">
        <f t="shared" ref="AL142:AL180" si="70">AJ97*AJ5</f>
        <v>15.709822313412205</v>
      </c>
      <c r="AM142" s="260">
        <f t="shared" ref="AM142:AM180" si="71">AK97*AK5</f>
        <v>16.502207550284393</v>
      </c>
      <c r="AN142" s="260">
        <f t="shared" ref="AN142:AN180" si="72">AL97*AL5</f>
        <v>17.334559780486412</v>
      </c>
      <c r="AO142" s="260">
        <f t="shared" ref="AO142:AO180" si="73">AM97*AM5</f>
        <v>18.208894892858055</v>
      </c>
      <c r="AP142" s="260">
        <f t="shared" ref="AP142:AP180" si="74">AN97*AN5</f>
        <v>19.127330455336686</v>
      </c>
      <c r="AQ142" s="260">
        <f t="shared" ref="AQ142:AQ180" si="75">AO97*AO5</f>
        <v>20.092090843533121</v>
      </c>
      <c r="AR142" s="260">
        <f t="shared" ref="AR142:AR180" si="76">AP97*AP5</f>
        <v>21.105512627986933</v>
      </c>
      <c r="AS142" s="260">
        <f t="shared" ref="AS142:AS180" si="77">AQ97*AQ5</f>
        <v>22.170050233148679</v>
      </c>
      <c r="AT142" s="260">
        <f t="shared" ref="AT142:AT180" si="78">AR97*AR5</f>
        <v>23.288281881794624</v>
      </c>
      <c r="AU142" s="260">
        <f t="shared" ref="AU142:AU180" si="79">AS97*AS5</f>
        <v>24.462915839270877</v>
      </c>
      <c r="AV142" s="260">
        <f t="shared" ref="AV142:AV180" si="80">AT97*AT5</f>
        <v>25.696796972689931</v>
      </c>
      <c r="AW142" s="260">
        <f t="shared" ref="AW142:AW180" si="81">AU97*AU5</f>
        <v>26.992913640965526</v>
      </c>
      <c r="AX142" s="260">
        <f t="shared" ref="AX142:AX180" si="82">AV97*AV5</f>
        <v>28.354404932372834</v>
      </c>
      <c r="AY142" s="260">
        <f t="shared" ref="AY142:AY180" si="83">AW97*AW5</f>
        <v>29.784568267162847</v>
      </c>
      <c r="AZ142" s="260">
        <f t="shared" ref="AZ142:AZ180" si="84">AX97*AX5</f>
        <v>31.286867383643784</v>
      </c>
      <c r="BA142" s="260">
        <f t="shared" ref="BA142:BA180" si="85">AY97*AY5</f>
        <v>32.864940727071215</v>
      </c>
      <c r="BB142" s="260">
        <f t="shared" ref="BB142:BB180" si="86">AZ97*AZ5</f>
        <v>34.522610261664092</v>
      </c>
      <c r="BC142" s="260">
        <f t="shared" ref="BC142:BC180" si="87">BA97*BA5</f>
        <v>36.263890727088608</v>
      </c>
      <c r="BD142" s="260">
        <f t="shared" ref="BD142:BD180" si="88">BB97*BB5</f>
        <v>38.092999361828468</v>
      </c>
      <c r="BE142" s="260">
        <f t="shared" ref="BE142:BE180" si="89">BC97*BC5</f>
        <v>40.014366116990608</v>
      </c>
      <c r="BF142" s="260">
        <f t="shared" ref="BF142:BF180" si="90">BD97*BD5</f>
        <v>42.032644385283461</v>
      </c>
      <c r="BG142" s="260">
        <f t="shared" ref="BG142:BG180" si="91">BE97*BE5</f>
        <v>44.152722271152506</v>
      </c>
      <c r="BH142" s="260">
        <f t="shared" ref="BH142:BH180" si="92">BF97*BF5</f>
        <v>46.379734429368312</v>
      </c>
      <c r="BI142" s="260">
        <f t="shared" ref="BI142:BI180" si="93">BG97*BG5</f>
        <v>48.719074500739353</v>
      </c>
      <c r="BJ142" s="260">
        <f t="shared" ref="BJ142:BJ180" si="94">BH97*BH5</f>
        <v>51.176408175067671</v>
      </c>
      <c r="BK142" s="260">
        <f t="shared" ref="BK142:BK180" si="95">BI97*BI5</f>
        <v>53.757686912984909</v>
      </c>
      <c r="BL142" s="260">
        <f t="shared" ref="BL142:BL180" si="96">BJ97*BJ5</f>
        <v>56.469162359901929</v>
      </c>
      <c r="BM142" s="260">
        <f t="shared" ref="BM142:BM180" si="97">BK97*BK5</f>
        <v>59.317401486981282</v>
      </c>
      <c r="BN142" s="260">
        <f t="shared" ref="BN142:BN180" si="98">BL97*BL5</f>
        <v>62.309302495802768</v>
      </c>
      <c r="BO142" s="260">
        <f t="shared" ref="BO142:BO180" si="99">BM97*BM5</f>
        <v>65.452111525241975</v>
      </c>
      <c r="BP142" s="260">
        <f t="shared" ref="BP142:BP180" si="100">BN97*BN5</f>
        <v>68.753440201024361</v>
      </c>
      <c r="BQ142" s="260">
        <f t="shared" ref="BQ142:BQ180" si="101">BO97*BO5</f>
        <v>72.221284070458523</v>
      </c>
      <c r="BR142" s="260">
        <f t="shared" ref="BR142:BR180" si="102">BP97*BP5</f>
        <v>75.864041966996055</v>
      </c>
      <c r="BS142" s="260">
        <f t="shared" ref="BS142:BS180" si="103">BQ97*BQ5</f>
        <v>79.69053635151738</v>
      </c>
      <c r="BT142" s="260">
        <f t="shared" ref="BT142:BT180" si="104">BR97*BR5</f>
        <v>83.710034679608484</v>
      </c>
      <c r="BU142" s="260">
        <f t="shared" ref="BU142:BU180" si="105">BS97*BS5</f>
        <v>87.932271846578288</v>
      </c>
      <c r="BV142" s="260">
        <f t="shared" ref="BV142:BV180" si="106">BT97*BT5</f>
        <v>92.367473764576729</v>
      </c>
      <c r="BW142" s="260">
        <f t="shared" ref="BW142:BW180" si="107">BU97*BU5</f>
        <v>97.026382128915358</v>
      </c>
      <c r="BX142" s="260">
        <f t="shared" ref="BX142:BX180" si="108">BV97*BV5</f>
        <v>101.92028043357244</v>
      </c>
      <c r="BY142" s="260">
        <f t="shared" ref="BY142:BY180" si="109">BW97*BW5</f>
        <v>107.06102129889001</v>
      </c>
      <c r="BZ142" s="260">
        <f t="shared" ref="BZ142:BZ180" si="110">BX97*BX5</f>
        <v>112.46105517764833</v>
      </c>
      <c r="CA142" s="260">
        <f t="shared" ref="CA142:CA180" si="111">BY97*BY5</f>
        <v>118.1334605090414</v>
      </c>
      <c r="CB142" s="260">
        <f t="shared" ref="CB142:CB180" si="112">BZ97*BZ5</f>
        <v>124.09197539358412</v>
      </c>
      <c r="CC142" s="260">
        <f t="shared" ref="CC142:CC180" si="113">CA97*CA5</f>
        <v>130.35103086566511</v>
      </c>
      <c r="CD142" s="260">
        <f t="shared" ref="CD142:CD180" si="114">CB97*CB5</f>
        <v>136.92578584432849</v>
      </c>
      <c r="CE142" s="260">
        <f t="shared" ref="CE142:CE180" si="115">CC97*CC5</f>
        <v>143.83216384693253</v>
      </c>
      <c r="CF142" s="260">
        <f t="shared" ref="CF142:CF180" si="116">CD97*CD5</f>
        <v>151.08689155460297</v>
      </c>
      <c r="CG142" s="260">
        <f t="shared" ref="CG142:CG180" si="117">CE97*CE5</f>
        <v>158.70753932288275</v>
      </c>
      <c r="CH142" s="260">
        <f t="shared" ref="CH142:CH180" si="118">CF97*CF5</f>
        <v>166.71256373569227</v>
      </c>
      <c r="CI142" s="260">
        <f t="shared" ref="CI142:CI180" si="119">CG97*CG5</f>
        <v>175.12135230566201</v>
      </c>
      <c r="CJ142" s="260">
        <f t="shared" ref="CJ142:CJ180" si="120">CH97*CH5</f>
        <v>183.9542704290981</v>
      </c>
      <c r="CK142" s="260">
        <f t="shared" ref="CK142:CK180" si="121">CI97*CI5</f>
        <v>193.2327107093021</v>
      </c>
      <c r="CL142" s="260">
        <f t="shared" ref="CL142:CL180" si="122">CJ97*CJ5</f>
        <v>202.9791447677016</v>
      </c>
      <c r="CM142" s="260">
        <f t="shared" ref="CM142:CM180" si="123">CK97*CK5</f>
        <v>213.21717766827456</v>
      </c>
      <c r="CN142" s="260">
        <f t="shared" ref="CN142:CN180" si="124">CL97*CL5</f>
        <v>223.9716050870783</v>
      </c>
      <c r="CO142" s="260">
        <f t="shared" ref="CO142:CO180" si="125">CM97*CM5</f>
        <v>235.26847336534345</v>
      </c>
      <c r="CP142" s="260">
        <f t="shared" ref="CP142:CP180" si="126">CN97*CN5</f>
        <v>247.13514259157637</v>
      </c>
      <c r="CQ142" s="260">
        <f t="shared" ref="CQ142:CQ180" si="127">CO97*CO5</f>
        <v>259.60035286544957</v>
      </c>
      <c r="CR142" s="260">
        <f t="shared" ref="CR142:CR180" si="128">CP97*CP5</f>
        <v>272.69429390396618</v>
      </c>
      <c r="CS142" s="260">
        <f t="shared" ref="CS142:CS180" si="129">CQ97*CQ5</f>
        <v>286.4486781584788</v>
      </c>
      <c r="CT142" s="260">
        <f t="shared" ref="CT142:CT180" si="130">CR97*CR5</f>
        <v>300.89681761964573</v>
      </c>
      <c r="CU142" s="260">
        <f t="shared" ref="CU142:CU180" si="131">CS97*CS5</f>
        <v>316.07370449634033</v>
      </c>
      <c r="CV142" s="260">
        <f t="shared" ref="CV142:CV180" si="132">CT97*CT5</f>
        <v>332.01609596391154</v>
      </c>
      <c r="CW142" s="260">
        <f t="shared" ref="CW142:CW180" si="133">CU97*CU5</f>
        <v>348.76260318704772</v>
      </c>
      <c r="CX142" s="260">
        <f t="shared" ref="CX142:CX180" si="134">CV97*CV5</f>
        <v>366.35378483285109</v>
      </c>
      <c r="CY142" s="260">
        <f t="shared" ref="CY142:CY180" si="135">CW97*CW5</f>
        <v>384.83224530060346</v>
      </c>
      <c r="CZ142" s="260">
        <f t="shared" ref="CZ142:CZ180" si="136">CX97*CX5</f>
        <v>404.24273790612688</v>
      </c>
      <c r="DA142" s="260">
        <f t="shared" ref="DA142:DA180" si="137">CY97*CY5</f>
        <v>424.63227327064459</v>
      </c>
      <c r="DB142" s="260">
        <f t="shared" ref="DB142:DB180" si="138">CZ97*CZ5</f>
        <v>446.05023317665024</v>
      </c>
      <c r="DC142" s="260">
        <f t="shared" ref="DC142:DC180" si="139">DA97*DA5</f>
        <v>468.54849016653503</v>
      </c>
      <c r="DD142" s="260">
        <f t="shared" ref="DD142:DD180" si="140">DB97*DB5</f>
        <v>492.18153317363152</v>
      </c>
      <c r="DE142" s="260">
        <f t="shared" ref="DE142:DE180" si="141">DC97*DC5</f>
        <v>517.00659948994155</v>
      </c>
      <c r="DF142" s="260">
        <f t="shared" ref="DF142:DF180" si="142">DD97*DD5</f>
        <v>543.08381339016296</v>
      </c>
      <c r="DG142" s="260">
        <f t="shared" ref="DG142:DG180" si="143">DE97*DE5</f>
        <v>570.47633174775262</v>
      </c>
      <c r="DH142" s="260">
        <f t="shared" ref="DH142:DH180" si="144">DF97*DF5</f>
        <v>599.25049699569388</v>
      </c>
      <c r="DI142" s="260">
        <f t="shared" ref="DI142:DI180" si="145">DG97*DG5</f>
        <v>629.47599780242922</v>
      </c>
      <c r="DJ142" s="260">
        <f t="shared" ref="DJ142:DJ180" si="146">DH97*DH5</f>
        <v>661.22603785209913</v>
      </c>
      <c r="DK142" s="260">
        <f t="shared" ref="DK142:DK180" si="147">DI97*DI5</f>
        <v>694.57751313786196</v>
      </c>
      <c r="DL142" s="260">
        <f t="shared" ref="DL142:DL180" si="148">DJ97*DJ5</f>
        <v>729.61119819768339</v>
      </c>
      <c r="DM142" s="260">
        <f t="shared" ref="DM142:DM180" si="149">DK97*DK5</f>
        <v>766.41194174364284</v>
      </c>
      <c r="DN142" s="260">
        <f t="shared" ref="DN142:DN180" si="150">DL97*DL5</f>
        <v>805.068872158555</v>
      </c>
      <c r="DO142" s="260">
        <f t="shared" ref="DO142:DO180" si="151">DM97*DM5</f>
        <v>845.67561335760433</v>
      </c>
      <c r="DP142" s="260">
        <f t="shared" ref="DP142:DP180" si="152">DN97*DN5</f>
        <v>888.33051153778945</v>
      </c>
      <c r="DQ142" s="260">
        <f t="shared" ref="DQ142:DQ180" si="153">DO97*DO5</f>
        <v>933.13687336434623</v>
      </c>
      <c r="DR142" s="260">
        <f t="shared" ref="DR142:DR180" si="154">DP97*DP5</f>
        <v>980.20321617101922</v>
      </c>
      <c r="DS142" s="260">
        <f t="shared" ref="DS142:DS180" si="155">DQ97*DQ5</f>
        <v>1029.6435307801444</v>
      </c>
      <c r="DT142" s="260">
        <f t="shared" ref="DT142:DT180" si="156">DR97*DR5</f>
        <v>1081.5775575790717</v>
      </c>
      <c r="DU142" s="260">
        <f t="shared" ref="DU142:DU180" si="157">DS97*DS5</f>
        <v>1136.1310765215649</v>
      </c>
      <c r="DV142" s="260">
        <f t="shared" ref="DV142:DV180" si="158">DT97*DT5</f>
        <v>1193.4362117565322</v>
      </c>
      <c r="DW142" s="260">
        <f t="shared" ref="DW142:DW180" si="159">DU97*DU5</f>
        <v>1253.6317516218808</v>
      </c>
      <c r="DX142" s="260">
        <f t="shared" ref="DX142:DX180" si="160">DV97*DV5</f>
        <v>1316.8634847784883</v>
      </c>
      <c r="DY142" s="260">
        <f t="shared" ref="DY142:DY180" si="161">DW97*DW5</f>
        <v>1383.2845532983838</v>
      </c>
      <c r="DZ142" s="260">
        <f t="shared" ref="DZ142:DZ180" si="162">DX97*DX5</f>
        <v>1453.0558235622871</v>
      </c>
      <c r="EA142" s="260">
        <f t="shared" ref="EA142:EA180" si="163">DY97*DY5</f>
        <v>1526.3462758647888</v>
      </c>
      <c r="EB142" s="260">
        <f t="shared" ref="EB142:EB180" si="164">DZ97*DZ5</f>
        <v>1603.3334136707674</v>
      </c>
      <c r="EC142" s="260">
        <f t="shared" ref="EC142:EC180" si="165">EA97*EA5</f>
        <v>1684.2036935142226</v>
      </c>
      <c r="ED142" s="260">
        <f t="shared" ref="ED142:ED180" si="166">EB97*EB5</f>
        <v>1769.1529765807104</v>
      </c>
      <c r="EE142" s="260">
        <f t="shared" ref="EE142:EE180" si="167">EC97*EC5</f>
        <v>1858.3870030670707</v>
      </c>
      <c r="EF142" s="260">
        <f t="shared" ref="EF142:EF180" si="168">ED97*ED5</f>
        <v>1952.1218904673124</v>
      </c>
      <c r="EG142" s="260">
        <f t="shared" ref="EG142:EG180" si="169">EE97*EE5</f>
        <v>2050.5846569914584</v>
      </c>
      <c r="EH142" s="260">
        <f t="shared" ref="EH142:EH180" si="170">EF97*EF5</f>
        <v>2154.0137713850336</v>
      </c>
      <c r="EI142" s="260">
        <f t="shared" ref="EI142:EI180" si="171">EG97*EG5</f>
        <v>2262.6597304808088</v>
      </c>
      <c r="EJ142" s="260">
        <f t="shared" ref="EJ142:EJ180" si="172">EH97*EH5</f>
        <v>2376.7856658815881</v>
      </c>
      <c r="EK142" s="260">
        <f t="shared" ref="EK142:EK180" si="173">EI97*EI5</f>
        <v>2496.6679812433672</v>
      </c>
      <c r="EL142" s="260">
        <f t="shared" ref="EL142:EL180" si="174">EJ97*EJ5</f>
        <v>2622.5970217023259</v>
      </c>
      <c r="EM142" s="260">
        <f t="shared" ref="EM142:EM180" si="175">EK97*EK5</f>
        <v>2754.8777770669303</v>
      </c>
      <c r="EN142" s="260">
        <f t="shared" ref="EN142:EN180" si="176">EL97*EL5</f>
        <v>2893.8306204782425</v>
      </c>
      <c r="EO142" s="260">
        <f t="shared" ref="EO142:EO180" si="177">EM97*EM5</f>
        <v>3039.7920843273896</v>
      </c>
      <c r="EP142" s="260">
        <f t="shared" ref="EP142:EP180" si="178">EN97*EN5</f>
        <v>3193.1156753094183</v>
      </c>
      <c r="EQ142" s="260">
        <f t="shared" ref="EQ142:EQ180" si="179">EO97*EO5</f>
        <v>3354.1727305875174</v>
      </c>
      <c r="ER142" s="260">
        <f t="shared" ref="ER142:ER180" si="180">EP97*EP5</f>
        <v>3523.353317141175</v>
      </c>
      <c r="ES142" s="260">
        <f t="shared" ref="ES142:ES180" si="181">EQ97*EQ5</f>
        <v>3701.0671764764129</v>
      </c>
      <c r="ET142" s="260">
        <f t="shared" ref="ET142:ET180" si="182">ER97*ER5</f>
        <v>3887.7447169861093</v>
      </c>
      <c r="EU142" s="260">
        <f t="shared" ref="EU142:EU180" si="183">ES97*ES5</f>
        <v>4083.8380563638307</v>
      </c>
      <c r="EV142" s="260">
        <f t="shared" ref="EV142:EV180" si="184">ET97*ET5</f>
        <v>4289.8221165958048</v>
      </c>
      <c r="EW142" s="260">
        <f t="shared" ref="EW142:EW180" si="185">EU97*EU5</f>
        <v>4506.1957741830238</v>
      </c>
      <c r="EX142" s="260">
        <f t="shared" ref="EX142:EX180" si="186">EV97*EV5</f>
        <v>4733.4830683792188</v>
      </c>
      <c r="EY142" s="260">
        <f t="shared" ref="EY142:EY180" si="187">EW97*EW5</f>
        <v>4972.2344703709505</v>
      </c>
      <c r="EZ142" s="260">
        <f t="shared" ref="EZ142:EZ180" si="188">EX97*EX5</f>
        <v>5223.0282164736836</v>
      </c>
      <c r="FA142" s="260">
        <f t="shared" ref="FA142:FA180" si="189">EY97*EY5</f>
        <v>5486.4717085727161</v>
      </c>
      <c r="FB142" s="260">
        <f t="shared" ref="FB142:FB180" si="190">EZ97*EZ5</f>
        <v>5763.2029852007381</v>
      </c>
      <c r="FC142" s="260">
        <f t="shared" ref="FC142:FC180" si="191">FA97*FA5</f>
        <v>6053.8922668148271</v>
      </c>
      <c r="FD142" s="260">
        <f t="shared" ref="FD142:FD180" si="192">FB97*FB5</f>
        <v>6359.2435790154332</v>
      </c>
      <c r="FE142" s="260">
        <f t="shared" ref="FE142:FE180" si="193">FC97*FC5</f>
        <v>6679.9964576386419</v>
      </c>
      <c r="FF142" s="260">
        <f t="shared" ref="FF142:FF180" si="194">FD97*FD5</f>
        <v>7016.9277398513232</v>
      </c>
      <c r="FG142" s="260">
        <f t="shared" ref="FG142:FG180" si="195">FE97*FE5</f>
        <v>7370.8534455870395</v>
      </c>
      <c r="FH142" s="260">
        <f t="shared" ref="FH142:FH180" si="196">FF97*FF5</f>
        <v>7742.6307538794008</v>
      </c>
      <c r="FI142" s="260">
        <f t="shared" ref="FI142:FI180" si="197">FG97*FG5</f>
        <v>8133.1600788793885</v>
      </c>
      <c r="FJ142" s="260">
        <f t="shared" ref="FJ142:FJ180" si="198">FH97*FH5</f>
        <v>8543.3872505845848</v>
      </c>
      <c r="FK142" s="260">
        <f t="shared" ref="FK142:FK180" si="199">FI97*FI5</f>
        <v>8974.3058055618549</v>
      </c>
      <c r="FL142" s="260">
        <f t="shared" ref="FL142:FL180" si="200">FJ97*FJ5</f>
        <v>9426.9593932114421</v>
      </c>
      <c r="FM142" s="260">
        <f t="shared" ref="FM142:FM180" si="201">FK97*FK5</f>
        <v>9902.4443034002124</v>
      </c>
      <c r="FN142" s="260">
        <f t="shared" ref="FN142:FN180" si="202">FL97*FL5</f>
        <v>10401.91212158581</v>
      </c>
      <c r="FO142" s="260">
        <f t="shared" ref="FO142:FO180" si="203">FM97*FM5</f>
        <v>10926.572517862196</v>
      </c>
      <c r="FP142" s="260">
        <f t="shared" ref="FP142:FP180" si="204">FN97*FN5</f>
        <v>11477.696176681404</v>
      </c>
      <c r="FQ142" s="260">
        <f t="shared" ref="FQ142:FQ180" si="205">FO97*FO5</f>
        <v>12056.617874347077</v>
      </c>
      <c r="FR142" s="260">
        <f t="shared" ref="FR142:FR180" si="206">FP97*FP5</f>
        <v>12664.739711733213</v>
      </c>
      <c r="FS142" s="260">
        <f t="shared" ref="FS142:FS180" si="207">FQ97*FQ5</f>
        <v>13303.534510057487</v>
      </c>
      <c r="FT142" s="260">
        <f t="shared" ref="FT142:FT180" si="208">FR97*FR5</f>
        <v>13974.549377933454</v>
      </c>
      <c r="FU142" s="260">
        <f t="shared" ref="FU142:FU180" si="209">FS97*FS5</f>
        <v>14679.409458340737</v>
      </c>
      <c r="FV142" s="260">
        <f t="shared" ref="FV142:FV180" si="210">FT97*FT5</f>
        <v>15419.821864588042</v>
      </c>
      <c r="FW142" s="260">
        <f t="shared" ref="FW142:FW180" si="211">FU97*FU5</f>
        <v>16197.579814801591</v>
      </c>
      <c r="FX142" s="260">
        <f t="shared" ref="FX142:FX180" si="212">FV97*FV5</f>
        <v>17014.566974952355</v>
      </c>
      <c r="FY142" s="260">
        <f t="shared" ref="FY142:FY180" si="213">FW97*FW5</f>
        <v>17872.762020940561</v>
      </c>
      <c r="FZ142" s="260">
        <f t="shared" ref="FZ142:FZ180" si="214">FX97*FX5</f>
        <v>18774.243430786446</v>
      </c>
      <c r="GA142" s="260">
        <f t="shared" ref="GA142:GA180" si="215">FY97*FY5</f>
        <v>19721.194518533575</v>
      </c>
      <c r="GB142" s="260">
        <f t="shared" ref="GB142:GB180" si="216">FZ97*FZ5</f>
        <v>20715.908722056389</v>
      </c>
      <c r="GC142" s="260">
        <f t="shared" ref="GC142:GC180" si="217">GA97*GA5</f>
        <v>21760.795157578643</v>
      </c>
      <c r="GD142" s="260">
        <f t="shared" ref="GD142:GD180" si="218">GB97*GB5</f>
        <v>22858.384454355346</v>
      </c>
      <c r="GE142" s="260">
        <f t="shared" ref="GE142:GE180" si="219">GC97*GC5</f>
        <v>24011.33488364927</v>
      </c>
      <c r="GF142" s="260">
        <f t="shared" ref="GF142:GF180" si="220">GD97*GD5</f>
        <v>25222.438796845938</v>
      </c>
      <c r="GG142" s="260">
        <f t="shared" ref="GG142:GG180" si="221">GE97*GE5</f>
        <v>26494.62938829968</v>
      </c>
      <c r="GH142" s="260">
        <f t="shared" ref="GH142:GH180" si="222">GF97*GF5</f>
        <v>27830.9877992898</v>
      </c>
      <c r="GI142" s="260">
        <f t="shared" ref="GI142:GI180" si="223">GG97*GG5</f>
        <v>29234.750580292082</v>
      </c>
      <c r="GJ142" s="260">
        <f t="shared" ref="GJ142:GJ180" si="224">GH97*GH5</f>
        <v>30709.3175296386</v>
      </c>
      <c r="GK142" s="260">
        <f t="shared" ref="GK142:GK180" si="225">GI97*GI5</f>
        <v>32258.259927550458</v>
      </c>
      <c r="GL142" s="260">
        <f t="shared" ref="GL142:GL180" si="226">GJ97*GJ5</f>
        <v>33885.329185485607</v>
      </c>
      <c r="GM142" s="260">
        <f t="shared" ref="GM142:GM180" si="227">GK97*GK5</f>
        <v>35594.465931749743</v>
      </c>
      <c r="GN142" s="260">
        <f t="shared" ref="GN142:GN180" si="228">GL97*GL5</f>
        <v>37389.809555374879</v>
      </c>
      <c r="GO142" s="260">
        <f t="shared" ref="GO142:GO180" si="229">GM97*GM5</f>
        <v>39275.708231380122</v>
      </c>
      <c r="GP142" s="260">
        <f t="shared" ref="GP142:GP180" si="230">GN97*GN5</f>
        <v>41256.729451694955</v>
      </c>
      <c r="GQ142" s="260">
        <f t="shared" ref="GQ142:GQ180" si="231">GO97*GO5</f>
        <v>43337.671087250128</v>
      </c>
      <c r="GR142" s="260">
        <f t="shared" ref="GR142:GR180" si="232">GP97*GP5</f>
        <v>45523.573008027539</v>
      </c>
      <c r="GS142" s="260">
        <f t="shared" ref="GS142:GS180" si="233">GQ97*GQ5</f>
        <v>47819.729289212068</v>
      </c>
      <c r="GT142" s="260">
        <f t="shared" ref="GT142:GT180" si="234">GR97*GR5</f>
        <v>50231.701033007434</v>
      </c>
      <c r="GU142" s="260">
        <f t="shared" ref="GU142:GU180" si="235">GS97*GS5</f>
        <v>52765.329837169716</v>
      </c>
      <c r="GV142" s="260">
        <f t="shared" ref="GV142:GV180" si="236">GT97*GT5</f>
        <v>55426.751942878014</v>
      </c>
      <c r="GW142" s="260">
        <f t="shared" ref="GW142:GW180" si="237">GU97*GU5</f>
        <v>58222.413096207383</v>
      </c>
      <c r="GX142" s="260">
        <f t="shared" ref="GX142:GX180" si="238">GV97*GV5</f>
        <v>61159.084159197148</v>
      </c>
      <c r="GY142" s="260">
        <f t="shared" ref="GY142:GY180" si="239">GW97*GW5</f>
        <v>64243.877508323545</v>
      </c>
      <c r="GZ142" s="260">
        <f t="shared" ref="GZ142:GZ180" si="240">GX97*GX5</f>
        <v>67484.264260092226</v>
      </c>
      <c r="HA142" s="260">
        <f t="shared" ref="HA142:HA180" si="241">GY97*GY5</f>
        <v>70888.092365469682</v>
      </c>
      <c r="HB142" s="260">
        <f t="shared" ref="HB142:HB180" si="242">GZ97*GZ5</f>
        <v>74463.605616976958</v>
      </c>
      <c r="HC142" s="260">
        <f t="shared" ref="HC142:HC180" si="243">HA97*HA5</f>
        <v>78219.463614479013</v>
      </c>
    </row>
    <row r="143" spans="1:211" ht="12" customHeight="1">
      <c r="A143" s="259" t="s">
        <v>533</v>
      </c>
      <c r="B143" s="274">
        <f t="shared" si="35"/>
        <v>8.2840027727912435E-2</v>
      </c>
      <c r="C143" s="275">
        <v>-52.866825396825391</v>
      </c>
      <c r="D143" s="276">
        <f t="shared" si="36"/>
        <v>1.52</v>
      </c>
      <c r="E143" s="276">
        <f t="shared" si="37"/>
        <v>1.61</v>
      </c>
      <c r="F143" s="276">
        <f t="shared" si="38"/>
        <v>1.7199999999999998</v>
      </c>
      <c r="G143" s="276">
        <f t="shared" si="39"/>
        <v>1.8410867160142854</v>
      </c>
      <c r="H143" s="276">
        <f t="shared" si="40"/>
        <v>1.970284192255094</v>
      </c>
      <c r="I143" s="276">
        <f t="shared" si="41"/>
        <v>2.1063384299086656</v>
      </c>
      <c r="J143" s="276">
        <f t="shared" si="42"/>
        <v>2.2494391379799121</v>
      </c>
      <c r="K143" s="276">
        <f t="shared" si="43"/>
        <v>2.3997678138911098</v>
      </c>
      <c r="L143" s="276">
        <f t="shared" si="44"/>
        <v>2.5574965078422176</v>
      </c>
      <c r="M143" s="276">
        <f t="shared" si="45"/>
        <v>2.7227865537169227</v>
      </c>
      <c r="N143" s="260">
        <f t="shared" si="46"/>
        <v>2.8601207530017514</v>
      </c>
      <c r="O143" s="260">
        <f t="shared" si="47"/>
        <v>3.0043819301899548</v>
      </c>
      <c r="P143" s="260">
        <f t="shared" si="48"/>
        <v>3.1559194740217289</v>
      </c>
      <c r="Q143" s="260">
        <f t="shared" si="49"/>
        <v>3.3151003960005401</v>
      </c>
      <c r="R143" s="260">
        <f t="shared" si="50"/>
        <v>3.4823102192648885</v>
      </c>
      <c r="S143" s="260">
        <f t="shared" si="51"/>
        <v>3.6579539122937317</v>
      </c>
      <c r="T143" s="260">
        <f t="shared" si="52"/>
        <v>3.8424568697069308</v>
      </c>
      <c r="U143" s="260">
        <f t="shared" si="53"/>
        <v>4.0362659425361302</v>
      </c>
      <c r="V143" s="260">
        <f t="shared" si="54"/>
        <v>4.2398505204613128</v>
      </c>
      <c r="W143" s="260">
        <f t="shared" si="55"/>
        <v>4.4537036686341063</v>
      </c>
      <c r="X143" s="260">
        <f t="shared" si="56"/>
        <v>4.6783433218411483</v>
      </c>
      <c r="Y143" s="260">
        <f t="shared" si="57"/>
        <v>4.9143135388996591</v>
      </c>
      <c r="Z143" s="260">
        <f t="shared" si="58"/>
        <v>5.1621858203232804</v>
      </c>
      <c r="AA143" s="260">
        <f t="shared" si="59"/>
        <v>5.4225604924494517</v>
      </c>
      <c r="AB143" s="260">
        <f t="shared" si="60"/>
        <v>5.6960681613805626</v>
      </c>
      <c r="AC143" s="260">
        <f t="shared" si="61"/>
        <v>5.9833712402602188</v>
      </c>
      <c r="AD143" s="260">
        <f t="shared" si="62"/>
        <v>6.2851655535835524</v>
      </c>
      <c r="AE143" s="260">
        <f t="shared" si="63"/>
        <v>6.6021820224270815</v>
      </c>
      <c r="AF143" s="260">
        <f t="shared" si="64"/>
        <v>6.9351884346796133</v>
      </c>
      <c r="AG143" s="260">
        <f t="shared" si="65"/>
        <v>7.2849913045615482</v>
      </c>
      <c r="AH143" s="260">
        <f t="shared" si="66"/>
        <v>7.6524378259361763</v>
      </c>
      <c r="AI143" s="260">
        <f t="shared" si="67"/>
        <v>8.0384179241437348</v>
      </c>
      <c r="AJ143" s="260">
        <f t="shared" si="68"/>
        <v>8.4438664113275976</v>
      </c>
      <c r="AK143" s="260">
        <f t="shared" si="69"/>
        <v>8.869765250472625</v>
      </c>
      <c r="AL143" s="260">
        <f t="shared" si="70"/>
        <v>9.317145933638983</v>
      </c>
      <c r="AM143" s="260">
        <f t="shared" si="71"/>
        <v>9.7870919801513132</v>
      </c>
      <c r="AN143" s="260">
        <f t="shared" si="72"/>
        <v>10.280741560793684</v>
      </c>
      <c r="AO143" s="260">
        <f t="shared" si="73"/>
        <v>10.79929025436588</v>
      </c>
      <c r="AP143" s="260">
        <f t="shared" si="74"/>
        <v>11.343993943277214</v>
      </c>
      <c r="AQ143" s="260">
        <f t="shared" si="75"/>
        <v>11.916171855190719</v>
      </c>
      <c r="AR143" s="260">
        <f t="shared" si="76"/>
        <v>12.517209758084359</v>
      </c>
      <c r="AS143" s="260">
        <f t="shared" si="77"/>
        <v>13.148563316467428</v>
      </c>
      <c r="AT143" s="260">
        <f t="shared" si="78"/>
        <v>13.811761616880606</v>
      </c>
      <c r="AU143" s="260">
        <f t="shared" si="79"/>
        <v>14.508410871218162</v>
      </c>
      <c r="AV143" s="260">
        <f t="shared" si="80"/>
        <v>15.240198306841437</v>
      </c>
      <c r="AW143" s="260">
        <f t="shared" si="81"/>
        <v>16.008896252905139</v>
      </c>
      <c r="AX143" s="260">
        <f t="shared" si="82"/>
        <v>16.816366432793203</v>
      </c>
      <c r="AY143" s="260">
        <f t="shared" si="83"/>
        <v>17.66456447306016</v>
      </c>
      <c r="AZ143" s="260">
        <f t="shared" si="84"/>
        <v>18.555544639798253</v>
      </c>
      <c r="BA143" s="260">
        <f t="shared" si="85"/>
        <v>19.491464813901448</v>
      </c>
      <c r="BB143" s="260">
        <f t="shared" si="86"/>
        <v>20.474591717275988</v>
      </c>
      <c r="BC143" s="260">
        <f t="shared" si="87"/>
        <v>21.507306402654962</v>
      </c>
      <c r="BD143" s="260">
        <f t="shared" si="88"/>
        <v>22.592110020312742</v>
      </c>
      <c r="BE143" s="260">
        <f t="shared" si="89"/>
        <v>23.731629875645833</v>
      </c>
      <c r="BF143" s="260">
        <f t="shared" si="90"/>
        <v>24.928625792291072</v>
      </c>
      <c r="BG143" s="260">
        <f t="shared" si="91"/>
        <v>26.185996796192153</v>
      </c>
      <c r="BH143" s="260">
        <f t="shared" si="92"/>
        <v>27.50678813680269</v>
      </c>
      <c r="BI143" s="260">
        <f t="shared" si="93"/>
        <v>28.894198662430675</v>
      </c>
      <c r="BJ143" s="260">
        <f t="shared" si="94"/>
        <v>30.351588567586724</v>
      </c>
      <c r="BK143" s="260">
        <f t="shared" si="95"/>
        <v>31.88248753109961</v>
      </c>
      <c r="BL143" s="260">
        <f t="shared" si="96"/>
        <v>33.49060326470893</v>
      </c>
      <c r="BM143" s="260">
        <f t="shared" si="97"/>
        <v>35.179830492838846</v>
      </c>
      <c r="BN143" s="260">
        <f t="shared" si="98"/>
        <v>36.954260385301247</v>
      </c>
      <c r="BO143" s="260">
        <f t="shared" si="99"/>
        <v>38.818190465773519</v>
      </c>
      <c r="BP143" s="260">
        <f t="shared" si="100"/>
        <v>40.776135020048407</v>
      </c>
      <c r="BQ143" s="260">
        <f t="shared" si="101"/>
        <v>42.832836029264058</v>
      </c>
      <c r="BR143" s="260">
        <f t="shared" si="102"/>
        <v>44.993274654593364</v>
      </c>
      <c r="BS143" s="260">
        <f t="shared" si="103"/>
        <v>47.262683301207886</v>
      </c>
      <c r="BT143" s="260">
        <f t="shared" si="104"/>
        <v>49.646558290734013</v>
      </c>
      <c r="BU143" s="260">
        <f t="shared" si="105"/>
        <v>52.150673172893207</v>
      </c>
      <c r="BV143" s="260">
        <f t="shared" si="106"/>
        <v>54.78109270856595</v>
      </c>
      <c r="BW143" s="260">
        <f t="shared" si="107"/>
        <v>57.54418755814519</v>
      </c>
      <c r="BX143" s="260">
        <f t="shared" si="108"/>
        <v>60.44664971075337</v>
      </c>
      <c r="BY143" s="260">
        <f t="shared" si="109"/>
        <v>63.495508691691278</v>
      </c>
      <c r="BZ143" s="260">
        <f t="shared" si="110"/>
        <v>66.69814858737179</v>
      </c>
      <c r="CA143" s="260">
        <f t="shared" si="111"/>
        <v>70.062325928971617</v>
      </c>
      <c r="CB143" s="260">
        <f t="shared" si="112"/>
        <v>73.596188478113731</v>
      </c>
      <c r="CC143" s="260">
        <f t="shared" si="113"/>
        <v>77.308294960077745</v>
      </c>
      <c r="CD143" s="260">
        <f t="shared" si="114"/>
        <v>81.207635792330663</v>
      </c>
      <c r="CE143" s="260">
        <f t="shared" si="115"/>
        <v>85.303654858580671</v>
      </c>
      <c r="CF143" s="260">
        <f t="shared" si="116"/>
        <v>89.606272381088999</v>
      </c>
      <c r="CG143" s="260">
        <f t="shared" si="117"/>
        <v>94.125908946634667</v>
      </c>
      <c r="CH143" s="260">
        <f t="shared" si="118"/>
        <v>98.87351074432101</v>
      </c>
      <c r="CI143" s="260">
        <f t="shared" si="119"/>
        <v>103.8605760763481</v>
      </c>
      <c r="CJ143" s="260">
        <f t="shared" si="120"/>
        <v>109.09918320595754</v>
      </c>
      <c r="CK143" s="260">
        <f t="shared" si="121"/>
        <v>114.60201960999566</v>
      </c>
      <c r="CL143" s="260">
        <f t="shared" si="122"/>
        <v>120.38241270694175</v>
      </c>
      <c r="CM143" s="260">
        <f t="shared" si="123"/>
        <v>126.45436213482274</v>
      </c>
      <c r="CN143" s="260">
        <f t="shared" si="124"/>
        <v>132.83257365718839</v>
      </c>
      <c r="CO143" s="260">
        <f t="shared" si="125"/>
        <v>139.53249477926454</v>
      </c>
      <c r="CP143" s="260">
        <f t="shared" si="126"/>
        <v>146.57035216054388</v>
      </c>
      <c r="CQ143" s="260">
        <f t="shared" si="127"/>
        <v>153.9631909144245</v>
      </c>
      <c r="CR143" s="260">
        <f t="shared" si="128"/>
        <v>161.72891589007673</v>
      </c>
      <c r="CS143" s="260">
        <f t="shared" si="129"/>
        <v>169.88633503651937</v>
      </c>
      <c r="CT143" s="260">
        <f t="shared" si="130"/>
        <v>178.45520495392975</v>
      </c>
      <c r="CU143" s="260">
        <f t="shared" si="131"/>
        <v>187.45627874250914</v>
      </c>
      <c r="CV143" s="260">
        <f t="shared" si="132"/>
        <v>196.91135626478948</v>
      </c>
      <c r="CW143" s="260">
        <f t="shared" si="133"/>
        <v>206.84333694311255</v>
      </c>
      <c r="CX143" s="260">
        <f t="shared" si="134"/>
        <v>217.27627522015297</v>
      </c>
      <c r="CY143" s="260">
        <f t="shared" si="135"/>
        <v>228.23543881680553</v>
      </c>
      <c r="CZ143" s="260">
        <f t="shared" si="136"/>
        <v>239.74736992853312</v>
      </c>
      <c r="DA143" s="260">
        <f t="shared" si="137"/>
        <v>251.83994950838721</v>
      </c>
      <c r="DB143" s="260">
        <f t="shared" si="138"/>
        <v>264.54246479238975</v>
      </c>
      <c r="DC143" s="260">
        <f t="shared" si="139"/>
        <v>277.88568023081694</v>
      </c>
      <c r="DD143" s="260">
        <f t="shared" si="140"/>
        <v>291.90191199717475</v>
      </c>
      <c r="DE143" s="260">
        <f t="shared" si="141"/>
        <v>306.62510625532082</v>
      </c>
      <c r="DF143" s="260">
        <f t="shared" si="142"/>
        <v>322.09092137428951</v>
      </c>
      <c r="DG143" s="260">
        <f t="shared" si="143"/>
        <v>338.33681428993725</v>
      </c>
      <c r="DH143" s="260">
        <f t="shared" si="144"/>
        <v>355.40213122256921</v>
      </c>
      <c r="DI143" s="260">
        <f t="shared" si="145"/>
        <v>373.32820297025836</v>
      </c>
      <c r="DJ143" s="260">
        <f t="shared" si="146"/>
        <v>392.1584450086487</v>
      </c>
      <c r="DK143" s="260">
        <f t="shared" si="147"/>
        <v>411.9384626396764</v>
      </c>
      <c r="DL143" s="260">
        <f t="shared" si="148"/>
        <v>432.71616144387173</v>
      </c>
      <c r="DM143" s="260">
        <f t="shared" si="149"/>
        <v>454.5418633037454</v>
      </c>
      <c r="DN143" s="260">
        <f t="shared" si="150"/>
        <v>477.4684282792619</v>
      </c>
      <c r="DO143" s="260">
        <f t="shared" si="151"/>
        <v>501.55138263056915</v>
      </c>
      <c r="DP143" s="260">
        <f t="shared" si="152"/>
        <v>526.84905329804701</v>
      </c>
      <c r="DQ143" s="260">
        <f t="shared" si="153"/>
        <v>553.42270916537336</v>
      </c>
      <c r="DR143" s="260">
        <f t="shared" si="154"/>
        <v>581.33670944773576</v>
      </c>
      <c r="DS143" s="260">
        <f t="shared" si="155"/>
        <v>610.65865956457253</v>
      </c>
      <c r="DT143" s="260">
        <f t="shared" si="156"/>
        <v>641.45957487435408</v>
      </c>
      <c r="DU143" s="260">
        <f t="shared" si="157"/>
        <v>673.81405266795741</v>
      </c>
      <c r="DV143" s="260">
        <f t="shared" si="158"/>
        <v>707.80045283718619</v>
      </c>
      <c r="DW143" s="260">
        <f t="shared" si="159"/>
        <v>743.50108765600339</v>
      </c>
      <c r="DX143" s="260">
        <f t="shared" si="160"/>
        <v>781.00242113410752</v>
      </c>
      <c r="DY143" s="260">
        <f t="shared" si="161"/>
        <v>820.39527842567315</v>
      </c>
      <c r="DZ143" s="260">
        <f t="shared" si="162"/>
        <v>861.77506580042632</v>
      </c>
      <c r="EA143" s="260">
        <f t="shared" si="163"/>
        <v>905.24200170980498</v>
      </c>
      <c r="EB143" s="260">
        <f t="shared" si="164"/>
        <v>950.90135950782951</v>
      </c>
      <c r="EC143" s="260">
        <f t="shared" si="165"/>
        <v>998.8637224145325</v>
      </c>
      <c r="ED143" s="260">
        <f t="shared" si="166"/>
        <v>1049.2452513394489</v>
      </c>
      <c r="EE143" s="260">
        <f t="shared" si="167"/>
        <v>1102.1679662138124</v>
      </c>
      <c r="EF143" s="260">
        <f t="shared" si="168"/>
        <v>1157.7600415128218</v>
      </c>
      <c r="EG143" s="260">
        <f t="shared" si="169"/>
        <v>1216.1561166837084</v>
      </c>
      <c r="EH143" s="260">
        <f t="shared" si="170"/>
        <v>1277.4976222314353</v>
      </c>
      <c r="EI143" s="260">
        <f t="shared" si="171"/>
        <v>1341.9331222517819</v>
      </c>
      <c r="EJ143" s="260">
        <f t="shared" si="172"/>
        <v>1409.6186742413993</v>
      </c>
      <c r="EK143" s="260">
        <f t="shared" si="173"/>
        <v>1480.7182070562692</v>
      </c>
      <c r="EL143" s="260">
        <f t="shared" si="174"/>
        <v>1555.40391793395</v>
      </c>
      <c r="EM143" s="260">
        <f t="shared" si="175"/>
        <v>1633.8566895411627</v>
      </c>
      <c r="EN143" s="260">
        <f t="shared" si="176"/>
        <v>1716.2665280567762</v>
      </c>
      <c r="EO143" s="260">
        <f t="shared" si="177"/>
        <v>1802.8330233511901</v>
      </c>
      <c r="EP143" s="260">
        <f t="shared" si="178"/>
        <v>1893.7658323766318</v>
      </c>
      <c r="EQ143" s="260">
        <f t="shared" si="179"/>
        <v>1989.2851869391011</v>
      </c>
      <c r="ER143" s="260">
        <f t="shared" si="180"/>
        <v>2089.6224270817429</v>
      </c>
      <c r="ES143" s="260">
        <f t="shared" si="181"/>
        <v>2195.0205613714593</v>
      </c>
      <c r="ET143" s="260">
        <f t="shared" si="182"/>
        <v>2305.734855445729</v>
      </c>
      <c r="EU143" s="260">
        <f t="shared" si="183"/>
        <v>2422.0334502450478</v>
      </c>
      <c r="EV143" s="260">
        <f t="shared" si="184"/>
        <v>2544.1980114282946</v>
      </c>
      <c r="EW143" s="260">
        <f t="shared" si="185"/>
        <v>2672.5244115438595</v>
      </c>
      <c r="EX143" s="260">
        <f t="shared" si="186"/>
        <v>2807.3234466086883</v>
      </c>
      <c r="EY143" s="260">
        <f t="shared" si="187"/>
        <v>2948.9215888307508</v>
      </c>
      <c r="EZ143" s="260">
        <f t="shared" si="188"/>
        <v>3097.6617772979507</v>
      </c>
      <c r="FA143" s="260">
        <f t="shared" si="189"/>
        <v>3253.9042485484752</v>
      </c>
      <c r="FB143" s="260">
        <f t="shared" si="190"/>
        <v>3418.0274090341445</v>
      </c>
      <c r="FC143" s="260">
        <f t="shared" si="191"/>
        <v>3590.4287515898054</v>
      </c>
      <c r="FD143" s="260">
        <f t="shared" si="192"/>
        <v>3771.5258181283803</v>
      </c>
      <c r="FE143" s="260">
        <f t="shared" si="193"/>
        <v>3961.7572108931354</v>
      </c>
      <c r="FF143" s="260">
        <f t="shared" si="194"/>
        <v>4161.5836547163444</v>
      </c>
      <c r="FG143" s="260">
        <f t="shared" si="195"/>
        <v>4371.489112857048</v>
      </c>
      <c r="FH143" s="260">
        <f t="shared" si="196"/>
        <v>4591.9819591203768</v>
      </c>
      <c r="FI143" s="260">
        <f t="shared" si="197"/>
        <v>4823.596209097218</v>
      </c>
      <c r="FJ143" s="260">
        <f t="shared" si="198"/>
        <v>5066.8928135061769</v>
      </c>
      <c r="FK143" s="260">
        <f t="shared" si="199"/>
        <v>5322.4610167702167</v>
      </c>
      <c r="FL143" s="260">
        <f t="shared" si="200"/>
        <v>5590.919784118325</v>
      </c>
      <c r="FM143" s="260">
        <f t="shared" si="201"/>
        <v>5872.9193006685382</v>
      </c>
      <c r="FN143" s="260">
        <f t="shared" si="202"/>
        <v>6169.1425461229737</v>
      </c>
      <c r="FO143" s="260">
        <f t="shared" si="203"/>
        <v>6480.3069488886595</v>
      </c>
      <c r="FP143" s="260">
        <f t="shared" si="204"/>
        <v>6807.1661236302934</v>
      </c>
      <c r="FQ143" s="260">
        <f t="shared" si="205"/>
        <v>7150.5116964631643</v>
      </c>
      <c r="FR143" s="260">
        <f t="shared" si="206"/>
        <v>7511.1752222066743</v>
      </c>
      <c r="FS143" s="260">
        <f t="shared" si="207"/>
        <v>7890.0301983419213</v>
      </c>
      <c r="FT143" s="260">
        <f t="shared" si="208"/>
        <v>8287.9941805509552</v>
      </c>
      <c r="FU143" s="260">
        <f t="shared" si="209"/>
        <v>8706.0310049614</v>
      </c>
      <c r="FV143" s="260">
        <f t="shared" si="210"/>
        <v>9145.1531224784994</v>
      </c>
      <c r="FW143" s="260">
        <f t="shared" si="211"/>
        <v>9606.4240508581843</v>
      </c>
      <c r="FX143" s="260">
        <f t="shared" si="212"/>
        <v>10090.960950459859</v>
      </c>
      <c r="FY143" s="260">
        <f t="shared" si="213"/>
        <v>10599.937329917164</v>
      </c>
      <c r="FZ143" s="260">
        <f t="shared" si="214"/>
        <v>11134.585888279657</v>
      </c>
      <c r="GA143" s="260">
        <f t="shared" si="215"/>
        <v>11696.201500508811</v>
      </c>
      <c r="GB143" s="260">
        <f t="shared" si="216"/>
        <v>12286.144353558971</v>
      </c>
      <c r="GC143" s="260">
        <f t="shared" si="217"/>
        <v>12905.843240638629</v>
      </c>
      <c r="GD143" s="260">
        <f t="shared" si="218"/>
        <v>13556.799021630371</v>
      </c>
      <c r="GE143" s="260">
        <f t="shared" si="219"/>
        <v>14240.588258050449</v>
      </c>
      <c r="GF143" s="260">
        <f t="shared" si="220"/>
        <v>14958.867031351461</v>
      </c>
      <c r="GG143" s="260">
        <f t="shared" si="221"/>
        <v>15713.374953815826</v>
      </c>
      <c r="GH143" s="260">
        <f t="shared" si="222"/>
        <v>16505.939381754059</v>
      </c>
      <c r="GI143" s="260">
        <f t="shared" si="223"/>
        <v>17338.479841211894</v>
      </c>
      <c r="GJ143" s="260">
        <f t="shared" si="224"/>
        <v>18213.012676904946</v>
      </c>
      <c r="GK143" s="260">
        <f t="shared" si="225"/>
        <v>19131.655935640239</v>
      </c>
      <c r="GL143" s="260">
        <f t="shared" si="226"/>
        <v>20096.634496051902</v>
      </c>
      <c r="GM143" s="260">
        <f t="shared" si="227"/>
        <v>21110.285457074711</v>
      </c>
      <c r="GN143" s="260">
        <f t="shared" si="228"/>
        <v>22175.06379820608</v>
      </c>
      <c r="GO143" s="260">
        <f t="shared" si="229"/>
        <v>23293.548325265056</v>
      </c>
      <c r="GP143" s="260">
        <f t="shared" si="230"/>
        <v>24468.447916048513</v>
      </c>
      <c r="GQ143" s="260">
        <f t="shared" si="231"/>
        <v>25702.608081011043</v>
      </c>
      <c r="GR143" s="260">
        <f t="shared" si="232"/>
        <v>26999.017854857899</v>
      </c>
      <c r="GS143" s="260">
        <f t="shared" si="233"/>
        <v>28360.8170357419</v>
      </c>
      <c r="GT143" s="260">
        <f t="shared" si="234"/>
        <v>29791.303789597107</v>
      </c>
      <c r="GU143" s="260">
        <f t="shared" si="235"/>
        <v>31293.942638026183</v>
      </c>
      <c r="GV143" s="260">
        <f t="shared" si="236"/>
        <v>32872.372849087631</v>
      </c>
      <c r="GW143" s="260">
        <f t="shared" si="237"/>
        <v>34530.41725130452</v>
      </c>
      <c r="GX143" s="260">
        <f t="shared" si="238"/>
        <v>36272.091492241707</v>
      </c>
      <c r="GY143" s="260">
        <f t="shared" si="239"/>
        <v>38101.6137640749</v>
      </c>
      <c r="GZ143" s="260">
        <f t="shared" si="240"/>
        <v>40023.415019706132</v>
      </c>
      <c r="HA143" s="260">
        <f t="shared" si="241"/>
        <v>42042.149704168347</v>
      </c>
      <c r="HB143" s="260">
        <f t="shared" si="242"/>
        <v>44162.707027309552</v>
      </c>
      <c r="HC143" s="260">
        <f t="shared" si="243"/>
        <v>46390.222805058089</v>
      </c>
    </row>
    <row r="144" spans="1:211" ht="12" customHeight="1">
      <c r="A144" s="263" t="str">
        <f>A99</f>
        <v>Ameren Corporation</v>
      </c>
      <c r="B144" s="274">
        <f t="shared" si="35"/>
        <v>8.2674930150795634E-2</v>
      </c>
      <c r="C144" s="275">
        <v>-76.784603174603177</v>
      </c>
      <c r="D144" s="276">
        <f t="shared" si="36"/>
        <v>2.02</v>
      </c>
      <c r="E144" s="276">
        <f t="shared" si="37"/>
        <v>2.13</v>
      </c>
      <c r="F144" s="276">
        <f t="shared" si="38"/>
        <v>2.23</v>
      </c>
      <c r="G144" s="276">
        <f t="shared" si="39"/>
        <v>2.4355555217142859</v>
      </c>
      <c r="H144" s="276">
        <f t="shared" si="40"/>
        <v>2.6567573180089759</v>
      </c>
      <c r="I144" s="276">
        <f t="shared" si="41"/>
        <v>2.8929004950456649</v>
      </c>
      <c r="J144" s="276">
        <f t="shared" si="42"/>
        <v>3.1446715587988701</v>
      </c>
      <c r="K144" s="276">
        <f t="shared" si="43"/>
        <v>3.4127669810339487</v>
      </c>
      <c r="L144" s="276">
        <f t="shared" si="44"/>
        <v>3.6978917288243744</v>
      </c>
      <c r="M144" s="276">
        <f t="shared" si="45"/>
        <v>4.0007576682761412</v>
      </c>
      <c r="N144" s="260">
        <f t="shared" si="46"/>
        <v>4.2025512499857651</v>
      </c>
      <c r="O144" s="260">
        <f t="shared" si="47"/>
        <v>4.4145230661688464</v>
      </c>
      <c r="P144" s="260">
        <f t="shared" si="48"/>
        <v>4.6371864951802317</v>
      </c>
      <c r="Q144" s="260">
        <f t="shared" si="49"/>
        <v>4.8710808095842113</v>
      </c>
      <c r="R144" s="260">
        <f t="shared" si="50"/>
        <v>5.1167724822284448</v>
      </c>
      <c r="S144" s="260">
        <f t="shared" si="51"/>
        <v>5.3748565581947405</v>
      </c>
      <c r="T144" s="260">
        <f t="shared" si="52"/>
        <v>5.6459580959494415</v>
      </c>
      <c r="U144" s="260">
        <f t="shared" si="53"/>
        <v>5.9307336811837734</v>
      </c>
      <c r="V144" s="260">
        <f t="shared" si="54"/>
        <v>6.229873017010541</v>
      </c>
      <c r="W144" s="260">
        <f t="shared" si="55"/>
        <v>6.5441005943685013</v>
      </c>
      <c r="X144" s="260">
        <f t="shared" si="56"/>
        <v>6.8741774466800045</v>
      </c>
      <c r="Y144" s="260">
        <f t="shared" si="57"/>
        <v>7.2209029930115269</v>
      </c>
      <c r="Z144" s="260">
        <f t="shared" si="58"/>
        <v>7.5851169742010915</v>
      </c>
      <c r="AA144" s="260">
        <f t="shared" si="59"/>
        <v>7.9677014866417117</v>
      </c>
      <c r="AB144" s="260">
        <f t="shared" si="60"/>
        <v>8.3695831186465082</v>
      </c>
      <c r="AC144" s="260">
        <f t="shared" si="61"/>
        <v>8.79173519456962</v>
      </c>
      <c r="AD144" s="260">
        <f t="shared" si="62"/>
        <v>9.235180132117959</v>
      </c>
      <c r="AE144" s="260">
        <f t="shared" si="63"/>
        <v>9.7009919185630569</v>
      </c>
      <c r="AF144" s="260">
        <f t="shared" si="64"/>
        <v>10.190298711850151</v>
      </c>
      <c r="AG144" s="260">
        <f t="shared" si="65"/>
        <v>10.70428557290421</v>
      </c>
      <c r="AH144" s="260">
        <f t="shared" si="66"/>
        <v>11.2441973357503</v>
      </c>
      <c r="AI144" s="260">
        <f t="shared" si="67"/>
        <v>11.811341622399517</v>
      </c>
      <c r="AJ144" s="260">
        <f t="shared" si="68"/>
        <v>12.407092009802245</v>
      </c>
      <c r="AK144" s="260">
        <f t="shared" si="69"/>
        <v>13.032891356538892</v>
      </c>
      <c r="AL144" s="260">
        <f t="shared" si="70"/>
        <v>13.690255297305036</v>
      </c>
      <c r="AM144" s="260">
        <f t="shared" si="71"/>
        <v>14.380775913654361</v>
      </c>
      <c r="AN144" s="260">
        <f t="shared" si="72"/>
        <v>15.106125589889611</v>
      </c>
      <c r="AO144" s="260">
        <f t="shared" si="73"/>
        <v>15.868061063440223</v>
      </c>
      <c r="AP144" s="260">
        <f t="shared" si="74"/>
        <v>16.668427679536304</v>
      </c>
      <c r="AQ144" s="260">
        <f t="shared" si="75"/>
        <v>17.50916386048344</v>
      </c>
      <c r="AR144" s="260">
        <f t="shared" si="76"/>
        <v>18.392305800362561</v>
      </c>
      <c r="AS144" s="260">
        <f t="shared" si="77"/>
        <v>19.319992396524992</v>
      </c>
      <c r="AT144" s="260">
        <f t="shared" si="78"/>
        <v>20.294470429826454</v>
      </c>
      <c r="AU144" s="260">
        <f t="shared" si="79"/>
        <v>21.318100006146008</v>
      </c>
      <c r="AV144" s="260">
        <f t="shared" si="80"/>
        <v>22.393360272368966</v>
      </c>
      <c r="AW144" s="260">
        <f t="shared" si="81"/>
        <v>23.522855420677313</v>
      </c>
      <c r="AX144" s="260">
        <f t="shared" si="82"/>
        <v>24.709320995689605</v>
      </c>
      <c r="AY144" s="260">
        <f t="shared" si="83"/>
        <v>25.955630519725702</v>
      </c>
      <c r="AZ144" s="260">
        <f t="shared" si="84"/>
        <v>27.264802452242147</v>
      </c>
      <c r="BA144" s="260">
        <f t="shared" si="85"/>
        <v>28.640007500293436</v>
      </c>
      <c r="BB144" s="260">
        <f t="shared" si="86"/>
        <v>30.084576297724478</v>
      </c>
      <c r="BC144" s="260">
        <f t="shared" si="87"/>
        <v>31.602007471692609</v>
      </c>
      <c r="BD144" s="260">
        <f t="shared" si="88"/>
        <v>33.19597611605564</v>
      </c>
      <c r="BE144" s="260">
        <f t="shared" si="89"/>
        <v>34.870342692147801</v>
      </c>
      <c r="BF144" s="260">
        <f t="shared" si="90"/>
        <v>36.629162378500475</v>
      </c>
      <c r="BG144" s="260">
        <f t="shared" si="91"/>
        <v>38.47669489215204</v>
      </c>
      <c r="BH144" s="260">
        <f t="shared" si="92"/>
        <v>40.417414805333202</v>
      </c>
      <c r="BI144" s="260">
        <f t="shared" si="93"/>
        <v>42.456022382513957</v>
      </c>
      <c r="BJ144" s="260">
        <f t="shared" si="94"/>
        <v>44.597454964058677</v>
      </c>
      <c r="BK144" s="260">
        <f t="shared" si="95"/>
        <v>46.846898924059573</v>
      </c>
      <c r="BL144" s="260">
        <f t="shared" si="96"/>
        <v>49.209802231309375</v>
      </c>
      <c r="BM144" s="260">
        <f t="shared" si="97"/>
        <v>51.691887643834974</v>
      </c>
      <c r="BN144" s="260">
        <f t="shared" si="98"/>
        <v>54.299166568948046</v>
      </c>
      <c r="BO144" s="260">
        <f t="shared" si="99"/>
        <v>57.037953622380535</v>
      </c>
      <c r="BP144" s="260">
        <f t="shared" si="100"/>
        <v>59.914881921766124</v>
      </c>
      <c r="BQ144" s="260">
        <f t="shared" si="101"/>
        <v>62.936919151507141</v>
      </c>
      <c r="BR144" s="260">
        <f t="shared" si="102"/>
        <v>66.111384437934731</v>
      </c>
      <c r="BS144" s="260">
        <f t="shared" si="103"/>
        <v>69.44596607563264</v>
      </c>
      <c r="BT144" s="260">
        <f t="shared" si="104"/>
        <v>72.9487401478561</v>
      </c>
      <c r="BU144" s="260">
        <f t="shared" si="105"/>
        <v>76.628190086143249</v>
      </c>
      <c r="BV144" s="260">
        <f t="shared" si="106"/>
        <v>80.493227216490482</v>
      </c>
      <c r="BW144" s="260">
        <f t="shared" si="107"/>
        <v>84.553212341853254</v>
      </c>
      <c r="BX144" s="260">
        <f t="shared" si="108"/>
        <v>88.817978413243111</v>
      </c>
      <c r="BY144" s="260">
        <f t="shared" si="109"/>
        <v>93.297854344328698</v>
      </c>
      <c r="BZ144" s="260">
        <f t="shared" si="110"/>
        <v>98.003690027217488</v>
      </c>
      <c r="CA144" s="260">
        <f t="shared" si="111"/>
        <v>102.94688261000475</v>
      </c>
      <c r="CB144" s="260">
        <f t="shared" si="112"/>
        <v>108.13940409973151</v>
      </c>
      <c r="CC144" s="260">
        <f t="shared" si="113"/>
        <v>113.59383035760375</v>
      </c>
      <c r="CD144" s="260">
        <f t="shared" si="114"/>
        <v>119.32337155669696</v>
      </c>
      <c r="CE144" s="260">
        <f t="shared" si="115"/>
        <v>125.34190417591185</v>
      </c>
      <c r="CF144" s="260">
        <f t="shared" si="116"/>
        <v>131.66400460766835</v>
      </c>
      <c r="CG144" s="260">
        <f t="shared" si="117"/>
        <v>138.30498446073247</v>
      </c>
      <c r="CH144" s="260">
        <f t="shared" si="118"/>
        <v>145.28092764367724</v>
      </c>
      <c r="CI144" s="260">
        <f t="shared" si="119"/>
        <v>152.60872931879007</v>
      </c>
      <c r="CJ144" s="260">
        <f t="shared" si="120"/>
        <v>160.30613682077015</v>
      </c>
      <c r="CK144" s="260">
        <f t="shared" si="121"/>
        <v>168.3917926393178</v>
      </c>
      <c r="CL144" s="260">
        <f t="shared" si="122"/>
        <v>176.88527956971558</v>
      </c>
      <c r="CM144" s="260">
        <f t="shared" si="123"/>
        <v>185.80716814075242</v>
      </c>
      <c r="CN144" s="260">
        <f t="shared" si="124"/>
        <v>195.17906643485742</v>
      </c>
      <c r="CO144" s="260">
        <f t="shared" si="125"/>
        <v>205.02367242110333</v>
      </c>
      <c r="CP144" s="260">
        <f t="shared" si="126"/>
        <v>215.36482892782612</v>
      </c>
      <c r="CQ144" s="260">
        <f t="shared" si="127"/>
        <v>226.22758138800006</v>
      </c>
      <c r="CR144" s="260">
        <f t="shared" si="128"/>
        <v>237.63823849722212</v>
      </c>
      <c r="CS144" s="260">
        <f t="shared" si="129"/>
        <v>249.62443593121534</v>
      </c>
      <c r="CT144" s="260">
        <f t="shared" si="130"/>
        <v>262.21520327716888</v>
      </c>
      <c r="CU144" s="260">
        <f t="shared" si="131"/>
        <v>275.44103434101743</v>
      </c>
      <c r="CV144" s="260">
        <f t="shared" si="132"/>
        <v>289.33396100093847</v>
      </c>
      <c r="CW144" s="260">
        <f t="shared" si="133"/>
        <v>303.9276307859343</v>
      </c>
      <c r="CX144" s="260">
        <f t="shared" si="134"/>
        <v>319.25738836738765</v>
      </c>
      <c r="CY144" s="260">
        <f t="shared" si="135"/>
        <v>335.36036116095715</v>
      </c>
      <c r="CZ144" s="260">
        <f t="shared" si="136"/>
        <v>352.27554924613349</v>
      </c>
      <c r="DA144" s="260">
        <f t="shared" si="137"/>
        <v>370.04391982123315</v>
      </c>
      <c r="DB144" s="260">
        <f t="shared" si="138"/>
        <v>388.70850642259319</v>
      </c>
      <c r="DC144" s="260">
        <f t="shared" si="139"/>
        <v>408.314513148267</v>
      </c>
      <c r="DD144" s="260">
        <f t="shared" si="140"/>
        <v>428.90942413864263</v>
      </c>
      <c r="DE144" s="260">
        <f t="shared" si="141"/>
        <v>450.54311857913643</v>
      </c>
      <c r="DF144" s="260">
        <f t="shared" si="142"/>
        <v>473.26799150348978</v>
      </c>
      <c r="DG144" s="260">
        <f t="shared" si="143"/>
        <v>497.13908069024353</v>
      </c>
      <c r="DH144" s="260">
        <f t="shared" si="144"/>
        <v>522.21419995972417</v>
      </c>
      <c r="DI144" s="260">
        <f t="shared" si="145"/>
        <v>548.55407919437539</v>
      </c>
      <c r="DJ144" s="260">
        <f t="shared" si="146"/>
        <v>576.22251142155244</v>
      </c>
      <c r="DK144" s="260">
        <f t="shared" si="147"/>
        <v>605.28650731500318</v>
      </c>
      <c r="DL144" s="260">
        <f t="shared" si="148"/>
        <v>635.81645748922404</v>
      </c>
      <c r="DM144" s="260">
        <f t="shared" si="149"/>
        <v>667.88630297975556</v>
      </c>
      <c r="DN144" s="260">
        <f t="shared" si="150"/>
        <v>701.57371432230661</v>
      </c>
      <c r="DO144" s="260">
        <f t="shared" si="151"/>
        <v>736.96027966442182</v>
      </c>
      <c r="DP144" s="260">
        <f t="shared" si="152"/>
        <v>774.13170236528435</v>
      </c>
      <c r="DQ144" s="260">
        <f t="shared" si="153"/>
        <v>813.17800856222266</v>
      </c>
      <c r="DR144" s="260">
        <f t="shared" si="154"/>
        <v>854.19376520663218</v>
      </c>
      <c r="DS144" s="260">
        <f t="shared" si="155"/>
        <v>897.27830909737645</v>
      </c>
      <c r="DT144" s="260">
        <f t="shared" si="156"/>
        <v>942.53598746636703</v>
      </c>
      <c r="DU144" s="260">
        <f t="shared" si="157"/>
        <v>990.07641069900126</v>
      </c>
      <c r="DV144" s="260">
        <f t="shared" si="158"/>
        <v>1040.0147178015272</v>
      </c>
      <c r="DW144" s="260">
        <f t="shared" si="159"/>
        <v>1092.4718552582733</v>
      </c>
      <c r="DX144" s="260">
        <f t="shared" si="160"/>
        <v>1147.5748699541157</v>
      </c>
      <c r="DY144" s="260">
        <f t="shared" si="161"/>
        <v>1205.4572168716129</v>
      </c>
      <c r="DZ144" s="260">
        <f t="shared" si="162"/>
        <v>1266.2590823080293</v>
      </c>
      <c r="EA144" s="260">
        <f t="shared" si="163"/>
        <v>1330.1277233950507</v>
      </c>
      <c r="EB144" s="260">
        <f t="shared" si="164"/>
        <v>1397.2178247434808</v>
      </c>
      <c r="EC144" s="260">
        <f t="shared" si="165"/>
        <v>1467.6918730766815</v>
      </c>
      <c r="ED144" s="260">
        <f t="shared" si="166"/>
        <v>1541.7205507600925</v>
      </c>
      <c r="EE144" s="260">
        <f t="shared" si="167"/>
        <v>1619.4831491799223</v>
      </c>
      <c r="EF144" s="260">
        <f t="shared" si="168"/>
        <v>1701.1680029721817</v>
      </c>
      <c r="EG144" s="260">
        <f t="shared" si="169"/>
        <v>1786.9729461537263</v>
      </c>
      <c r="EH144" s="260">
        <f t="shared" si="170"/>
        <v>1877.105791260022</v>
      </c>
      <c r="EI144" s="260">
        <f t="shared" si="171"/>
        <v>1971.7848326500621</v>
      </c>
      <c r="EJ144" s="260">
        <f t="shared" si="172"/>
        <v>2071.2393751974023</v>
      </c>
      <c r="EK144" s="260">
        <f t="shared" si="173"/>
        <v>2175.7102896477591</v>
      </c>
      <c r="EL144" s="260">
        <f t="shared" si="174"/>
        <v>2285.4505959882031</v>
      </c>
      <c r="EM144" s="260">
        <f t="shared" si="175"/>
        <v>2400.726076240815</v>
      </c>
      <c r="EN144" s="260">
        <f t="shared" si="176"/>
        <v>2521.8159181649489</v>
      </c>
      <c r="EO144" s="260">
        <f t="shared" si="177"/>
        <v>2649.0133914270868</v>
      </c>
      <c r="EP144" s="260">
        <f t="shared" si="178"/>
        <v>2782.6265578759208</v>
      </c>
      <c r="EQ144" s="260">
        <f t="shared" si="179"/>
        <v>2922.9790176428851</v>
      </c>
      <c r="ER144" s="260">
        <f t="shared" si="180"/>
        <v>3070.410692875138</v>
      </c>
      <c r="ES144" s="260">
        <f t="shared" si="181"/>
        <v>3225.2786509991224</v>
      </c>
      <c r="ET144" s="260">
        <f t="shared" si="182"/>
        <v>3387.9579695085918</v>
      </c>
      <c r="EU144" s="260">
        <f t="shared" si="183"/>
        <v>3558.8426443715371</v>
      </c>
      <c r="EV144" s="260">
        <f t="shared" si="184"/>
        <v>3738.3465442561101</v>
      </c>
      <c r="EW144" s="260">
        <f t="shared" si="185"/>
        <v>3926.9044128865989</v>
      </c>
      <c r="EX144" s="260">
        <f t="shared" si="186"/>
        <v>4124.97292195707</v>
      </c>
      <c r="EY144" s="260">
        <f t="shared" si="187"/>
        <v>4333.0317771527643</v>
      </c>
      <c r="EZ144" s="260">
        <f t="shared" si="188"/>
        <v>4551.5848799579198</v>
      </c>
      <c r="FA144" s="260">
        <f t="shared" si="189"/>
        <v>4781.1615480638466</v>
      </c>
      <c r="FB144" s="260">
        <f t="shared" si="190"/>
        <v>5022.317797332963</v>
      </c>
      <c r="FC144" s="260">
        <f t="shared" si="191"/>
        <v>5275.6376884236151</v>
      </c>
      <c r="FD144" s="260">
        <f t="shared" si="192"/>
        <v>5541.7347413370935</v>
      </c>
      <c r="FE144" s="260">
        <f t="shared" si="193"/>
        <v>5821.2534213127592</v>
      </c>
      <c r="FF144" s="260">
        <f t="shared" si="194"/>
        <v>6114.8706996700002</v>
      </c>
      <c r="FG144" s="260">
        <f t="shared" si="195"/>
        <v>6423.2976933772516</v>
      </c>
      <c r="FH144" s="260">
        <f t="shared" si="196"/>
        <v>6747.2813873189689</v>
      </c>
      <c r="FI144" s="260">
        <f t="shared" si="197"/>
        <v>7087.6064434317641</v>
      </c>
      <c r="FJ144" s="260">
        <f t="shared" si="198"/>
        <v>7445.0971010912581</v>
      </c>
      <c r="FK144" s="260">
        <f t="shared" si="199"/>
        <v>7820.6191733522564</v>
      </c>
      <c r="FL144" s="260">
        <f t="shared" si="200"/>
        <v>8215.0821438769617</v>
      </c>
      <c r="FM144" s="260">
        <f t="shared" si="201"/>
        <v>8629.4413696298179</v>
      </c>
      <c r="FN144" s="260">
        <f t="shared" si="202"/>
        <v>9064.7003946737223</v>
      </c>
      <c r="FO144" s="260">
        <f t="shared" si="203"/>
        <v>9521.9133806714526</v>
      </c>
      <c r="FP144" s="260">
        <f t="shared" si="204"/>
        <v>10002.187659978752</v>
      </c>
      <c r="FQ144" s="260">
        <f t="shared" si="205"/>
        <v>10506.686417512496</v>
      </c>
      <c r="FR144" s="260">
        <f t="shared" si="206"/>
        <v>11036.631507889151</v>
      </c>
      <c r="FS144" s="260">
        <f t="shared" si="207"/>
        <v>11593.306414656465</v>
      </c>
      <c r="FT144" s="260">
        <f t="shared" si="208"/>
        <v>12178.059358785349</v>
      </c>
      <c r="FU144" s="260">
        <f t="shared" si="209"/>
        <v>12792.306563950508</v>
      </c>
      <c r="FV144" s="260">
        <f t="shared" si="210"/>
        <v>13437.53568650803</v>
      </c>
      <c r="FW144" s="260">
        <f t="shared" si="211"/>
        <v>14115.309418477085</v>
      </c>
      <c r="FX144" s="260">
        <f t="shared" si="212"/>
        <v>14827.269272251831</v>
      </c>
      <c r="FY144" s="260">
        <f t="shared" si="213"/>
        <v>15575.13955620981</v>
      </c>
      <c r="FZ144" s="260">
        <f t="shared" si="214"/>
        <v>16360.73155084543</v>
      </c>
      <c r="GA144" s="260">
        <f t="shared" si="215"/>
        <v>17185.947895542784</v>
      </c>
      <c r="GB144" s="260">
        <f t="shared" si="216"/>
        <v>18052.787196612186</v>
      </c>
      <c r="GC144" s="260">
        <f t="shared" si="217"/>
        <v>18963.348867750763</v>
      </c>
      <c r="GD144" s="260">
        <f t="shared" si="218"/>
        <v>19919.838214650248</v>
      </c>
      <c r="GE144" s="260">
        <f t="shared" si="219"/>
        <v>20924.57177606651</v>
      </c>
      <c r="GF144" s="260">
        <f t="shared" si="220"/>
        <v>21979.982934286432</v>
      </c>
      <c r="GG144" s="260">
        <f t="shared" si="221"/>
        <v>23088.627808580255</v>
      </c>
      <c r="GH144" s="260">
        <f t="shared" si="222"/>
        <v>24253.19144591282</v>
      </c>
      <c r="GI144" s="260">
        <f t="shared" si="223"/>
        <v>25476.494323907114</v>
      </c>
      <c r="GJ144" s="260">
        <f t="shared" si="224"/>
        <v>26761.499181809762</v>
      </c>
      <c r="GK144" s="260">
        <f t="shared" si="225"/>
        <v>28111.318196002499</v>
      </c>
      <c r="GL144" s="260">
        <f t="shared" si="226"/>
        <v>29529.220517438156</v>
      </c>
      <c r="GM144" s="260">
        <f t="shared" si="227"/>
        <v>31018.640189256144</v>
      </c>
      <c r="GN144" s="260">
        <f t="shared" si="228"/>
        <v>32583.18446375331</v>
      </c>
      <c r="GO144" s="260">
        <f t="shared" si="229"/>
        <v>34226.642538853172</v>
      </c>
      <c r="GP144" s="260">
        <f t="shared" si="230"/>
        <v>35952.994735232547</v>
      </c>
      <c r="GQ144" s="260">
        <f t="shared" si="231"/>
        <v>37766.422136331777</v>
      </c>
      <c r="GR144" s="260">
        <f t="shared" si="232"/>
        <v>39671.316714595938</v>
      </c>
      <c r="GS144" s="260">
        <f t="shared" si="233"/>
        <v>41672.291968471924</v>
      </c>
      <c r="GT144" s="260">
        <f t="shared" si="234"/>
        <v>43774.194095923325</v>
      </c>
      <c r="GU144" s="260">
        <f t="shared" si="235"/>
        <v>45982.113731524441</v>
      </c>
      <c r="GV144" s="260">
        <f t="shared" si="236"/>
        <v>48301.398275559746</v>
      </c>
      <c r="GW144" s="260">
        <f t="shared" si="237"/>
        <v>50737.664844988831</v>
      </c>
      <c r="GX144" s="260">
        <f t="shared" si="238"/>
        <v>53296.813877643028</v>
      </c>
      <c r="GY144" s="260">
        <f t="shared" si="239"/>
        <v>55985.043422601913</v>
      </c>
      <c r="GZ144" s="260">
        <f t="shared" si="240"/>
        <v>58808.8641513599</v>
      </c>
      <c r="HA144" s="260">
        <f t="shared" si="241"/>
        <v>61775.115126138633</v>
      </c>
      <c r="HB144" s="260">
        <f t="shared" si="242"/>
        <v>64890.980363534822</v>
      </c>
      <c r="HC144" s="260">
        <f t="shared" si="243"/>
        <v>68164.006233619264</v>
      </c>
    </row>
    <row r="145" spans="1:211" ht="12" customHeight="1">
      <c r="A145" s="240" t="s">
        <v>534</v>
      </c>
      <c r="B145" s="274">
        <f t="shared" si="35"/>
        <v>8.5939620810262518E-2</v>
      </c>
      <c r="C145" s="275">
        <v>-92.322063492063492</v>
      </c>
      <c r="D145" s="276">
        <f t="shared" si="36"/>
        <v>2.8200000000000003</v>
      </c>
      <c r="E145" s="276">
        <f t="shared" si="37"/>
        <v>2.99</v>
      </c>
      <c r="F145" s="276">
        <f t="shared" si="38"/>
        <v>3.1500000000000004</v>
      </c>
      <c r="G145" s="276">
        <f t="shared" si="39"/>
        <v>3.4998192771084335</v>
      </c>
      <c r="H145" s="276">
        <f t="shared" si="40"/>
        <v>3.7580055612650596</v>
      </c>
      <c r="I145" s="276">
        <f t="shared" si="41"/>
        <v>4.0286708089243026</v>
      </c>
      <c r="J145" s="276">
        <f t="shared" si="42"/>
        <v>4.3118196954087926</v>
      </c>
      <c r="K145" s="276">
        <f t="shared" si="43"/>
        <v>4.6073967566459597</v>
      </c>
      <c r="L145" s="276">
        <f t="shared" si="44"/>
        <v>4.9152826013537894</v>
      </c>
      <c r="M145" s="276">
        <f t="shared" si="45"/>
        <v>5.2352903756314166</v>
      </c>
      <c r="N145" s="260">
        <f t="shared" si="46"/>
        <v>5.4993523568320395</v>
      </c>
      <c r="O145" s="260">
        <f t="shared" si="47"/>
        <v>5.7767333184353857</v>
      </c>
      <c r="P145" s="260">
        <f t="shared" si="48"/>
        <v>6.0681050543822623</v>
      </c>
      <c r="Q145" s="260">
        <f t="shared" si="49"/>
        <v>6.3741732431215423</v>
      </c>
      <c r="R145" s="260">
        <f t="shared" si="50"/>
        <v>6.6956791567054985</v>
      </c>
      <c r="S145" s="260">
        <f t="shared" si="51"/>
        <v>7.0334014560899201</v>
      </c>
      <c r="T145" s="260">
        <f t="shared" si="52"/>
        <v>7.3881580769870849</v>
      </c>
      <c r="U145" s="260">
        <f t="shared" si="53"/>
        <v>7.7608082108389818</v>
      </c>
      <c r="V145" s="260">
        <f t="shared" si="54"/>
        <v>8.1522543857085168</v>
      </c>
      <c r="W145" s="260">
        <f t="shared" si="55"/>
        <v>8.563444652128462</v>
      </c>
      <c r="X145" s="260">
        <f t="shared" si="56"/>
        <v>8.9953748792021031</v>
      </c>
      <c r="Y145" s="260">
        <f t="shared" si="57"/>
        <v>9.449091166516526</v>
      </c>
      <c r="Z145" s="260">
        <f t="shared" si="58"/>
        <v>9.9256923777100354</v>
      </c>
      <c r="AA145" s="260">
        <f t="shared" si="59"/>
        <v>10.426332801829762</v>
      </c>
      <c r="AB145" s="260">
        <f t="shared" si="60"/>
        <v>10.952224948925071</v>
      </c>
      <c r="AC145" s="260">
        <f t="shared" si="61"/>
        <v>11.504642486647464</v>
      </c>
      <c r="AD145" s="260">
        <f t="shared" si="62"/>
        <v>12.084923324969177</v>
      </c>
      <c r="AE145" s="260">
        <f t="shared" si="63"/>
        <v>12.694472856491409</v>
      </c>
      <c r="AF145" s="260">
        <f t="shared" si="64"/>
        <v>13.334767360189947</v>
      </c>
      <c r="AG145" s="260">
        <f t="shared" si="65"/>
        <v>14.007357576841775</v>
      </c>
      <c r="AH145" s="260">
        <f t="shared" si="66"/>
        <v>14.713872464792052</v>
      </c>
      <c r="AI145" s="260">
        <f t="shared" si="67"/>
        <v>15.456023145157641</v>
      </c>
      <c r="AJ145" s="260">
        <f t="shared" si="68"/>
        <v>16.235607046022121</v>
      </c>
      <c r="AK145" s="260">
        <f t="shared" si="69"/>
        <v>17.054512255659194</v>
      </c>
      <c r="AL145" s="260">
        <f t="shared" si="70"/>
        <v>17.914722095327644</v>
      </c>
      <c r="AM145" s="260">
        <f t="shared" si="71"/>
        <v>18.818319922712767</v>
      </c>
      <c r="AN145" s="260">
        <f t="shared" si="72"/>
        <v>19.767494177647837</v>
      </c>
      <c r="AO145" s="260">
        <f t="shared" si="73"/>
        <v>20.764543682335894</v>
      </c>
      <c r="AP145" s="260">
        <f t="shared" si="74"/>
        <v>21.811883208908611</v>
      </c>
      <c r="AQ145" s="260">
        <f t="shared" si="75"/>
        <v>22.912049327806329</v>
      </c>
      <c r="AR145" s="260">
        <f t="shared" si="76"/>
        <v>24.067706551143679</v>
      </c>
      <c r="AS145" s="260">
        <f t="shared" si="77"/>
        <v>25.281653785939362</v>
      </c>
      <c r="AT145" s="260">
        <f t="shared" si="78"/>
        <v>26.55683111283944</v>
      </c>
      <c r="AU145" s="260">
        <f t="shared" si="79"/>
        <v>27.896326906751533</v>
      </c>
      <c r="AV145" s="260">
        <f t="shared" si="80"/>
        <v>29.303385316635556</v>
      </c>
      <c r="AW145" s="260">
        <f t="shared" si="81"/>
        <v>30.781414122566453</v>
      </c>
      <c r="AX145" s="260">
        <f t="shared" si="82"/>
        <v>32.333992989098078</v>
      </c>
      <c r="AY145" s="260">
        <f t="shared" si="83"/>
        <v>33.96488213491714</v>
      </c>
      <c r="AZ145" s="260">
        <f t="shared" si="84"/>
        <v>35.678031439784533</v>
      </c>
      <c r="BA145" s="260">
        <f t="shared" si="85"/>
        <v>37.477590010820116</v>
      </c>
      <c r="BB145" s="260">
        <f t="shared" si="86"/>
        <v>39.367916231299958</v>
      </c>
      <c r="BC145" s="260">
        <f t="shared" si="87"/>
        <v>41.353588316303167</v>
      </c>
      <c r="BD145" s="260">
        <f t="shared" si="88"/>
        <v>43.439415400773328</v>
      </c>
      <c r="BE145" s="260">
        <f t="shared" si="89"/>
        <v>45.630449186848963</v>
      </c>
      <c r="BF145" s="260">
        <f t="shared" si="90"/>
        <v>47.931996178671831</v>
      </c>
      <c r="BG145" s="260">
        <f t="shared" si="91"/>
        <v>50.34963053430473</v>
      </c>
      <c r="BH145" s="260">
        <f t="shared" si="92"/>
        <v>52.889207565885215</v>
      </c>
      <c r="BI145" s="260">
        <f t="shared" si="93"/>
        <v>55.556877920711372</v>
      </c>
      <c r="BJ145" s="260">
        <f t="shared" si="94"/>
        <v>58.359102477605191</v>
      </c>
      <c r="BK145" s="260">
        <f t="shared" si="95"/>
        <v>61.302667994631165</v>
      </c>
      <c r="BL145" s="260">
        <f t="shared" si="96"/>
        <v>64.394703546067788</v>
      </c>
      <c r="BM145" s="260">
        <f t="shared" si="97"/>
        <v>67.642697788440756</v>
      </c>
      <c r="BN145" s="260">
        <f t="shared" si="98"/>
        <v>71.054517097434939</v>
      </c>
      <c r="BO145" s="260">
        <f t="shared" si="99"/>
        <v>74.638424619611158</v>
      </c>
      <c r="BP145" s="260">
        <f t="shared" si="100"/>
        <v>78.403100285069513</v>
      </c>
      <c r="BQ145" s="260">
        <f t="shared" si="101"/>
        <v>82.357661829528183</v>
      </c>
      <c r="BR145" s="260">
        <f t="shared" si="102"/>
        <v>86.511686876731645</v>
      </c>
      <c r="BS145" s="260">
        <f t="shared" si="103"/>
        <v>90.87523613466989</v>
      </c>
      <c r="BT145" s="260">
        <f t="shared" si="104"/>
        <v>95.458877761788088</v>
      </c>
      <c r="BU145" s="260">
        <f t="shared" si="105"/>
        <v>100.27371296219961</v>
      </c>
      <c r="BV145" s="260">
        <f t="shared" si="106"/>
        <v>105.33140287189208</v>
      </c>
      <c r="BW145" s="260">
        <f t="shared" si="107"/>
        <v>110.64419680104224</v>
      </c>
      <c r="BX145" s="260">
        <f t="shared" si="108"/>
        <v>116.22496190084074</v>
      </c>
      <c r="BY145" s="260">
        <f t="shared" si="109"/>
        <v>122.0872143266771</v>
      </c>
      <c r="BZ145" s="260">
        <f t="shared" si="110"/>
        <v>128.24515197315947</v>
      </c>
      <c r="CA145" s="260">
        <f t="shared" si="111"/>
        <v>134.71368886025107</v>
      </c>
      <c r="CB145" s="260">
        <f t="shared" si="112"/>
        <v>141.50849125380347</v>
      </c>
      <c r="CC145" s="260">
        <f t="shared" si="113"/>
        <v>148.6460156079676</v>
      </c>
      <c r="CD145" s="260">
        <f t="shared" si="114"/>
        <v>156.14354842137618</v>
      </c>
      <c r="CE145" s="260">
        <f t="shared" si="115"/>
        <v>164.01924810362564</v>
      </c>
      <c r="CF145" s="260">
        <f t="shared" si="116"/>
        <v>172.29218895345505</v>
      </c>
      <c r="CG145" s="260">
        <f t="shared" si="117"/>
        <v>180.98240735513332</v>
      </c>
      <c r="CH145" s="260">
        <f t="shared" si="118"/>
        <v>190.11095030493883</v>
      </c>
      <c r="CI145" s="260">
        <f t="shared" si="119"/>
        <v>199.6999263852581</v>
      </c>
      <c r="CJ145" s="260">
        <f t="shared" si="120"/>
        <v>209.7725593097594</v>
      </c>
      <c r="CK145" s="260">
        <f t="shared" si="121"/>
        <v>220.35324416932261</v>
      </c>
      <c r="CL145" s="260">
        <f t="shared" si="122"/>
        <v>231.46760651494859</v>
      </c>
      <c r="CM145" s="260">
        <f t="shared" si="123"/>
        <v>243.14256442074227</v>
      </c>
      <c r="CN145" s="260">
        <f t="shared" si="124"/>
        <v>255.40639367728048</v>
      </c>
      <c r="CO145" s="260">
        <f t="shared" si="125"/>
        <v>268.28879627325779</v>
      </c>
      <c r="CP145" s="260">
        <f t="shared" si="126"/>
        <v>281.82097233126723</v>
      </c>
      <c r="CQ145" s="260">
        <f t="shared" si="127"/>
        <v>296.03569567193864</v>
      </c>
      <c r="CR145" s="260">
        <f t="shared" si="128"/>
        <v>310.96739318944429</v>
      </c>
      <c r="CS145" s="260">
        <f t="shared" si="129"/>
        <v>326.65222823061316</v>
      </c>
      <c r="CT145" s="260">
        <f t="shared" si="130"/>
        <v>343.12818817959123</v>
      </c>
      <c r="CU145" s="260">
        <f t="shared" si="131"/>
        <v>360.43517646017062</v>
      </c>
      <c r="CV145" s="260">
        <f t="shared" si="132"/>
        <v>378.61510917860932</v>
      </c>
      <c r="CW145" s="260">
        <f t="shared" si="133"/>
        <v>397.71201664100306</v>
      </c>
      <c r="CX145" s="260">
        <f t="shared" si="134"/>
        <v>417.77214999107576</v>
      </c>
      <c r="CY145" s="260">
        <f t="shared" si="135"/>
        <v>438.84409322665641</v>
      </c>
      <c r="CZ145" s="260">
        <f t="shared" si="136"/>
        <v>460.97888086613773</v>
      </c>
      <c r="DA145" s="260">
        <f t="shared" si="137"/>
        <v>484.23012154989391</v>
      </c>
      <c r="DB145" s="260">
        <f t="shared" si="138"/>
        <v>508.65412787601133</v>
      </c>
      <c r="DC145" s="260">
        <f t="shared" si="139"/>
        <v>534.31005278478301</v>
      </c>
      <c r="DD145" s="260">
        <f t="shared" si="140"/>
        <v>561.2600328222785</v>
      </c>
      <c r="DE145" s="260">
        <f t="shared" si="141"/>
        <v>589.56933862996311</v>
      </c>
      <c r="DF145" s="260">
        <f t="shared" si="142"/>
        <v>619.30653302483802</v>
      </c>
      <c r="DG145" s="260">
        <f t="shared" si="143"/>
        <v>650.54363705296066</v>
      </c>
      <c r="DH145" s="260">
        <f t="shared" si="144"/>
        <v>683.35630441851163</v>
      </c>
      <c r="DI145" s="260">
        <f t="shared" si="145"/>
        <v>717.82400471086157</v>
      </c>
      <c r="DJ145" s="260">
        <f t="shared" si="146"/>
        <v>754.03021587339981</v>
      </c>
      <c r="DK145" s="260">
        <f t="shared" si="147"/>
        <v>792.06262638026669</v>
      </c>
      <c r="DL145" s="260">
        <f t="shared" si="148"/>
        <v>832.01334761064675</v>
      </c>
      <c r="DM145" s="260">
        <f t="shared" si="149"/>
        <v>873.97913693497469</v>
      </c>
      <c r="DN145" s="260">
        <f t="shared" si="150"/>
        <v>918.06163205335213</v>
      </c>
      <c r="DO145" s="260">
        <f t="shared" si="151"/>
        <v>964.36759715372091</v>
      </c>
      <c r="DP145" s="260">
        <f t="shared" si="152"/>
        <v>1013.0091814859716</v>
      </c>
      <c r="DQ145" s="260">
        <f t="shared" si="153"/>
        <v>1064.1041909782284</v>
      </c>
      <c r="DR145" s="260">
        <f t="shared" si="154"/>
        <v>1117.7763735531455</v>
      </c>
      <c r="DS145" s="260">
        <f t="shared" si="155"/>
        <v>1174.155718835229</v>
      </c>
      <c r="DT145" s="260">
        <f t="shared" si="156"/>
        <v>1233.3787729750441</v>
      </c>
      <c r="DU145" s="260">
        <f t="shared" si="157"/>
        <v>1295.5889693527959</v>
      </c>
      <c r="DV145" s="260">
        <f t="shared" si="158"/>
        <v>1360.9369759622116</v>
      </c>
      <c r="DW145" s="260">
        <f t="shared" si="159"/>
        <v>1429.5810603160662</v>
      </c>
      <c r="DX145" s="260">
        <f t="shared" si="160"/>
        <v>1501.687472757118</v>
      </c>
      <c r="DY145" s="260">
        <f t="shared" si="161"/>
        <v>1577.4308491028046</v>
      </c>
      <c r="DZ145" s="260">
        <f t="shared" si="162"/>
        <v>1656.9946335988707</v>
      </c>
      <c r="EA145" s="260">
        <f t="shared" si="163"/>
        <v>1740.5715232062873</v>
      </c>
      <c r="EB145" s="260">
        <f t="shared" si="164"/>
        <v>1828.3639342974877</v>
      </c>
      <c r="EC145" s="260">
        <f t="shared" si="165"/>
        <v>1920.5844928922211</v>
      </c>
      <c r="ED145" s="260">
        <f t="shared" si="166"/>
        <v>2017.4565496203347</v>
      </c>
      <c r="EE145" s="260">
        <f t="shared" si="167"/>
        <v>2119.2147206586828</v>
      </c>
      <c r="EF145" s="260">
        <f t="shared" si="168"/>
        <v>2226.1054559522649</v>
      </c>
      <c r="EG145" s="260">
        <f t="shared" si="169"/>
        <v>2338.3876360957825</v>
      </c>
      <c r="EH145" s="260">
        <f t="shared" si="170"/>
        <v>2456.3331993212073</v>
      </c>
      <c r="EI145" s="260">
        <f t="shared" si="171"/>
        <v>2580.2278001098775</v>
      </c>
      <c r="EJ145" s="260">
        <f t="shared" si="172"/>
        <v>2710.3715010242254</v>
      </c>
      <c r="EK145" s="260">
        <f t="shared" si="173"/>
        <v>2847.0794994346948</v>
      </c>
      <c r="EL145" s="260">
        <f t="shared" si="174"/>
        <v>2990.6828909019218</v>
      </c>
      <c r="EM145" s="260">
        <f t="shared" si="175"/>
        <v>3141.529471063031</v>
      </c>
      <c r="EN145" s="260">
        <f t="shared" si="176"/>
        <v>3299.9845779641446</v>
      </c>
      <c r="EO145" s="260">
        <f t="shared" si="177"/>
        <v>3466.4319768791697</v>
      </c>
      <c r="EP145" s="260">
        <f t="shared" si="178"/>
        <v>3641.2747897578165</v>
      </c>
      <c r="EQ145" s="260">
        <f t="shared" si="179"/>
        <v>3824.9364715539027</v>
      </c>
      <c r="ER145" s="260">
        <f t="shared" si="180"/>
        <v>4017.8618357985224</v>
      </c>
      <c r="ES145" s="260">
        <f t="shared" si="181"/>
        <v>4220.5181319019403</v>
      </c>
      <c r="ET145" s="260">
        <f t="shared" si="182"/>
        <v>4433.3961767933397</v>
      </c>
      <c r="EU145" s="260">
        <f t="shared" si="183"/>
        <v>4657.0115436391798</v>
      </c>
      <c r="EV145" s="260">
        <f t="shared" si="184"/>
        <v>4891.9058105191179</v>
      </c>
      <c r="EW145" s="260">
        <f t="shared" si="185"/>
        <v>5138.6478720837013</v>
      </c>
      <c r="EX145" s="260">
        <f t="shared" si="186"/>
        <v>5397.83531737056</v>
      </c>
      <c r="EY145" s="260">
        <f t="shared" si="187"/>
        <v>5670.0958771160458</v>
      </c>
      <c r="EZ145" s="260">
        <f t="shared" si="188"/>
        <v>5956.0889440675937</v>
      </c>
      <c r="FA145" s="260">
        <f t="shared" si="189"/>
        <v>6256.5071699788787</v>
      </c>
      <c r="FB145" s="260">
        <f t="shared" si="190"/>
        <v>6572.0781431555606</v>
      </c>
      <c r="FC145" s="260">
        <f t="shared" si="191"/>
        <v>6903.5661506144897</v>
      </c>
      <c r="FD145" s="260">
        <f t="shared" si="192"/>
        <v>7251.7740291241807</v>
      </c>
      <c r="FE145" s="260">
        <f t="shared" si="193"/>
        <v>7617.5451096096258</v>
      </c>
      <c r="FF145" s="260">
        <f t="shared" si="194"/>
        <v>8001.7652596306325</v>
      </c>
      <c r="FG145" s="260">
        <f t="shared" si="195"/>
        <v>8405.365028880402</v>
      </c>
      <c r="FH145" s="260">
        <f t="shared" si="196"/>
        <v>8829.3219029005759</v>
      </c>
      <c r="FI145" s="260">
        <f t="shared" si="197"/>
        <v>9274.6626704710452</v>
      </c>
      <c r="FJ145" s="260">
        <f t="shared" si="198"/>
        <v>9742.4659104081729</v>
      </c>
      <c r="FK145" s="260">
        <f t="shared" si="199"/>
        <v>10233.864603794236</v>
      </c>
      <c r="FL145" s="260">
        <f t="shared" si="200"/>
        <v>10750.048877964686</v>
      </c>
      <c r="FM145" s="260">
        <f t="shared" si="201"/>
        <v>11292.268888898943</v>
      </c>
      <c r="FN145" s="260">
        <f t="shared" si="202"/>
        <v>11861.837848995674</v>
      </c>
      <c r="FO145" s="260">
        <f t="shared" si="203"/>
        <v>12460.135207565505</v>
      </c>
      <c r="FP145" s="260">
        <f t="shared" si="204"/>
        <v>13088.60999174413</v>
      </c>
      <c r="FQ145" s="260">
        <f t="shared" si="205"/>
        <v>13748.784315917197</v>
      </c>
      <c r="FR145" s="260">
        <f t="shared" si="206"/>
        <v>14442.257068156518</v>
      </c>
      <c r="FS145" s="260">
        <f t="shared" si="207"/>
        <v>15170.707782595859</v>
      </c>
      <c r="FT145" s="260">
        <f t="shared" si="208"/>
        <v>15935.900707124865</v>
      </c>
      <c r="FU145" s="260">
        <f t="shared" si="209"/>
        <v>16739.689076252773</v>
      </c>
      <c r="FV145" s="260">
        <f t="shared" si="210"/>
        <v>17584.019599490392</v>
      </c>
      <c r="FW145" s="260">
        <f t="shared" si="211"/>
        <v>18470.937176120897</v>
      </c>
      <c r="FX145" s="260">
        <f t="shared" si="212"/>
        <v>19402.589847778188</v>
      </c>
      <c r="FY145" s="260">
        <f t="shared" si="213"/>
        <v>20381.234000827571</v>
      </c>
      <c r="FZ145" s="260">
        <f t="shared" si="214"/>
        <v>21409.239831148479</v>
      </c>
      <c r="GA145" s="260">
        <f t="shared" si="215"/>
        <v>22489.097084554509</v>
      </c>
      <c r="GB145" s="260">
        <f t="shared" si="216"/>
        <v>23623.421086753602</v>
      </c>
      <c r="GC145" s="260">
        <f t="shared" si="217"/>
        <v>24814.959077452422</v>
      </c>
      <c r="GD145" s="260">
        <f t="shared" si="218"/>
        <v>26066.596863945622</v>
      </c>
      <c r="GE145" s="260">
        <f t="shared" si="219"/>
        <v>27381.365810304451</v>
      </c>
      <c r="GF145" s="260">
        <f t="shared" si="220"/>
        <v>28762.450179091913</v>
      </c>
      <c r="GG145" s="260">
        <f t="shared" si="221"/>
        <v>30213.194843385572</v>
      </c>
      <c r="GH145" s="260">
        <f t="shared" si="222"/>
        <v>31737.113387785819</v>
      </c>
      <c r="GI145" s="260">
        <f t="shared" si="223"/>
        <v>33337.896618029619</v>
      </c>
      <c r="GJ145" s="260">
        <f t="shared" si="224"/>
        <v>35019.421499819335</v>
      </c>
      <c r="GK145" s="260">
        <f t="shared" si="225"/>
        <v>36785.760548515696</v>
      </c>
      <c r="GL145" s="260">
        <f t="shared" si="226"/>
        <v>38641.191692435998</v>
      </c>
      <c r="GM145" s="260">
        <f t="shared" si="227"/>
        <v>40590.208633645692</v>
      </c>
      <c r="GN145" s="260">
        <f t="shared" si="228"/>
        <v>42637.531731336225</v>
      </c>
      <c r="GO145" s="260">
        <f t="shared" si="229"/>
        <v>44788.119434147869</v>
      </c>
      <c r="GP145" s="260">
        <f t="shared" si="230"/>
        <v>47047.180289125718</v>
      </c>
      <c r="GQ145" s="260">
        <f t="shared" si="231"/>
        <v>49420.185556393451</v>
      </c>
      <c r="GR145" s="260">
        <f t="shared" si="232"/>
        <v>51912.882460096669</v>
      </c>
      <c r="GS145" s="260">
        <f t="shared" si="233"/>
        <v>54531.308107708406</v>
      </c>
      <c r="GT145" s="260">
        <f t="shared" si="234"/>
        <v>57281.804111408368</v>
      </c>
      <c r="GU145" s="260">
        <f t="shared" si="235"/>
        <v>60171.031946947514</v>
      </c>
      <c r="GV145" s="260">
        <f t="shared" si="236"/>
        <v>63205.989087196045</v>
      </c>
      <c r="GW145" s="260">
        <f t="shared" si="237"/>
        <v>66394.025949448784</v>
      </c>
      <c r="GX145" s="260">
        <f t="shared" si="238"/>
        <v>69742.863697533103</v>
      </c>
      <c r="GY145" s="260">
        <f t="shared" si="239"/>
        <v>73260.612941834464</v>
      </c>
      <c r="GZ145" s="260">
        <f t="shared" si="240"/>
        <v>76955.79338252962</v>
      </c>
      <c r="HA145" s="260">
        <f t="shared" si="241"/>
        <v>80837.354443601755</v>
      </c>
      <c r="HB145" s="260">
        <f t="shared" si="242"/>
        <v>84914.696947611374</v>
      </c>
      <c r="HC145" s="260">
        <f t="shared" si="243"/>
        <v>89197.69588371765</v>
      </c>
    </row>
    <row r="146" spans="1:211" ht="12" customHeight="1">
      <c r="A146" s="240" t="s">
        <v>547</v>
      </c>
      <c r="B146" s="274">
        <f t="shared" si="35"/>
        <v>8.8917255073983403E-2</v>
      </c>
      <c r="C146" s="275">
        <v>-50.176349206349215</v>
      </c>
      <c r="D146" s="276">
        <f t="shared" si="36"/>
        <v>1.85</v>
      </c>
      <c r="E146" s="276">
        <f t="shared" si="37"/>
        <v>1.93</v>
      </c>
      <c r="F146" s="276">
        <f t="shared" si="38"/>
        <v>2.02</v>
      </c>
      <c r="G146" s="276">
        <f t="shared" si="39"/>
        <v>2.1544482742857145</v>
      </c>
      <c r="H146" s="276">
        <f t="shared" si="40"/>
        <v>2.297844083330721</v>
      </c>
      <c r="I146" s="276">
        <f t="shared" si="41"/>
        <v>2.4437161085730628</v>
      </c>
      <c r="J146" s="276">
        <f t="shared" si="42"/>
        <v>2.5913317976099641</v>
      </c>
      <c r="K146" s="276">
        <f t="shared" si="43"/>
        <v>2.7398937524951981</v>
      </c>
      <c r="L146" s="276">
        <f t="shared" si="44"/>
        <v>2.8885452246112586</v>
      </c>
      <c r="M146" s="276">
        <f t="shared" si="45"/>
        <v>3.0363768880185349</v>
      </c>
      <c r="N146" s="260">
        <f t="shared" si="46"/>
        <v>3.1895282204554207</v>
      </c>
      <c r="O146" s="260">
        <f t="shared" si="47"/>
        <v>3.3504043286669303</v>
      </c>
      <c r="P146" s="260">
        <f t="shared" si="48"/>
        <v>3.5193948413935967</v>
      </c>
      <c r="Q146" s="260">
        <f t="shared" si="49"/>
        <v>3.6969090397982187</v>
      </c>
      <c r="R146" s="260">
        <f t="shared" si="50"/>
        <v>3.8833768487112765</v>
      </c>
      <c r="S146" s="260">
        <f t="shared" si="51"/>
        <v>4.0792498778736093</v>
      </c>
      <c r="T146" s="260">
        <f t="shared" si="52"/>
        <v>4.2850025156981717</v>
      </c>
      <c r="U146" s="260">
        <f t="shared" si="53"/>
        <v>4.5011330781998637</v>
      </c>
      <c r="V146" s="260">
        <f t="shared" si="54"/>
        <v>4.7281650158760549</v>
      </c>
      <c r="W146" s="260">
        <f t="shared" si="55"/>
        <v>4.9666481814607568</v>
      </c>
      <c r="X146" s="260">
        <f t="shared" si="56"/>
        <v>5.2171601616228545</v>
      </c>
      <c r="Y146" s="260">
        <f t="shared" si="57"/>
        <v>5.4803076758336475</v>
      </c>
      <c r="Z146" s="260">
        <f t="shared" si="58"/>
        <v>5.7567280457916512</v>
      </c>
      <c r="AA146" s="260">
        <f t="shared" si="59"/>
        <v>6.0470907389634885</v>
      </c>
      <c r="AB146" s="260">
        <f t="shared" si="60"/>
        <v>6.3520989899791838</v>
      </c>
      <c r="AC146" s="260">
        <f t="shared" si="61"/>
        <v>6.672491503808768</v>
      </c>
      <c r="AD146" s="260">
        <f t="shared" si="62"/>
        <v>7.0090442448451356</v>
      </c>
      <c r="AE146" s="260">
        <f t="shared" si="63"/>
        <v>7.3625723162261627</v>
      </c>
      <c r="AF146" s="260">
        <f t="shared" si="64"/>
        <v>7.7339319339476651</v>
      </c>
      <c r="AG146" s="260">
        <f t="shared" si="65"/>
        <v>8.1240225005483158</v>
      </c>
      <c r="AH146" s="260">
        <f t="shared" si="66"/>
        <v>8.5337887833888324</v>
      </c>
      <c r="AI146" s="260">
        <f t="shared" si="67"/>
        <v>8.9642232028010564</v>
      </c>
      <c r="AJ146" s="260">
        <f t="shared" si="68"/>
        <v>9.4163682356485889</v>
      </c>
      <c r="AK146" s="260">
        <f t="shared" si="69"/>
        <v>9.8913189401202768</v>
      </c>
      <c r="AL146" s="260">
        <f t="shared" si="70"/>
        <v>10.390225607871324</v>
      </c>
      <c r="AM146" s="260">
        <f t="shared" si="71"/>
        <v>10.914296549935363</v>
      </c>
      <c r="AN146" s="260">
        <f t="shared" si="72"/>
        <v>11.464801023154665</v>
      </c>
      <c r="AO146" s="260">
        <f t="shared" si="73"/>
        <v>12.043072304216134</v>
      </c>
      <c r="AP146" s="260">
        <f t="shared" si="74"/>
        <v>12.650510918738087</v>
      </c>
      <c r="AQ146" s="260">
        <f t="shared" si="75"/>
        <v>13.288588033228457</v>
      </c>
      <c r="AR146" s="260">
        <f t="shared" si="76"/>
        <v>13.958849018129412</v>
      </c>
      <c r="AS146" s="260">
        <f t="shared" si="77"/>
        <v>14.662917190577833</v>
      </c>
      <c r="AT146" s="260">
        <f t="shared" si="78"/>
        <v>15.402497745946295</v>
      </c>
      <c r="AU146" s="260">
        <f t="shared" si="79"/>
        <v>16.179381887686414</v>
      </c>
      <c r="AV146" s="260">
        <f t="shared" si="80"/>
        <v>16.995451165476695</v>
      </c>
      <c r="AW146" s="260">
        <f t="shared" si="81"/>
        <v>17.852682032181573</v>
      </c>
      <c r="AX146" s="260">
        <f t="shared" si="82"/>
        <v>18.75315063065813</v>
      </c>
      <c r="AY146" s="260">
        <f t="shared" si="83"/>
        <v>19.699037822003852</v>
      </c>
      <c r="AZ146" s="260">
        <f t="shared" si="84"/>
        <v>20.692634467423346</v>
      </c>
      <c r="BA146" s="260">
        <f t="shared" si="85"/>
        <v>21.736346976506301</v>
      </c>
      <c r="BB146" s="260">
        <f t="shared" si="86"/>
        <v>22.832703135354162</v>
      </c>
      <c r="BC146" s="260">
        <f t="shared" si="87"/>
        <v>23.984358228670764</v>
      </c>
      <c r="BD146" s="260">
        <f t="shared" si="88"/>
        <v>25.194101470644121</v>
      </c>
      <c r="BE146" s="260">
        <f t="shared" si="89"/>
        <v>26.464862760194453</v>
      </c>
      <c r="BF146" s="260">
        <f t="shared" si="90"/>
        <v>27.799719776949075</v>
      </c>
      <c r="BG146" s="260">
        <f t="shared" si="91"/>
        <v>29.201905435130062</v>
      </c>
      <c r="BH146" s="260">
        <f t="shared" si="92"/>
        <v>30.674815713407352</v>
      </c>
      <c r="BI146" s="260">
        <f t="shared" si="93"/>
        <v>32.222017879680585</v>
      </c>
      <c r="BJ146" s="260">
        <f t="shared" si="94"/>
        <v>33.847259130709404</v>
      </c>
      <c r="BK146" s="260">
        <f t="shared" si="95"/>
        <v>35.554475667516691</v>
      </c>
      <c r="BL146" s="260">
        <f t="shared" si="96"/>
        <v>37.347802228544644</v>
      </c>
      <c r="BM146" s="260">
        <f t="shared" si="97"/>
        <v>39.231582103652165</v>
      </c>
      <c r="BN146" s="260">
        <f t="shared" si="98"/>
        <v>41.210377653206727</v>
      </c>
      <c r="BO146" s="260">
        <f t="shared" si="99"/>
        <v>43.288981357747026</v>
      </c>
      <c r="BP146" s="260">
        <f t="shared" si="100"/>
        <v>45.472427424977802</v>
      </c>
      <c r="BQ146" s="260">
        <f t="shared" si="101"/>
        <v>47.766003982208012</v>
      </c>
      <c r="BR146" s="260">
        <f t="shared" si="102"/>
        <v>50.175265883761554</v>
      </c>
      <c r="BS146" s="260">
        <f t="shared" si="103"/>
        <v>52.706048164378821</v>
      </c>
      <c r="BT146" s="260">
        <f t="shared" si="104"/>
        <v>55.364480171192334</v>
      </c>
      <c r="BU146" s="260">
        <f t="shared" si="105"/>
        <v>58.157000408502846</v>
      </c>
      <c r="BV146" s="260">
        <f t="shared" si="106"/>
        <v>61.090372131308676</v>
      </c>
      <c r="BW146" s="260">
        <f t="shared" si="107"/>
        <v>64.171699725354713</v>
      </c>
      <c r="BX146" s="260">
        <f t="shared" si="108"/>
        <v>67.408445913372006</v>
      </c>
      <c r="BY146" s="260">
        <f t="shared" si="109"/>
        <v>70.808449829180248</v>
      </c>
      <c r="BZ146" s="260">
        <f t="shared" si="110"/>
        <v>74.37994600342698</v>
      </c>
      <c r="CA146" s="260">
        <f t="shared" si="111"/>
        <v>78.131584306945427</v>
      </c>
      <c r="CB146" s="260">
        <f t="shared" si="112"/>
        <v>82.072450900032379</v>
      </c>
      <c r="CC146" s="260">
        <f t="shared" si="113"/>
        <v>86.21209023838324</v>
      </c>
      <c r="CD146" s="260">
        <f t="shared" si="114"/>
        <v>90.560528188980911</v>
      </c>
      <c r="CE146" s="260">
        <f t="shared" si="115"/>
        <v>95.128296311923478</v>
      </c>
      <c r="CF146" s="260">
        <f t="shared" si="116"/>
        <v>99.926457366999017</v>
      </c>
      <c r="CG146" s="260">
        <f t="shared" si="117"/>
        <v>104.96663210678257</v>
      </c>
      <c r="CH146" s="260">
        <f t="shared" si="118"/>
        <v>110.2610274211458</v>
      </c>
      <c r="CI146" s="260">
        <f t="shared" si="119"/>
        <v>115.82246590134326</v>
      </c>
      <c r="CJ146" s="260">
        <f t="shared" si="120"/>
        <v>121.66441689527674</v>
      </c>
      <c r="CK146" s="260">
        <f t="shared" si="121"/>
        <v>127.80102912915127</v>
      </c>
      <c r="CL146" s="260">
        <f t="shared" si="122"/>
        <v>134.24716497452968</v>
      </c>
      <c r="CM146" s="260">
        <f t="shared" si="123"/>
        <v>141.0184364437776</v>
      </c>
      <c r="CN146" s="260">
        <f t="shared" si="124"/>
        <v>148.13124300107708</v>
      </c>
      <c r="CO146" s="260">
        <f t="shared" si="125"/>
        <v>155.60281128058398</v>
      </c>
      <c r="CP146" s="260">
        <f t="shared" si="126"/>
        <v>163.45123680792295</v>
      </c>
      <c r="CQ146" s="260">
        <f t="shared" si="127"/>
        <v>171.69552782606667</v>
      </c>
      <c r="CR146" s="260">
        <f t="shared" si="128"/>
        <v>180.35565133174131</v>
      </c>
      <c r="CS146" s="260">
        <f t="shared" si="129"/>
        <v>189.45258143385516</v>
      </c>
      <c r="CT146" s="260">
        <f t="shared" si="130"/>
        <v>199.00835015107029</v>
      </c>
      <c r="CU146" s="260">
        <f t="shared" si="131"/>
        <v>209.04610077154487</v>
      </c>
      <c r="CV146" s="260">
        <f t="shared" si="132"/>
        <v>219.59014390407913</v>
      </c>
      <c r="CW146" s="260">
        <f t="shared" si="133"/>
        <v>230.66601635641612</v>
      </c>
      <c r="CX146" s="260">
        <f t="shared" si="134"/>
        <v>242.3005429832958</v>
      </c>
      <c r="CY146" s="260">
        <f t="shared" si="135"/>
        <v>254.52190165405321</v>
      </c>
      <c r="CZ146" s="260">
        <f t="shared" si="136"/>
        <v>267.35969149710724</v>
      </c>
      <c r="DA146" s="260">
        <f t="shared" si="137"/>
        <v>280.84500458662211</v>
      </c>
      <c r="DB146" s="260">
        <f t="shared" si="138"/>
        <v>295.01050124496118</v>
      </c>
      <c r="DC146" s="260">
        <f t="shared" si="139"/>
        <v>309.8904891433092</v>
      </c>
      <c r="DD146" s="260">
        <f t="shared" si="140"/>
        <v>325.52100639203832</v>
      </c>
      <c r="DE146" s="260">
        <f t="shared" si="141"/>
        <v>341.93990882205588</v>
      </c>
      <c r="DF146" s="260">
        <f t="shared" si="142"/>
        <v>359.18696166852237</v>
      </c>
      <c r="DG146" s="260">
        <f t="shared" si="143"/>
        <v>377.30393587898976</v>
      </c>
      <c r="DH146" s="260">
        <f t="shared" si="144"/>
        <v>396.33470927921059</v>
      </c>
      <c r="DI146" s="260">
        <f t="shared" si="145"/>
        <v>416.32537284163413</v>
      </c>
      <c r="DJ146" s="260">
        <f t="shared" si="146"/>
        <v>437.32434231396081</v>
      </c>
      <c r="DK146" s="260">
        <f t="shared" si="147"/>
        <v>459.38247547811335</v>
      </c>
      <c r="DL146" s="260">
        <f t="shared" si="148"/>
        <v>482.55319532361318</v>
      </c>
      <c r="DM146" s="260">
        <f t="shared" si="149"/>
        <v>506.89261943368012</v>
      </c>
      <c r="DN146" s="260">
        <f t="shared" si="150"/>
        <v>532.4596958974164</v>
      </c>
      <c r="DO146" s="260">
        <f t="shared" si="151"/>
        <v>559.31634607724425</v>
      </c>
      <c r="DP146" s="260">
        <f t="shared" si="152"/>
        <v>587.52761457736779</v>
      </c>
      <c r="DQ146" s="260">
        <f t="shared" si="153"/>
        <v>617.16182677646941</v>
      </c>
      <c r="DR146" s="260">
        <f t="shared" si="154"/>
        <v>648.29075430617411</v>
      </c>
      <c r="DS146" s="260">
        <f t="shared" si="155"/>
        <v>680.9897888760546</v>
      </c>
      <c r="DT146" s="260">
        <f t="shared" si="156"/>
        <v>715.33812486616989</v>
      </c>
      <c r="DU146" s="260">
        <f t="shared" si="157"/>
        <v>751.41895112935833</v>
      </c>
      <c r="DV146" s="260">
        <f t="shared" si="158"/>
        <v>789.31965246781692</v>
      </c>
      <c r="DW146" s="260">
        <f t="shared" si="159"/>
        <v>829.13202127192562</v>
      </c>
      <c r="DX146" s="260">
        <f t="shared" si="160"/>
        <v>870.95247983388936</v>
      </c>
      <c r="DY146" s="260">
        <f t="shared" si="161"/>
        <v>914.88231387462179</v>
      </c>
      <c r="DZ146" s="260">
        <f t="shared" si="162"/>
        <v>961.02791784945487</v>
      </c>
      <c r="EA146" s="260">
        <f t="shared" si="163"/>
        <v>1009.5010526267843</v>
      </c>
      <c r="EB146" s="260">
        <f t="shared" si="164"/>
        <v>1060.4191161637266</v>
      </c>
      <c r="EC146" s="260">
        <f t="shared" si="165"/>
        <v>1113.9054278343444</v>
      </c>
      <c r="ED146" s="260">
        <f t="shared" si="166"/>
        <v>1170.0895270990559</v>
      </c>
      <c r="EE146" s="260">
        <f t="shared" si="167"/>
        <v>1229.1074872385855</v>
      </c>
      <c r="EF146" s="260">
        <f t="shared" si="168"/>
        <v>1291.1022449122886</v>
      </c>
      <c r="EG146" s="260">
        <f t="shared" si="169"/>
        <v>1356.2239463390201</v>
      </c>
      <c r="EH146" s="260">
        <f t="shared" si="170"/>
        <v>1424.6303109389621</v>
      </c>
      <c r="EI146" s="260">
        <f t="shared" si="171"/>
        <v>1496.4870133171239</v>
      </c>
      <c r="EJ146" s="260">
        <f t="shared" si="172"/>
        <v>1571.96808451365</v>
      </c>
      <c r="EK146" s="260">
        <f t="shared" si="173"/>
        <v>1651.2563334927256</v>
      </c>
      <c r="EL146" s="260">
        <f t="shared" si="174"/>
        <v>1734.5437898908965</v>
      </c>
      <c r="EM146" s="260">
        <f t="shared" si="175"/>
        <v>1822.0321690970998</v>
      </c>
      <c r="EN146" s="260">
        <f t="shared" si="176"/>
        <v>1913.9333607907927</v>
      </c>
      <c r="EO146" s="260">
        <f t="shared" si="177"/>
        <v>2010.46994212138</v>
      </c>
      <c r="EP146" s="260">
        <f t="shared" si="178"/>
        <v>2111.8757167718154</v>
      </c>
      <c r="EQ146" s="260">
        <f t="shared" si="179"/>
        <v>2218.3962812119476</v>
      </c>
      <c r="ER146" s="260">
        <f t="shared" si="180"/>
        <v>2330.2896195130293</v>
      </c>
      <c r="ES146" s="260">
        <f t="shared" si="181"/>
        <v>2447.8267281639778</v>
      </c>
      <c r="ET146" s="260">
        <f t="shared" si="182"/>
        <v>2571.2922724026512</v>
      </c>
      <c r="EU146" s="260">
        <f t="shared" si="183"/>
        <v>2700.985275651703</v>
      </c>
      <c r="EV146" s="260">
        <f t="shared" si="184"/>
        <v>2837.2198437287943</v>
      </c>
      <c r="EW146" s="260">
        <f t="shared" si="185"/>
        <v>2980.3259255851208</v>
      </c>
      <c r="EX146" s="260">
        <f t="shared" si="186"/>
        <v>3130.6501124147135</v>
      </c>
      <c r="EY146" s="260">
        <f t="shared" si="187"/>
        <v>3288.5564770698884</v>
      </c>
      <c r="EZ146" s="260">
        <f t="shared" si="188"/>
        <v>3454.4274558158345</v>
      </c>
      <c r="FA146" s="260">
        <f t="shared" si="189"/>
        <v>3628.6647745598862</v>
      </c>
      <c r="FB146" s="260">
        <f t="shared" si="190"/>
        <v>3811.6904217987235</v>
      </c>
      <c r="FC146" s="260">
        <f t="shared" si="191"/>
        <v>4003.947670639905</v>
      </c>
      <c r="FD146" s="260">
        <f t="shared" si="192"/>
        <v>4205.9021523729789</v>
      </c>
      <c r="FE146" s="260">
        <f t="shared" si="193"/>
        <v>4418.0429841902833</v>
      </c>
      <c r="FF146" s="260">
        <f t="shared" si="194"/>
        <v>4640.8839537886688</v>
      </c>
      <c r="FG146" s="260">
        <f t="shared" si="195"/>
        <v>4874.9647637211674</v>
      </c>
      <c r="FH146" s="260">
        <f t="shared" si="196"/>
        <v>5120.8523385123135</v>
      </c>
      <c r="FI146" s="260">
        <f t="shared" si="197"/>
        <v>5379.1421977028494</v>
      </c>
      <c r="FJ146" s="260">
        <f t="shared" si="198"/>
        <v>5650.4598981492118</v>
      </c>
      <c r="FK146" s="260">
        <f t="shared" si="199"/>
        <v>5935.4625490709377</v>
      </c>
      <c r="FL146" s="260">
        <f t="shared" si="200"/>
        <v>6234.8404035153035</v>
      </c>
      <c r="FM146" s="260">
        <f t="shared" si="201"/>
        <v>6549.3185300935975</v>
      </c>
      <c r="FN146" s="260">
        <f t="shared" si="202"/>
        <v>6879.6585690378342</v>
      </c>
      <c r="FO146" s="260">
        <f t="shared" si="203"/>
        <v>7226.66057683093</v>
      </c>
      <c r="FP146" s="260">
        <f t="shared" si="204"/>
        <v>7591.1649638778972</v>
      </c>
      <c r="FQ146" s="260">
        <f t="shared" si="205"/>
        <v>7974.0545299109153</v>
      </c>
      <c r="FR146" s="260">
        <f t="shared" si="206"/>
        <v>8376.2566020578925</v>
      </c>
      <c r="FS146" s="260">
        <f t="shared" si="207"/>
        <v>8798.7452807527079</v>
      </c>
      <c r="FT146" s="260">
        <f t="shared" si="208"/>
        <v>9242.5437989265865</v>
      </c>
      <c r="FU146" s="260">
        <f t="shared" si="209"/>
        <v>9708.7270001943361</v>
      </c>
      <c r="FV146" s="260">
        <f t="shared" si="210"/>
        <v>10198.423942037432</v>
      </c>
      <c r="FW146" s="260">
        <f t="shared" si="211"/>
        <v>10712.820630288648</v>
      </c>
      <c r="FX146" s="260">
        <f t="shared" si="212"/>
        <v>11253.16289154092</v>
      </c>
      <c r="FY146" s="260">
        <f t="shared" si="213"/>
        <v>11820.75939043717</v>
      </c>
      <c r="FZ146" s="260">
        <f t="shared" si="214"/>
        <v>12416.984799148764</v>
      </c>
      <c r="GA146" s="260">
        <f t="shared" si="215"/>
        <v>13043.283126718758</v>
      </c>
      <c r="GB146" s="260">
        <f t="shared" si="216"/>
        <v>13701.171216333389</v>
      </c>
      <c r="GC146" s="260">
        <f t="shared" si="217"/>
        <v>14392.242418991862</v>
      </c>
      <c r="GD146" s="260">
        <f t="shared" si="218"/>
        <v>15118.170452471815</v>
      </c>
      <c r="GE146" s="260">
        <f t="shared" si="219"/>
        <v>15880.713454936496</v>
      </c>
      <c r="GF146" s="260">
        <f t="shared" si="220"/>
        <v>16681.718243001218</v>
      </c>
      <c r="GG146" s="260">
        <f t="shared" si="221"/>
        <v>17523.124784571744</v>
      </c>
      <c r="GH146" s="260">
        <f t="shared" si="222"/>
        <v>18406.970897287447</v>
      </c>
      <c r="GI146" s="260">
        <f t="shared" si="223"/>
        <v>19335.39718394852</v>
      </c>
      <c r="GJ146" s="260">
        <f t="shared" si="224"/>
        <v>20310.652216880404</v>
      </c>
      <c r="GK146" s="260">
        <f t="shared" si="225"/>
        <v>21335.097983791551</v>
      </c>
      <c r="GL146" s="260">
        <f t="shared" si="226"/>
        <v>22411.215608313942</v>
      </c>
      <c r="GM146" s="260">
        <f t="shared" si="227"/>
        <v>23541.611359081053</v>
      </c>
      <c r="GN146" s="260">
        <f t="shared" si="228"/>
        <v>24729.022961896739</v>
      </c>
      <c r="GO146" s="260">
        <f t="shared" si="229"/>
        <v>25976.326230282608</v>
      </c>
      <c r="GP146" s="260">
        <f t="shared" si="230"/>
        <v>27286.542030462526</v>
      </c>
      <c r="GQ146" s="260">
        <f t="shared" si="231"/>
        <v>28662.843597652864</v>
      </c>
      <c r="GR146" s="260">
        <f t="shared" si="232"/>
        <v>30108.564221377954</v>
      </c>
      <c r="GS146" s="260">
        <f t="shared" si="233"/>
        <v>31627.205318423952</v>
      </c>
      <c r="GT146" s="260">
        <f t="shared" si="234"/>
        <v>33222.444912983148</v>
      </c>
      <c r="GU146" s="260">
        <f t="shared" si="235"/>
        <v>34898.146544526906</v>
      </c>
      <c r="GV146" s="260">
        <f t="shared" si="236"/>
        <v>36658.36862498142</v>
      </c>
      <c r="GW146" s="260">
        <f t="shared" si="237"/>
        <v>38507.374267868589</v>
      </c>
      <c r="GX146" s="260">
        <f t="shared" si="238"/>
        <v>40449.641613217296</v>
      </c>
      <c r="GY146" s="260">
        <f t="shared" si="239"/>
        <v>42489.874673251354</v>
      </c>
      <c r="GZ146" s="260">
        <f t="shared" si="240"/>
        <v>44633.014725121298</v>
      </c>
      <c r="HA146" s="260">
        <f t="shared" si="241"/>
        <v>46884.252278272426</v>
      </c>
      <c r="HB146" s="260">
        <f t="shared" si="242"/>
        <v>49249.039645432989</v>
      </c>
      <c r="HC146" s="260">
        <f t="shared" si="243"/>
        <v>51733.10414766847</v>
      </c>
    </row>
    <row r="147" spans="1:211" ht="12" customHeight="1">
      <c r="A147" s="244" t="s">
        <v>1118</v>
      </c>
      <c r="B147" s="274">
        <f t="shared" si="35"/>
        <v>8.2057295743397152E-2</v>
      </c>
      <c r="C147" s="275">
        <v>-47.664126984127002</v>
      </c>
      <c r="D147" s="276">
        <f t="shared" si="36"/>
        <v>1.61</v>
      </c>
      <c r="E147" s="276">
        <f t="shared" si="37"/>
        <v>1.69</v>
      </c>
      <c r="F147" s="276">
        <f t="shared" si="38"/>
        <v>1.8839563953488374</v>
      </c>
      <c r="G147" s="276">
        <f t="shared" si="39"/>
        <v>1.932210215005814</v>
      </c>
      <c r="H147" s="276">
        <f t="shared" si="40"/>
        <v>1.9813077407802042</v>
      </c>
      <c r="I147" s="276">
        <f t="shared" si="41"/>
        <v>2.0353003315781297</v>
      </c>
      <c r="J147" s="276">
        <f t="shared" si="42"/>
        <v>2.094497115907751</v>
      </c>
      <c r="K147" s="276">
        <f t="shared" si="43"/>
        <v>2.1592419560950895</v>
      </c>
      <c r="L147" s="276">
        <f t="shared" si="44"/>
        <v>2.2299165152475013</v>
      </c>
      <c r="M147" s="276">
        <f t="shared" si="45"/>
        <v>2.306943696238124</v>
      </c>
      <c r="N147" s="260">
        <f t="shared" si="46"/>
        <v>2.4233032635665088</v>
      </c>
      <c r="O147" s="260">
        <f t="shared" si="47"/>
        <v>2.545531872662548</v>
      </c>
      <c r="P147" s="260">
        <f t="shared" si="48"/>
        <v>2.673925551193423</v>
      </c>
      <c r="Q147" s="260">
        <f t="shared" si="49"/>
        <v>2.8087952581188853</v>
      </c>
      <c r="R147" s="260">
        <f t="shared" si="50"/>
        <v>2.9504676368083542</v>
      </c>
      <c r="S147" s="260">
        <f t="shared" si="51"/>
        <v>3.0992858061443709</v>
      </c>
      <c r="T147" s="260">
        <f t="shared" si="52"/>
        <v>3.2556101915283904</v>
      </c>
      <c r="U147" s="260">
        <f t="shared" si="53"/>
        <v>3.4198193978015463</v>
      </c>
      <c r="V147" s="260">
        <f t="shared" si="54"/>
        <v>3.5923111261945264</v>
      </c>
      <c r="W147" s="260">
        <f t="shared" si="55"/>
        <v>3.7735031375273382</v>
      </c>
      <c r="X147" s="260">
        <f t="shared" si="56"/>
        <v>3.9638342639917532</v>
      </c>
      <c r="Y147" s="260">
        <f t="shared" si="57"/>
        <v>4.1637654719668857</v>
      </c>
      <c r="Z147" s="260">
        <f t="shared" si="58"/>
        <v>4.3737809784419612</v>
      </c>
      <c r="AA147" s="260">
        <f t="shared" si="59"/>
        <v>4.5943894237501528</v>
      </c>
      <c r="AB147" s="260">
        <f t="shared" si="60"/>
        <v>4.8261251034537516</v>
      </c>
      <c r="AC147" s="260">
        <f t="shared" si="61"/>
        <v>5.0695492623642036</v>
      </c>
      <c r="AD147" s="260">
        <f t="shared" si="62"/>
        <v>5.3252514538310125</v>
      </c>
      <c r="AE147" s="260">
        <f t="shared" si="63"/>
        <v>5.5938509675916066</v>
      </c>
      <c r="AF147" s="260">
        <f t="shared" si="64"/>
        <v>5.8759983296402902</v>
      </c>
      <c r="AG147" s="260">
        <f t="shared" si="65"/>
        <v>6.1723768777488512</v>
      </c>
      <c r="AH147" s="260">
        <f t="shared" si="66"/>
        <v>6.4837044164546107</v>
      </c>
      <c r="AI147" s="260">
        <f t="shared" si="67"/>
        <v>6.8107349555241345</v>
      </c>
      <c r="AJ147" s="260">
        <f t="shared" si="68"/>
        <v>7.1542605361030605</v>
      </c>
      <c r="AK147" s="260">
        <f t="shared" si="69"/>
        <v>7.5151131489747884</v>
      </c>
      <c r="AL147" s="260">
        <f t="shared" si="70"/>
        <v>7.8941667495739329</v>
      </c>
      <c r="AM147" s="260">
        <f t="shared" si="71"/>
        <v>8.2923393746347092</v>
      </c>
      <c r="AN147" s="260">
        <f t="shared" si="72"/>
        <v>8.7105953656006125</v>
      </c>
      <c r="AO147" s="260">
        <f t="shared" si="73"/>
        <v>9.1499477041803132</v>
      </c>
      <c r="AP147" s="260">
        <f t="shared" si="74"/>
        <v>9.6114604657062745</v>
      </c>
      <c r="AQ147" s="260">
        <f t="shared" si="75"/>
        <v>10.096251396237948</v>
      </c>
      <c r="AR147" s="260">
        <f t="shared" si="76"/>
        <v>10.605494619651052</v>
      </c>
      <c r="AS147" s="260">
        <f t="shared" si="77"/>
        <v>11.140423481269323</v>
      </c>
      <c r="AT147" s="260">
        <f t="shared" si="78"/>
        <v>11.70233353492573</v>
      </c>
      <c r="AU147" s="260">
        <f t="shared" si="79"/>
        <v>12.292585680687614</v>
      </c>
      <c r="AV147" s="260">
        <f t="shared" si="80"/>
        <v>12.91260946084504</v>
      </c>
      <c r="AW147" s="260">
        <f t="shared" si="81"/>
        <v>13.56390652214499</v>
      </c>
      <c r="AX147" s="260">
        <f t="shared" si="82"/>
        <v>14.248054252656628</v>
      </c>
      <c r="AY147" s="260">
        <f t="shared" si="83"/>
        <v>14.966709602075847</v>
      </c>
      <c r="AZ147" s="260">
        <f t="shared" si="84"/>
        <v>15.721613094721539</v>
      </c>
      <c r="BA147" s="260">
        <f t="shared" si="85"/>
        <v>16.514593044942757</v>
      </c>
      <c r="BB147" s="260">
        <f t="shared" si="86"/>
        <v>17.34756998514613</v>
      </c>
      <c r="BC147" s="260">
        <f t="shared" si="87"/>
        <v>18.222561317167834</v>
      </c>
      <c r="BD147" s="260">
        <f t="shared" si="88"/>
        <v>19.141686198255414</v>
      </c>
      <c r="BE147" s="260">
        <f t="shared" si="89"/>
        <v>20.107170673492821</v>
      </c>
      <c r="BF147" s="260">
        <f t="shared" si="90"/>
        <v>21.121353067099061</v>
      </c>
      <c r="BG147" s="260">
        <f t="shared" si="91"/>
        <v>22.18668964565768</v>
      </c>
      <c r="BH147" s="260">
        <f t="shared" si="92"/>
        <v>23.305760566992983</v>
      </c>
      <c r="BI147" s="260">
        <f t="shared" si="93"/>
        <v>24.481276129100706</v>
      </c>
      <c r="BJ147" s="260">
        <f t="shared" si="94"/>
        <v>25.716083334267463</v>
      </c>
      <c r="BK147" s="260">
        <f t="shared" si="95"/>
        <v>27.013172784276811</v>
      </c>
      <c r="BL147" s="260">
        <f t="shared" si="96"/>
        <v>28.375685923401509</v>
      </c>
      <c r="BM147" s="260">
        <f t="shared" si="97"/>
        <v>29.806922646723915</v>
      </c>
      <c r="BN147" s="260">
        <f t="shared" si="98"/>
        <v>31.310349292211239</v>
      </c>
      <c r="BO147" s="260">
        <f t="shared" si="99"/>
        <v>32.889607035901854</v>
      </c>
      <c r="BP147" s="260">
        <f t="shared" si="100"/>
        <v>34.54852071053498</v>
      </c>
      <c r="BQ147" s="260">
        <f t="shared" si="101"/>
        <v>36.291108068981998</v>
      </c>
      <c r="BR147" s="260">
        <f t="shared" si="102"/>
        <v>38.121589514914305</v>
      </c>
      <c r="BS147" s="260">
        <f t="shared" si="103"/>
        <v>40.044398324274965</v>
      </c>
      <c r="BT147" s="260">
        <f t="shared" si="104"/>
        <v>42.064191382309424</v>
      </c>
      <c r="BU147" s="260">
        <f t="shared" si="105"/>
        <v>44.185860462159681</v>
      </c>
      <c r="BV147" s="260">
        <f t="shared" si="106"/>
        <v>46.414544072337641</v>
      </c>
      <c r="BW147" s="260">
        <f t="shared" si="107"/>
        <v>48.755639901771346</v>
      </c>
      <c r="BX147" s="260">
        <f t="shared" si="108"/>
        <v>51.214817892564859</v>
      </c>
      <c r="BY147" s="260">
        <f t="shared" si="109"/>
        <v>53.798033972133076</v>
      </c>
      <c r="BZ147" s="260">
        <f t="shared" si="110"/>
        <v>56.511544477969444</v>
      </c>
      <c r="CA147" s="260">
        <f t="shared" si="111"/>
        <v>59.361921309982314</v>
      </c>
      <c r="CB147" s="260">
        <f t="shared" si="112"/>
        <v>62.356067847097528</v>
      </c>
      <c r="CC147" s="260">
        <f t="shared" si="113"/>
        <v>65.501235666676052</v>
      </c>
      <c r="CD147" s="260">
        <f t="shared" si="114"/>
        <v>68.805042107239586</v>
      </c>
      <c r="CE147" s="260">
        <f t="shared" si="115"/>
        <v>72.275488717039849</v>
      </c>
      <c r="CF147" s="260">
        <f t="shared" si="116"/>
        <v>75.920980633152141</v>
      </c>
      <c r="CG147" s="260">
        <f t="shared" si="117"/>
        <v>79.750346938028088</v>
      </c>
      <c r="CH147" s="260">
        <f t="shared" si="118"/>
        <v>83.772862042809223</v>
      </c>
      <c r="CI147" s="260">
        <f t="shared" si="119"/>
        <v>87.998268149190224</v>
      </c>
      <c r="CJ147" s="260">
        <f t="shared" si="120"/>
        <v>92.436798844232385</v>
      </c>
      <c r="CK147" s="260">
        <f t="shared" si="121"/>
        <v>97.09920388527226</v>
      </c>
      <c r="CL147" s="260">
        <f t="shared" si="122"/>
        <v>101.99677523495232</v>
      </c>
      <c r="CM147" s="260">
        <f t="shared" si="123"/>
        <v>107.14137440942844</v>
      </c>
      <c r="CN147" s="260">
        <f t="shared" si="124"/>
        <v>112.54546120598921</v>
      </c>
      <c r="CO147" s="260">
        <f t="shared" si="125"/>
        <v>118.22212387966316</v>
      </c>
      <c r="CP147" s="260">
        <f t="shared" si="126"/>
        <v>124.18511084189909</v>
      </c>
      <c r="CQ147" s="260">
        <f t="shared" si="127"/>
        <v>130.44886395809101</v>
      </c>
      <c r="CR147" s="260">
        <f t="shared" si="128"/>
        <v>137.02855352459179</v>
      </c>
      <c r="CS147" s="260">
        <f t="shared" si="129"/>
        <v>143.94011500992684</v>
      </c>
      <c r="CT147" s="260">
        <f t="shared" si="130"/>
        <v>151.20028764919189</v>
      </c>
      <c r="CU147" s="260">
        <f t="shared" si="131"/>
        <v>158.82665498510767</v>
      </c>
      <c r="CV147" s="260">
        <f t="shared" si="132"/>
        <v>166.83768745391833</v>
      </c>
      <c r="CW147" s="260">
        <f t="shared" si="133"/>
        <v>175.25278711927331</v>
      </c>
      <c r="CX147" s="260">
        <f t="shared" si="134"/>
        <v>184.09233466243415</v>
      </c>
      <c r="CY147" s="260">
        <f t="shared" si="135"/>
        <v>193.37773874261327</v>
      </c>
      <c r="CZ147" s="260">
        <f t="shared" si="136"/>
        <v>203.13148784699075</v>
      </c>
      <c r="DA147" s="260">
        <f t="shared" si="137"/>
        <v>213.37720475598596</v>
      </c>
      <c r="DB147" s="260">
        <f t="shared" si="138"/>
        <v>224.13970375569446</v>
      </c>
      <c r="DC147" s="260">
        <f t="shared" si="139"/>
        <v>235.4450507360539</v>
      </c>
      <c r="DD147" s="260">
        <f t="shared" si="140"/>
        <v>247.32062632029172</v>
      </c>
      <c r="DE147" s="260">
        <f t="shared" si="141"/>
        <v>259.79519217854914</v>
      </c>
      <c r="DF147" s="260">
        <f t="shared" si="142"/>
        <v>272.89896068628741</v>
      </c>
      <c r="DG147" s="260">
        <f t="shared" si="143"/>
        <v>286.66366809618359</v>
      </c>
      <c r="DH147" s="260">
        <f t="shared" si="144"/>
        <v>301.12265140073174</v>
      </c>
      <c r="DI147" s="260">
        <f t="shared" si="145"/>
        <v>316.31092907170461</v>
      </c>
      <c r="DJ147" s="260">
        <f t="shared" si="146"/>
        <v>332.26528587202063</v>
      </c>
      <c r="DK147" s="260">
        <f t="shared" si="147"/>
        <v>349.02436194542281</v>
      </c>
      <c r="DL147" s="260">
        <f t="shared" si="148"/>
        <v>366.62874639973802</v>
      </c>
      <c r="DM147" s="260">
        <f t="shared" si="149"/>
        <v>385.12107561036737</v>
      </c>
      <c r="DN147" s="260">
        <f t="shared" si="150"/>
        <v>404.5461364820909</v>
      </c>
      <c r="DO147" s="260">
        <f t="shared" si="151"/>
        <v>424.95097491927783</v>
      </c>
      <c r="DP147" s="260">
        <f t="shared" si="152"/>
        <v>446.38500976720866</v>
      </c>
      <c r="DQ147" s="260">
        <f t="shared" si="153"/>
        <v>468.90015250046577</v>
      </c>
      <c r="DR147" s="260">
        <f t="shared" si="154"/>
        <v>492.55093294826736</v>
      </c>
      <c r="DS147" s="260">
        <f t="shared" si="155"/>
        <v>517.39463136124186</v>
      </c>
      <c r="DT147" s="260">
        <f t="shared" si="156"/>
        <v>543.49141713949723</v>
      </c>
      <c r="DU147" s="260">
        <f t="shared" si="157"/>
        <v>570.90449455797386</v>
      </c>
      <c r="DV147" s="260">
        <f t="shared" si="158"/>
        <v>599.70025584201471</v>
      </c>
      <c r="DW147" s="260">
        <f t="shared" si="159"/>
        <v>629.94844196389022</v>
      </c>
      <c r="DX147" s="260">
        <f t="shared" si="160"/>
        <v>661.72231154971394</v>
      </c>
      <c r="DY147" s="260">
        <f t="shared" si="161"/>
        <v>695.09881830582663</v>
      </c>
      <c r="DZ147" s="260">
        <f t="shared" si="162"/>
        <v>730.15879739436207</v>
      </c>
      <c r="EA147" s="260">
        <f t="shared" si="163"/>
        <v>766.9871612093807</v>
      </c>
      <c r="EB147" s="260">
        <f t="shared" si="164"/>
        <v>805.6731050277242</v>
      </c>
      <c r="EC147" s="260">
        <f t="shared" si="165"/>
        <v>846.31032303266045</v>
      </c>
      <c r="ED147" s="260">
        <f t="shared" si="166"/>
        <v>888.99723523351236</v>
      </c>
      <c r="EE147" s="260">
        <f t="shared" si="167"/>
        <v>933.83722583084864</v>
      </c>
      <c r="EF147" s="260">
        <f t="shared" si="168"/>
        <v>980.93889360453863</v>
      </c>
      <c r="EG147" s="260">
        <f t="shared" si="169"/>
        <v>1030.4163149310914</v>
      </c>
      <c r="EH147" s="260">
        <f t="shared" si="170"/>
        <v>1082.3893200672835</v>
      </c>
      <c r="EI147" s="260">
        <f t="shared" si="171"/>
        <v>1136.9837833692145</v>
      </c>
      <c r="EJ147" s="260">
        <f t="shared" si="172"/>
        <v>1194.3319281496738</v>
      </c>
      <c r="EK147" s="260">
        <f t="shared" si="173"/>
        <v>1254.5726469121598</v>
      </c>
      <c r="EL147" s="260">
        <f t="shared" si="174"/>
        <v>1317.8518377371347</v>
      </c>
      <c r="EM147" s="260">
        <f t="shared" si="175"/>
        <v>1384.3227576352081</v>
      </c>
      <c r="EN147" s="260">
        <f t="shared" si="176"/>
        <v>1454.1463937230487</v>
      </c>
      <c r="EO147" s="260">
        <f t="shared" si="177"/>
        <v>1527.4918531209789</v>
      </c>
      <c r="EP147" s="260">
        <f t="shared" si="178"/>
        <v>1604.5367725165511</v>
      </c>
      <c r="EQ147" s="260">
        <f t="shared" si="179"/>
        <v>1685.4677483860362</v>
      </c>
      <c r="ER147" s="260">
        <f t="shared" si="180"/>
        <v>1770.4807889157873</v>
      </c>
      <c r="ES147" s="260">
        <f t="shared" si="181"/>
        <v>1859.781788717992</v>
      </c>
      <c r="ET147" s="260">
        <f t="shared" si="182"/>
        <v>1953.5870274905369</v>
      </c>
      <c r="EU147" s="260">
        <f t="shared" si="183"/>
        <v>2052.1236938286997</v>
      </c>
      <c r="EV147" s="260">
        <f t="shared" si="184"/>
        <v>2155.630435457294</v>
      </c>
      <c r="EW147" s="260">
        <f t="shared" si="185"/>
        <v>2264.3579372158879</v>
      </c>
      <c r="EX147" s="260">
        <f t="shared" si="186"/>
        <v>2378.5695281969265</v>
      </c>
      <c r="EY147" s="260">
        <f t="shared" si="187"/>
        <v>2498.5418195071975</v>
      </c>
      <c r="EZ147" s="260">
        <f t="shared" si="188"/>
        <v>2624.5653741972478</v>
      </c>
      <c r="FA147" s="260">
        <f t="shared" si="189"/>
        <v>2756.9454109812614</v>
      </c>
      <c r="FB147" s="260">
        <f t="shared" si="190"/>
        <v>2896.0025434517552</v>
      </c>
      <c r="FC147" s="260">
        <f t="shared" si="191"/>
        <v>3042.0735565794043</v>
      </c>
      <c r="FD147" s="260">
        <f t="shared" si="192"/>
        <v>3195.5122223786248</v>
      </c>
      <c r="FE147" s="260">
        <f t="shared" si="193"/>
        <v>3356.6901567143755</v>
      </c>
      <c r="FF147" s="260">
        <f t="shared" si="194"/>
        <v>3525.997719325308</v>
      </c>
      <c r="FG147" s="260">
        <f t="shared" si="195"/>
        <v>3703.8449592430411</v>
      </c>
      <c r="FH147" s="260">
        <f t="shared" si="196"/>
        <v>3890.6626078972854</v>
      </c>
      <c r="FI147" s="260">
        <f t="shared" si="197"/>
        <v>4086.9031223120433</v>
      </c>
      <c r="FJ147" s="260">
        <f t="shared" si="198"/>
        <v>4293.0417809194123</v>
      </c>
      <c r="FK147" s="260">
        <f t="shared" si="199"/>
        <v>4509.5778346449724</v>
      </c>
      <c r="FL147" s="260">
        <f t="shared" si="200"/>
        <v>4737.0357160525818</v>
      </c>
      <c r="FM147" s="260">
        <f t="shared" si="201"/>
        <v>4975.9663094770376</v>
      </c>
      <c r="FN147" s="260">
        <f t="shared" si="202"/>
        <v>5226.9482852207584</v>
      </c>
      <c r="FO147" s="260">
        <f t="shared" si="203"/>
        <v>5490.5895010457971</v>
      </c>
      <c r="FP147" s="260">
        <f t="shared" si="204"/>
        <v>5767.5284743554921</v>
      </c>
      <c r="FQ147" s="260">
        <f t="shared" si="205"/>
        <v>6058.435928631252</v>
      </c>
      <c r="FR147" s="260">
        <f t="shared" si="206"/>
        <v>6364.0164178698178</v>
      </c>
      <c r="FS147" s="260">
        <f t="shared" si="207"/>
        <v>6685.0100329552688</v>
      </c>
      <c r="FT147" s="260">
        <f t="shared" si="208"/>
        <v>7022.1941940984425</v>
      </c>
      <c r="FU147" s="260">
        <f t="shared" si="209"/>
        <v>7376.3855336849319</v>
      </c>
      <c r="FV147" s="260">
        <f t="shared" si="210"/>
        <v>7748.441874091749</v>
      </c>
      <c r="FW147" s="260">
        <f t="shared" si="211"/>
        <v>8139.2643052627736</v>
      </c>
      <c r="FX147" s="260">
        <f t="shared" si="212"/>
        <v>8549.7993670746946</v>
      </c>
      <c r="FY147" s="260">
        <f t="shared" si="213"/>
        <v>8981.0413417789696</v>
      </c>
      <c r="FZ147" s="260">
        <f t="shared" si="214"/>
        <v>9434.0346620718919</v>
      </c>
      <c r="GA147" s="260">
        <f t="shared" si="215"/>
        <v>9909.8764406249302</v>
      </c>
      <c r="GB147" s="260">
        <f t="shared" si="216"/>
        <v>10409.719127201639</v>
      </c>
      <c r="GC147" s="260">
        <f t="shared" si="217"/>
        <v>10934.773299796481</v>
      </c>
      <c r="GD147" s="260">
        <f t="shared" si="218"/>
        <v>11486.310596555435</v>
      </c>
      <c r="GE147" s="260">
        <f t="shared" si="219"/>
        <v>12065.66679557932</v>
      </c>
      <c r="GF147" s="260">
        <f t="shared" si="220"/>
        <v>12674.245050068781</v>
      </c>
      <c r="GG147" s="260">
        <f t="shared" si="221"/>
        <v>13313.519286646289</v>
      </c>
      <c r="GH147" s="260">
        <f t="shared" si="222"/>
        <v>13985.037775085531</v>
      </c>
      <c r="GI147" s="260">
        <f t="shared" si="223"/>
        <v>14690.426878093833</v>
      </c>
      <c r="GJ147" s="260">
        <f t="shared" si="224"/>
        <v>15431.394990229252</v>
      </c>
      <c r="GK147" s="260">
        <f t="shared" si="225"/>
        <v>16209.736675492095</v>
      </c>
      <c r="GL147" s="260">
        <f t="shared" si="226"/>
        <v>17027.337013611756</v>
      </c>
      <c r="GM147" s="260">
        <f t="shared" si="227"/>
        <v>17886.176165555211</v>
      </c>
      <c r="GN147" s="260">
        <f t="shared" si="228"/>
        <v>18788.334169314501</v>
      </c>
      <c r="GO147" s="260">
        <f t="shared" si="229"/>
        <v>19735.995977588162</v>
      </c>
      <c r="GP147" s="260">
        <f t="shared" si="230"/>
        <v>20731.456749557452</v>
      </c>
      <c r="GQ147" s="260">
        <f t="shared" si="231"/>
        <v>21777.127409573692</v>
      </c>
      <c r="GR147" s="260">
        <f t="shared" si="232"/>
        <v>22875.540486219295</v>
      </c>
      <c r="GS147" s="260">
        <f t="shared" si="233"/>
        <v>24029.356245884319</v>
      </c>
      <c r="GT147" s="260">
        <f t="shared" si="234"/>
        <v>25241.36913571347</v>
      </c>
      <c r="GU147" s="260">
        <f t="shared" si="235"/>
        <v>26514.514551527944</v>
      </c>
      <c r="GV147" s="260">
        <f t="shared" si="236"/>
        <v>27851.875947113334</v>
      </c>
      <c r="GW147" s="260">
        <f t="shared" si="237"/>
        <v>29256.692302091869</v>
      </c>
      <c r="GX147" s="260">
        <f t="shared" si="238"/>
        <v>30732.365966465382</v>
      </c>
      <c r="GY147" s="260">
        <f t="shared" si="239"/>
        <v>32282.470900828012</v>
      </c>
      <c r="GZ147" s="260">
        <f t="shared" si="240"/>
        <v>33910.761332205657</v>
      </c>
      <c r="HA147" s="260">
        <f t="shared" si="241"/>
        <v>35621.180846485928</v>
      </c>
      <c r="HB147" s="260">
        <f t="shared" si="242"/>
        <v>37417.871939459794</v>
      </c>
      <c r="HC147" s="260">
        <f t="shared" si="243"/>
        <v>39305.186049606607</v>
      </c>
    </row>
    <row r="148" spans="1:211" ht="12" customHeight="1">
      <c r="A148" s="259" t="s">
        <v>1252</v>
      </c>
      <c r="B148" s="274">
        <f t="shared" si="35"/>
        <v>8.2590925095071377E-2</v>
      </c>
      <c r="C148" s="275">
        <v>-76.850158730158711</v>
      </c>
      <c r="D148" s="276">
        <f t="shared" si="36"/>
        <v>2.17</v>
      </c>
      <c r="E148" s="276">
        <f t="shared" si="37"/>
        <v>2.3199999999999998</v>
      </c>
      <c r="F148" s="276">
        <f t="shared" si="38"/>
        <v>2.5001249999999997</v>
      </c>
      <c r="G148" s="276">
        <f t="shared" si="39"/>
        <v>2.5992857142857142</v>
      </c>
      <c r="H148" s="276">
        <f t="shared" si="40"/>
        <v>2.787289590964285</v>
      </c>
      <c r="I148" s="276">
        <f t="shared" si="41"/>
        <v>2.9881151537306727</v>
      </c>
      <c r="J148" s="276">
        <f t="shared" si="42"/>
        <v>3.2026386558029771</v>
      </c>
      <c r="K148" s="276">
        <f t="shared" si="43"/>
        <v>3.4317973622955544</v>
      </c>
      <c r="L148" s="276">
        <f t="shared" si="44"/>
        <v>3.6765939028245183</v>
      </c>
      <c r="M148" s="276">
        <f t="shared" si="45"/>
        <v>3.9381009428147205</v>
      </c>
      <c r="N148" s="260">
        <f t="shared" si="46"/>
        <v>4.1367341918830265</v>
      </c>
      <c r="O148" s="260">
        <f t="shared" si="47"/>
        <v>4.3453862719077643</v>
      </c>
      <c r="P148" s="260">
        <f t="shared" si="48"/>
        <v>4.5645625211150609</v>
      </c>
      <c r="Q148" s="260">
        <f t="shared" si="49"/>
        <v>4.7947937664057072</v>
      </c>
      <c r="R148" s="260">
        <f t="shared" si="50"/>
        <v>5.0366376089743792</v>
      </c>
      <c r="S148" s="260">
        <f t="shared" si="51"/>
        <v>5.2906797747740058</v>
      </c>
      <c r="T148" s="260">
        <f t="shared" si="52"/>
        <v>5.5575355330959866</v>
      </c>
      <c r="U148" s="260">
        <f t="shared" si="53"/>
        <v>5.8378511867019602</v>
      </c>
      <c r="V148" s="260">
        <f t="shared" si="54"/>
        <v>6.1323056371160902</v>
      </c>
      <c r="W148" s="260">
        <f t="shared" si="55"/>
        <v>6.4416120288688727</v>
      </c>
      <c r="X148" s="260">
        <f t="shared" si="56"/>
        <v>6.7665194766747128</v>
      </c>
      <c r="Y148" s="260">
        <f t="shared" si="57"/>
        <v>7.1078148797263196</v>
      </c>
      <c r="Z148" s="260">
        <f t="shared" si="58"/>
        <v>7.4663248275000251</v>
      </c>
      <c r="AA148" s="260">
        <f t="shared" si="59"/>
        <v>7.8429176016876969</v>
      </c>
      <c r="AB148" s="260">
        <f t="shared" si="60"/>
        <v>8.2385052791037978</v>
      </c>
      <c r="AC148" s="260">
        <f t="shared" si="61"/>
        <v>8.6540459406606178</v>
      </c>
      <c r="AD148" s="260">
        <f t="shared" si="62"/>
        <v>9.0905459917616884</v>
      </c>
      <c r="AE148" s="260">
        <f t="shared" si="63"/>
        <v>9.5490625997331158</v>
      </c>
      <c r="AF148" s="260">
        <f t="shared" si="64"/>
        <v>10.030706254196156</v>
      </c>
      <c r="AG148" s="260">
        <f t="shared" si="65"/>
        <v>10.536643456582004</v>
      </c>
      <c r="AH148" s="260">
        <f t="shared" si="66"/>
        <v>11.068099545302594</v>
      </c>
      <c r="AI148" s="260">
        <f t="shared" si="67"/>
        <v>11.626361663419743</v>
      </c>
      <c r="AJ148" s="260">
        <f t="shared" si="68"/>
        <v>12.212781876000085</v>
      </c>
      <c r="AK148" s="260">
        <f t="shared" si="69"/>
        <v>12.82878044470578</v>
      </c>
      <c r="AL148" s="260">
        <f t="shared" si="70"/>
        <v>13.47584926755178</v>
      </c>
      <c r="AM148" s="260">
        <f t="shared" si="71"/>
        <v>14.155555492160477</v>
      </c>
      <c r="AN148" s="260">
        <f t="shared" si="72"/>
        <v>14.869545311264719</v>
      </c>
      <c r="AO148" s="260">
        <f t="shared" si="73"/>
        <v>15.619547949651597</v>
      </c>
      <c r="AP148" s="260">
        <f t="shared" si="74"/>
        <v>16.407379852203071</v>
      </c>
      <c r="AQ148" s="260">
        <f t="shared" si="75"/>
        <v>17.23494908317651</v>
      </c>
      <c r="AR148" s="260">
        <f t="shared" si="76"/>
        <v>18.104259947379827</v>
      </c>
      <c r="AS148" s="260">
        <f t="shared" si="77"/>
        <v>19.017417844433364</v>
      </c>
      <c r="AT148" s="260">
        <f t="shared" si="78"/>
        <v>19.976634367875103</v>
      </c>
      <c r="AU148" s="260">
        <f t="shared" si="79"/>
        <v>20.984232661458837</v>
      </c>
      <c r="AV148" s="260">
        <f t="shared" si="80"/>
        <v>22.042653045617822</v>
      </c>
      <c r="AW148" s="260">
        <f t="shared" si="81"/>
        <v>23.154458927720736</v>
      </c>
      <c r="AX148" s="260">
        <f t="shared" si="82"/>
        <v>24.3223430104341</v>
      </c>
      <c r="AY148" s="260">
        <f t="shared" si="83"/>
        <v>25.549133813227296</v>
      </c>
      <c r="AZ148" s="260">
        <f t="shared" si="84"/>
        <v>26.837802522814762</v>
      </c>
      <c r="BA148" s="260">
        <f t="shared" si="85"/>
        <v>28.191470189126548</v>
      </c>
      <c r="BB148" s="260">
        <f t="shared" si="86"/>
        <v>29.613415284235284</v>
      </c>
      <c r="BC148" s="260">
        <f t="shared" si="87"/>
        <v>31.10708164254666</v>
      </c>
      <c r="BD148" s="260">
        <f t="shared" si="88"/>
        <v>32.676086801483947</v>
      </c>
      <c r="BE148" s="260">
        <f t="shared" si="89"/>
        <v>34.324230762866932</v>
      </c>
      <c r="BF148" s="260">
        <f t="shared" si="90"/>
        <v>36.055505196204706</v>
      </c>
      <c r="BG148" s="260">
        <f t="shared" si="91"/>
        <v>37.874103106191868</v>
      </c>
      <c r="BH148" s="260">
        <f t="shared" si="92"/>
        <v>39.784428987821975</v>
      </c>
      <c r="BI148" s="260">
        <f t="shared" si="93"/>
        <v>41.79110949371325</v>
      </c>
      <c r="BJ148" s="260">
        <f t="shared" si="94"/>
        <v>43.899004639481767</v>
      </c>
      <c r="BK148" s="260">
        <f t="shared" si="95"/>
        <v>46.1132195743007</v>
      </c>
      <c r="BL148" s="260">
        <f t="shared" si="96"/>
        <v>48.439116945152946</v>
      </c>
      <c r="BM148" s="260">
        <f t="shared" si="97"/>
        <v>50.882329884722331</v>
      </c>
      <c r="BN148" s="260">
        <f t="shared" si="98"/>
        <v>53.448775654378991</v>
      </c>
      <c r="BO148" s="260">
        <f t="shared" si="99"/>
        <v>56.144669975301099</v>
      </c>
      <c r="BP148" s="260">
        <f t="shared" si="100"/>
        <v>58.976542082441874</v>
      </c>
      <c r="BQ148" s="260">
        <f t="shared" si="101"/>
        <v>61.951250537801094</v>
      </c>
      <c r="BR148" s="260">
        <f t="shared" si="102"/>
        <v>65.075999841299833</v>
      </c>
      <c r="BS148" s="260">
        <f t="shared" si="103"/>
        <v>68.358357879488409</v>
      </c>
      <c r="BT148" s="260">
        <f t="shared" si="104"/>
        <v>71.80627425434696</v>
      </c>
      <c r="BU148" s="260">
        <f t="shared" si="105"/>
        <v>75.428099536569491</v>
      </c>
      <c r="BV148" s="260">
        <f t="shared" si="106"/>
        <v>79.232605489961259</v>
      </c>
      <c r="BW148" s="260">
        <f t="shared" si="107"/>
        <v>83.229006315931315</v>
      </c>
      <c r="BX148" s="260">
        <f t="shared" si="108"/>
        <v>87.426980969532707</v>
      </c>
      <c r="BY148" s="260">
        <f t="shared" si="109"/>
        <v>91.836696601097771</v>
      </c>
      <c r="BZ148" s="260">
        <f t="shared" si="110"/>
        <v>96.468833180242456</v>
      </c>
      <c r="CA148" s="260">
        <f t="shared" si="111"/>
        <v>101.33460936187686</v>
      </c>
      <c r="CB148" s="260">
        <f t="shared" si="112"/>
        <v>106.44580965686741</v>
      </c>
      <c r="CC148" s="260">
        <f t="shared" si="113"/>
        <v>111.81481297315563</v>
      </c>
      <c r="CD148" s="260">
        <f t="shared" si="114"/>
        <v>117.45462259645805</v>
      </c>
      <c r="CE148" s="260">
        <f t="shared" si="115"/>
        <v>123.3788976831578</v>
      </c>
      <c r="CF148" s="260">
        <f t="shared" si="116"/>
        <v>129.60198634166116</v>
      </c>
      <c r="CG148" s="260">
        <f t="shared" si="117"/>
        <v>136.13896038233938</v>
      </c>
      <c r="CH148" s="260">
        <f t="shared" si="118"/>
        <v>143.00565182021745</v>
      </c>
      <c r="CI148" s="260">
        <f t="shared" si="119"/>
        <v>150.21869121881596</v>
      </c>
      <c r="CJ148" s="260">
        <f t="shared" si="120"/>
        <v>157.79554796801224</v>
      </c>
      <c r="CK148" s="260">
        <f t="shared" si="121"/>
        <v>165.75457259346979</v>
      </c>
      <c r="CL148" s="260">
        <f t="shared" si="122"/>
        <v>174.11504120010656</v>
      </c>
      <c r="CM148" s="260">
        <f t="shared" si="123"/>
        <v>182.89720215724032</v>
      </c>
      <c r="CN148" s="260">
        <f t="shared" si="124"/>
        <v>192.12232513847837</v>
      </c>
      <c r="CO148" s="260">
        <f t="shared" si="125"/>
        <v>201.81275263512285</v>
      </c>
      <c r="CP148" s="260">
        <f t="shared" si="126"/>
        <v>211.99195406785225</v>
      </c>
      <c r="CQ148" s="260">
        <f t="shared" si="127"/>
        <v>222.68458262773362</v>
      </c>
      <c r="CR148" s="260">
        <f t="shared" si="128"/>
        <v>233.91653498422946</v>
      </c>
      <c r="CS148" s="260">
        <f t="shared" si="129"/>
        <v>245.71501400480733</v>
      </c>
      <c r="CT148" s="260">
        <f t="shared" si="130"/>
        <v>258.108594638054</v>
      </c>
      <c r="CU148" s="260">
        <f t="shared" si="131"/>
        <v>271.12729311985748</v>
      </c>
      <c r="CV148" s="260">
        <f t="shared" si="132"/>
        <v>284.8026396702686</v>
      </c>
      <c r="CW148" s="260">
        <f t="shared" si="133"/>
        <v>299.16775485710821</v>
      </c>
      <c r="CX148" s="260">
        <f t="shared" si="134"/>
        <v>314.25742981126632</v>
      </c>
      <c r="CY148" s="260">
        <f t="shared" si="135"/>
        <v>330.1082104879676</v>
      </c>
      <c r="CZ148" s="260">
        <f t="shared" si="136"/>
        <v>346.75848617807804</v>
      </c>
      <c r="DA148" s="260">
        <f t="shared" si="137"/>
        <v>364.24858248381901</v>
      </c>
      <c r="DB148" s="260">
        <f t="shared" si="138"/>
        <v>382.62085898406855</v>
      </c>
      <c r="DC148" s="260">
        <f t="shared" si="139"/>
        <v>401.91981182578786</v>
      </c>
      <c r="DD148" s="260">
        <f t="shared" si="140"/>
        <v>422.1921814900395</v>
      </c>
      <c r="DE148" s="260">
        <f t="shared" si="141"/>
        <v>443.48706599360003</v>
      </c>
      <c r="DF148" s="260">
        <f t="shared" si="142"/>
        <v>465.85603980032937</v>
      </c>
      <c r="DG148" s="260">
        <f t="shared" si="143"/>
        <v>489.35327873029314</v>
      </c>
      <c r="DH148" s="260">
        <f t="shared" si="144"/>
        <v>514.0356911691556</v>
      </c>
      <c r="DI148" s="260">
        <f t="shared" si="145"/>
        <v>539.9630558956228</v>
      </c>
      <c r="DJ148" s="260">
        <f t="shared" si="146"/>
        <v>567.19816686074171</v>
      </c>
      <c r="DK148" s="260">
        <f t="shared" si="147"/>
        <v>595.80698526970059</v>
      </c>
      <c r="DL148" s="260">
        <f t="shared" si="148"/>
        <v>625.85879933445756</v>
      </c>
      <c r="DM148" s="260">
        <f t="shared" si="149"/>
        <v>657.42639208410867</v>
      </c>
      <c r="DN148" s="260">
        <f t="shared" si="150"/>
        <v>690.58621763941403</v>
      </c>
      <c r="DO148" s="260">
        <f t="shared" si="151"/>
        <v>725.41858637840971</v>
      </c>
      <c r="DP148" s="260">
        <f t="shared" si="152"/>
        <v>762.00785944155564</v>
      </c>
      <c r="DQ148" s="260">
        <f t="shared" si="153"/>
        <v>800.44265304750058</v>
      </c>
      <c r="DR148" s="260">
        <f t="shared" si="154"/>
        <v>840.81605311429496</v>
      </c>
      <c r="DS148" s="260">
        <f t="shared" si="155"/>
        <v>883.22584070585151</v>
      </c>
      <c r="DT148" s="260">
        <f t="shared" si="156"/>
        <v>927.77472884966232</v>
      </c>
      <c r="DU148" s="260">
        <f t="shared" si="157"/>
        <v>974.57061129932777</v>
      </c>
      <c r="DV148" s="260">
        <f t="shared" si="158"/>
        <v>1023.7268238443797</v>
      </c>
      <c r="DW148" s="260">
        <f t="shared" si="159"/>
        <v>1075.3624188002689</v>
      </c>
      <c r="DX148" s="260">
        <f t="shared" si="160"/>
        <v>1129.6024533433088</v>
      </c>
      <c r="DY148" s="260">
        <f t="shared" si="161"/>
        <v>1186.5782923889019</v>
      </c>
      <c r="DZ148" s="260">
        <f t="shared" si="162"/>
        <v>1246.4279267465904</v>
      </c>
      <c r="EA148" s="260">
        <f t="shared" si="163"/>
        <v>1309.2963073224803</v>
      </c>
      <c r="EB148" s="260">
        <f t="shared" si="164"/>
        <v>1375.3356961784491</v>
      </c>
      <c r="EC148" s="260">
        <f t="shared" si="165"/>
        <v>1444.7060352983717</v>
      </c>
      <c r="ED148" s="260">
        <f t="shared" si="166"/>
        <v>1517.5753339544897</v>
      </c>
      <c r="EE148" s="260">
        <f t="shared" si="167"/>
        <v>1594.1200756120884</v>
      </c>
      <c r="EF148" s="260">
        <f t="shared" si="168"/>
        <v>1674.5256453579777</v>
      </c>
      <c r="EG148" s="260">
        <f t="shared" si="169"/>
        <v>1758.9867788879681</v>
      </c>
      <c r="EH148" s="260">
        <f t="shared" si="170"/>
        <v>1847.7080341407561</v>
      </c>
      <c r="EI148" s="260">
        <f t="shared" si="171"/>
        <v>1940.9042867204751</v>
      </c>
      <c r="EJ148" s="260">
        <f t="shared" si="172"/>
        <v>2038.8012503077866</v>
      </c>
      <c r="EK148" s="260">
        <f t="shared" si="173"/>
        <v>2141.6360233199043</v>
      </c>
      <c r="EL148" s="260">
        <f t="shared" si="174"/>
        <v>2249.6576631435164</v>
      </c>
      <c r="EM148" s="260">
        <f t="shared" si="175"/>
        <v>2363.1277893313486</v>
      </c>
      <c r="EN148" s="260">
        <f t="shared" si="176"/>
        <v>2482.3212172232679</v>
      </c>
      <c r="EO148" s="260">
        <f t="shared" si="177"/>
        <v>2607.5266235264976</v>
      </c>
      <c r="EP148" s="260">
        <f t="shared" si="178"/>
        <v>2739.0472454669252</v>
      </c>
      <c r="EQ148" s="260">
        <f t="shared" si="179"/>
        <v>2877.2016152047968</v>
      </c>
      <c r="ER148" s="260">
        <f t="shared" si="180"/>
        <v>3022.3243312934874</v>
      </c>
      <c r="ES148" s="260">
        <f t="shared" si="181"/>
        <v>3174.766869049753</v>
      </c>
      <c r="ET148" s="260">
        <f t="shared" si="182"/>
        <v>3334.8984317981262</v>
      </c>
      <c r="EU148" s="260">
        <f t="shared" si="183"/>
        <v>3503.1068450510884</v>
      </c>
      <c r="EV148" s="260">
        <f t="shared" si="184"/>
        <v>3679.7994957906549</v>
      </c>
      <c r="EW148" s="260">
        <f t="shared" si="185"/>
        <v>3865.4043191262349</v>
      </c>
      <c r="EX148" s="260">
        <f t="shared" si="186"/>
        <v>4060.3708347183738</v>
      </c>
      <c r="EY148" s="260">
        <f t="shared" si="187"/>
        <v>4265.1712354785031</v>
      </c>
      <c r="EZ148" s="260">
        <f t="shared" si="188"/>
        <v>4480.3015311814461</v>
      </c>
      <c r="FA148" s="260">
        <f t="shared" si="189"/>
        <v>4706.2827497604203</v>
      </c>
      <c r="FB148" s="260">
        <f t="shared" si="190"/>
        <v>4943.662199193951</v>
      </c>
      <c r="FC148" s="260">
        <f t="shared" si="191"/>
        <v>5193.0147930409239</v>
      </c>
      <c r="FD148" s="260">
        <f t="shared" si="192"/>
        <v>5454.9444428340639</v>
      </c>
      <c r="FE148" s="260">
        <f t="shared" si="193"/>
        <v>5730.085520704145</v>
      </c>
      <c r="FF148" s="260">
        <f t="shared" si="194"/>
        <v>6019.104395777269</v>
      </c>
      <c r="FG148" s="260">
        <f t="shared" si="195"/>
        <v>6322.701048066232</v>
      </c>
      <c r="FH148" s="260">
        <f t="shared" si="196"/>
        <v>6641.6107637647156</v>
      </c>
      <c r="FI148" s="260">
        <f t="shared" si="197"/>
        <v>6976.6059160501463</v>
      </c>
      <c r="FJ148" s="260">
        <f t="shared" si="198"/>
        <v>7328.4978357081836</v>
      </c>
      <c r="FK148" s="260">
        <f t="shared" si="199"/>
        <v>7698.1387761093529</v>
      </c>
      <c r="FL148" s="260">
        <f t="shared" si="200"/>
        <v>8086.4239772968049</v>
      </c>
      <c r="FM148" s="260">
        <f t="shared" si="201"/>
        <v>8494.2938341842892</v>
      </c>
      <c r="FN148" s="260">
        <f t="shared" si="202"/>
        <v>8922.7361741155128</v>
      </c>
      <c r="FO148" s="260">
        <f t="shared" si="203"/>
        <v>9372.7886493009482</v>
      </c>
      <c r="FP148" s="260">
        <f t="shared" si="204"/>
        <v>9845.5412499263948</v>
      </c>
      <c r="FQ148" s="260">
        <f t="shared" si="205"/>
        <v>10342.138944019811</v>
      </c>
      <c r="FR148" s="260">
        <f t="shared" si="206"/>
        <v>10863.78445046999</v>
      </c>
      <c r="FS148" s="260">
        <f t="shared" si="207"/>
        <v>11411.741151913056</v>
      </c>
      <c r="FT148" s="260">
        <f t="shared" si="208"/>
        <v>11987.336154541617</v>
      </c>
      <c r="FU148" s="260">
        <f t="shared" si="209"/>
        <v>12591.963502247112</v>
      </c>
      <c r="FV148" s="260">
        <f t="shared" si="210"/>
        <v>13227.087552879791</v>
      </c>
      <c r="FW148" s="260">
        <f t="shared" si="211"/>
        <v>13894.246524803346</v>
      </c>
      <c r="FX148" s="260">
        <f t="shared" si="212"/>
        <v>14595.056222333626</v>
      </c>
      <c r="FY148" s="260">
        <f t="shared" si="213"/>
        <v>15331.213949084184</v>
      </c>
      <c r="FZ148" s="260">
        <f t="shared" si="214"/>
        <v>16104.502618696428</v>
      </c>
      <c r="GA148" s="260">
        <f t="shared" si="215"/>
        <v>16916.795072910241</v>
      </c>
      <c r="GB148" s="260">
        <f t="shared" si="216"/>
        <v>17770.058617433089</v>
      </c>
      <c r="GC148" s="260">
        <f t="shared" si="217"/>
        <v>18666.359786593097</v>
      </c>
      <c r="GD148" s="260">
        <f t="shared" si="218"/>
        <v>19607.869348315726</v>
      </c>
      <c r="GE148" s="260">
        <f t="shared" si="219"/>
        <v>20596.867561545634</v>
      </c>
      <c r="GF148" s="260">
        <f t="shared" si="220"/>
        <v>21635.749698846874</v>
      </c>
      <c r="GG148" s="260">
        <f t="shared" si="221"/>
        <v>22727.03184755658</v>
      </c>
      <c r="GH148" s="260">
        <f t="shared" si="222"/>
        <v>23873.357003542151</v>
      </c>
      <c r="GI148" s="260">
        <f t="shared" si="223"/>
        <v>25077.501472320502</v>
      </c>
      <c r="GJ148" s="260">
        <f t="shared" si="224"/>
        <v>26342.38159304233</v>
      </c>
      <c r="GK148" s="260">
        <f t="shared" si="225"/>
        <v>27671.060801626365</v>
      </c>
      <c r="GL148" s="260">
        <f t="shared" si="226"/>
        <v>29066.757050149943</v>
      </c>
      <c r="GM148" s="260">
        <f t="shared" si="227"/>
        <v>30532.850600465008</v>
      </c>
      <c r="GN148" s="260">
        <f t="shared" si="228"/>
        <v>32072.892210915128</v>
      </c>
      <c r="GO148" s="260">
        <f t="shared" si="229"/>
        <v>33690.61173598098</v>
      </c>
      <c r="GP148" s="260">
        <f t="shared" si="230"/>
        <v>35389.927159682025</v>
      </c>
      <c r="GQ148" s="260">
        <f t="shared" si="231"/>
        <v>37174.95408461248</v>
      </c>
      <c r="GR148" s="260">
        <f t="shared" si="232"/>
        <v>39050.015699593292</v>
      </c>
      <c r="GS148" s="260">
        <f t="shared" si="233"/>
        <v>41019.653250080912</v>
      </c>
      <c r="GT148" s="260">
        <f t="shared" si="234"/>
        <v>43088.637036691325</v>
      </c>
      <c r="GU148" s="260">
        <f t="shared" si="235"/>
        <v>45261.977968476975</v>
      </c>
      <c r="GV148" s="260">
        <f t="shared" si="236"/>
        <v>47544.939698937531</v>
      </c>
      <c r="GW148" s="260">
        <f t="shared" si="237"/>
        <v>49943.051374156952</v>
      </c>
      <c r="GX148" s="260">
        <f t="shared" si="238"/>
        <v>52462.121023941909</v>
      </c>
      <c r="GY148" s="260">
        <f t="shared" si="239"/>
        <v>55108.249628393605</v>
      </c>
      <c r="GZ148" s="260">
        <f t="shared" si="240"/>
        <v>57887.845893981263</v>
      </c>
      <c r="HA148" s="260">
        <f t="shared" si="241"/>
        <v>60807.641774903612</v>
      </c>
      <c r="HB148" s="260">
        <f t="shared" si="242"/>
        <v>63874.708777329855</v>
      </c>
      <c r="HC148" s="260">
        <f t="shared" si="243"/>
        <v>67096.475086007689</v>
      </c>
    </row>
    <row r="149" spans="1:211" ht="12" customHeight="1">
      <c r="A149" s="259" t="s">
        <v>1253</v>
      </c>
      <c r="B149" s="274">
        <f t="shared" si="35"/>
        <v>8.6604554963367164E-2</v>
      </c>
      <c r="C149" s="275">
        <v>-28.409999999999997</v>
      </c>
      <c r="D149" s="276">
        <f t="shared" si="36"/>
        <v>1.24</v>
      </c>
      <c r="E149" s="276">
        <f t="shared" si="37"/>
        <v>1.24</v>
      </c>
      <c r="F149" s="276">
        <f t="shared" si="38"/>
        <v>1.25</v>
      </c>
      <c r="G149" s="276">
        <f t="shared" si="39"/>
        <v>1.1653161592505854</v>
      </c>
      <c r="H149" s="276">
        <f t="shared" si="40"/>
        <v>1.222867008736924</v>
      </c>
      <c r="I149" s="276">
        <f t="shared" si="41"/>
        <v>1.2844085581033615</v>
      </c>
      <c r="J149" s="276">
        <f t="shared" si="42"/>
        <v>1.3502535754283178</v>
      </c>
      <c r="K149" s="276">
        <f t="shared" si="43"/>
        <v>1.4207424126306545</v>
      </c>
      <c r="L149" s="276">
        <f t="shared" si="44"/>
        <v>1.4962456480156541</v>
      </c>
      <c r="M149" s="276">
        <f t="shared" si="45"/>
        <v>1.5771670014825665</v>
      </c>
      <c r="N149" s="260">
        <f t="shared" si="46"/>
        <v>1.6567174778103486</v>
      </c>
      <c r="O149" s="260">
        <f t="shared" si="47"/>
        <v>1.740280388000891</v>
      </c>
      <c r="P149" s="260">
        <f t="shared" si="48"/>
        <v>1.8280581145696262</v>
      </c>
      <c r="Q149" s="260">
        <f t="shared" si="49"/>
        <v>1.9202632479715938</v>
      </c>
      <c r="R149" s="260">
        <f t="shared" si="50"/>
        <v>2.0171191014780891</v>
      </c>
      <c r="S149" s="260">
        <f t="shared" si="51"/>
        <v>2.1188602520230928</v>
      </c>
      <c r="T149" s="260">
        <f t="shared" si="52"/>
        <v>2.2257331083293654</v>
      </c>
      <c r="U149" s="260">
        <f t="shared" si="53"/>
        <v>2.3379965076901672</v>
      </c>
      <c r="V149" s="260">
        <f t="shared" si="54"/>
        <v>2.4559223428519545</v>
      </c>
      <c r="W149" s="260">
        <f t="shared" si="55"/>
        <v>2.5797962205163136</v>
      </c>
      <c r="X149" s="260">
        <f t="shared" si="56"/>
        <v>2.7099181530559688</v>
      </c>
      <c r="Y149" s="260">
        <f t="shared" si="57"/>
        <v>2.8466032851201453</v>
      </c>
      <c r="Z149" s="260">
        <f t="shared" si="58"/>
        <v>2.9901826568890639</v>
      </c>
      <c r="AA149" s="260">
        <f t="shared" si="59"/>
        <v>3.1410040058261113</v>
      </c>
      <c r="AB149" s="260">
        <f t="shared" si="60"/>
        <v>3.2994326088694526</v>
      </c>
      <c r="AC149" s="260">
        <f t="shared" si="61"/>
        <v>3.4658521671028253</v>
      </c>
      <c r="AD149" s="260">
        <f t="shared" si="62"/>
        <v>3.6406657350480924</v>
      </c>
      <c r="AE149" s="260">
        <f t="shared" si="63"/>
        <v>3.8242966968302405</v>
      </c>
      <c r="AF149" s="260">
        <f t="shared" si="64"/>
        <v>4.0171897915790105</v>
      </c>
      <c r="AG149" s="260">
        <f t="shared" si="65"/>
        <v>4.2198121905505914</v>
      </c>
      <c r="AH149" s="260">
        <f t="shared" si="66"/>
        <v>4.4326546285780974</v>
      </c>
      <c r="AI149" s="260">
        <f t="shared" si="67"/>
        <v>4.6562325925910821</v>
      </c>
      <c r="AJ149" s="260">
        <f t="shared" si="68"/>
        <v>4.8910875700826075</v>
      </c>
      <c r="AK149" s="260">
        <f t="shared" si="69"/>
        <v>5.1377883605475461</v>
      </c>
      <c r="AL149" s="260">
        <f t="shared" si="70"/>
        <v>5.3969324530683087</v>
      </c>
      <c r="AM149" s="260">
        <f t="shared" si="71"/>
        <v>5.6691474733844025</v>
      </c>
      <c r="AN149" s="260">
        <f t="shared" si="72"/>
        <v>5.9550927039504984</v>
      </c>
      <c r="AO149" s="260">
        <f t="shared" si="73"/>
        <v>6.2554606806644717</v>
      </c>
      <c r="AP149" s="260">
        <f t="shared" si="74"/>
        <v>6.5709788701325449</v>
      </c>
      <c r="AQ149" s="260">
        <f t="shared" si="75"/>
        <v>6.902411431533757</v>
      </c>
      <c r="AR149" s="260">
        <f t="shared" si="76"/>
        <v>7.2505610673508158</v>
      </c>
      <c r="AS149" s="260">
        <f t="shared" si="77"/>
        <v>7.6162709674496893</v>
      </c>
      <c r="AT149" s="260">
        <f t="shared" si="78"/>
        <v>8.0004268512163055</v>
      </c>
      <c r="AU149" s="260">
        <f t="shared" si="79"/>
        <v>8.4039591126962705</v>
      </c>
      <c r="AV149" s="260">
        <f t="shared" si="80"/>
        <v>8.8278450739329397</v>
      </c>
      <c r="AW149" s="260">
        <f t="shared" si="81"/>
        <v>9.273111351961262</v>
      </c>
      <c r="AX149" s="260">
        <f t="shared" si="82"/>
        <v>9.7408363451900364</v>
      </c>
      <c r="AY149" s="260">
        <f t="shared" si="83"/>
        <v>10.232152845194431</v>
      </c>
      <c r="AZ149" s="260">
        <f t="shared" si="84"/>
        <v>10.748250780244263</v>
      </c>
      <c r="BA149" s="260">
        <f t="shared" si="85"/>
        <v>11.29038009721269</v>
      </c>
      <c r="BB149" s="260">
        <f t="shared" si="86"/>
        <v>11.859853788845028</v>
      </c>
      <c r="BC149" s="260">
        <f t="shared" si="87"/>
        <v>12.458051073719494</v>
      </c>
      <c r="BD149" s="260">
        <f t="shared" si="88"/>
        <v>13.086420736601498</v>
      </c>
      <c r="BE149" s="260">
        <f t="shared" si="89"/>
        <v>13.746484637281533</v>
      </c>
      <c r="BF149" s="260">
        <f t="shared" si="90"/>
        <v>14.439841396394765</v>
      </c>
      <c r="BG149" s="260">
        <f t="shared" si="91"/>
        <v>15.168170267149121</v>
      </c>
      <c r="BH149" s="260">
        <f t="shared" si="92"/>
        <v>15.933235202338835</v>
      </c>
      <c r="BI149" s="260">
        <f t="shared" si="93"/>
        <v>16.736889126493455</v>
      </c>
      <c r="BJ149" s="260">
        <f t="shared" si="94"/>
        <v>17.581078423509094</v>
      </c>
      <c r="BK149" s="260">
        <f t="shared" si="95"/>
        <v>18.467847650630603</v>
      </c>
      <c r="BL149" s="260">
        <f t="shared" si="96"/>
        <v>19.399344490201536</v>
      </c>
      <c r="BM149" s="260">
        <f t="shared" si="97"/>
        <v>20.377824951174663</v>
      </c>
      <c r="BN149" s="260">
        <f t="shared" si="98"/>
        <v>21.405658832980635</v>
      </c>
      <c r="BO149" s="260">
        <f t="shared" si="99"/>
        <v>22.485335464987841</v>
      </c>
      <c r="BP149" s="260">
        <f t="shared" si="100"/>
        <v>23.619469735454018</v>
      </c>
      <c r="BQ149" s="260">
        <f t="shared" si="101"/>
        <v>24.810808424571125</v>
      </c>
      <c r="BR149" s="260">
        <f t="shared" si="102"/>
        <v>26.062236856941734</v>
      </c>
      <c r="BS149" s="260">
        <f t="shared" si="103"/>
        <v>27.376785889598573</v>
      </c>
      <c r="BT149" s="260">
        <f t="shared" si="104"/>
        <v>28.757639252491696</v>
      </c>
      <c r="BU149" s="260">
        <f t="shared" si="105"/>
        <v>30.208141259221339</v>
      </c>
      <c r="BV149" s="260">
        <f t="shared" si="106"/>
        <v>31.731804906691167</v>
      </c>
      <c r="BW149" s="260">
        <f t="shared" si="107"/>
        <v>33.332320383298693</v>
      </c>
      <c r="BX149" s="260">
        <f t="shared" si="108"/>
        <v>35.013564006268929</v>
      </c>
      <c r="BY149" s="260">
        <f t="shared" si="109"/>
        <v>36.779607609776804</v>
      </c>
      <c r="BZ149" s="260">
        <f t="shared" si="110"/>
        <v>38.634728406595613</v>
      </c>
      <c r="CA149" s="260">
        <f t="shared" si="111"/>
        <v>40.583419347155562</v>
      </c>
      <c r="CB149" s="260">
        <f t="shared" si="112"/>
        <v>42.63040000110125</v>
      </c>
      <c r="CC149" s="260">
        <f t="shared" si="113"/>
        <v>44.78062798770231</v>
      </c>
      <c r="CD149" s="260">
        <f t="shared" si="114"/>
        <v>47.039310982800664</v>
      </c>
      <c r="CE149" s="260">
        <f t="shared" si="115"/>
        <v>49.411919331374349</v>
      </c>
      <c r="CF149" s="260">
        <f t="shared" si="116"/>
        <v>51.904199296264437</v>
      </c>
      <c r="CG149" s="260">
        <f t="shared" si="117"/>
        <v>54.522186975152351</v>
      </c>
      <c r="CH149" s="260">
        <f t="shared" si="118"/>
        <v>57.27222291949348</v>
      </c>
      <c r="CI149" s="260">
        <f t="shared" si="119"/>
        <v>60.160967490812737</v>
      </c>
      <c r="CJ149" s="260">
        <f t="shared" si="120"/>
        <v>63.195416991553998</v>
      </c>
      <c r="CK149" s="260">
        <f t="shared" si="121"/>
        <v>66.382920609550865</v>
      </c>
      <c r="CL149" s="260">
        <f t="shared" si="122"/>
        <v>69.731198217156816</v>
      </c>
      <c r="CM149" s="260">
        <f t="shared" si="123"/>
        <v>73.248359068143046</v>
      </c>
      <c r="CN149" s="260">
        <f t="shared" si="124"/>
        <v>76.942921437645921</v>
      </c>
      <c r="CO149" s="260">
        <f t="shared" si="125"/>
        <v>80.823833252730907</v>
      </c>
      <c r="CP149" s="260">
        <f t="shared" si="126"/>
        <v>84.90049376353798</v>
      </c>
      <c r="CQ149" s="260">
        <f t="shared" si="127"/>
        <v>89.182776307494692</v>
      </c>
      <c r="CR149" s="260">
        <f t="shared" si="128"/>
        <v>93.681052221729672</v>
      </c>
      <c r="CS149" s="260">
        <f t="shared" si="129"/>
        <v>98.406215961600623</v>
      </c>
      <c r="CT149" s="260">
        <f t="shared" si="130"/>
        <v>103.36971148617171</v>
      </c>
      <c r="CU149" s="260">
        <f t="shared" si="131"/>
        <v>108.5835599745439</v>
      </c>
      <c r="CV149" s="260">
        <f t="shared" si="132"/>
        <v>114.06038894016484</v>
      </c>
      <c r="CW149" s="260">
        <f t="shared" si="133"/>
        <v>119.81346281363092</v>
      </c>
      <c r="CX149" s="260">
        <f t="shared" si="134"/>
        <v>125.85671506805029</v>
      </c>
      <c r="CY149" s="260">
        <f t="shared" si="135"/>
        <v>132.20478196477202</v>
      </c>
      <c r="CZ149" s="260">
        <f t="shared" si="136"/>
        <v>138.8730380012108</v>
      </c>
      <c r="DA149" s="260">
        <f t="shared" si="137"/>
        <v>145.87763314661885</v>
      </c>
      <c r="DB149" s="260">
        <f t="shared" si="138"/>
        <v>153.23553195598677</v>
      </c>
      <c r="DC149" s="260">
        <f t="shared" si="139"/>
        <v>160.96455465680478</v>
      </c>
      <c r="DD149" s="260">
        <f t="shared" si="140"/>
        <v>169.08342030819199</v>
      </c>
      <c r="DE149" s="260">
        <f t="shared" si="141"/>
        <v>177.61179213692247</v>
      </c>
      <c r="DF149" s="260">
        <f t="shared" si="142"/>
        <v>186.570325160148</v>
      </c>
      <c r="DG149" s="260">
        <f t="shared" si="143"/>
        <v>195.98071621015566</v>
      </c>
      <c r="DH149" s="260">
        <f t="shared" si="144"/>
        <v>205.86575648231616</v>
      </c>
      <c r="DI149" s="260">
        <f t="shared" si="145"/>
        <v>216.24938673348996</v>
      </c>
      <c r="DJ149" s="260">
        <f t="shared" si="146"/>
        <v>227.15675526457701</v>
      </c>
      <c r="DK149" s="260">
        <f t="shared" si="147"/>
        <v>238.61427882763914</v>
      </c>
      <c r="DL149" s="260">
        <f t="shared" si="148"/>
        <v>250.64970660510696</v>
      </c>
      <c r="DM149" s="260">
        <f t="shared" si="149"/>
        <v>263.29218741602415</v>
      </c>
      <c r="DN149" s="260">
        <f t="shared" si="150"/>
        <v>276.5723403120964</v>
      </c>
      <c r="DO149" s="260">
        <f t="shared" si="151"/>
        <v>290.52232873452408</v>
      </c>
      <c r="DP149" s="260">
        <f t="shared" si="152"/>
        <v>305.17593841121834</v>
      </c>
      <c r="DQ149" s="260">
        <f t="shared" si="153"/>
        <v>320.56865918306409</v>
      </c>
      <c r="DR149" s="260">
        <f t="shared" si="154"/>
        <v>336.73777095740337</v>
      </c>
      <c r="DS149" s="260">
        <f t="shared" si="155"/>
        <v>353.72243399691422</v>
      </c>
      <c r="DT149" s="260">
        <f t="shared" si="156"/>
        <v>371.56378376255481</v>
      </c>
      <c r="DU149" s="260">
        <f t="shared" si="157"/>
        <v>390.30503054027656</v>
      </c>
      <c r="DV149" s="260">
        <f t="shared" si="158"/>
        <v>409.99156409279311</v>
      </c>
      <c r="DW149" s="260">
        <f t="shared" si="159"/>
        <v>430.67106358986308</v>
      </c>
      <c r="DX149" s="260">
        <f t="shared" si="160"/>
        <v>452.39361308332889</v>
      </c>
      <c r="DY149" s="260">
        <f t="shared" si="161"/>
        <v>475.21182280658309</v>
      </c>
      <c r="DZ149" s="260">
        <f t="shared" si="162"/>
        <v>499.18095659223894</v>
      </c>
      <c r="EA149" s="260">
        <f t="shared" si="163"/>
        <v>524.35906571660075</v>
      </c>
      <c r="EB149" s="260">
        <f t="shared" si="164"/>
        <v>550.80712949509427</v>
      </c>
      <c r="EC149" s="260">
        <f t="shared" si="165"/>
        <v>578.58920296916801</v>
      </c>
      <c r="ED149" s="260">
        <f t="shared" si="166"/>
        <v>607.77257204234979</v>
      </c>
      <c r="EE149" s="260">
        <f t="shared" si="167"/>
        <v>638.42791644118745</v>
      </c>
      <c r="EF149" s="260">
        <f t="shared" si="168"/>
        <v>670.62948089574991</v>
      </c>
      <c r="EG149" s="260">
        <f t="shared" si="169"/>
        <v>704.45525495427466</v>
      </c>
      <c r="EH149" s="260">
        <f t="shared" si="170"/>
        <v>739.98716186745708</v>
      </c>
      <c r="EI149" s="260">
        <f t="shared" si="171"/>
        <v>777.31125699984591</v>
      </c>
      <c r="EJ149" s="260">
        <f t="shared" si="172"/>
        <v>816.51793624887819</v>
      </c>
      <c r="EK149" s="260">
        <f t="shared" si="173"/>
        <v>857.7021549763291</v>
      </c>
      <c r="EL149" s="260">
        <f t="shared" si="174"/>
        <v>900.96365798241163</v>
      </c>
      <c r="EM149" s="260">
        <f t="shared" si="175"/>
        <v>946.40722107950194</v>
      </c>
      <c r="EN149" s="260">
        <f t="shared" si="176"/>
        <v>994.14290485056461</v>
      </c>
      <c r="EO149" s="260">
        <f t="shared" si="177"/>
        <v>1044.2863212068582</v>
      </c>
      <c r="EP149" s="260">
        <f t="shared" si="178"/>
        <v>1096.9589133905029</v>
      </c>
      <c r="EQ149" s="260">
        <f t="shared" si="179"/>
        <v>1152.2882501000531</v>
      </c>
      <c r="ER149" s="260">
        <f t="shared" si="180"/>
        <v>1210.4083344514243</v>
      </c>
      <c r="ES149" s="260">
        <f t="shared" si="181"/>
        <v>1271.4599285224485</v>
      </c>
      <c r="ET149" s="260">
        <f t="shared" si="182"/>
        <v>1335.5908942670844</v>
      </c>
      <c r="EU149" s="260">
        <f t="shared" si="183"/>
        <v>1402.9565516249424</v>
      </c>
      <c r="EV149" s="260">
        <f t="shared" si="184"/>
        <v>1473.7200546934414</v>
      </c>
      <c r="EW149" s="260">
        <f t="shared" si="185"/>
        <v>1548.0527868736515</v>
      </c>
      <c r="EX149" s="260">
        <f t="shared" si="186"/>
        <v>1626.1347759468363</v>
      </c>
      <c r="EY149" s="260">
        <f t="shared" si="187"/>
        <v>1708.1551300869755</v>
      </c>
      <c r="EZ149" s="260">
        <f t="shared" si="188"/>
        <v>1794.3124958652536</v>
      </c>
      <c r="FA149" s="260">
        <f t="shared" si="189"/>
        <v>1884.8155393557627</v>
      </c>
      <c r="FB149" s="260">
        <f t="shared" si="190"/>
        <v>1979.8834515076223</v>
      </c>
      <c r="FC149" s="260">
        <f t="shared" si="191"/>
        <v>2079.7464790074819</v>
      </c>
      <c r="FD149" s="260">
        <f t="shared" si="192"/>
        <v>2184.6464819181128</v>
      </c>
      <c r="FE149" s="260">
        <f t="shared" si="193"/>
        <v>2294.8375194436467</v>
      </c>
      <c r="FF149" s="260">
        <f t="shared" si="194"/>
        <v>2410.5864652401306</v>
      </c>
      <c r="FG149" s="260">
        <f t="shared" si="195"/>
        <v>2532.1736537616348</v>
      </c>
      <c r="FH149" s="260">
        <f t="shared" si="196"/>
        <v>2659.893559207314</v>
      </c>
      <c r="FI149" s="260">
        <f t="shared" si="197"/>
        <v>2794.0555087137632</v>
      </c>
      <c r="FJ149" s="260">
        <f t="shared" si="198"/>
        <v>2934.9844315199762</v>
      </c>
      <c r="FK149" s="260">
        <f t="shared" si="199"/>
        <v>3083.0216459193161</v>
      </c>
      <c r="FL149" s="260">
        <f t="shared" si="200"/>
        <v>3238.5256859044284</v>
      </c>
      <c r="FM149" s="260">
        <f t="shared" si="201"/>
        <v>3401.8731695071674</v>
      </c>
      <c r="FN149" s="260">
        <f t="shared" si="202"/>
        <v>3573.4597109365841</v>
      </c>
      <c r="FO149" s="260">
        <f t="shared" si="203"/>
        <v>3753.7008787240943</v>
      </c>
      <c r="FP149" s="260">
        <f t="shared" si="204"/>
        <v>3943.0332021963823</v>
      </c>
      <c r="FQ149" s="260">
        <f t="shared" si="205"/>
        <v>4141.9152287136285</v>
      </c>
      <c r="FR149" s="260">
        <f t="shared" si="206"/>
        <v>4350.8286342336123</v>
      </c>
      <c r="FS149" s="260">
        <f t="shared" si="207"/>
        <v>4570.2793898913751</v>
      </c>
      <c r="FT149" s="260">
        <f t="shared" si="208"/>
        <v>4800.7989874198192</v>
      </c>
      <c r="FU149" s="260">
        <f t="shared" si="209"/>
        <v>5042.9457263790937</v>
      </c>
      <c r="FV149" s="260">
        <f t="shared" si="210"/>
        <v>5297.3060663123433</v>
      </c>
      <c r="FW149" s="260">
        <f t="shared" si="211"/>
        <v>5564.496047102627</v>
      </c>
      <c r="FX149" s="260">
        <f t="shared" si="212"/>
        <v>5845.1627809709926</v>
      </c>
      <c r="FY149" s="260">
        <f t="shared" si="213"/>
        <v>6139.9860197292037</v>
      </c>
      <c r="FZ149" s="260">
        <f t="shared" si="214"/>
        <v>6449.6798010828843</v>
      </c>
      <c r="GA149" s="260">
        <f t="shared" si="215"/>
        <v>6774.9941779722803</v>
      </c>
      <c r="GB149" s="260">
        <f t="shared" si="216"/>
        <v>7116.7170351389714</v>
      </c>
      <c r="GC149" s="260">
        <f t="shared" si="217"/>
        <v>7475.675997318097</v>
      </c>
      <c r="GD149" s="260">
        <f t="shared" si="218"/>
        <v>7852.7404336775935</v>
      </c>
      <c r="GE149" s="260">
        <f t="shared" si="219"/>
        <v>8248.8235633590211</v>
      </c>
      <c r="GF149" s="260">
        <f t="shared" si="220"/>
        <v>8664.8846672194268</v>
      </c>
      <c r="GG149" s="260">
        <f t="shared" si="221"/>
        <v>9101.9314111309159</v>
      </c>
      <c r="GH149" s="260">
        <f t="shared" si="222"/>
        <v>9561.0222864647476</v>
      </c>
      <c r="GI149" s="260">
        <f t="shared" si="223"/>
        <v>10043.269173670635</v>
      </c>
      <c r="GJ149" s="260">
        <f t="shared" si="224"/>
        <v>10549.840035160003</v>
      </c>
      <c r="GK149" s="260">
        <f t="shared" si="225"/>
        <v>11081.961744015171</v>
      </c>
      <c r="GL149" s="260">
        <f t="shared" si="226"/>
        <v>11640.92305537533</v>
      </c>
      <c r="GM149" s="260">
        <f t="shared" si="227"/>
        <v>12228.077727695809</v>
      </c>
      <c r="GN149" s="260">
        <f t="shared" si="228"/>
        <v>12844.847801440024</v>
      </c>
      <c r="GO149" s="260">
        <f t="shared" si="229"/>
        <v>13492.727043144861</v>
      </c>
      <c r="GP149" s="260">
        <f t="shared" si="230"/>
        <v>14173.284563200727</v>
      </c>
      <c r="GQ149" s="260">
        <f t="shared" si="231"/>
        <v>14888.168616108222</v>
      </c>
      <c r="GR149" s="260">
        <f t="shared" si="232"/>
        <v>15639.110592415374</v>
      </c>
      <c r="GS149" s="260">
        <f t="shared" si="233"/>
        <v>16427.929212003553</v>
      </c>
      <c r="GT149" s="260">
        <f t="shared" si="234"/>
        <v>17256.534928877863</v>
      </c>
      <c r="GU149" s="260">
        <f t="shared" si="235"/>
        <v>18126.934558130073</v>
      </c>
      <c r="GV149" s="260">
        <f t="shared" si="236"/>
        <v>19041.236136280178</v>
      </c>
      <c r="GW149" s="260">
        <f t="shared" si="237"/>
        <v>20001.654026767985</v>
      </c>
      <c r="GX149" s="260">
        <f t="shared" si="238"/>
        <v>21010.514282959746</v>
      </c>
      <c r="GY149" s="260">
        <f t="shared" si="239"/>
        <v>22070.260281658666</v>
      </c>
      <c r="GZ149" s="260">
        <f t="shared" si="240"/>
        <v>23183.458640763114</v>
      </c>
      <c r="HA149" s="260">
        <f t="shared" si="241"/>
        <v>24352.805435404716</v>
      </c>
      <c r="HB149" s="260">
        <f t="shared" si="242"/>
        <v>25581.132727621181</v>
      </c>
      <c r="HC149" s="260">
        <f t="shared" si="243"/>
        <v>26871.415425378331</v>
      </c>
    </row>
    <row r="150" spans="1:211" ht="12" customHeight="1">
      <c r="A150" s="259" t="s">
        <v>535</v>
      </c>
      <c r="B150" s="274">
        <f t="shared" si="35"/>
        <v>8.2925030944118516E-2</v>
      </c>
      <c r="C150" s="275">
        <v>-62.678571428571445</v>
      </c>
      <c r="D150" s="276">
        <f t="shared" si="36"/>
        <v>1.64</v>
      </c>
      <c r="E150" s="276">
        <f t="shared" si="37"/>
        <v>1.7500000000000002</v>
      </c>
      <c r="F150" s="276">
        <f t="shared" si="38"/>
        <v>1.8700000000000003</v>
      </c>
      <c r="G150" s="276">
        <f t="shared" si="39"/>
        <v>2.02</v>
      </c>
      <c r="H150" s="276">
        <f t="shared" si="40"/>
        <v>2.2131055023000004</v>
      </c>
      <c r="I150" s="276">
        <f t="shared" si="41"/>
        <v>2.4146946382059178</v>
      </c>
      <c r="J150" s="276">
        <f t="shared" si="42"/>
        <v>2.623841837863905</v>
      </c>
      <c r="K150" s="276">
        <f t="shared" si="43"/>
        <v>2.8394458441237447</v>
      </c>
      <c r="L150" s="276">
        <f t="shared" si="44"/>
        <v>3.060232675962518</v>
      </c>
      <c r="M150" s="276">
        <f t="shared" si="45"/>
        <v>3.2847623801348989</v>
      </c>
      <c r="N150" s="260">
        <f t="shared" si="46"/>
        <v>3.4504419890270959</v>
      </c>
      <c r="O150" s="260">
        <f t="shared" si="47"/>
        <v>3.6244782854436863</v>
      </c>
      <c r="P150" s="260">
        <f t="shared" si="48"/>
        <v>3.8072927710217601</v>
      </c>
      <c r="Q150" s="260">
        <f t="shared" si="49"/>
        <v>3.9993282074526499</v>
      </c>
      <c r="R150" s="260">
        <f t="shared" si="50"/>
        <v>4.2010496888144377</v>
      </c>
      <c r="S150" s="260">
        <f t="shared" si="51"/>
        <v>4.4129457679916717</v>
      </c>
      <c r="T150" s="260">
        <f t="shared" si="52"/>
        <v>4.6355296399103789</v>
      </c>
      <c r="U150" s="260">
        <f t="shared" si="53"/>
        <v>4.8693403844540972</v>
      </c>
      <c r="V150" s="260">
        <f t="shared" si="54"/>
        <v>5.1149442720711384</v>
      </c>
      <c r="W150" s="260">
        <f t="shared" si="55"/>
        <v>5.3729361352351717</v>
      </c>
      <c r="X150" s="260">
        <f t="shared" si="56"/>
        <v>5.6439408090806991</v>
      </c>
      <c r="Y150" s="260">
        <f t="shared" si="57"/>
        <v>5.9286146447025008</v>
      </c>
      <c r="Z150" s="260">
        <f t="shared" si="58"/>
        <v>6.2276470987841632</v>
      </c>
      <c r="AA150" s="260">
        <f t="shared" si="59"/>
        <v>6.5417624034056221</v>
      </c>
      <c r="AB150" s="260">
        <f t="shared" si="60"/>
        <v>6.8717213200738696</v>
      </c>
      <c r="AC150" s="260">
        <f t="shared" si="61"/>
        <v>7.2183229822249233</v>
      </c>
      <c r="AD150" s="260">
        <f t="shared" si="62"/>
        <v>7.5824068306594832</v>
      </c>
      <c r="AE150" s="260">
        <f t="shared" si="63"/>
        <v>7.9648546465997025</v>
      </c>
      <c r="AF150" s="260">
        <f t="shared" si="64"/>
        <v>8.3665926872909875</v>
      </c>
      <c r="AG150" s="260">
        <f t="shared" si="65"/>
        <v>8.78859392932109</v>
      </c>
      <c r="AH150" s="260">
        <f t="shared" si="66"/>
        <v>9.2318804250896065</v>
      </c>
      <c r="AI150" s="260">
        <f t="shared" si="67"/>
        <v>9.6975257781350717</v>
      </c>
      <c r="AJ150" s="260">
        <f t="shared" si="68"/>
        <v>10.186657743314674</v>
      </c>
      <c r="AK150" s="260">
        <f t="shared" si="69"/>
        <v>10.700460958134046</v>
      </c>
      <c r="AL150" s="260">
        <f t="shared" si="70"/>
        <v>11.240179811842138</v>
      </c>
      <c r="AM150" s="260">
        <f t="shared" si="71"/>
        <v>11.807121459239932</v>
      </c>
      <c r="AN150" s="260">
        <f t="shared" si="72"/>
        <v>12.402658986502161</v>
      </c>
      <c r="AO150" s="260">
        <f t="shared" si="73"/>
        <v>13.028234736679433</v>
      </c>
      <c r="AP150" s="260">
        <f t="shared" si="74"/>
        <v>13.685363802934793</v>
      </c>
      <c r="AQ150" s="260">
        <f t="shared" si="75"/>
        <v>14.375637697975124</v>
      </c>
      <c r="AR150" s="260">
        <f t="shared" si="76"/>
        <v>15.100728208564394</v>
      </c>
      <c r="AS150" s="260">
        <f t="shared" si="77"/>
        <v>15.862391444454099</v>
      </c>
      <c r="AT150" s="260">
        <f t="shared" si="78"/>
        <v>16.662472091537058</v>
      </c>
      <c r="AU150" s="260">
        <f t="shared" si="79"/>
        <v>17.50290787952536</v>
      </c>
      <c r="AV150" s="260">
        <f t="shared" si="80"/>
        <v>18.385734274972819</v>
      </c>
      <c r="AW150" s="260">
        <f t="shared" si="81"/>
        <v>19.313089411008033</v>
      </c>
      <c r="AX150" s="260">
        <f t="shared" si="82"/>
        <v>20.287219265717471</v>
      </c>
      <c r="AY150" s="260">
        <f t="shared" si="83"/>
        <v>21.310483101720205</v>
      </c>
      <c r="AZ150" s="260">
        <f t="shared" si="84"/>
        <v>22.385359180108495</v>
      </c>
      <c r="BA150" s="260">
        <f t="shared" si="85"/>
        <v>23.514450762592887</v>
      </c>
      <c r="BB150" s="260">
        <f t="shared" si="86"/>
        <v>24.70049241638862</v>
      </c>
      <c r="BC150" s="260">
        <f t="shared" si="87"/>
        <v>25.94635663711313</v>
      </c>
      <c r="BD150" s="260">
        <f t="shared" si="88"/>
        <v>27.255060805734853</v>
      </c>
      <c r="BE150" s="260">
        <f t="shared" si="89"/>
        <v>28.629774496422502</v>
      </c>
      <c r="BF150" s="260">
        <f t="shared" si="90"/>
        <v>30.073827152993744</v>
      </c>
      <c r="BG150" s="260">
        <f t="shared" si="91"/>
        <v>31.590716152555082</v>
      </c>
      <c r="BH150" s="260">
        <f t="shared" si="92"/>
        <v>33.184115275862375</v>
      </c>
      <c r="BI150" s="260">
        <f t="shared" si="93"/>
        <v>34.857883604916566</v>
      </c>
      <c r="BJ150" s="260">
        <f t="shared" si="94"/>
        <v>36.61607486934377</v>
      </c>
      <c r="BK150" s="260">
        <f t="shared" si="95"/>
        <v>38.462947264196011</v>
      </c>
      <c r="BL150" s="260">
        <f t="shared" si="96"/>
        <v>40.402973762950381</v>
      </c>
      <c r="BM150" s="260">
        <f t="shared" si="97"/>
        <v>42.440852950684018</v>
      </c>
      <c r="BN150" s="260">
        <f t="shared" si="98"/>
        <v>44.581520403661784</v>
      </c>
      <c r="BO150" s="260">
        <f t="shared" si="99"/>
        <v>46.830160642897248</v>
      </c>
      <c r="BP150" s="260">
        <f t="shared" si="100"/>
        <v>49.192219690637351</v>
      </c>
      <c r="BQ150" s="260">
        <f t="shared" si="101"/>
        <v>51.673418260181712</v>
      </c>
      <c r="BR150" s="260">
        <f t="shared" si="102"/>
        <v>54.279765610981023</v>
      </c>
      <c r="BS150" s="260">
        <f t="shared" si="103"/>
        <v>57.017574102570642</v>
      </c>
      <c r="BT150" s="260">
        <f t="shared" si="104"/>
        <v>59.89347448258772</v>
      </c>
      <c r="BU150" s="260">
        <f t="shared" si="105"/>
        <v>62.914431945898158</v>
      </c>
      <c r="BV150" s="260">
        <f t="shared" si="106"/>
        <v>66.087763003727389</v>
      </c>
      <c r="BW150" s="260">
        <f t="shared" si="107"/>
        <v>69.421153203650491</v>
      </c>
      <c r="BX150" s="260">
        <f t="shared" si="108"/>
        <v>72.922675743358141</v>
      </c>
      <c r="BY150" s="260">
        <f t="shared" si="109"/>
        <v>76.600811023279334</v>
      </c>
      <c r="BZ150" s="260">
        <f t="shared" si="110"/>
        <v>80.464467185415728</v>
      </c>
      <c r="CA150" s="260">
        <f t="shared" si="111"/>
        <v>84.523001688131018</v>
      </c>
      <c r="CB150" s="260">
        <f t="shared" si="112"/>
        <v>88.786243969147691</v>
      </c>
      <c r="CC150" s="260">
        <f t="shared" si="113"/>
        <v>93.264519251639044</v>
      </c>
      <c r="CD150" s="260">
        <f t="shared" si="114"/>
        <v>97.968673551072939</v>
      </c>
      <c r="CE150" s="260">
        <f t="shared" si="115"/>
        <v>102.91009994337182</v>
      </c>
      <c r="CF150" s="260">
        <f t="shared" si="116"/>
        <v>108.10076615800817</v>
      </c>
      <c r="CG150" s="260">
        <f t="shared" si="117"/>
        <v>113.55324356286388</v>
      </c>
      <c r="CH150" s="260">
        <f t="shared" si="118"/>
        <v>119.28073761105223</v>
      </c>
      <c r="CI150" s="260">
        <f t="shared" si="119"/>
        <v>125.29711982344239</v>
      </c>
      <c r="CJ150" s="260">
        <f t="shared" si="120"/>
        <v>131.61696138434522</v>
      </c>
      <c r="CK150" s="260">
        <f t="shared" si="121"/>
        <v>138.25556843172689</v>
      </c>
      <c r="CL150" s="260">
        <f t="shared" si="122"/>
        <v>145.22901912741958</v>
      </c>
      <c r="CM150" s="260">
        <f t="shared" si="123"/>
        <v>152.55420259711096</v>
      </c>
      <c r="CN150" s="260">
        <f t="shared" si="124"/>
        <v>160.24885983442147</v>
      </c>
      <c r="CO150" s="260">
        <f t="shared" si="125"/>
        <v>168.33162666813595</v>
      </c>
      <c r="CP150" s="260">
        <f t="shared" si="126"/>
        <v>176.82207889665261</v>
      </c>
      <c r="CQ150" s="260">
        <f t="shared" si="127"/>
        <v>185.74077969896132</v>
      </c>
      <c r="CR150" s="260">
        <f t="shared" si="128"/>
        <v>195.10932943697668</v>
      </c>
      <c r="CS150" s="260">
        <f t="shared" si="129"/>
        <v>204.95041796984327</v>
      </c>
      <c r="CT150" s="260">
        <f t="shared" si="130"/>
        <v>215.28787960691346</v>
      </c>
      <c r="CU150" s="260">
        <f t="shared" si="131"/>
        <v>226.1467508324902</v>
      </c>
      <c r="CV150" s="260">
        <f t="shared" si="132"/>
        <v>237.55333094213862</v>
      </c>
      <c r="CW150" s="260">
        <f t="shared" si="133"/>
        <v>249.53524573742305</v>
      </c>
      <c r="CX150" s="260">
        <f t="shared" si="134"/>
        <v>262.121514433333</v>
      </c>
      <c r="CY150" s="260">
        <f t="shared" si="135"/>
        <v>275.34261994044164</v>
      </c>
      <c r="CZ150" s="260">
        <f t="shared" si="136"/>
        <v>289.23058269201567</v>
      </c>
      <c r="DA150" s="260">
        <f t="shared" si="137"/>
        <v>303.81903819487837</v>
      </c>
      <c r="DB150" s="260">
        <f t="shared" si="138"/>
        <v>319.14331849184879</v>
      </c>
      <c r="DC150" s="260">
        <f t="shared" si="139"/>
        <v>335.24053773305184</v>
      </c>
      <c r="DD150" s="260">
        <f t="shared" si="140"/>
        <v>352.14968206334606</v>
      </c>
      <c r="DE150" s="260">
        <f t="shared" si="141"/>
        <v>369.91170404356933</v>
      </c>
      <c r="DF150" s="260">
        <f t="shared" si="142"/>
        <v>388.56962183428266</v>
      </c>
      <c r="DG150" s="260">
        <f t="shared" si="143"/>
        <v>408.16862338222688</v>
      </c>
      <c r="DH150" s="260">
        <f t="shared" si="144"/>
        <v>428.75617586182398</v>
      </c>
      <c r="DI150" s="260">
        <f t="shared" si="145"/>
        <v>450.38214063678095</v>
      </c>
      <c r="DJ150" s="260">
        <f t="shared" si="146"/>
        <v>473.09889402022282</v>
      </c>
      <c r="DK150" s="260">
        <f t="shared" si="147"/>
        <v>496.96145412582854</v>
      </c>
      <c r="DL150" s="260">
        <f t="shared" si="148"/>
        <v>522.02761411718939</v>
      </c>
      <c r="DM150" s="260">
        <f t="shared" si="149"/>
        <v>548.35808217811223</v>
      </c>
      <c r="DN150" s="260">
        <f t="shared" si="150"/>
        <v>576.01662854286133</v>
      </c>
      <c r="DO150" s="260">
        <f t="shared" si="151"/>
        <v>605.0702399424365</v>
      </c>
      <c r="DP150" s="260">
        <f t="shared" si="152"/>
        <v>635.58928184094168</v>
      </c>
      <c r="DQ150" s="260">
        <f t="shared" si="153"/>
        <v>667.64766885496817</v>
      </c>
      <c r="DR150" s="260">
        <f t="shared" si="154"/>
        <v>701.32304376873458</v>
      </c>
      <c r="DS150" s="260">
        <f t="shared" si="155"/>
        <v>736.69696557854206</v>
      </c>
      <c r="DT150" s="260">
        <f t="shared" si="156"/>
        <v>773.8551070219753</v>
      </c>
      <c r="DU150" s="260">
        <f t="shared" si="157"/>
        <v>812.88746207024656</v>
      </c>
      <c r="DV150" s="260">
        <f t="shared" si="158"/>
        <v>853.88856388621355</v>
      </c>
      <c r="DW150" s="260">
        <f t="shared" si="159"/>
        <v>896.9577137759469</v>
      </c>
      <c r="DX150" s="260">
        <f t="shared" si="160"/>
        <v>942.19922168835024</v>
      </c>
      <c r="DY150" s="260">
        <f t="shared" si="161"/>
        <v>989.72265884530134</v>
      </c>
      <c r="DZ150" s="260">
        <f t="shared" si="162"/>
        <v>1039.643123114166</v>
      </c>
      <c r="EA150" s="260">
        <f t="shared" si="163"/>
        <v>1092.0815177653928</v>
      </c>
      <c r="EB150" s="260">
        <f t="shared" si="164"/>
        <v>1147.1648442903197</v>
      </c>
      <c r="EC150" s="260">
        <f t="shared" si="165"/>
        <v>1205.0265099883702</v>
      </c>
      <c r="ED150" s="260">
        <f t="shared" si="166"/>
        <v>1265.8066510685912</v>
      </c>
      <c r="EE150" s="260">
        <f t="shared" si="167"/>
        <v>1329.65247204806</v>
      </c>
      <c r="EF150" s="260">
        <f t="shared" si="168"/>
        <v>1396.7186022691501</v>
      </c>
      <c r="EG150" s="260">
        <f t="shared" si="169"/>
        <v>1467.1674703991196</v>
      </c>
      <c r="EH150" s="260">
        <f t="shared" si="170"/>
        <v>1541.1696978190212</v>
      </c>
      <c r="EI150" s="260">
        <f t="shared" si="171"/>
        <v>1618.904511854694</v>
      </c>
      <c r="EJ150" s="260">
        <f t="shared" si="172"/>
        <v>1700.5601798506491</v>
      </c>
      <c r="EK150" s="260">
        <f t="shared" si="173"/>
        <v>1786.3344651381374</v>
      </c>
      <c r="EL150" s="260">
        <f t="shared" si="174"/>
        <v>1876.4351060017191</v>
      </c>
      <c r="EM150" s="260">
        <f t="shared" si="175"/>
        <v>1971.0803188043528</v>
      </c>
      <c r="EN150" s="260">
        <f t="shared" si="176"/>
        <v>2070.4993264895297</v>
      </c>
      <c r="EO150" s="260">
        <f t="shared" si="177"/>
        <v>2174.9329137404452</v>
      </c>
      <c r="EP150" s="260">
        <f t="shared" si="178"/>
        <v>2284.6340101407527</v>
      </c>
      <c r="EQ150" s="260">
        <f t="shared" si="179"/>
        <v>2399.8683027492752</v>
      </c>
      <c r="ER150" s="260">
        <f t="shared" si="180"/>
        <v>2520.9148795722695</v>
      </c>
      <c r="ES150" s="260">
        <f t="shared" si="181"/>
        <v>2648.0669054916907</v>
      </c>
      <c r="ET150" s="260">
        <f t="shared" si="182"/>
        <v>2781.6323322864946</v>
      </c>
      <c r="EU150" s="260">
        <f t="shared" si="183"/>
        <v>2921.9346444665889</v>
      </c>
      <c r="EV150" s="260">
        <f t="shared" si="184"/>
        <v>3069.3136427257882</v>
      </c>
      <c r="EW150" s="260">
        <f t="shared" si="185"/>
        <v>3224.1262669112275</v>
      </c>
      <c r="EX150" s="260">
        <f t="shared" si="186"/>
        <v>3386.7474605023976</v>
      </c>
      <c r="EY150" s="260">
        <f t="shared" si="187"/>
        <v>3557.5710786935051</v>
      </c>
      <c r="EZ150" s="260">
        <f t="shared" si="188"/>
        <v>3737.0108422784515</v>
      </c>
      <c r="FA150" s="260">
        <f t="shared" si="189"/>
        <v>3925.5013396486647</v>
      </c>
      <c r="FB150" s="260">
        <f t="shared" si="190"/>
        <v>4123.499079330546</v>
      </c>
      <c r="FC150" s="260">
        <f t="shared" si="191"/>
        <v>4331.4835956116794</v>
      </c>
      <c r="FD150" s="260">
        <f t="shared" si="192"/>
        <v>4549.9586099335484</v>
      </c>
      <c r="FE150" s="260">
        <f t="shared" si="193"/>
        <v>4779.4532508635612</v>
      </c>
      <c r="FF150" s="260">
        <f t="shared" si="194"/>
        <v>5020.523335601044</v>
      </c>
      <c r="FG150" s="260">
        <f t="shared" si="195"/>
        <v>5273.7527161209118</v>
      </c>
      <c r="FH150" s="260">
        <f t="shared" si="196"/>
        <v>5539.7546932152763</v>
      </c>
      <c r="FI150" s="260">
        <f t="shared" si="197"/>
        <v>5819.173501857661</v>
      </c>
      <c r="FJ150" s="260">
        <f t="shared" si="198"/>
        <v>6112.6858714872778</v>
      </c>
      <c r="FK150" s="260">
        <f t="shared" si="199"/>
        <v>6421.0026649922238</v>
      </c>
      <c r="FL150" s="260">
        <f t="shared" si="200"/>
        <v>6744.870600361106</v>
      </c>
      <c r="FM150" s="260">
        <f t="shared" si="201"/>
        <v>7085.0740591727636</v>
      </c>
      <c r="FN150" s="260">
        <f t="shared" si="202"/>
        <v>7442.4369863041265</v>
      </c>
      <c r="FO150" s="260">
        <f t="shared" si="203"/>
        <v>7817.8248854571393</v>
      </c>
      <c r="FP150" s="260">
        <f t="shared" si="204"/>
        <v>8212.1469153377402</v>
      </c>
      <c r="FQ150" s="260">
        <f t="shared" si="205"/>
        <v>8626.3580915636867</v>
      </c>
      <c r="FR150" s="260">
        <f t="shared" si="206"/>
        <v>9061.4615996340672</v>
      </c>
      <c r="FS150" s="260">
        <f t="shared" si="207"/>
        <v>9518.5112245623041</v>
      </c>
      <c r="FT150" s="260">
        <f t="shared" si="208"/>
        <v>9998.6139030570266</v>
      </c>
      <c r="FU150" s="260">
        <f t="shared" si="209"/>
        <v>10502.932404432015</v>
      </c>
      <c r="FV150" s="260">
        <f t="shared" si="210"/>
        <v>11032.688146738103</v>
      </c>
      <c r="FW150" s="260">
        <f t="shared" si="211"/>
        <v>11589.164154937536</v>
      </c>
      <c r="FX150" s="260">
        <f t="shared" si="212"/>
        <v>12173.708168285213</v>
      </c>
      <c r="FY150" s="260">
        <f t="shared" si="213"/>
        <v>12787.735904442618</v>
      </c>
      <c r="FZ150" s="260">
        <f t="shared" si="214"/>
        <v>13432.7344882299</v>
      </c>
      <c r="GA150" s="260">
        <f t="shared" si="215"/>
        <v>14110.266053320236</v>
      </c>
      <c r="GB150" s="260">
        <f t="shared" si="216"/>
        <v>14821.97152559946</v>
      </c>
      <c r="GC150" s="260">
        <f t="shared" si="217"/>
        <v>15569.574597353996</v>
      </c>
      <c r="GD150" s="260">
        <f t="shared" si="218"/>
        <v>16354.885901912214</v>
      </c>
      <c r="GE150" s="260">
        <f t="shared" si="219"/>
        <v>17179.807398849855</v>
      </c>
      <c r="GF150" s="260">
        <f t="shared" si="220"/>
        <v>18046.33698038014</v>
      </c>
      <c r="GG150" s="260">
        <f t="shared" si="221"/>
        <v>18956.57331008487</v>
      </c>
      <c r="GH150" s="260">
        <f t="shared" si="222"/>
        <v>19912.720905705512</v>
      </c>
      <c r="GI150" s="260">
        <f t="shared" si="223"/>
        <v>20917.095478304356</v>
      </c>
      <c r="GJ150" s="260">
        <f t="shared" si="224"/>
        <v>21972.129540726823</v>
      </c>
      <c r="GK150" s="260">
        <f t="shared" si="225"/>
        <v>23080.37829894805</v>
      </c>
      <c r="GL150" s="260">
        <f t="shared" si="226"/>
        <v>24244.525840572238</v>
      </c>
      <c r="GM150" s="260">
        <f t="shared" si="227"/>
        <v>25467.39163547269</v>
      </c>
      <c r="GN150" s="260">
        <f t="shared" si="228"/>
        <v>26751.937364316629</v>
      </c>
      <c r="GO150" s="260">
        <f t="shared" si="229"/>
        <v>28101.274091512856</v>
      </c>
      <c r="GP150" s="260">
        <f t="shared" si="230"/>
        <v>29518.669799954656</v>
      </c>
      <c r="GQ150" s="260">
        <f t="shared" si="231"/>
        <v>31007.557305806306</v>
      </c>
      <c r="GR150" s="260">
        <f t="shared" si="232"/>
        <v>32571.542572502338</v>
      </c>
      <c r="GS150" s="260">
        <f t="shared" si="233"/>
        <v>34214.413444095218</v>
      </c>
      <c r="GT150" s="260">
        <f t="shared" si="234"/>
        <v>35940.148819103022</v>
      </c>
      <c r="GU150" s="260">
        <f t="shared" si="235"/>
        <v>37752.928287075309</v>
      </c>
      <c r="GV150" s="260">
        <f t="shared" si="236"/>
        <v>39657.142251216275</v>
      </c>
      <c r="GW150" s="260">
        <f t="shared" si="237"/>
        <v>41657.402561581221</v>
      </c>
      <c r="GX150" s="260">
        <f t="shared" si="238"/>
        <v>43758.553684599174</v>
      </c>
      <c r="GY150" s="260">
        <f t="shared" si="239"/>
        <v>45965.684435973293</v>
      </c>
      <c r="GZ150" s="260">
        <f t="shared" si="240"/>
        <v>48284.140305375156</v>
      </c>
      <c r="HA150" s="260">
        <f t="shared" si="241"/>
        <v>50719.53640278236</v>
      </c>
      <c r="HB150" s="260">
        <f t="shared" si="242"/>
        <v>53277.771057814367</v>
      </c>
      <c r="HC150" s="260">
        <f t="shared" si="243"/>
        <v>55965.040105003158</v>
      </c>
    </row>
    <row r="151" spans="1:211" ht="12" customHeight="1">
      <c r="A151" s="259" t="s">
        <v>1254</v>
      </c>
      <c r="B151" s="274">
        <f t="shared" si="35"/>
        <v>8.2207249671587768E-2</v>
      </c>
      <c r="C151" s="275">
        <v>-90.685714285714269</v>
      </c>
      <c r="D151" s="276">
        <f t="shared" si="36"/>
        <v>3.06</v>
      </c>
      <c r="E151" s="276">
        <f t="shared" si="37"/>
        <v>3.17</v>
      </c>
      <c r="F151" s="276">
        <f t="shared" si="38"/>
        <v>3.28</v>
      </c>
      <c r="G151" s="276">
        <f t="shared" si="39"/>
        <v>3.4004714285714286</v>
      </c>
      <c r="H151" s="276">
        <f t="shared" si="40"/>
        <v>3.5252191428571433</v>
      </c>
      <c r="I151" s="276">
        <f t="shared" si="41"/>
        <v>3.6688945043140868</v>
      </c>
      <c r="J151" s="276">
        <f t="shared" si="42"/>
        <v>3.8333624787279508</v>
      </c>
      <c r="K151" s="276">
        <f t="shared" si="43"/>
        <v>4.0208104803458014</v>
      </c>
      <c r="L151" s="276">
        <f t="shared" si="44"/>
        <v>4.2337958479724804</v>
      </c>
      <c r="M151" s="276">
        <f t="shared" si="45"/>
        <v>4.4753025971317966</v>
      </c>
      <c r="N151" s="260">
        <f t="shared" si="46"/>
        <v>4.7010316752688208</v>
      </c>
      <c r="O151" s="260">
        <f t="shared" si="47"/>
        <v>4.9381462665886291</v>
      </c>
      <c r="P151" s="260">
        <f t="shared" si="48"/>
        <v>5.1872206431854737</v>
      </c>
      <c r="Q151" s="260">
        <f t="shared" si="49"/>
        <v>5.4488580427727173</v>
      </c>
      <c r="R151" s="260">
        <f t="shared" si="50"/>
        <v>5.7236921296751042</v>
      </c>
      <c r="S151" s="260">
        <f t="shared" si="51"/>
        <v>6.012388529511786</v>
      </c>
      <c r="T151" s="260">
        <f t="shared" si="52"/>
        <v>6.3156464412869848</v>
      </c>
      <c r="U151" s="260">
        <f t="shared" si="53"/>
        <v>6.6342003307926394</v>
      </c>
      <c r="V151" s="260">
        <f t="shared" si="54"/>
        <v>6.9688217094243159</v>
      </c>
      <c r="W151" s="260">
        <f t="shared" si="55"/>
        <v>7.320321002718539</v>
      </c>
      <c r="X151" s="260">
        <f t="shared" si="56"/>
        <v>7.6895495131369804</v>
      </c>
      <c r="Y151" s="260">
        <f t="shared" si="57"/>
        <v>8.0774014818511972</v>
      </c>
      <c r="Z151" s="260">
        <f t="shared" si="58"/>
        <v>8.4848162545214176</v>
      </c>
      <c r="AA151" s="260">
        <f t="shared" si="59"/>
        <v>8.9127805563146971</v>
      </c>
      <c r="AB151" s="260">
        <f t="shared" si="60"/>
        <v>9.3623308816723423</v>
      </c>
      <c r="AC151" s="260">
        <f t="shared" si="61"/>
        <v>9.8345560046144502</v>
      </c>
      <c r="AD151" s="260">
        <f t="shared" si="62"/>
        <v>10.33059961566129</v>
      </c>
      <c r="AE151" s="260">
        <f t="shared" si="63"/>
        <v>10.851663091757954</v>
      </c>
      <c r="AF151" s="260">
        <f t="shared" si="64"/>
        <v>11.399008405910788</v>
      </c>
      <c r="AG151" s="260">
        <f t="shared" si="65"/>
        <v>11.973961183582517</v>
      </c>
      <c r="AH151" s="260">
        <f t="shared" si="66"/>
        <v>12.577913913248407</v>
      </c>
      <c r="AI151" s="260">
        <f t="shared" si="67"/>
        <v>13.212329318889145</v>
      </c>
      <c r="AJ151" s="260">
        <f t="shared" si="68"/>
        <v>13.878743902588365</v>
      </c>
      <c r="AK151" s="260">
        <f t="shared" si="69"/>
        <v>14.578771665814685</v>
      </c>
      <c r="AL151" s="260">
        <f t="shared" si="70"/>
        <v>15.314108018400903</v>
      </c>
      <c r="AM151" s="260">
        <f t="shared" si="71"/>
        <v>16.086533884687562</v>
      </c>
      <c r="AN151" s="260">
        <f t="shared" si="72"/>
        <v>16.897920016775647</v>
      </c>
      <c r="AO151" s="260">
        <f t="shared" si="73"/>
        <v>17.750231525334762</v>
      </c>
      <c r="AP151" s="260">
        <f t="shared" si="74"/>
        <v>18.645532638940011</v>
      </c>
      <c r="AQ151" s="260">
        <f t="shared" si="75"/>
        <v>19.585991703464309</v>
      </c>
      <c r="AR151" s="260">
        <f t="shared" si="76"/>
        <v>20.573886433634261</v>
      </c>
      <c r="AS151" s="260">
        <f t="shared" si="77"/>
        <v>21.611609429468444</v>
      </c>
      <c r="AT151" s="260">
        <f t="shared" si="78"/>
        <v>22.70167397095841</v>
      </c>
      <c r="AU151" s="260">
        <f t="shared" si="79"/>
        <v>23.846720105026741</v>
      </c>
      <c r="AV151" s="260">
        <f t="shared" si="80"/>
        <v>25.04952103950416</v>
      </c>
      <c r="AW151" s="260">
        <f t="shared" si="81"/>
        <v>26.312989859611466</v>
      </c>
      <c r="AX151" s="260">
        <f t="shared" si="82"/>
        <v>27.640186583213048</v>
      </c>
      <c r="AY151" s="260">
        <f t="shared" si="83"/>
        <v>29.034325571929188</v>
      </c>
      <c r="AZ151" s="260">
        <f t="shared" si="84"/>
        <v>30.49878331605629</v>
      </c>
      <c r="BA151" s="260">
        <f t="shared" si="85"/>
        <v>32.037106612149493</v>
      </c>
      <c r="BB151" s="260">
        <f t="shared" si="86"/>
        <v>33.653021153073013</v>
      </c>
      <c r="BC151" s="260">
        <f t="shared" si="87"/>
        <v>35.350440551322755</v>
      </c>
      <c r="BD151" s="260">
        <f t="shared" si="88"/>
        <v>37.133475817474789</v>
      </c>
      <c r="BE151" s="260">
        <f t="shared" si="89"/>
        <v>39.006445316715833</v>
      </c>
      <c r="BF151" s="260">
        <f t="shared" si="90"/>
        <v>40.973885227569575</v>
      </c>
      <c r="BG151" s="260">
        <f t="shared" si="91"/>
        <v>43.040560528149065</v>
      </c>
      <c r="BH151" s="260">
        <f t="shared" si="92"/>
        <v>45.211476536542889</v>
      </c>
      <c r="BI151" s="260">
        <f t="shared" si="93"/>
        <v>47.491891033285128</v>
      </c>
      <c r="BJ151" s="260">
        <f t="shared" si="94"/>
        <v>49.887326995268587</v>
      </c>
      <c r="BK151" s="260">
        <f t="shared" si="95"/>
        <v>52.403585971941901</v>
      </c>
      <c r="BL151" s="260">
        <f t="shared" si="96"/>
        <v>55.046762136186508</v>
      </c>
      <c r="BM151" s="260">
        <f t="shared" si="97"/>
        <v>57.823257043903588</v>
      </c>
      <c r="BN151" s="260">
        <f t="shared" si="98"/>
        <v>60.739795138057445</v>
      </c>
      <c r="BO151" s="260">
        <f t="shared" si="99"/>
        <v>63.803440034724893</v>
      </c>
      <c r="BP151" s="260">
        <f t="shared" si="100"/>
        <v>67.021611630594137</v>
      </c>
      <c r="BQ151" s="260">
        <f t="shared" si="101"/>
        <v>70.402104073345967</v>
      </c>
      <c r="BR151" s="260">
        <f t="shared" si="102"/>
        <v>73.953104638440323</v>
      </c>
      <c r="BS151" s="260">
        <f t="shared" si="103"/>
        <v>77.683213558025955</v>
      </c>
      <c r="BT151" s="260">
        <f t="shared" si="104"/>
        <v>81.601464849997384</v>
      </c>
      <c r="BU151" s="260">
        <f t="shared" si="105"/>
        <v>85.717348197645407</v>
      </c>
      <c r="BV151" s="260">
        <f t="shared" si="106"/>
        <v>90.040831932891692</v>
      </c>
      <c r="BW151" s="260">
        <f t="shared" si="107"/>
        <v>94.582387178771256</v>
      </c>
      <c r="BX151" s="260">
        <f t="shared" si="108"/>
        <v>99.353013209633687</v>
      </c>
      <c r="BY151" s="260">
        <f t="shared" si="109"/>
        <v>104.3642640904835</v>
      </c>
      <c r="BZ151" s="260">
        <f t="shared" si="110"/>
        <v>109.62827665997814</v>
      </c>
      <c r="CA151" s="260">
        <f t="shared" si="111"/>
        <v>115.15779992485578</v>
      </c>
      <c r="CB151" s="260">
        <f t="shared" si="112"/>
        <v>120.96622593698406</v>
      </c>
      <c r="CC151" s="260">
        <f t="shared" si="113"/>
        <v>127.06762222781151</v>
      </c>
      <c r="CD151" s="260">
        <f t="shared" si="114"/>
        <v>133.47676587877498</v>
      </c>
      <c r="CE151" s="260">
        <f t="shared" si="115"/>
        <v>140.209179310179</v>
      </c>
      <c r="CF151" s="260">
        <f t="shared" si="116"/>
        <v>147.2811678752247</v>
      </c>
      <c r="CG151" s="260">
        <f t="shared" si="117"/>
        <v>154.70985935023822</v>
      </c>
      <c r="CH151" s="260">
        <f t="shared" si="118"/>
        <v>162.51324541674012</v>
      </c>
      <c r="CI151" s="260">
        <f t="shared" si="119"/>
        <v>170.71022523582258</v>
      </c>
      <c r="CJ151" s="260">
        <f t="shared" si="120"/>
        <v>179.32065122036772</v>
      </c>
      <c r="CK151" s="260">
        <f t="shared" si="121"/>
        <v>188.36537711596338</v>
      </c>
      <c r="CL151" s="260">
        <f t="shared" si="122"/>
        <v>197.86630850696474</v>
      </c>
      <c r="CM151" s="260">
        <f t="shared" si="123"/>
        <v>207.84645587002311</v>
      </c>
      <c r="CN151" s="260">
        <f t="shared" si="124"/>
        <v>218.32999030357337</v>
      </c>
      <c r="CO151" s="260">
        <f t="shared" si="125"/>
        <v>229.34230206825194</v>
      </c>
      <c r="CP151" s="260">
        <f t="shared" si="126"/>
        <v>240.91006208002594</v>
      </c>
      <c r="CQ151" s="260">
        <f t="shared" si="127"/>
        <v>253.06128650496424</v>
      </c>
      <c r="CR151" s="260">
        <f t="shared" si="128"/>
        <v>265.82540461209408</v>
      </c>
      <c r="CS151" s="260">
        <f t="shared" si="129"/>
        <v>279.23333004867709</v>
      </c>
      <c r="CT151" s="260">
        <f t="shared" si="130"/>
        <v>293.31753571052792</v>
      </c>
      <c r="CU151" s="260">
        <f t="shared" si="131"/>
        <v>308.11213238870448</v>
      </c>
      <c r="CV151" s="260">
        <f t="shared" si="132"/>
        <v>323.6529513830468</v>
      </c>
      <c r="CW151" s="260">
        <f t="shared" si="133"/>
        <v>339.97763128264614</v>
      </c>
      <c r="CX151" s="260">
        <f t="shared" si="134"/>
        <v>357.1257091234217</v>
      </c>
      <c r="CY151" s="260">
        <f t="shared" si="135"/>
        <v>375.13871614357851</v>
      </c>
      <c r="CZ151" s="260">
        <f t="shared" si="136"/>
        <v>394.06027836886091</v>
      </c>
      <c r="DA151" s="260">
        <f t="shared" si="137"/>
        <v>413.93622227120846</v>
      </c>
      <c r="DB151" s="260">
        <f t="shared" si="138"/>
        <v>434.81468575671363</v>
      </c>
      <c r="DC151" s="260">
        <f t="shared" si="139"/>
        <v>456.74623475168141</v>
      </c>
      <c r="DD151" s="260">
        <f t="shared" si="140"/>
        <v>479.783985669157</v>
      </c>
      <c r="DE151" s="260">
        <f t="shared" si="141"/>
        <v>503.9837340525213</v>
      </c>
      <c r="DF151" s="260">
        <f t="shared" si="142"/>
        <v>529.40408970772137</v>
      </c>
      <c r="DG151" s="260">
        <f t="shared" si="143"/>
        <v>556.10661865141401</v>
      </c>
      <c r="DH151" s="260">
        <f t="shared" si="144"/>
        <v>584.15599221880871</v>
      </c>
      <c r="DI151" s="260">
        <f t="shared" si="145"/>
        <v>613.62014369233805</v>
      </c>
      <c r="DJ151" s="260">
        <f t="shared" si="146"/>
        <v>644.57043283049632</v>
      </c>
      <c r="DK151" s="260">
        <f t="shared" si="147"/>
        <v>677.08181869532257</v>
      </c>
      <c r="DL151" s="260">
        <f t="shared" si="148"/>
        <v>711.2330411971011</v>
      </c>
      <c r="DM151" s="260">
        <f t="shared" si="149"/>
        <v>747.10681179596679</v>
      </c>
      <c r="DN151" s="260">
        <f t="shared" si="150"/>
        <v>784.79001382227852</v>
      </c>
      <c r="DO151" s="260">
        <f t="shared" si="151"/>
        <v>824.37391290091966</v>
      </c>
      <c r="DP151" s="260">
        <f t="shared" si="152"/>
        <v>865.95437798915691</v>
      </c>
      <c r="DQ151" s="260">
        <f t="shared" si="153"/>
        <v>909.63211356339252</v>
      </c>
      <c r="DR151" s="260">
        <f t="shared" si="154"/>
        <v>955.51290351714738</v>
      </c>
      <c r="DS151" s="260">
        <f t="shared" si="155"/>
        <v>1003.7078673609757</v>
      </c>
      <c r="DT151" s="260">
        <f t="shared" si="156"/>
        <v>1054.333729344806</v>
      </c>
      <c r="DU151" s="260">
        <f t="shared" si="157"/>
        <v>1107.5131011545029</v>
      </c>
      <c r="DV151" s="260">
        <f t="shared" si="158"/>
        <v>1163.374778867314</v>
      </c>
      <c r="DW151" s="260">
        <f t="shared" si="159"/>
        <v>1222.0540548854067</v>
      </c>
      <c r="DX151" s="260">
        <f t="shared" si="160"/>
        <v>1283.6930456029702</v>
      </c>
      <c r="DY151" s="260">
        <f t="shared" si="161"/>
        <v>1348.4410356004687</v>
      </c>
      <c r="DZ151" s="260">
        <f t="shared" si="162"/>
        <v>1416.45483919965</v>
      </c>
      <c r="EA151" s="260">
        <f t="shared" si="163"/>
        <v>1487.8991802549747</v>
      </c>
      <c r="EB151" s="260">
        <f t="shared" si="164"/>
        <v>1562.9470911012809</v>
      </c>
      <c r="EC151" s="260">
        <f t="shared" si="165"/>
        <v>1641.7803316239097</v>
      </c>
      <c r="ED151" s="260">
        <f t="shared" si="166"/>
        <v>1724.5898294662406</v>
      </c>
      <c r="EE151" s="260">
        <f t="shared" si="167"/>
        <v>1811.576142440786</v>
      </c>
      <c r="EF151" s="260">
        <f t="shared" si="168"/>
        <v>1902.9499442637655</v>
      </c>
      <c r="EG151" s="260">
        <f t="shared" si="169"/>
        <v>1998.9325347895681</v>
      </c>
      <c r="EH151" s="260">
        <f t="shared" si="170"/>
        <v>2099.7563759808513</v>
      </c>
      <c r="EI151" s="260">
        <f t="shared" si="171"/>
        <v>2205.6656549123513</v>
      </c>
      <c r="EJ151" s="260">
        <f t="shared" si="172"/>
        <v>2316.9168751719499</v>
      </c>
      <c r="EK151" s="260">
        <f t="shared" si="173"/>
        <v>2433.7794780913291</v>
      </c>
      <c r="EL151" s="260">
        <f t="shared" si="174"/>
        <v>2556.5364953107805</v>
      </c>
      <c r="EM151" s="260">
        <f t="shared" si="175"/>
        <v>2685.4852342586255</v>
      </c>
      <c r="EN151" s="260">
        <f t="shared" si="176"/>
        <v>2820.9379982054247</v>
      </c>
      <c r="EO151" s="260">
        <f t="shared" si="177"/>
        <v>2963.2228426368865</v>
      </c>
      <c r="EP151" s="260">
        <f t="shared" si="178"/>
        <v>3112.6843697773493</v>
      </c>
      <c r="EQ151" s="260">
        <f t="shared" si="179"/>
        <v>3269.6845631881088</v>
      </c>
      <c r="ER151" s="260">
        <f t="shared" si="180"/>
        <v>3434.6036644619157</v>
      </c>
      <c r="ES151" s="260">
        <f t="shared" si="181"/>
        <v>3607.8410941369316</v>
      </c>
      <c r="ET151" s="260">
        <f t="shared" si="182"/>
        <v>3789.8164190605125</v>
      </c>
      <c r="EU151" s="260">
        <f t="shared" si="183"/>
        <v>3980.9703685457066</v>
      </c>
      <c r="EV151" s="260">
        <f t="shared" si="184"/>
        <v>4181.7659017815049</v>
      </c>
      <c r="EW151" s="260">
        <f t="shared" si="185"/>
        <v>4392.6893290820299</v>
      </c>
      <c r="EX151" s="260">
        <f t="shared" si="186"/>
        <v>4614.2514896902348</v>
      </c>
      <c r="EY151" s="260">
        <f t="shared" si="187"/>
        <v>4846.9889889886526</v>
      </c>
      <c r="EZ151" s="260">
        <f t="shared" si="188"/>
        <v>5091.4654981136273</v>
      </c>
      <c r="FA151" s="260">
        <f t="shared" si="189"/>
        <v>5348.2731191205812</v>
      </c>
      <c r="FB151" s="260">
        <f t="shared" si="190"/>
        <v>5618.0338190066277</v>
      </c>
      <c r="FC151" s="260">
        <f t="shared" si="191"/>
        <v>5901.4009360636401</v>
      </c>
      <c r="FD151" s="260">
        <f t="shared" si="192"/>
        <v>6199.0607622100024</v>
      </c>
      <c r="FE151" s="260">
        <f t="shared" si="193"/>
        <v>6511.7342051333653</v>
      </c>
      <c r="FF151" s="260">
        <f t="shared" si="194"/>
        <v>6840.1785342699313</v>
      </c>
      <c r="FG151" s="260">
        <f t="shared" si="195"/>
        <v>7185.1892148489333</v>
      </c>
      <c r="FH151" s="260">
        <f t="shared" si="196"/>
        <v>7547.6018344441782</v>
      </c>
      <c r="FI151" s="260">
        <f t="shared" si="197"/>
        <v>7928.2941266986281</v>
      </c>
      <c r="FJ151" s="260">
        <f t="shared" si="198"/>
        <v>8328.1880971232968</v>
      </c>
      <c r="FK151" s="260">
        <f t="shared" si="199"/>
        <v>8748.2522561189835</v>
      </c>
      <c r="FL151" s="260">
        <f t="shared" si="200"/>
        <v>9189.503964629037</v>
      </c>
      <c r="FM151" s="260">
        <f t="shared" si="201"/>
        <v>9653.0118981041232</v>
      </c>
      <c r="FN151" s="260">
        <f t="shared" si="202"/>
        <v>10139.898634746525</v>
      </c>
      <c r="FO151" s="260">
        <f t="shared" si="203"/>
        <v>10651.343374302491</v>
      </c>
      <c r="FP151" s="260">
        <f t="shared" si="204"/>
        <v>11188.5847939873</v>
      </c>
      <c r="FQ151" s="260">
        <f t="shared" si="205"/>
        <v>11752.924048459907</v>
      </c>
      <c r="FR151" s="260">
        <f t="shared" si="206"/>
        <v>12345.72792111281</v>
      </c>
      <c r="FS151" s="260">
        <f t="shared" si="207"/>
        <v>12968.432134309334</v>
      </c>
      <c r="FT151" s="260">
        <f t="shared" si="208"/>
        <v>13622.544826585459</v>
      </c>
      <c r="FU151" s="260">
        <f t="shared" si="209"/>
        <v>14309.650205237662</v>
      </c>
      <c r="FV151" s="260">
        <f t="shared" si="210"/>
        <v>15031.412383143072</v>
      </c>
      <c r="FW151" s="260">
        <f t="shared" si="211"/>
        <v>15789.579409104383</v>
      </c>
      <c r="FX151" s="260">
        <f t="shared" si="212"/>
        <v>16585.987501480693</v>
      </c>
      <c r="FY151" s="260">
        <f t="shared" si="213"/>
        <v>17422.56549535778</v>
      </c>
      <c r="FZ151" s="260">
        <f t="shared" si="214"/>
        <v>18301.339514028507</v>
      </c>
      <c r="GA151" s="260">
        <f t="shared" si="215"/>
        <v>19224.43787609725</v>
      </c>
      <c r="GB151" s="260">
        <f t="shared" si="216"/>
        <v>20194.096250093036</v>
      </c>
      <c r="GC151" s="260">
        <f t="shared" si="217"/>
        <v>21212.663069075355</v>
      </c>
      <c r="GD151" s="260">
        <f t="shared" si="218"/>
        <v>22282.605218346445</v>
      </c>
      <c r="GE151" s="260">
        <f t="shared" si="219"/>
        <v>23406.514010045175</v>
      </c>
      <c r="GF151" s="260">
        <f t="shared" si="220"/>
        <v>24587.111459092539</v>
      </c>
      <c r="GG151" s="260">
        <f t="shared" si="221"/>
        <v>25827.256875688552</v>
      </c>
      <c r="GH151" s="260">
        <f t="shared" si="222"/>
        <v>27129.953790327058</v>
      </c>
      <c r="GI151" s="260">
        <f t="shared" si="223"/>
        <v>28498.357228100289</v>
      </c>
      <c r="GJ151" s="260">
        <f t="shared" si="224"/>
        <v>29935.781349910845</v>
      </c>
      <c r="GK151" s="260">
        <f t="shared" si="225"/>
        <v>31445.707479097655</v>
      </c>
      <c r="GL151" s="260">
        <f t="shared" si="226"/>
        <v>33031.79253291557</v>
      </c>
      <c r="GM151" s="260">
        <f t="shared" si="227"/>
        <v>34697.877879289052</v>
      </c>
      <c r="GN151" s="260">
        <f t="shared" si="228"/>
        <v>36447.998640290258</v>
      </c>
      <c r="GO151" s="260">
        <f t="shared" si="229"/>
        <v>38286.39346487377</v>
      </c>
      <c r="GP151" s="260">
        <f t="shared" si="230"/>
        <v>40217.514794536757</v>
      </c>
      <c r="GQ151" s="260">
        <f t="shared" si="231"/>
        <v>42246.039646767116</v>
      </c>
      <c r="GR151" s="260">
        <f t="shared" si="232"/>
        <v>44376.880942396288</v>
      </c>
      <c r="GS151" s="260">
        <f t="shared" si="233"/>
        <v>46615.199404290594</v>
      </c>
      <c r="GT151" s="260">
        <f t="shared" si="234"/>
        <v>48966.416056198745</v>
      </c>
      <c r="GU151" s="260">
        <f t="shared" si="235"/>
        <v>51436.225352026835</v>
      </c>
      <c r="GV151" s="260">
        <f t="shared" si="236"/>
        <v>54030.608967338674</v>
      </c>
      <c r="GW151" s="260">
        <f t="shared" si="237"/>
        <v>56755.85028648343</v>
      </c>
      <c r="GX151" s="260">
        <f t="shared" si="238"/>
        <v>59618.549620437225</v>
      </c>
      <c r="GY151" s="260">
        <f t="shared" si="239"/>
        <v>62625.640192215033</v>
      </c>
      <c r="GZ151" s="260">
        <f t="shared" si="240"/>
        <v>65784.404928568198</v>
      </c>
      <c r="HA151" s="260">
        <f t="shared" si="241"/>
        <v>69102.494098635798</v>
      </c>
      <c r="HB151" s="260">
        <f t="shared" si="242"/>
        <v>72587.943842269044</v>
      </c>
      <c r="HC151" s="260">
        <f t="shared" si="243"/>
        <v>76249.195632902993</v>
      </c>
    </row>
    <row r="152" spans="1:211" ht="12" customHeight="1">
      <c r="A152" s="259" t="s">
        <v>1255</v>
      </c>
      <c r="B152" s="274">
        <f t="shared" si="35"/>
        <v>8.9182276457373089E-2</v>
      </c>
      <c r="C152" s="275">
        <v>-81.00968253968253</v>
      </c>
      <c r="D152" s="276">
        <f t="shared" si="36"/>
        <v>3.79</v>
      </c>
      <c r="E152" s="276">
        <f t="shared" si="37"/>
        <v>3.9199999999999995</v>
      </c>
      <c r="F152" s="276">
        <f t="shared" si="38"/>
        <v>3.95</v>
      </c>
      <c r="G152" s="276">
        <f t="shared" si="39"/>
        <v>4.05</v>
      </c>
      <c r="H152" s="276">
        <f t="shared" si="40"/>
        <v>4.145923842665991</v>
      </c>
      <c r="I152" s="276">
        <f t="shared" si="41"/>
        <v>4.2469993856641262</v>
      </c>
      <c r="J152" s="276">
        <f t="shared" si="42"/>
        <v>4.3534081433118379</v>
      </c>
      <c r="K152" s="276">
        <f t="shared" si="43"/>
        <v>4.4653356352892377</v>
      </c>
      <c r="L152" s="276">
        <f t="shared" si="44"/>
        <v>4.5829703406868436</v>
      </c>
      <c r="M152" s="276">
        <f t="shared" si="45"/>
        <v>4.7065024140965912</v>
      </c>
      <c r="N152" s="260">
        <f t="shared" si="46"/>
        <v>4.9438929431447471</v>
      </c>
      <c r="O152" s="260">
        <f t="shared" si="47"/>
        <v>5.1932571754492693</v>
      </c>
      <c r="P152" s="260">
        <f t="shared" si="48"/>
        <v>5.4551990507302737</v>
      </c>
      <c r="Q152" s="260">
        <f t="shared" si="49"/>
        <v>5.7303529707276644</v>
      </c>
      <c r="R152" s="260">
        <f t="shared" si="50"/>
        <v>6.0193853356701199</v>
      </c>
      <c r="S152" s="260">
        <f t="shared" si="51"/>
        <v>6.3229961582417946</v>
      </c>
      <c r="T152" s="260">
        <f t="shared" si="52"/>
        <v>6.6419207589556342</v>
      </c>
      <c r="U152" s="260">
        <f t="shared" si="53"/>
        <v>6.9769315470393503</v>
      </c>
      <c r="V152" s="260">
        <f t="shared" si="54"/>
        <v>7.328839891147223</v>
      </c>
      <c r="W152" s="260">
        <f t="shared" si="55"/>
        <v>7.6984980844284472</v>
      </c>
      <c r="X152" s="260">
        <f t="shared" si="56"/>
        <v>8.0868014087112385</v>
      </c>
      <c r="Y152" s="260">
        <f t="shared" si="57"/>
        <v>8.4946903028019936</v>
      </c>
      <c r="Z152" s="260">
        <f t="shared" si="58"/>
        <v>8.9231526401509669</v>
      </c>
      <c r="AA152" s="260">
        <f t="shared" si="59"/>
        <v>9.3732261214007337</v>
      </c>
      <c r="AB152" s="260">
        <f t="shared" si="60"/>
        <v>9.8460007876120592</v>
      </c>
      <c r="AC152" s="260">
        <f t="shared" si="61"/>
        <v>10.342621660253945</v>
      </c>
      <c r="AD152" s="260">
        <f t="shared" si="62"/>
        <v>10.864291514351722</v>
      </c>
      <c r="AE152" s="260">
        <f t="shared" si="63"/>
        <v>11.412273791509524</v>
      </c>
      <c r="AF152" s="260">
        <f t="shared" si="64"/>
        <v>11.987895659862239</v>
      </c>
      <c r="AG152" s="260">
        <f t="shared" si="65"/>
        <v>12.592551228367892</v>
      </c>
      <c r="AH152" s="260">
        <f t="shared" si="66"/>
        <v>13.227704923225193</v>
      </c>
      <c r="AI152" s="260">
        <f t="shared" si="67"/>
        <v>13.894895034593718</v>
      </c>
      <c r="AJ152" s="260">
        <f t="shared" si="68"/>
        <v>14.595737442206493</v>
      </c>
      <c r="AK152" s="260">
        <f t="shared" si="69"/>
        <v>15.331929528898209</v>
      </c>
      <c r="AL152" s="260">
        <f t="shared" si="70"/>
        <v>16.105254291527238</v>
      </c>
      <c r="AM152" s="260">
        <f t="shared" si="71"/>
        <v>16.917584659247787</v>
      </c>
      <c r="AN152" s="260">
        <f t="shared" si="72"/>
        <v>17.770888029590726</v>
      </c>
      <c r="AO152" s="260">
        <f t="shared" si="73"/>
        <v>18.667231033339053</v>
      </c>
      <c r="AP152" s="260">
        <f t="shared" si="74"/>
        <v>19.60878453973816</v>
      </c>
      <c r="AQ152" s="260">
        <f t="shared" si="75"/>
        <v>20.597828914163124</v>
      </c>
      <c r="AR152" s="260">
        <f t="shared" si="76"/>
        <v>21.636759540976616</v>
      </c>
      <c r="AS152" s="260">
        <f t="shared" si="77"/>
        <v>22.728092624953391</v>
      </c>
      <c r="AT152" s="260">
        <f t="shared" si="78"/>
        <v>23.874471285321892</v>
      </c>
      <c r="AU152" s="260">
        <f t="shared" si="79"/>
        <v>25.078671957182266</v>
      </c>
      <c r="AV152" s="260">
        <f t="shared" si="80"/>
        <v>26.343611115804457</v>
      </c>
      <c r="AW152" s="260">
        <f t="shared" si="81"/>
        <v>27.672352340092154</v>
      </c>
      <c r="AX152" s="260">
        <f t="shared" si="82"/>
        <v>29.068113732319631</v>
      </c>
      <c r="AY152" s="260">
        <f t="shared" si="83"/>
        <v>30.534275712111551</v>
      </c>
      <c r="AZ152" s="260">
        <f t="shared" si="84"/>
        <v>32.074389203542061</v>
      </c>
      <c r="BA152" s="260">
        <f t="shared" si="85"/>
        <v>33.692184235181671</v>
      </c>
      <c r="BB152" s="260">
        <f t="shared" si="86"/>
        <v>35.391578973920588</v>
      </c>
      <c r="BC152" s="260">
        <f t="shared" si="87"/>
        <v>37.176689214447528</v>
      </c>
      <c r="BD152" s="260">
        <f t="shared" si="88"/>
        <v>39.051838347366989</v>
      </c>
      <c r="BE152" s="260">
        <f t="shared" si="89"/>
        <v>41.021567830096679</v>
      </c>
      <c r="BF152" s="260">
        <f t="shared" si="90"/>
        <v>43.090648185904946</v>
      </c>
      <c r="BG152" s="260">
        <f t="shared" si="91"/>
        <v>45.264090557726917</v>
      </c>
      <c r="BH152" s="260">
        <f t="shared" si="92"/>
        <v>47.547158844741695</v>
      </c>
      <c r="BI152" s="260">
        <f t="shared" si="93"/>
        <v>49.945382451104493</v>
      </c>
      <c r="BJ152" s="260">
        <f t="shared" si="94"/>
        <v>52.464569677710017</v>
      </c>
      <c r="BK152" s="260">
        <f t="shared" si="95"/>
        <v>55.110821789420889</v>
      </c>
      <c r="BL152" s="260">
        <f t="shared" si="96"/>
        <v>57.890547791830791</v>
      </c>
      <c r="BM152" s="260">
        <f t="shared" si="97"/>
        <v>60.810479953350388</v>
      </c>
      <c r="BN152" s="260">
        <f t="shared" si="98"/>
        <v>63.877690110209315</v>
      </c>
      <c r="BO152" s="260">
        <f t="shared" si="99"/>
        <v>67.099606793863558</v>
      </c>
      <c r="BP152" s="260">
        <f t="shared" si="100"/>
        <v>70.484033222289398</v>
      </c>
      <c r="BQ152" s="260">
        <f t="shared" si="101"/>
        <v>74.039166198737433</v>
      </c>
      <c r="BR152" s="260">
        <f t="shared" si="102"/>
        <v>77.773615963717816</v>
      </c>
      <c r="BS152" s="260">
        <f t="shared" si="103"/>
        <v>81.696427048296641</v>
      </c>
      <c r="BT152" s="260">
        <f t="shared" si="104"/>
        <v>85.81710017920841</v>
      </c>
      <c r="BU152" s="260">
        <f t="shared" si="105"/>
        <v>90.145615288837078</v>
      </c>
      <c r="BV152" s="260">
        <f t="shared" si="106"/>
        <v>94.692455685793774</v>
      </c>
      <c r="BW152" s="260">
        <f t="shared" si="107"/>
        <v>99.468633444630527</v>
      </c>
      <c r="BX152" s="260">
        <f t="shared" si="108"/>
        <v>104.48571607618176</v>
      </c>
      <c r="BY152" s="260">
        <f t="shared" si="109"/>
        <v>109.75585454312682</v>
      </c>
      <c r="BZ152" s="260">
        <f t="shared" si="110"/>
        <v>115.2918126886251</v>
      </c>
      <c r="CA152" s="260">
        <f t="shared" si="111"/>
        <v>121.10699814929741</v>
      </c>
      <c r="CB152" s="260">
        <f t="shared" si="112"/>
        <v>127.21549482742229</v>
      </c>
      <c r="CC152" s="260">
        <f t="shared" si="113"/>
        <v>133.6320970009923</v>
      </c>
      <c r="CD152" s="260">
        <f t="shared" si="114"/>
        <v>140.37234515424205</v>
      </c>
      <c r="CE152" s="260">
        <f t="shared" si="115"/>
        <v>147.4525636154265</v>
      </c>
      <c r="CF152" s="260">
        <f t="shared" si="116"/>
        <v>154.88990009300522</v>
      </c>
      <c r="CG152" s="260">
        <f t="shared" si="117"/>
        <v>162.70236720598606</v>
      </c>
      <c r="CH152" s="260">
        <f t="shared" si="118"/>
        <v>170.90888610901106</v>
      </c>
      <c r="CI152" s="260">
        <f t="shared" si="119"/>
        <v>179.52933231784127</v>
      </c>
      <c r="CJ152" s="260">
        <f t="shared" si="120"/>
        <v>188.58458384622597</v>
      </c>
      <c r="CK152" s="260">
        <f t="shared" si="121"/>
        <v>198.09657177073976</v>
      </c>
      <c r="CL152" s="260">
        <f t="shared" si="122"/>
        <v>208.0883333460514</v>
      </c>
      <c r="CM152" s="260">
        <f t="shared" si="123"/>
        <v>218.58406779926537</v>
      </c>
      <c r="CN152" s="260">
        <f t="shared" si="124"/>
        <v>229.60919493846515</v>
      </c>
      <c r="CO152" s="260">
        <f t="shared" si="125"/>
        <v>241.19041671740393</v>
      </c>
      <c r="CP152" s="260">
        <f t="shared" si="126"/>
        <v>253.35578190544669</v>
      </c>
      <c r="CQ152" s="260">
        <f t="shared" si="127"/>
        <v>266.13475401938916</v>
      </c>
      <c r="CR152" s="260">
        <f t="shared" si="128"/>
        <v>279.55828268167937</v>
      </c>
      <c r="CS152" s="260">
        <f t="shared" si="129"/>
        <v>293.65887857786493</v>
      </c>
      <c r="CT152" s="260">
        <f t="shared" si="130"/>
        <v>308.47069219480721</v>
      </c>
      <c r="CU152" s="260">
        <f t="shared" si="131"/>
        <v>324.02959653035981</v>
      </c>
      <c r="CV152" s="260">
        <f t="shared" si="132"/>
        <v>340.37327397482738</v>
      </c>
      <c r="CW152" s="260">
        <f t="shared" si="133"/>
        <v>357.54130757462462</v>
      </c>
      <c r="CX152" s="260">
        <f t="shared" si="134"/>
        <v>375.5752768991685</v>
      </c>
      <c r="CY152" s="260">
        <f t="shared" si="135"/>
        <v>394.51885874318526</v>
      </c>
      <c r="CZ152" s="260">
        <f t="shared" si="136"/>
        <v>414.4179329083255</v>
      </c>
      <c r="DA152" s="260">
        <f t="shared" si="137"/>
        <v>435.32069332028084</v>
      </c>
      <c r="DB152" s="260">
        <f t="shared" si="138"/>
        <v>457.27776475051996</v>
      </c>
      <c r="DC152" s="260">
        <f t="shared" si="139"/>
        <v>480.34232542533283</v>
      </c>
      <c r="DD152" s="260">
        <f t="shared" si="140"/>
        <v>504.57023581913398</v>
      </c>
      <c r="DE152" s="260">
        <f t="shared" si="141"/>
        <v>530.02017394395034</v>
      </c>
      <c r="DF152" s="260">
        <f t="shared" si="142"/>
        <v>556.75377746275387</v>
      </c>
      <c r="DG152" s="260">
        <f t="shared" si="143"/>
        <v>584.83579297082667</v>
      </c>
      <c r="DH152" s="260">
        <f t="shared" si="144"/>
        <v>614.33423280670456</v>
      </c>
      <c r="DI152" s="260">
        <f t="shared" si="145"/>
        <v>645.32053977248347</v>
      </c>
      <c r="DJ152" s="260">
        <f t="shared" si="146"/>
        <v>677.86976016242704</v>
      </c>
      <c r="DK152" s="260">
        <f t="shared" si="147"/>
        <v>712.06072551893658</v>
      </c>
      <c r="DL152" s="260">
        <f t="shared" si="148"/>
        <v>747.97624355608195</v>
      </c>
      <c r="DM152" s="260">
        <f t="shared" si="149"/>
        <v>785.70329871309355</v>
      </c>
      <c r="DN152" s="260">
        <f t="shared" si="150"/>
        <v>825.33326282354119</v>
      </c>
      <c r="DO152" s="260">
        <f t="shared" si="151"/>
        <v>866.96211641042055</v>
      </c>
      <c r="DP152" s="260">
        <f t="shared" si="152"/>
        <v>910.69068114310926</v>
      </c>
      <c r="DQ152" s="260">
        <f t="shared" si="153"/>
        <v>956.62486401918147</v>
      </c>
      <c r="DR152" s="260">
        <f t="shared" si="154"/>
        <v>1004.8759138624703</v>
      </c>
      <c r="DS152" s="260">
        <f t="shared" si="155"/>
        <v>1055.5606907585957</v>
      </c>
      <c r="DT152" s="260">
        <f t="shared" si="156"/>
        <v>1108.8019490805079</v>
      </c>
      <c r="DU152" s="260">
        <f t="shared" si="157"/>
        <v>1164.7286347895117</v>
      </c>
      <c r="DV152" s="260">
        <f t="shared" si="158"/>
        <v>1223.4761977318101</v>
      </c>
      <c r="DW152" s="260">
        <f t="shared" si="159"/>
        <v>1285.1869196869227</v>
      </c>
      <c r="DX152" s="260">
        <f t="shared" si="160"/>
        <v>1350.0102589624876</v>
      </c>
      <c r="DY152" s="260">
        <f t="shared" si="161"/>
        <v>1418.1032123700252</v>
      </c>
      <c r="DZ152" s="260">
        <f t="shared" si="162"/>
        <v>1489.6306954583406</v>
      </c>
      <c r="EA152" s="260">
        <f t="shared" si="163"/>
        <v>1564.7659419254576</v>
      </c>
      <c r="EB152" s="260">
        <f t="shared" si="164"/>
        <v>1643.690923176428</v>
      </c>
      <c r="EC152" s="260">
        <f t="shared" si="165"/>
        <v>1726.5967890431518</v>
      </c>
      <c r="ED152" s="260">
        <f t="shared" si="166"/>
        <v>1813.6843307335935</v>
      </c>
      <c r="EE152" s="260">
        <f t="shared" si="167"/>
        <v>1905.1644671316203</v>
      </c>
      <c r="EF152" s="260">
        <f t="shared" si="168"/>
        <v>2001.258755625242</v>
      </c>
      <c r="EG152" s="260">
        <f t="shared" si="169"/>
        <v>2102.1999287004332</v>
      </c>
      <c r="EH152" s="260">
        <f t="shared" si="170"/>
        <v>2208.2324576001306</v>
      </c>
      <c r="EI152" s="260">
        <f t="shared" si="171"/>
        <v>2319.6131444135308</v>
      </c>
      <c r="EJ152" s="260">
        <f t="shared" si="172"/>
        <v>2436.6117440296925</v>
      </c>
      <c r="EK152" s="260">
        <f t="shared" si="173"/>
        <v>2559.5116174617528</v>
      </c>
      <c r="EL152" s="260">
        <f t="shared" si="174"/>
        <v>2688.6104181240653</v>
      </c>
      <c r="EM152" s="260">
        <f t="shared" si="175"/>
        <v>2824.2208127243553</v>
      </c>
      <c r="EN152" s="260">
        <f t="shared" si="176"/>
        <v>2966.6712385168466</v>
      </c>
      <c r="EO152" s="260">
        <f t="shared" si="177"/>
        <v>3116.3066987503553</v>
      </c>
      <c r="EP152" s="260">
        <f t="shared" si="178"/>
        <v>3273.4895982378634</v>
      </c>
      <c r="EQ152" s="260">
        <f t="shared" si="179"/>
        <v>3438.6006210712567</v>
      </c>
      <c r="ER152" s="260">
        <f t="shared" si="180"/>
        <v>3612.0396526069726</v>
      </c>
      <c r="ES152" s="260">
        <f t="shared" si="181"/>
        <v>3794.2267479555417</v>
      </c>
      <c r="ET152" s="260">
        <f t="shared" si="182"/>
        <v>3985.6031493206137</v>
      </c>
      <c r="EU152" s="260">
        <f t="shared" si="183"/>
        <v>4186.6323546513895</v>
      </c>
      <c r="EV152" s="260">
        <f t="shared" si="184"/>
        <v>4397.8012401966434</v>
      </c>
      <c r="EW152" s="260">
        <f t="shared" si="185"/>
        <v>4619.6212396790634</v>
      </c>
      <c r="EX152" s="260">
        <f t="shared" si="186"/>
        <v>4852.6295829457931</v>
      </c>
      <c r="EY152" s="260">
        <f t="shared" si="187"/>
        <v>5097.3905970950564</v>
      </c>
      <c r="EZ152" s="260">
        <f t="shared" si="188"/>
        <v>5354.4970732301081</v>
      </c>
      <c r="FA152" s="260">
        <f t="shared" si="189"/>
        <v>5624.5717021506771</v>
      </c>
      <c r="FB152" s="260">
        <f t="shared" si="190"/>
        <v>5908.2685824590089</v>
      </c>
      <c r="FC152" s="260">
        <f t="shared" si="191"/>
        <v>6206.2748047330415</v>
      </c>
      <c r="FD152" s="260">
        <f t="shared" si="192"/>
        <v>6519.3121156034358</v>
      </c>
      <c r="FE152" s="260">
        <f t="shared" si="193"/>
        <v>6848.1386657647245</v>
      </c>
      <c r="FF152" s="260">
        <f t="shared" si="194"/>
        <v>7193.5508461541122</v>
      </c>
      <c r="FG152" s="260">
        <f t="shared" si="195"/>
        <v>7556.3852167450214</v>
      </c>
      <c r="FH152" s="260">
        <f t="shared" si="196"/>
        <v>7937.5205326267378</v>
      </c>
      <c r="FI152" s="260">
        <f t="shared" si="197"/>
        <v>8337.879872277168</v>
      </c>
      <c r="FJ152" s="260">
        <f t="shared" si="198"/>
        <v>8758.4328731832084</v>
      </c>
      <c r="FK152" s="260">
        <f t="shared" si="199"/>
        <v>9200.1980802232265</v>
      </c>
      <c r="FL152" s="260">
        <f t="shared" si="200"/>
        <v>9664.2454124992146</v>
      </c>
      <c r="FM152" s="260">
        <f t="shared" si="201"/>
        <v>10151.698754593117</v>
      </c>
      <c r="FN152" s="260">
        <f t="shared" si="202"/>
        <v>10663.738678523114</v>
      </c>
      <c r="FO152" s="260">
        <f t="shared" si="203"/>
        <v>11201.605302992231</v>
      </c>
      <c r="FP152" s="260">
        <f t="shared" si="204"/>
        <v>11766.601296854136</v>
      </c>
      <c r="FQ152" s="260">
        <f t="shared" si="205"/>
        <v>12360.095034070266</v>
      </c>
      <c r="FR152" s="260">
        <f t="shared" si="206"/>
        <v>12983.523907799345</v>
      </c>
      <c r="FS152" s="260">
        <f t="shared" si="207"/>
        <v>13638.397811645727</v>
      </c>
      <c r="FT152" s="260">
        <f t="shared" si="208"/>
        <v>14326.302796497894</v>
      </c>
      <c r="FU152" s="260">
        <f t="shared" si="209"/>
        <v>15048.904911813606</v>
      </c>
      <c r="FV152" s="260">
        <f t="shared" si="210"/>
        <v>15807.954240655088</v>
      </c>
      <c r="FW152" s="260">
        <f t="shared" si="211"/>
        <v>16605.289138246651</v>
      </c>
      <c r="FX152" s="260">
        <f t="shared" si="212"/>
        <v>17442.840684320301</v>
      </c>
      <c r="FY152" s="260">
        <f t="shared" si="213"/>
        <v>18322.637360032473</v>
      </c>
      <c r="FZ152" s="260">
        <f t="shared" si="214"/>
        <v>19246.809960779035</v>
      </c>
      <c r="GA152" s="260">
        <f t="shared" si="215"/>
        <v>20217.596756806986</v>
      </c>
      <c r="GB152" s="260">
        <f t="shared" si="216"/>
        <v>21237.348914121445</v>
      </c>
      <c r="GC152" s="260">
        <f t="shared" si="217"/>
        <v>22308.53618881687</v>
      </c>
      <c r="GD152" s="260">
        <f t="shared" si="218"/>
        <v>23433.752908623803</v>
      </c>
      <c r="GE152" s="260">
        <f t="shared" si="219"/>
        <v>24615.724256157842</v>
      </c>
      <c r="GF152" s="260">
        <f t="shared" si="220"/>
        <v>25857.312869088466</v>
      </c>
      <c r="GG152" s="260">
        <f t="shared" si="221"/>
        <v>27161.525773212696</v>
      </c>
      <c r="GH152" s="260">
        <f t="shared" si="222"/>
        <v>28531.521665224951</v>
      </c>
      <c r="GI152" s="260">
        <f t="shared" si="223"/>
        <v>29970.618562821415</v>
      </c>
      <c r="GJ152" s="260">
        <f t="shared" si="224"/>
        <v>31482.301840666783</v>
      </c>
      <c r="GK152" s="260">
        <f t="shared" si="225"/>
        <v>33070.232671685844</v>
      </c>
      <c r="GL152" s="260">
        <f t="shared" si="226"/>
        <v>34738.256894124075</v>
      </c>
      <c r="GM152" s="260">
        <f t="shared" si="227"/>
        <v>36490.414325852442</v>
      </c>
      <c r="GN152" s="260">
        <f t="shared" si="228"/>
        <v>38330.948548475018</v>
      </c>
      <c r="GO152" s="260">
        <f t="shared" si="229"/>
        <v>40264.317184935549</v>
      </c>
      <c r="GP152" s="260">
        <f t="shared" si="230"/>
        <v>42295.202695514708</v>
      </c>
      <c r="GQ152" s="260">
        <f t="shared" si="231"/>
        <v>44428.523718364857</v>
      </c>
      <c r="GR152" s="260">
        <f t="shared" si="232"/>
        <v>46669.446982048263</v>
      </c>
      <c r="GS152" s="260">
        <f t="shared" si="233"/>
        <v>49023.399818929975</v>
      </c>
      <c r="GT152" s="260">
        <f t="shared" si="234"/>
        <v>51496.083309731686</v>
      </c>
      <c r="GU152" s="260">
        <f t="shared" si="235"/>
        <v>54093.486091081715</v>
      </c>
      <c r="GV152" s="260">
        <f t="shared" si="236"/>
        <v>56821.898859501765</v>
      </c>
      <c r="GW152" s="260">
        <f t="shared" si="237"/>
        <v>59687.929606958023</v>
      </c>
      <c r="GX152" s="260">
        <f t="shared" si="238"/>
        <v>62698.519624875742</v>
      </c>
      <c r="GY152" s="260">
        <f t="shared" si="239"/>
        <v>65860.960315377859</v>
      </c>
      <c r="GZ152" s="260">
        <f t="shared" si="240"/>
        <v>69182.910850462882</v>
      </c>
      <c r="HA152" s="260">
        <f t="shared" si="241"/>
        <v>72672.416721891452</v>
      </c>
      <c r="HB152" s="260">
        <f t="shared" si="242"/>
        <v>76337.929226707478</v>
      </c>
      <c r="HC152" s="260">
        <f t="shared" si="243"/>
        <v>80188.325935586516</v>
      </c>
    </row>
    <row r="153" spans="1:211" ht="12" customHeight="1">
      <c r="A153" s="259" t="s">
        <v>536</v>
      </c>
      <c r="B153" s="274">
        <f t="shared" si="35"/>
        <v>8.8804772174818192E-2</v>
      </c>
      <c r="C153" s="275">
        <v>-128.01317460317458</v>
      </c>
      <c r="D153" s="276">
        <f t="shared" si="36"/>
        <v>4.08</v>
      </c>
      <c r="E153" s="276">
        <f t="shared" si="37"/>
        <v>4.37</v>
      </c>
      <c r="F153" s="276">
        <f t="shared" si="38"/>
        <v>4.57</v>
      </c>
      <c r="G153" s="276">
        <f t="shared" si="39"/>
        <v>4.75</v>
      </c>
      <c r="H153" s="276">
        <f t="shared" si="40"/>
        <v>5.2197300000000002</v>
      </c>
      <c r="I153" s="276">
        <f t="shared" si="41"/>
        <v>5.7169731224137035</v>
      </c>
      <c r="J153" s="276">
        <f t="shared" si="42"/>
        <v>6.2413306216030771</v>
      </c>
      <c r="K153" s="276">
        <f t="shared" si="43"/>
        <v>6.792153310993764</v>
      </c>
      <c r="L153" s="276">
        <f t="shared" si="44"/>
        <v>7.3685287026294972</v>
      </c>
      <c r="M153" s="276">
        <f t="shared" si="45"/>
        <v>7.9692705731931026</v>
      </c>
      <c r="N153" s="260">
        <f t="shared" si="46"/>
        <v>8.3712313481056864</v>
      </c>
      <c r="O153" s="260">
        <f t="shared" si="47"/>
        <v>8.7934665588131615</v>
      </c>
      <c r="P153" s="260">
        <f t="shared" si="48"/>
        <v>9.2369988243680741</v>
      </c>
      <c r="Q153" s="260">
        <f t="shared" si="49"/>
        <v>9.7029023435432222</v>
      </c>
      <c r="R153" s="260">
        <f t="shared" si="50"/>
        <v>10.192305496452994</v>
      </c>
      <c r="S153" s="260">
        <f t="shared" si="51"/>
        <v>10.706393577397456</v>
      </c>
      <c r="T153" s="260">
        <f t="shared" si="52"/>
        <v>11.246411665547958</v>
      </c>
      <c r="U153" s="260">
        <f t="shared" si="53"/>
        <v>11.813667640426758</v>
      </c>
      <c r="V153" s="260">
        <f t="shared" si="54"/>
        <v>12.409535349483972</v>
      </c>
      <c r="W153" s="260">
        <f t="shared" si="55"/>
        <v>13.035457935443436</v>
      </c>
      <c r="X153" s="260">
        <f t="shared" si="56"/>
        <v>13.692951331476015</v>
      </c>
      <c r="Y153" s="260">
        <f t="shared" si="57"/>
        <v>14.383607932665434</v>
      </c>
      <c r="Z153" s="260">
        <f t="shared" si="58"/>
        <v>15.109100452658568</v>
      </c>
      <c r="AA153" s="260">
        <f t="shared" si="59"/>
        <v>15.871185974840717</v>
      </c>
      <c r="AB153" s="260">
        <f t="shared" si="60"/>
        <v>16.671710207847472</v>
      </c>
      <c r="AC153" s="260">
        <f t="shared" si="61"/>
        <v>17.512611955719649</v>
      </c>
      <c r="AD153" s="260">
        <f t="shared" si="62"/>
        <v>18.395927813527692</v>
      </c>
      <c r="AE153" s="260">
        <f t="shared" si="63"/>
        <v>19.32379709983789</v>
      </c>
      <c r="AF153" s="260">
        <f t="shared" si="64"/>
        <v>20.298467037966514</v>
      </c>
      <c r="AG153" s="260">
        <f t="shared" si="65"/>
        <v>21.322298198570383</v>
      </c>
      <c r="AH153" s="260">
        <f t="shared" si="66"/>
        <v>22.397770216755411</v>
      </c>
      <c r="AI153" s="260">
        <f t="shared" si="67"/>
        <v>23.527487797549473</v>
      </c>
      <c r="AJ153" s="260">
        <f t="shared" si="68"/>
        <v>24.71418702428436</v>
      </c>
      <c r="AK153" s="260">
        <f t="shared" si="69"/>
        <v>25.960741985165239</v>
      </c>
      <c r="AL153" s="260">
        <f t="shared" si="70"/>
        <v>27.270171734076566</v>
      </c>
      <c r="AM153" s="260">
        <f t="shared" si="71"/>
        <v>28.645647602483002</v>
      </c>
      <c r="AN153" s="260">
        <f t="shared" si="72"/>
        <v>30.090500880134144</v>
      </c>
      <c r="AO153" s="260">
        <f t="shared" si="73"/>
        <v>31.608230883175093</v>
      </c>
      <c r="AP153" s="260">
        <f t="shared" si="74"/>
        <v>33.202513429203172</v>
      </c>
      <c r="AQ153" s="260">
        <f t="shared" si="75"/>
        <v>34.87720973979669</v>
      </c>
      <c r="AR153" s="260">
        <f t="shared" si="76"/>
        <v>36.636375792076954</v>
      </c>
      <c r="AS153" s="260">
        <f t="shared" si="77"/>
        <v>38.484272141952218</v>
      </c>
      <c r="AT153" s="260">
        <f t="shared" si="78"/>
        <v>40.425374242834678</v>
      </c>
      <c r="AU153" s="260">
        <f t="shared" si="79"/>
        <v>42.464383284821594</v>
      </c>
      <c r="AV153" s="260">
        <f t="shared" si="80"/>
        <v>44.606237580592193</v>
      </c>
      <c r="AW153" s="260">
        <f t="shared" si="81"/>
        <v>46.856124525595938</v>
      </c>
      <c r="AX153" s="260">
        <f t="shared" si="82"/>
        <v>49.21949316149891</v>
      </c>
      <c r="AY153" s="260">
        <f t="shared" si="83"/>
        <v>51.702067373315835</v>
      </c>
      <c r="AZ153" s="260">
        <f t="shared" si="84"/>
        <v>54.309859752190192</v>
      </c>
      <c r="BA153" s="260">
        <f t="shared" si="85"/>
        <v>57.049186157396825</v>
      </c>
      <c r="BB153" s="260">
        <f t="shared" si="86"/>
        <v>59.926681012835189</v>
      </c>
      <c r="BC153" s="260">
        <f t="shared" si="87"/>
        <v>62.949313375059894</v>
      </c>
      <c r="BD153" s="260">
        <f t="shared" si="88"/>
        <v>66.124403811764154</v>
      </c>
      <c r="BE153" s="260">
        <f t="shared" si="89"/>
        <v>69.459642131594421</v>
      </c>
      <c r="BF153" s="260">
        <f t="shared" si="90"/>
        <v>72.963106008236224</v>
      </c>
      <c r="BG153" s="260">
        <f t="shared" si="91"/>
        <v>76.643280543877367</v>
      </c>
      <c r="BH153" s="260">
        <f t="shared" si="92"/>
        <v>80.509078819429661</v>
      </c>
      <c r="BI153" s="260">
        <f t="shared" si="93"/>
        <v>84.569863481279796</v>
      </c>
      <c r="BJ153" s="260">
        <f t="shared" si="94"/>
        <v>88.835469416851154</v>
      </c>
      <c r="BK153" s="260">
        <f t="shared" si="95"/>
        <v>93.316227573894523</v>
      </c>
      <c r="BL153" s="260">
        <f t="shared" si="96"/>
        <v>98.022989981196318</v>
      </c>
      <c r="BM153" s="260">
        <f t="shared" si="97"/>
        <v>102.96715603130232</v>
      </c>
      <c r="BN153" s="260">
        <f t="shared" si="98"/>
        <v>108.16070008891154</v>
      </c>
      <c r="BO153" s="260">
        <f t="shared" si="99"/>
        <v>113.61620049180557</v>
      </c>
      <c r="BP153" s="260">
        <f t="shared" si="100"/>
        <v>119.346870014551</v>
      </c>
      <c r="BQ153" s="260">
        <f t="shared" si="101"/>
        <v>125.3665878687559</v>
      </c>
      <c r="BR153" s="260">
        <f t="shared" si="102"/>
        <v>131.68993331738216</v>
      </c>
      <c r="BS153" s="260">
        <f t="shared" si="103"/>
        <v>138.33222098452455</v>
      </c>
      <c r="BT153" s="260">
        <f t="shared" si="104"/>
        <v>145.30953794617454</v>
      </c>
      <c r="BU153" s="260">
        <f t="shared" si="105"/>
        <v>152.63878269179884</v>
      </c>
      <c r="BV153" s="260">
        <f t="shared" si="106"/>
        <v>160.33770605109513</v>
      </c>
      <c r="BW153" s="260">
        <f t="shared" si="107"/>
        <v>168.42495418504583</v>
      </c>
      <c r="BX153" s="260">
        <f t="shared" si="108"/>
        <v>176.92011374539084</v>
      </c>
      <c r="BY153" s="260">
        <f t="shared" si="109"/>
        <v>185.84375931189163</v>
      </c>
      <c r="BZ153" s="260">
        <f t="shared" si="110"/>
        <v>195.21750322227618</v>
      </c>
      <c r="CA153" s="260">
        <f t="shared" si="111"/>
        <v>205.06404791554851</v>
      </c>
      <c r="CB153" s="260">
        <f t="shared" si="112"/>
        <v>215.4072409154341</v>
      </c>
      <c r="CC153" s="260">
        <f t="shared" si="113"/>
        <v>226.27213258712655</v>
      </c>
      <c r="CD153" s="260">
        <f t="shared" si="114"/>
        <v>237.68503680721776</v>
      </c>
      <c r="CE153" s="260">
        <f t="shared" si="115"/>
        <v>249.67359469374895</v>
      </c>
      <c r="CF153" s="260">
        <f t="shared" si="116"/>
        <v>262.26684155073178</v>
      </c>
      <c r="CG153" s="260">
        <f t="shared" si="117"/>
        <v>275.49527718927334</v>
      </c>
      <c r="CH153" s="260">
        <f t="shared" si="118"/>
        <v>289.39093979561738</v>
      </c>
      <c r="CI153" s="260">
        <f t="shared" si="119"/>
        <v>303.987483525004</v>
      </c>
      <c r="CJ153" s="260">
        <f t="shared" si="120"/>
        <v>319.32026000927357</v>
      </c>
      <c r="CK153" s="260">
        <f t="shared" si="121"/>
        <v>335.42640397561991</v>
      </c>
      <c r="CL153" s="260">
        <f t="shared" si="122"/>
        <v>352.34492318385389</v>
      </c>
      <c r="CM153" s="260">
        <f t="shared" si="123"/>
        <v>370.11679289999898</v>
      </c>
      <c r="CN153" s="260">
        <f t="shared" si="124"/>
        <v>388.78505513502489</v>
      </c>
      <c r="CO153" s="260">
        <f t="shared" si="125"/>
        <v>408.3949228890682</v>
      </c>
      <c r="CP153" s="260">
        <f t="shared" si="126"/>
        <v>428.99388965361118</v>
      </c>
      <c r="CQ153" s="260">
        <f t="shared" si="127"/>
        <v>450.63184443682252</v>
      </c>
      <c r="CR153" s="260">
        <f t="shared" si="128"/>
        <v>473.36119259064418</v>
      </c>
      <c r="CS153" s="260">
        <f t="shared" si="129"/>
        <v>497.23698273225591</v>
      </c>
      <c r="CT153" s="260">
        <f t="shared" si="130"/>
        <v>522.31704006731127</v>
      </c>
      <c r="CU153" s="260">
        <f t="shared" si="131"/>
        <v>548.6621064378437</v>
      </c>
      <c r="CV153" s="260">
        <f t="shared" si="132"/>
        <v>576.33598743402638</v>
      </c>
      <c r="CW153" s="260">
        <f t="shared" si="133"/>
        <v>605.40570692607866</v>
      </c>
      <c r="CX153" s="260">
        <f t="shared" si="134"/>
        <v>635.94166939058357</v>
      </c>
      <c r="CY153" s="260">
        <f t="shared" si="135"/>
        <v>668.01783042435534</v>
      </c>
      <c r="CZ153" s="260">
        <f t="shared" si="136"/>
        <v>701.71187585883081</v>
      </c>
      <c r="DA153" s="260">
        <f t="shared" si="137"/>
        <v>737.10540990878121</v>
      </c>
      <c r="DB153" s="260">
        <f t="shared" si="138"/>
        <v>774.28415281102843</v>
      </c>
      <c r="DC153" s="260">
        <f t="shared" si="139"/>
        <v>813.33814843182859</v>
      </c>
      <c r="DD153" s="260">
        <f t="shared" si="140"/>
        <v>854.36198234573101</v>
      </c>
      <c r="DE153" s="260">
        <f t="shared" si="141"/>
        <v>897.45501091408346</v>
      </c>
      <c r="DF153" s="260">
        <f t="shared" si="142"/>
        <v>942.72160191799071</v>
      </c>
      <c r="DG153" s="260">
        <f t="shared" si="143"/>
        <v>990.27138732852131</v>
      </c>
      <c r="DH153" s="260">
        <f t="shared" si="144"/>
        <v>1040.2195288263499</v>
      </c>
      <c r="DI153" s="260">
        <f t="shared" si="145"/>
        <v>1092.6869967139046</v>
      </c>
      <c r="DJ153" s="260">
        <f t="shared" si="146"/>
        <v>1147.8008628955167</v>
      </c>
      <c r="DK153" s="260">
        <f t="shared" si="147"/>
        <v>1205.6946086351541</v>
      </c>
      <c r="DL153" s="260">
        <f t="shared" si="148"/>
        <v>1266.5084478370932</v>
      </c>
      <c r="DM153" s="260">
        <f t="shared" si="149"/>
        <v>1330.3896666324981</v>
      </c>
      <c r="DN153" s="260">
        <f t="shared" si="150"/>
        <v>1397.4929800943507</v>
      </c>
      <c r="DO153" s="260">
        <f t="shared" si="151"/>
        <v>1467.9809069446678</v>
      </c>
      <c r="DP153" s="260">
        <f t="shared" si="152"/>
        <v>1542.0241631615199</v>
      </c>
      <c r="DQ153" s="260">
        <f t="shared" si="153"/>
        <v>1619.8020754391273</v>
      </c>
      <c r="DR153" s="260">
        <f t="shared" si="154"/>
        <v>1701.5030155024087</v>
      </c>
      <c r="DS153" s="260">
        <f t="shared" si="155"/>
        <v>1787.3248563278496</v>
      </c>
      <c r="DT153" s="260">
        <f t="shared" si="156"/>
        <v>1877.4754513756222</v>
      </c>
      <c r="DU153" s="260">
        <f t="shared" si="157"/>
        <v>1972.1731379936232</v>
      </c>
      <c r="DV153" s="260">
        <f t="shared" si="158"/>
        <v>2071.6472662126212</v>
      </c>
      <c r="DW153" s="260">
        <f t="shared" si="159"/>
        <v>2176.1387542132234</v>
      </c>
      <c r="DX153" s="260">
        <f t="shared" si="160"/>
        <v>2285.9006718099517</v>
      </c>
      <c r="DY153" s="260">
        <f t="shared" si="161"/>
        <v>2401.1988533655776</v>
      </c>
      <c r="DZ153" s="260">
        <f t="shared" si="162"/>
        <v>2522.3125416201483</v>
      </c>
      <c r="EA153" s="260">
        <f t="shared" si="163"/>
        <v>2649.5350639940029</v>
      </c>
      <c r="EB153" s="260">
        <f t="shared" si="164"/>
        <v>2783.1745430027286</v>
      </c>
      <c r="EC153" s="260">
        <f t="shared" si="165"/>
        <v>2923.5546425046209</v>
      </c>
      <c r="ED153" s="260">
        <f t="shared" si="166"/>
        <v>3071.0153515880097</v>
      </c>
      <c r="EE153" s="260">
        <f t="shared" si="167"/>
        <v>3225.9138079969443</v>
      </c>
      <c r="EF153" s="260">
        <f t="shared" si="168"/>
        <v>3388.6251630895222</v>
      </c>
      <c r="EG153" s="260">
        <f t="shared" si="169"/>
        <v>3559.5434904237122</v>
      </c>
      <c r="EH153" s="260">
        <f t="shared" si="170"/>
        <v>3739.0827401711922</v>
      </c>
      <c r="EI153" s="260">
        <f t="shared" si="171"/>
        <v>3927.6777416707178</v>
      </c>
      <c r="EJ153" s="260">
        <f t="shared" si="172"/>
        <v>4125.7852565491203</v>
      </c>
      <c r="EK153" s="260">
        <f t="shared" si="173"/>
        <v>4333.8850849605069</v>
      </c>
      <c r="EL153" s="260">
        <f t="shared" si="174"/>
        <v>4552.4812276228859</v>
      </c>
      <c r="EM153" s="260">
        <f t="shared" si="175"/>
        <v>4782.1031064665704</v>
      </c>
      <c r="EN153" s="260">
        <f t="shared" si="176"/>
        <v>5023.3068468506772</v>
      </c>
      <c r="EO153" s="260">
        <f t="shared" si="177"/>
        <v>5276.67662445314</v>
      </c>
      <c r="EP153" s="260">
        <f t="shared" si="178"/>
        <v>5542.826080096288</v>
      </c>
      <c r="EQ153" s="260">
        <f t="shared" si="179"/>
        <v>5822.3998059345959</v>
      </c>
      <c r="ER153" s="260">
        <f t="shared" si="180"/>
        <v>6116.074906604018</v>
      </c>
      <c r="ES153" s="260">
        <f t="shared" si="181"/>
        <v>6424.5626391138867</v>
      </c>
      <c r="ET153" s="260">
        <f t="shared" si="182"/>
        <v>6748.6101354530565</v>
      </c>
      <c r="EU153" s="260">
        <f t="shared" si="183"/>
        <v>7089.0022120823141</v>
      </c>
      <c r="EV153" s="260">
        <f t="shared" si="184"/>
        <v>7446.563270695473</v>
      </c>
      <c r="EW153" s="260">
        <f t="shared" si="185"/>
        <v>7822.1592948526786</v>
      </c>
      <c r="EX153" s="260">
        <f t="shared" si="186"/>
        <v>8216.6999473215583</v>
      </c>
      <c r="EY153" s="260">
        <f t="shared" si="187"/>
        <v>8631.1407732058542</v>
      </c>
      <c r="EZ153" s="260">
        <f t="shared" si="188"/>
        <v>9066.4855141972894</v>
      </c>
      <c r="FA153" s="260">
        <f t="shared" si="189"/>
        <v>9523.7885395556368</v>
      </c>
      <c r="FB153" s="260">
        <f t="shared" si="190"/>
        <v>10004.157399704591</v>
      </c>
      <c r="FC153" s="260">
        <f t="shared" si="191"/>
        <v>10508.755508628063</v>
      </c>
      <c r="FD153" s="260">
        <f t="shared" si="192"/>
        <v>11038.804961563441</v>
      </c>
      <c r="FE153" s="260">
        <f t="shared" si="193"/>
        <v>11595.589494816029</v>
      </c>
      <c r="FF153" s="260">
        <f t="shared" si="194"/>
        <v>12180.457594863097</v>
      </c>
      <c r="FG153" s="260">
        <f t="shared" si="195"/>
        <v>12794.825764277541</v>
      </c>
      <c r="FH153" s="260">
        <f t="shared" si="196"/>
        <v>13440.181952380939</v>
      </c>
      <c r="FI153" s="260">
        <f t="shared" si="197"/>
        <v>14118.089158934792</v>
      </c>
      <c r="FJ153" s="260">
        <f t="shared" si="198"/>
        <v>14830.189219597756</v>
      </c>
      <c r="FK153" s="260">
        <f t="shared" si="199"/>
        <v>15578.206782316958</v>
      </c>
      <c r="FL153" s="260">
        <f t="shared" si="200"/>
        <v>16363.953484283889</v>
      </c>
      <c r="FM153" s="260">
        <f t="shared" si="201"/>
        <v>17189.332339571105</v>
      </c>
      <c r="FN153" s="260">
        <f t="shared" si="202"/>
        <v>18056.342348076247</v>
      </c>
      <c r="FO153" s="260">
        <f t="shared" si="203"/>
        <v>18967.083336935852</v>
      </c>
      <c r="FP153" s="260">
        <f t="shared" si="204"/>
        <v>19923.761046134463</v>
      </c>
      <c r="FQ153" s="260">
        <f t="shared" si="205"/>
        <v>20928.692470625989</v>
      </c>
      <c r="FR153" s="260">
        <f t="shared" si="206"/>
        <v>21984.311471905461</v>
      </c>
      <c r="FS153" s="260">
        <f t="shared" si="207"/>
        <v>23093.174672621961</v>
      </c>
      <c r="FT153" s="260">
        <f t="shared" si="208"/>
        <v>24257.96764850902</v>
      </c>
      <c r="FU153" s="260">
        <f t="shared" si="209"/>
        <v>25481.511432628799</v>
      </c>
      <c r="FV153" s="260">
        <f t="shared" si="210"/>
        <v>26766.769347682795</v>
      </c>
      <c r="FW153" s="260">
        <f t="shared" si="211"/>
        <v>28116.854182936419</v>
      </c>
      <c r="FX153" s="260">
        <f t="shared" si="212"/>
        <v>29535.035733139302</v>
      </c>
      <c r="FY153" s="260">
        <f t="shared" si="213"/>
        <v>31024.748717700037</v>
      </c>
      <c r="FZ153" s="260">
        <f t="shared" si="214"/>
        <v>32589.601099294876</v>
      </c>
      <c r="GA153" s="260">
        <f t="shared" si="215"/>
        <v>34233.382822057465</v>
      </c>
      <c r="GB153" s="260">
        <f t="shared" si="216"/>
        <v>35960.074990512709</v>
      </c>
      <c r="GC153" s="260">
        <f t="shared" si="217"/>
        <v>37773.85951148544</v>
      </c>
      <c r="GD153" s="260">
        <f t="shared" si="218"/>
        <v>39679.129222335781</v>
      </c>
      <c r="GE153" s="260">
        <f t="shared" si="219"/>
        <v>41680.498530050987</v>
      </c>
      <c r="GF153" s="260">
        <f t="shared" si="220"/>
        <v>43782.814586960718</v>
      </c>
      <c r="GG153" s="260">
        <f t="shared" si="221"/>
        <v>45991.16903014249</v>
      </c>
      <c r="GH153" s="260">
        <f t="shared" si="222"/>
        <v>48310.910312949076</v>
      </c>
      <c r="GI153" s="260">
        <f t="shared" si="223"/>
        <v>50747.656658523905</v>
      </c>
      <c r="GJ153" s="260">
        <f t="shared" si="224"/>
        <v>53307.309666676796</v>
      </c>
      <c r="GK153" s="260">
        <f t="shared" si="225"/>
        <v>55996.068607074652</v>
      </c>
      <c r="GL153" s="260">
        <f t="shared" si="226"/>
        <v>58820.445433364213</v>
      </c>
      <c r="GM153" s="260">
        <f t="shared" si="227"/>
        <v>61787.280554589743</v>
      </c>
      <c r="GN153" s="260">
        <f t="shared" si="228"/>
        <v>64903.75940210274</v>
      </c>
      <c r="GO153" s="260">
        <f t="shared" si="229"/>
        <v>68177.429832087393</v>
      </c>
      <c r="GP153" s="260">
        <f t="shared" si="230"/>
        <v>71616.22040584925</v>
      </c>
      <c r="GQ153" s="260">
        <f t="shared" si="231"/>
        <v>75228.459592140454</v>
      </c>
      <c r="GR153" s="260">
        <f t="shared" si="232"/>
        <v>79022.895938028101</v>
      </c>
      <c r="GS153" s="260">
        <f t="shared" si="233"/>
        <v>83008.719257157674</v>
      </c>
      <c r="GT153" s="260">
        <f t="shared" si="234"/>
        <v>87195.582886728123</v>
      </c>
      <c r="GU153" s="260">
        <f t="shared" si="235"/>
        <v>91593.627067082794</v>
      </c>
      <c r="GV153" s="260">
        <f t="shared" si="236"/>
        <v>96213.503500540013</v>
      </c>
      <c r="GW153" s="260">
        <f t="shared" si="237"/>
        <v>101066.40114894244</v>
      </c>
      <c r="GX153" s="260">
        <f t="shared" si="238"/>
        <v>106164.07333240523</v>
      </c>
      <c r="GY153" s="260">
        <f t="shared" si="239"/>
        <v>111518.86619489321</v>
      </c>
      <c r="GZ153" s="260">
        <f t="shared" si="240"/>
        <v>117143.74860556924</v>
      </c>
      <c r="HA153" s="260">
        <f t="shared" si="241"/>
        <v>123052.34356833166</v>
      </c>
      <c r="HB153" s="260">
        <f t="shared" si="242"/>
        <v>129258.96121561248</v>
      </c>
      <c r="HC153" s="260">
        <f t="shared" si="243"/>
        <v>135778.63346634462</v>
      </c>
    </row>
    <row r="154" spans="1:211" ht="12" customHeight="1">
      <c r="A154" s="259" t="s">
        <v>549</v>
      </c>
      <c r="B154" s="274">
        <f t="shared" si="35"/>
        <v>8.9578380793494672E-2</v>
      </c>
      <c r="C154" s="275">
        <v>-93.238888888888908</v>
      </c>
      <c r="D154" s="276">
        <f t="shared" si="36"/>
        <v>3.91</v>
      </c>
      <c r="E154" s="276">
        <f t="shared" si="37"/>
        <v>4.07</v>
      </c>
      <c r="F154" s="276">
        <f t="shared" si="38"/>
        <v>4.0599999999999996</v>
      </c>
      <c r="G154" s="276">
        <f t="shared" si="39"/>
        <v>4.32</v>
      </c>
      <c r="H154" s="276">
        <f t="shared" si="40"/>
        <v>4.5123784094666668</v>
      </c>
      <c r="I154" s="276">
        <f t="shared" si="41"/>
        <v>4.7146982345602595</v>
      </c>
      <c r="J154" s="276">
        <f t="shared" si="42"/>
        <v>4.9275246984324612</v>
      </c>
      <c r="K154" s="276">
        <f t="shared" si="43"/>
        <v>5.1514576860494889</v>
      </c>
      <c r="L154" s="276">
        <f t="shared" si="44"/>
        <v>5.3871340063096902</v>
      </c>
      <c r="M154" s="276">
        <f t="shared" si="45"/>
        <v>5.635229809866467</v>
      </c>
      <c r="N154" s="260">
        <f t="shared" si="46"/>
        <v>5.9194642727800311</v>
      </c>
      <c r="O154" s="260">
        <f t="shared" si="47"/>
        <v>6.2180351927030877</v>
      </c>
      <c r="P154" s="260">
        <f t="shared" si="48"/>
        <v>6.5316656839176934</v>
      </c>
      <c r="Q154" s="260">
        <f t="shared" si="49"/>
        <v>6.8611153337525232</v>
      </c>
      <c r="R154" s="260">
        <f t="shared" si="50"/>
        <v>7.2071820422410955</v>
      </c>
      <c r="S154" s="260">
        <f t="shared" si="51"/>
        <v>7.5707039545702086</v>
      </c>
      <c r="T154" s="260">
        <f t="shared" si="52"/>
        <v>7.9525614909988525</v>
      </c>
      <c r="U154" s="260">
        <f t="shared" si="53"/>
        <v>8.3536794791638673</v>
      </c>
      <c r="V154" s="260">
        <f t="shared" si="54"/>
        <v>8.7750293939366362</v>
      </c>
      <c r="W154" s="260">
        <f t="shared" si="55"/>
        <v>9.2176317102555565</v>
      </c>
      <c r="X154" s="260">
        <f t="shared" si="56"/>
        <v>9.6825583746326398</v>
      </c>
      <c r="Y154" s="260">
        <f t="shared" si="57"/>
        <v>10.170935401320069</v>
      </c>
      <c r="Z154" s="260">
        <f t="shared" si="58"/>
        <v>10.683945599424353</v>
      </c>
      <c r="AA154" s="260">
        <f t="shared" si="59"/>
        <v>11.222831437572999</v>
      </c>
      <c r="AB154" s="260">
        <f t="shared" si="60"/>
        <v>11.788898053071618</v>
      </c>
      <c r="AC154" s="260">
        <f t="shared" si="61"/>
        <v>12.383516412839448</v>
      </c>
      <c r="AD154" s="260">
        <f t="shared" si="62"/>
        <v>13.008126633778804</v>
      </c>
      <c r="AE154" s="260">
        <f t="shared" si="63"/>
        <v>13.664241470620103</v>
      </c>
      <c r="AF154" s="260">
        <f t="shared" si="64"/>
        <v>14.353449979689762</v>
      </c>
      <c r="AG154" s="260">
        <f t="shared" si="65"/>
        <v>15.077421367474301</v>
      </c>
      <c r="AH154" s="260">
        <f t="shared" si="66"/>
        <v>15.837909033301564</v>
      </c>
      <c r="AI154" s="260">
        <f t="shared" si="67"/>
        <v>16.636754815930086</v>
      </c>
      <c r="AJ154" s="260">
        <f t="shared" si="68"/>
        <v>17.475893454331526</v>
      </c>
      <c r="AK154" s="260">
        <f t="shared" si="69"/>
        <v>18.357357273469773</v>
      </c>
      <c r="AL154" s="260">
        <f t="shared" si="70"/>
        <v>19.283281106425356</v>
      </c>
      <c r="AM154" s="260">
        <f t="shared" si="71"/>
        <v>20.255907464786059</v>
      </c>
      <c r="AN154" s="260">
        <f t="shared" si="72"/>
        <v>21.277591969826105</v>
      </c>
      <c r="AO154" s="260">
        <f t="shared" si="73"/>
        <v>22.350809057627675</v>
      </c>
      <c r="AP154" s="260">
        <f t="shared" si="74"/>
        <v>23.478157971962187</v>
      </c>
      <c r="AQ154" s="260">
        <f t="shared" si="75"/>
        <v>24.662369059445524</v>
      </c>
      <c r="AR154" s="260">
        <f t="shared" si="76"/>
        <v>25.906310382213643</v>
      </c>
      <c r="AS154" s="260">
        <f t="shared" si="77"/>
        <v>27.212994664133831</v>
      </c>
      <c r="AT154" s="260">
        <f t="shared" si="78"/>
        <v>28.585586587374859</v>
      </c>
      <c r="AU154" s="260">
        <f t="shared" si="79"/>
        <v>30.027410457007644</v>
      </c>
      <c r="AV154" s="260">
        <f t="shared" si="80"/>
        <v>31.541958252199507</v>
      </c>
      <c r="AW154" s="260">
        <f t="shared" si="81"/>
        <v>33.132898083501338</v>
      </c>
      <c r="AX154" s="260">
        <f t="shared" si="82"/>
        <v>34.804083076710519</v>
      </c>
      <c r="AY154" s="260">
        <f t="shared" si="83"/>
        <v>36.559560704825621</v>
      </c>
      <c r="AZ154" s="260">
        <f t="shared" si="84"/>
        <v>38.403582590694057</v>
      </c>
      <c r="BA154" s="260">
        <f t="shared" si="85"/>
        <v>40.340614804093939</v>
      </c>
      <c r="BB154" s="260">
        <f t="shared" si="86"/>
        <v>42.375348678188828</v>
      </c>
      <c r="BC154" s="260">
        <f t="shared" si="87"/>
        <v>44.512712171551925</v>
      </c>
      <c r="BD154" s="260">
        <f t="shared" si="88"/>
        <v>46.757881803277549</v>
      </c>
      <c r="BE154" s="260">
        <f t="shared" si="89"/>
        <v>49.116295190085886</v>
      </c>
      <c r="BF154" s="260">
        <f t="shared" si="90"/>
        <v>51.59366421578477</v>
      </c>
      <c r="BG154" s="260">
        <f t="shared" si="91"/>
        <v>54.195988864983754</v>
      </c>
      <c r="BH154" s="260">
        <f t="shared" si="92"/>
        <v>56.929571754564826</v>
      </c>
      <c r="BI154" s="260">
        <f t="shared" si="93"/>
        <v>59.80103339810362</v>
      </c>
      <c r="BJ154" s="260">
        <f t="shared" si="94"/>
        <v>62.817328240210315</v>
      </c>
      <c r="BK154" s="260">
        <f t="shared" si="95"/>
        <v>65.985761499624161</v>
      </c>
      <c r="BL154" s="260">
        <f t="shared" si="96"/>
        <v>69.314006861854153</v>
      </c>
      <c r="BM154" s="260">
        <f t="shared" si="97"/>
        <v>72.81012506421601</v>
      </c>
      <c r="BN154" s="260">
        <f t="shared" si="98"/>
        <v>76.482583418276874</v>
      </c>
      <c r="BO154" s="260">
        <f t="shared" si="99"/>
        <v>80.340276316989545</v>
      </c>
      <c r="BP154" s="260">
        <f t="shared" si="100"/>
        <v>84.392546776182755</v>
      </c>
      <c r="BQ154" s="260">
        <f t="shared" si="101"/>
        <v>88.649209062579303</v>
      </c>
      <c r="BR154" s="260">
        <f t="shared" si="102"/>
        <v>93.120572463145152</v>
      </c>
      <c r="BS154" s="260">
        <f t="shared" si="103"/>
        <v>97.817466253336974</v>
      </c>
      <c r="BT154" s="260">
        <f t="shared" si="104"/>
        <v>102.75126592471929</v>
      </c>
      <c r="BU154" s="260">
        <f t="shared" si="105"/>
        <v>107.93392073547199</v>
      </c>
      <c r="BV154" s="260">
        <f t="shared" si="106"/>
        <v>113.37798265051374</v>
      </c>
      <c r="BW154" s="260">
        <f t="shared" si="107"/>
        <v>119.09663674133172</v>
      </c>
      <c r="BX154" s="260">
        <f t="shared" si="108"/>
        <v>125.10373311914324</v>
      </c>
      <c r="BY154" s="260">
        <f t="shared" si="109"/>
        <v>131.41382047872943</v>
      </c>
      <c r="BZ154" s="260">
        <f t="shared" si="110"/>
        <v>138.04218133418073</v>
      </c>
      <c r="CA154" s="260">
        <f t="shared" si="111"/>
        <v>145.00486903189284</v>
      </c>
      <c r="CB154" s="260">
        <f t="shared" si="112"/>
        <v>152.31874663045497</v>
      </c>
      <c r="CC154" s="260">
        <f t="shared" si="113"/>
        <v>160.00152774159488</v>
      </c>
      <c r="CD154" s="260">
        <f t="shared" si="114"/>
        <v>168.07181943109381</v>
      </c>
      <c r="CE154" s="260">
        <f t="shared" si="115"/>
        <v>176.54916728357378</v>
      </c>
      <c r="CF154" s="260">
        <f t="shared" si="116"/>
        <v>185.45410274030058</v>
      </c>
      <c r="CG154" s="260">
        <f t="shared" si="117"/>
        <v>194.80819282465075</v>
      </c>
      <c r="CH154" s="260">
        <f t="shared" si="118"/>
        <v>204.63409237567342</v>
      </c>
      <c r="CI154" s="260">
        <f t="shared" si="119"/>
        <v>214.95559891625274</v>
      </c>
      <c r="CJ154" s="260">
        <f t="shared" si="120"/>
        <v>225.79771028875638</v>
      </c>
      <c r="CK154" s="260">
        <f t="shared" si="121"/>
        <v>237.18668519775977</v>
      </c>
      <c r="CL154" s="260">
        <f t="shared" si="122"/>
        <v>249.15010680647524</v>
      </c>
      <c r="CM154" s="260">
        <f t="shared" si="123"/>
        <v>261.71694954091089</v>
      </c>
      <c r="CN154" s="260">
        <f t="shared" si="124"/>
        <v>274.91764926355449</v>
      </c>
      <c r="CO154" s="260">
        <f t="shared" si="125"/>
        <v>288.78417698653618</v>
      </c>
      <c r="CP154" s="260">
        <f t="shared" si="126"/>
        <v>303.35011630279786</v>
      </c>
      <c r="CQ154" s="260">
        <f t="shared" si="127"/>
        <v>318.65074472280122</v>
      </c>
      <c r="CR154" s="260">
        <f t="shared" si="128"/>
        <v>334.72311911376488</v>
      </c>
      <c r="CS154" s="260">
        <f t="shared" si="129"/>
        <v>351.60616544835773</v>
      </c>
      <c r="CT154" s="260">
        <f t="shared" si="130"/>
        <v>369.34077308021222</v>
      </c>
      <c r="CU154" s="260">
        <f t="shared" si="131"/>
        <v>387.9698937745859</v>
      </c>
      <c r="CV154" s="260">
        <f t="shared" si="132"/>
        <v>407.5386457340141</v>
      </c>
      <c r="CW154" s="260">
        <f t="shared" si="133"/>
        <v>428.09442287089604</v>
      </c>
      <c r="CX154" s="260">
        <f t="shared" si="134"/>
        <v>449.68700959166449</v>
      </c>
      <c r="CY154" s="260">
        <f t="shared" si="135"/>
        <v>472.36870137053489</v>
      </c>
      <c r="CZ154" s="260">
        <f t="shared" si="136"/>
        <v>496.1944314048551</v>
      </c>
      <c r="DA154" s="260">
        <f t="shared" si="137"/>
        <v>521.22190365880431</v>
      </c>
      <c r="DB154" s="260">
        <f t="shared" si="138"/>
        <v>547.51173261766201</v>
      </c>
      <c r="DC154" s="260">
        <f t="shared" si="139"/>
        <v>575.1275900911204</v>
      </c>
      <c r="DD154" s="260">
        <f t="shared" si="140"/>
        <v>604.13635942118549</v>
      </c>
      <c r="DE154" s="260">
        <f t="shared" si="141"/>
        <v>634.60829746814602</v>
      </c>
      <c r="DF154" s="260">
        <f t="shared" si="142"/>
        <v>666.61720476692835</v>
      </c>
      <c r="DG154" s="260">
        <f t="shared" si="143"/>
        <v>700.24060426593826</v>
      </c>
      <c r="DH154" s="260">
        <f t="shared" si="144"/>
        <v>735.55992908128508</v>
      </c>
      <c r="DI154" s="260">
        <f t="shared" si="145"/>
        <v>772.66071972111047</v>
      </c>
      <c r="DJ154" s="260">
        <f t="shared" si="146"/>
        <v>811.63283125768373</v>
      </c>
      <c r="DK154" s="260">
        <f t="shared" si="147"/>
        <v>852.5706509490177</v>
      </c>
      <c r="DL154" s="260">
        <f t="shared" si="148"/>
        <v>895.57332683706704</v>
      </c>
      <c r="DM154" s="260">
        <f t="shared" si="149"/>
        <v>940.74500787615489</v>
      </c>
      <c r="DN154" s="260">
        <f t="shared" si="150"/>
        <v>988.19509617319852</v>
      </c>
      <c r="DO154" s="260">
        <f t="shared" si="151"/>
        <v>1038.03851195064</v>
      </c>
      <c r="DP154" s="260">
        <f t="shared" si="152"/>
        <v>1090.395971873801</v>
      </c>
      <c r="DQ154" s="260">
        <f t="shared" si="153"/>
        <v>1145.3942814167456</v>
      </c>
      <c r="DR154" s="260">
        <f t="shared" si="154"/>
        <v>1203.1666419747387</v>
      </c>
      <c r="DS154" s="260">
        <f t="shared" si="155"/>
        <v>1263.8529734671024</v>
      </c>
      <c r="DT154" s="260">
        <f t="shared" si="156"/>
        <v>1327.6002532117852</v>
      </c>
      <c r="DU154" s="260">
        <f t="shared" si="157"/>
        <v>1394.5628718923722</v>
      </c>
      <c r="DV154" s="260">
        <f t="shared" si="158"/>
        <v>1464.9030074796588</v>
      </c>
      <c r="DW154" s="260">
        <f t="shared" si="159"/>
        <v>1538.7910180133963</v>
      </c>
      <c r="DX154" s="260">
        <f t="shared" si="160"/>
        <v>1616.405854195493</v>
      </c>
      <c r="DY154" s="260">
        <f t="shared" si="161"/>
        <v>1697.9354927939382</v>
      </c>
      <c r="DZ154" s="260">
        <f t="shared" si="162"/>
        <v>1783.5773919071173</v>
      </c>
      <c r="EA154" s="260">
        <f t="shared" si="163"/>
        <v>1873.5389691911337</v>
      </c>
      <c r="EB154" s="260">
        <f t="shared" si="164"/>
        <v>1968.0381042083609</v>
      </c>
      <c r="EC154" s="260">
        <f t="shared" si="165"/>
        <v>2067.303666113874</v>
      </c>
      <c r="ED154" s="260">
        <f t="shared" si="166"/>
        <v>2171.5760679577743</v>
      </c>
      <c r="EE154" s="260">
        <f t="shared" si="167"/>
        <v>2281.1078489458782</v>
      </c>
      <c r="EF154" s="260">
        <f t="shared" si="168"/>
        <v>2396.1642860689653</v>
      </c>
      <c r="EG154" s="260">
        <f t="shared" si="169"/>
        <v>2517.0240365818936</v>
      </c>
      <c r="EH154" s="260">
        <f t="shared" si="170"/>
        <v>2643.9798128886173</v>
      </c>
      <c r="EI154" s="260">
        <f t="shared" si="171"/>
        <v>2777.3390914676238</v>
      </c>
      <c r="EJ154" s="260">
        <f t="shared" si="172"/>
        <v>2917.4248575547485</v>
      </c>
      <c r="EK154" s="260">
        <f t="shared" si="173"/>
        <v>3064.5763873869291</v>
      </c>
      <c r="EL154" s="260">
        <f t="shared" si="174"/>
        <v>3219.1500699014236</v>
      </c>
      <c r="EM154" s="260">
        <f t="shared" si="175"/>
        <v>3381.5202698805929</v>
      </c>
      <c r="EN154" s="260">
        <f t="shared" si="176"/>
        <v>3552.0802346326996</v>
      </c>
      <c r="EO154" s="260">
        <f t="shared" si="177"/>
        <v>3731.2430464046361</v>
      </c>
      <c r="EP154" s="260">
        <f t="shared" si="178"/>
        <v>3919.4426228332545</v>
      </c>
      <c r="EQ154" s="260">
        <f t="shared" si="179"/>
        <v>4117.1347678582933</v>
      </c>
      <c r="ER154" s="260">
        <f t="shared" si="180"/>
        <v>4324.7982756421388</v>
      </c>
      <c r="ES154" s="260">
        <f t="shared" si="181"/>
        <v>4542.9360901700229</v>
      </c>
      <c r="ET154" s="260">
        <f t="shared" si="182"/>
        <v>4772.0765233391048</v>
      </c>
      <c r="EU154" s="260">
        <f t="shared" si="183"/>
        <v>5012.7745344865616</v>
      </c>
      <c r="EV154" s="260">
        <f t="shared" si="184"/>
        <v>5265.6130744555894</v>
      </c>
      <c r="EW154" s="260">
        <f t="shared" si="185"/>
        <v>5531.2044974545379</v>
      </c>
      <c r="EX154" s="260">
        <f t="shared" si="186"/>
        <v>5810.192044128582</v>
      </c>
      <c r="EY154" s="260">
        <f t="shared" si="187"/>
        <v>6103.2513994358123</v>
      </c>
      <c r="EZ154" s="260">
        <f t="shared" si="188"/>
        <v>6411.0923291007921</v>
      </c>
      <c r="FA154" s="260">
        <f t="shared" si="189"/>
        <v>6734.4603986089314</v>
      </c>
      <c r="FB154" s="260">
        <f t="shared" si="190"/>
        <v>7074.1387789049495</v>
      </c>
      <c r="FC154" s="260">
        <f t="shared" si="191"/>
        <v>7430.9501431686749</v>
      </c>
      <c r="FD154" s="260">
        <f t="shared" si="192"/>
        <v>7805.7586592620182</v>
      </c>
      <c r="FE154" s="260">
        <f t="shared" si="193"/>
        <v>8199.4720826726643</v>
      </c>
      <c r="FF154" s="260">
        <f t="shared" si="194"/>
        <v>8613.0439550234132</v>
      </c>
      <c r="FG154" s="260">
        <f t="shared" si="195"/>
        <v>9047.475913471797</v>
      </c>
      <c r="FH154" s="260">
        <f t="shared" si="196"/>
        <v>9503.8201165931241</v>
      </c>
      <c r="FI154" s="260">
        <f t="shared" si="197"/>
        <v>9983.1817926222684</v>
      </c>
      <c r="FJ154" s="260">
        <f t="shared" si="198"/>
        <v>10486.721916225799</v>
      </c>
      <c r="FK154" s="260">
        <f t="shared" si="199"/>
        <v>11015.660020287429</v>
      </c>
      <c r="FL154" s="260">
        <f t="shared" si="200"/>
        <v>11571.277149516631</v>
      </c>
      <c r="FM154" s="260">
        <f t="shared" si="201"/>
        <v>12154.918963033868</v>
      </c>
      <c r="FN154" s="260">
        <f t="shared" si="202"/>
        <v>12767.998993446628</v>
      </c>
      <c r="FO154" s="260">
        <f t="shared" si="203"/>
        <v>13412.002070309472</v>
      </c>
      <c r="FP154" s="260">
        <f t="shared" si="204"/>
        <v>14088.487916259446</v>
      </c>
      <c r="FQ154" s="260">
        <f t="shared" si="205"/>
        <v>14799.094924536388</v>
      </c>
      <c r="FR154" s="260">
        <f t="shared" si="206"/>
        <v>15545.544127036992</v>
      </c>
      <c r="FS154" s="260">
        <f t="shared" si="207"/>
        <v>16329.643362512925</v>
      </c>
      <c r="FT154" s="260">
        <f t="shared" si="208"/>
        <v>17153.291655008008</v>
      </c>
      <c r="FU154" s="260">
        <f t="shared" si="209"/>
        <v>18018.48381313873</v>
      </c>
      <c r="FV154" s="260">
        <f t="shared" si="210"/>
        <v>18927.315261357093</v>
      </c>
      <c r="FW154" s="260">
        <f t="shared" si="211"/>
        <v>19881.98711489682</v>
      </c>
      <c r="FX154" s="260">
        <f t="shared" si="212"/>
        <v>20884.811510693915</v>
      </c>
      <c r="FY154" s="260">
        <f t="shared" si="213"/>
        <v>21938.217207192702</v>
      </c>
      <c r="FZ154" s="260">
        <f t="shared" si="214"/>
        <v>23044.755466599607</v>
      </c>
      <c r="GA154" s="260">
        <f t="shared" si="215"/>
        <v>24207.106233830975</v>
      </c>
      <c r="GB154" s="260">
        <f t="shared" si="216"/>
        <v>25428.084627119886</v>
      </c>
      <c r="GC154" s="260">
        <f t="shared" si="217"/>
        <v>26710.647756001646</v>
      </c>
      <c r="GD154" s="260">
        <f t="shared" si="218"/>
        <v>28057.901883190549</v>
      </c>
      <c r="GE154" s="260">
        <f t="shared" si="219"/>
        <v>29473.109947693443</v>
      </c>
      <c r="GF154" s="260">
        <f t="shared" si="220"/>
        <v>30959.699467380415</v>
      </c>
      <c r="GG154" s="260">
        <f t="shared" si="221"/>
        <v>32521.270840151949</v>
      </c>
      <c r="GH154" s="260">
        <f t="shared" si="222"/>
        <v>34161.60606380739</v>
      </c>
      <c r="GI154" s="260">
        <f t="shared" si="223"/>
        <v>35884.677895733475</v>
      </c>
      <c r="GJ154" s="260">
        <f t="shared" si="224"/>
        <v>37694.659474596847</v>
      </c>
      <c r="GK154" s="260">
        <f t="shared" si="225"/>
        <v>39595.934427343738</v>
      </c>
      <c r="GL154" s="260">
        <f t="shared" si="226"/>
        <v>41593.107485984889</v>
      </c>
      <c r="GM154" s="260">
        <f t="shared" si="227"/>
        <v>43691.015639878824</v>
      </c>
      <c r="GN154" s="260">
        <f t="shared" si="228"/>
        <v>45894.739850523467</v>
      </c>
      <c r="GO154" s="260">
        <f t="shared" si="229"/>
        <v>48209.617357228104</v>
      </c>
      <c r="GP154" s="260">
        <f t="shared" si="230"/>
        <v>50641.25460346933</v>
      </c>
      <c r="GQ154" s="260">
        <f t="shared" si="231"/>
        <v>53195.540815237386</v>
      </c>
      <c r="GR154" s="260">
        <f t="shared" si="232"/>
        <v>55878.662264258448</v>
      </c>
      <c r="GS154" s="260">
        <f t="shared" si="233"/>
        <v>58697.117250637486</v>
      </c>
      <c r="GT154" s="260">
        <f t="shared" si="234"/>
        <v>61657.731841208166</v>
      </c>
      <c r="GU154" s="260">
        <f t="shared" si="235"/>
        <v>64767.676401706878</v>
      </c>
      <c r="GV154" s="260">
        <f t="shared" si="236"/>
        <v>68034.482962810536</v>
      </c>
      <c r="GW154" s="260">
        <f t="shared" si="237"/>
        <v>71466.063462097183</v>
      </c>
      <c r="GX154" s="260">
        <f t="shared" si="238"/>
        <v>75070.728906109885</v>
      </c>
      <c r="GY154" s="260">
        <f t="shared" si="239"/>
        <v>78857.209498933051</v>
      </c>
      <c r="GZ154" s="260">
        <f t="shared" si="240"/>
        <v>82834.675786030712</v>
      </c>
      <c r="HA154" s="260">
        <f t="shared" si="241"/>
        <v>87012.760864555588</v>
      </c>
      <c r="HB154" s="260">
        <f t="shared" si="242"/>
        <v>91401.58371392035</v>
      </c>
      <c r="HC154" s="260">
        <f t="shared" si="243"/>
        <v>96011.773703135899</v>
      </c>
    </row>
    <row r="155" spans="1:211" ht="12" customHeight="1">
      <c r="A155" s="259" t="s">
        <v>725</v>
      </c>
      <c r="B155" s="274">
        <f t="shared" si="35"/>
        <v>9.5289445204120415E-2</v>
      </c>
      <c r="C155" s="275">
        <v>-70.721904761904753</v>
      </c>
      <c r="D155" s="276">
        <f t="shared" si="36"/>
        <v>2.5299999999999998</v>
      </c>
      <c r="E155" s="276">
        <f t="shared" si="37"/>
        <v>2.62</v>
      </c>
      <c r="F155" s="276">
        <f t="shared" si="38"/>
        <v>2.68</v>
      </c>
      <c r="G155" s="276">
        <f t="shared" si="39"/>
        <v>3.0623470213996531</v>
      </c>
      <c r="H155" s="276">
        <f t="shared" si="40"/>
        <v>3.3732980823373047</v>
      </c>
      <c r="I155" s="276">
        <f t="shared" si="41"/>
        <v>3.7041269640460066</v>
      </c>
      <c r="J155" s="276">
        <f t="shared" si="42"/>
        <v>4.0550179563471369</v>
      </c>
      <c r="K155" s="276">
        <f t="shared" si="43"/>
        <v>4.4260423765989776</v>
      </c>
      <c r="L155" s="276">
        <f t="shared" si="44"/>
        <v>4.8171495028542042</v>
      </c>
      <c r="M155" s="276">
        <f t="shared" si="45"/>
        <v>5.2281580819143487</v>
      </c>
      <c r="N155" s="260">
        <f t="shared" si="46"/>
        <v>5.4918603184830026</v>
      </c>
      <c r="O155" s="260">
        <f t="shared" si="47"/>
        <v>5.7688633903519246</v>
      </c>
      <c r="P155" s="260">
        <f t="shared" si="48"/>
        <v>6.0598381762439768</v>
      </c>
      <c r="Q155" s="260">
        <f t="shared" si="49"/>
        <v>6.3654893932275556</v>
      </c>
      <c r="R155" s="260">
        <f t="shared" si="50"/>
        <v>6.6865573034835348</v>
      </c>
      <c r="S155" s="260">
        <f t="shared" si="51"/>
        <v>7.0238195071595637</v>
      </c>
      <c r="T155" s="260">
        <f t="shared" si="52"/>
        <v>7.3780928256538498</v>
      </c>
      <c r="U155" s="260">
        <f t="shared" si="53"/>
        <v>7.7502352798895959</v>
      </c>
      <c r="V155" s="260">
        <f t="shared" si="54"/>
        <v>8.1411481683713127</v>
      </c>
      <c r="W155" s="260">
        <f t="shared" si="55"/>
        <v>8.5517782500558788</v>
      </c>
      <c r="X155" s="260">
        <f t="shared" si="56"/>
        <v>8.9831200373250901</v>
      </c>
      <c r="Y155" s="260">
        <f t="shared" si="57"/>
        <v>9.4362182046130858</v>
      </c>
      <c r="Z155" s="260">
        <f t="shared" si="58"/>
        <v>9.9121701185221571</v>
      </c>
      <c r="AA155" s="260">
        <f t="shared" si="59"/>
        <v>10.412128495554663</v>
      </c>
      <c r="AB155" s="260">
        <f t="shared" si="60"/>
        <v>10.937304193897855</v>
      </c>
      <c r="AC155" s="260">
        <f t="shared" si="61"/>
        <v>11.488969146023118</v>
      </c>
      <c r="AD155" s="260">
        <f t="shared" si="62"/>
        <v>12.068459439202087</v>
      </c>
      <c r="AE155" s="260">
        <f t="shared" si="63"/>
        <v>12.677178551400464</v>
      </c>
      <c r="AF155" s="260">
        <f t="shared" si="64"/>
        <v>13.316600750386534</v>
      </c>
      <c r="AG155" s="260">
        <f t="shared" si="65"/>
        <v>13.988274664286804</v>
      </c>
      <c r="AH155" s="260">
        <f t="shared" si="66"/>
        <v>14.693827032236319</v>
      </c>
      <c r="AI155" s="260">
        <f t="shared" si="67"/>
        <v>15.434966644207435</v>
      </c>
      <c r="AJ155" s="260">
        <f t="shared" si="68"/>
        <v>16.213488479558997</v>
      </c>
      <c r="AK155" s="260">
        <f t="shared" si="69"/>
        <v>17.031278054329139</v>
      </c>
      <c r="AL155" s="260">
        <f t="shared" si="70"/>
        <v>17.890315987800488</v>
      </c>
      <c r="AM155" s="260">
        <f t="shared" si="71"/>
        <v>18.792682799397639</v>
      </c>
      <c r="AN155" s="260">
        <f t="shared" si="72"/>
        <v>19.740563947534586</v>
      </c>
      <c r="AO155" s="260">
        <f t="shared" si="73"/>
        <v>20.736255122615752</v>
      </c>
      <c r="AP155" s="260">
        <f t="shared" si="74"/>
        <v>21.782167807009898</v>
      </c>
      <c r="AQ155" s="260">
        <f t="shared" si="75"/>
        <v>22.880835115462627</v>
      </c>
      <c r="AR155" s="260">
        <f t="shared" si="76"/>
        <v>24.034917930092586</v>
      </c>
      <c r="AS155" s="260">
        <f t="shared" si="77"/>
        <v>25.247211344829715</v>
      </c>
      <c r="AT155" s="260">
        <f t="shared" si="78"/>
        <v>26.520651434903517</v>
      </c>
      <c r="AU155" s="260">
        <f t="shared" si="79"/>
        <v>27.858322367776488</v>
      </c>
      <c r="AV155" s="260">
        <f t="shared" si="80"/>
        <v>29.263463872744772</v>
      </c>
      <c r="AW155" s="260">
        <f t="shared" si="81"/>
        <v>30.739479087296811</v>
      </c>
      <c r="AX155" s="260">
        <f t="shared" si="82"/>
        <v>32.289942799233273</v>
      </c>
      <c r="AY155" s="260">
        <f t="shared" si="83"/>
        <v>33.918610104509902</v>
      </c>
      <c r="AZ155" s="260">
        <f t="shared" si="84"/>
        <v>35.629425501772019</v>
      </c>
      <c r="BA155" s="260">
        <f t="shared" si="85"/>
        <v>37.426532445606668</v>
      </c>
      <c r="BB155" s="260">
        <f t="shared" si="86"/>
        <v>39.314283381649894</v>
      </c>
      <c r="BC155" s="260">
        <f t="shared" si="87"/>
        <v>41.297250287853089</v>
      </c>
      <c r="BD155" s="260">
        <f t="shared" si="88"/>
        <v>43.380235747438654</v>
      </c>
      <c r="BE155" s="260">
        <f t="shared" si="89"/>
        <v>45.568284580362693</v>
      </c>
      <c r="BF155" s="260">
        <f t="shared" si="90"/>
        <v>47.866696061455201</v>
      </c>
      <c r="BG155" s="260">
        <f t="shared" si="91"/>
        <v>50.281036754829152</v>
      </c>
      <c r="BH155" s="260">
        <f t="shared" si="92"/>
        <v>52.817153995642222</v>
      </c>
      <c r="BI155" s="260">
        <f t="shared" si="93"/>
        <v>55.481190051862988</v>
      </c>
      <c r="BJ155" s="260">
        <f t="shared" si="94"/>
        <v>58.279597000340281</v>
      </c>
      <c r="BK155" s="260">
        <f t="shared" si="95"/>
        <v>61.219152353204088</v>
      </c>
      <c r="BL155" s="260">
        <f t="shared" si="96"/>
        <v>64.306975472444179</v>
      </c>
      <c r="BM155" s="260">
        <f t="shared" si="97"/>
        <v>67.550544812420952</v>
      </c>
      <c r="BN155" s="260">
        <f t="shared" si="98"/>
        <v>70.957716032068532</v>
      </c>
      <c r="BO155" s="260">
        <f t="shared" si="99"/>
        <v>74.536741020656549</v>
      </c>
      <c r="BP155" s="260">
        <f t="shared" si="100"/>
        <v>78.29628788318918</v>
      </c>
      <c r="BQ155" s="260">
        <f t="shared" si="101"/>
        <v>82.245461933844524</v>
      </c>
      <c r="BR155" s="260">
        <f t="shared" si="102"/>
        <v>86.393827748298904</v>
      </c>
      <c r="BS155" s="260">
        <f t="shared" si="103"/>
        <v>90.751432328344706</v>
      </c>
      <c r="BT155" s="260">
        <f t="shared" si="104"/>
        <v>95.328829434904762</v>
      </c>
      <c r="BU155" s="260">
        <f t="shared" si="105"/>
        <v>100.13710514837581</v>
      </c>
      <c r="BV155" s="260">
        <f t="shared" si="106"/>
        <v>105.18790471820598</v>
      </c>
      <c r="BW155" s="260">
        <f t="shared" si="107"/>
        <v>110.49346076673402</v>
      </c>
      <c r="BX155" s="260">
        <f t="shared" si="108"/>
        <v>116.06662291559728</v>
      </c>
      <c r="BY155" s="260">
        <f t="shared" si="109"/>
        <v>121.92088890646158</v>
      </c>
      <c r="BZ155" s="260">
        <f t="shared" si="110"/>
        <v>128.07043729144459</v>
      </c>
      <c r="CA155" s="260">
        <f t="shared" si="111"/>
        <v>134.53016177240622</v>
      </c>
      <c r="CB155" s="260">
        <f t="shared" si="112"/>
        <v>141.31570727227304</v>
      </c>
      <c r="CC155" s="260">
        <f t="shared" si="113"/>
        <v>148.4435078257587</v>
      </c>
      <c r="CD155" s="260">
        <f t="shared" si="114"/>
        <v>155.93082638124807</v>
      </c>
      <c r="CE155" s="260">
        <f t="shared" si="115"/>
        <v>163.7957966102426</v>
      </c>
      <c r="CF155" s="260">
        <f t="shared" si="116"/>
        <v>172.05746682562554</v>
      </c>
      <c r="CG155" s="260">
        <f t="shared" si="117"/>
        <v>180.73584611511347</v>
      </c>
      <c r="CH155" s="260">
        <f t="shared" si="118"/>
        <v>189.85195280162594</v>
      </c>
      <c r="CI155" s="260">
        <f t="shared" si="119"/>
        <v>199.42786534793967</v>
      </c>
      <c r="CJ155" s="260">
        <f t="shared" si="120"/>
        <v>209.486775828915</v>
      </c>
      <c r="CK155" s="260">
        <f t="shared" si="121"/>
        <v>220.05304610079889</v>
      </c>
      <c r="CL155" s="260">
        <f t="shared" si="122"/>
        <v>231.15226680364304</v>
      </c>
      <c r="CM155" s="260">
        <f t="shared" si="123"/>
        <v>242.81131933973535</v>
      </c>
      <c r="CN155" s="260">
        <f t="shared" si="124"/>
        <v>255.05844097815157</v>
      </c>
      <c r="CO155" s="260">
        <f t="shared" si="125"/>
        <v>267.92329324310538</v>
      </c>
      <c r="CP155" s="260">
        <f t="shared" si="126"/>
        <v>281.43703375172754</v>
      </c>
      <c r="CQ155" s="260">
        <f t="shared" si="127"/>
        <v>295.63239167525904</v>
      </c>
      <c r="CR155" s="260">
        <f t="shared" si="128"/>
        <v>310.54374700642006</v>
      </c>
      <c r="CS155" s="260">
        <f t="shared" si="129"/>
        <v>326.20721382493252</v>
      </c>
      <c r="CT155" s="260">
        <f t="shared" si="130"/>
        <v>342.66072776285961</v>
      </c>
      <c r="CU155" s="260">
        <f t="shared" si="131"/>
        <v>359.9441378815954</v>
      </c>
      <c r="CV155" s="260">
        <f t="shared" si="132"/>
        <v>378.09930318302355</v>
      </c>
      <c r="CW155" s="260">
        <f t="shared" si="133"/>
        <v>397.17019398858702</v>
      </c>
      <c r="CX155" s="260">
        <f t="shared" si="134"/>
        <v>417.20299843180061</v>
      </c>
      <c r="CY155" s="260">
        <f t="shared" si="135"/>
        <v>438.24623432212212</v>
      </c>
      <c r="CZ155" s="260">
        <f t="shared" si="136"/>
        <v>460.35086665110822</v>
      </c>
      <c r="DA155" s="260">
        <f t="shared" si="137"/>
        <v>483.57043102544424</v>
      </c>
      <c r="DB155" s="260">
        <f t="shared" si="138"/>
        <v>507.96116332579294</v>
      </c>
      <c r="DC155" s="260">
        <f t="shared" si="139"/>
        <v>533.58213590548576</v>
      </c>
      <c r="DD155" s="260">
        <f t="shared" si="140"/>
        <v>560.49540065891779</v>
      </c>
      <c r="DE155" s="260">
        <f t="shared" si="141"/>
        <v>588.76613930614712</v>
      </c>
      <c r="DF155" s="260">
        <f t="shared" si="142"/>
        <v>618.46282125767539</v>
      </c>
      <c r="DG155" s="260">
        <f t="shared" si="143"/>
        <v>649.65736944174466</v>
      </c>
      <c r="DH155" s="260">
        <f t="shared" si="144"/>
        <v>682.42533449577127</v>
      </c>
      <c r="DI155" s="260">
        <f t="shared" si="145"/>
        <v>716.84607774379356</v>
      </c>
      <c r="DJ155" s="260">
        <f t="shared" si="146"/>
        <v>753.00296340309035</v>
      </c>
      <c r="DK155" s="260">
        <f t="shared" si="147"/>
        <v>790.98356048547828</v>
      </c>
      <c r="DL155" s="260">
        <f t="shared" si="148"/>
        <v>830.87985488227707</v>
      </c>
      <c r="DM155" s="260">
        <f t="shared" si="149"/>
        <v>872.78847214659424</v>
      </c>
      <c r="DN155" s="260">
        <f t="shared" si="150"/>
        <v>916.81091151249052</v>
      </c>
      <c r="DO155" s="260">
        <f t="shared" si="151"/>
        <v>963.05379171780089</v>
      </c>
      <c r="DP155" s="260">
        <f t="shared" si="152"/>
        <v>1011.6291092259731</v>
      </c>
      <c r="DQ155" s="260">
        <f t="shared" si="153"/>
        <v>1062.6545094723183</v>
      </c>
      <c r="DR155" s="260">
        <f t="shared" si="154"/>
        <v>1116.2535717916062</v>
      </c>
      <c r="DS155" s="260">
        <f t="shared" si="155"/>
        <v>1172.5561087170797</v>
      </c>
      <c r="DT155" s="260">
        <f t="shared" si="156"/>
        <v>1231.6984803757639</v>
      </c>
      <c r="DU155" s="260">
        <f t="shared" si="157"/>
        <v>1293.8239247415111</v>
      </c>
      <c r="DV155" s="260">
        <f t="shared" si="158"/>
        <v>1359.0829045456262</v>
      </c>
      <c r="DW155" s="260">
        <f t="shared" si="159"/>
        <v>1427.6334716852627</v>
      </c>
      <c r="DX155" s="260">
        <f t="shared" si="160"/>
        <v>1499.6416500121559</v>
      </c>
      <c r="DY155" s="260">
        <f t="shared" si="161"/>
        <v>1575.2818374287747</v>
      </c>
      <c r="DZ155" s="260">
        <f t="shared" si="162"/>
        <v>1654.7372282657404</v>
      </c>
      <c r="EA155" s="260">
        <f t="shared" si="163"/>
        <v>1738.2002569634712</v>
      </c>
      <c r="EB155" s="260">
        <f t="shared" si="164"/>
        <v>1825.8730641326149</v>
      </c>
      <c r="EC155" s="260">
        <f t="shared" si="165"/>
        <v>1917.96798612203</v>
      </c>
      <c r="ED155" s="260">
        <f t="shared" si="166"/>
        <v>2014.7080692800091</v>
      </c>
      <c r="EE155" s="260">
        <f t="shared" si="167"/>
        <v>2116.3276101542433</v>
      </c>
      <c r="EF155" s="260">
        <f t="shared" si="168"/>
        <v>2223.072722938844</v>
      </c>
      <c r="EG155" s="260">
        <f t="shared" si="169"/>
        <v>2335.2019355427378</v>
      </c>
      <c r="EH155" s="260">
        <f t="shared" si="170"/>
        <v>2452.9868157230608</v>
      </c>
      <c r="EI155" s="260">
        <f t="shared" si="171"/>
        <v>2576.7126287999936</v>
      </c>
      <c r="EJ155" s="260">
        <f t="shared" si="172"/>
        <v>2706.6790285459733</v>
      </c>
      <c r="EK155" s="260">
        <f t="shared" si="173"/>
        <v>2843.2007829225536</v>
      </c>
      <c r="EL155" s="260">
        <f t="shared" si="174"/>
        <v>2986.608536422596</v>
      </c>
      <c r="EM155" s="260">
        <f t="shared" si="175"/>
        <v>3137.2496108641117</v>
      </c>
      <c r="EN155" s="260">
        <f t="shared" si="176"/>
        <v>3295.4888465752247</v>
      </c>
      <c r="EO155" s="260">
        <f t="shared" si="177"/>
        <v>3461.7094860075226</v>
      </c>
      <c r="EP155" s="260">
        <f t="shared" si="178"/>
        <v>3636.3141019178461</v>
      </c>
      <c r="EQ155" s="260">
        <f t="shared" si="179"/>
        <v>3819.7255723664898</v>
      </c>
      <c r="ER155" s="260">
        <f t="shared" si="180"/>
        <v>4012.3881048931844</v>
      </c>
      <c r="ES155" s="260">
        <f t="shared" si="181"/>
        <v>4214.768312351327</v>
      </c>
      <c r="ET155" s="260">
        <f t="shared" si="182"/>
        <v>4427.3563430060485</v>
      </c>
      <c r="EU155" s="260">
        <f t="shared" si="183"/>
        <v>4650.6670676331078</v>
      </c>
      <c r="EV155" s="260">
        <f t="shared" si="184"/>
        <v>4885.2413264936922</v>
      </c>
      <c r="EW155" s="260">
        <f t="shared" si="185"/>
        <v>5131.6472392051719</v>
      </c>
      <c r="EX155" s="260">
        <f t="shared" si="186"/>
        <v>5390.4815806802217</v>
      </c>
      <c r="EY155" s="260">
        <f t="shared" si="187"/>
        <v>5662.3712264667192</v>
      </c>
      <c r="EZ155" s="260">
        <f t="shared" si="188"/>
        <v>5947.9746709889087</v>
      </c>
      <c r="FA155" s="260">
        <f t="shared" si="189"/>
        <v>6247.9836223668972</v>
      </c>
      <c r="FB155" s="260">
        <f t="shared" si="190"/>
        <v>6563.1246776769885</v>
      </c>
      <c r="FC155" s="260">
        <f t="shared" si="191"/>
        <v>6894.1610827102177</v>
      </c>
      <c r="FD155" s="260">
        <f t="shared" si="192"/>
        <v>7241.89458049106</v>
      </c>
      <c r="FE155" s="260">
        <f t="shared" si="193"/>
        <v>7607.1673530332873</v>
      </c>
      <c r="FF155" s="260">
        <f t="shared" si="194"/>
        <v>7990.8640610357343</v>
      </c>
      <c r="FG155" s="260">
        <f t="shared" si="195"/>
        <v>8393.9139864579629</v>
      </c>
      <c r="FH155" s="260">
        <f t="shared" si="196"/>
        <v>8817.2932831649523</v>
      </c>
      <c r="FI155" s="260">
        <f t="shared" si="197"/>
        <v>9262.0273410917162</v>
      </c>
      <c r="FJ155" s="260">
        <f t="shared" si="198"/>
        <v>9729.1932696536132</v>
      </c>
      <c r="FK155" s="260">
        <f t="shared" si="199"/>
        <v>10219.922506417037</v>
      </c>
      <c r="FL155" s="260">
        <f t="shared" si="200"/>
        <v>10735.403557348396</v>
      </c>
      <c r="FM155" s="260">
        <f t="shared" si="201"/>
        <v>11276.884875278107</v>
      </c>
      <c r="FN155" s="260">
        <f t="shared" si="202"/>
        <v>11845.677883550954</v>
      </c>
      <c r="FO155" s="260">
        <f t="shared" si="203"/>
        <v>12443.160152185883</v>
      </c>
      <c r="FP155" s="260">
        <f t="shared" si="204"/>
        <v>13070.77873423761</v>
      </c>
      <c r="FQ155" s="260">
        <f t="shared" si="205"/>
        <v>13730.053670440453</v>
      </c>
      <c r="FR155" s="260">
        <f t="shared" si="206"/>
        <v>14422.581670622318</v>
      </c>
      <c r="FS155" s="260">
        <f t="shared" si="207"/>
        <v>15150.039980804966</v>
      </c>
      <c r="FT155" s="260">
        <f t="shared" si="208"/>
        <v>15914.190445356326</v>
      </c>
      <c r="FU155" s="260">
        <f t="shared" si="209"/>
        <v>16716.883774033053</v>
      </c>
      <c r="FV155" s="260">
        <f t="shared" si="210"/>
        <v>17560.064024247793</v>
      </c>
      <c r="FW155" s="260">
        <f t="shared" si="211"/>
        <v>18445.773309416796</v>
      </c>
      <c r="FX155" s="260">
        <f t="shared" si="212"/>
        <v>19376.156744791137</v>
      </c>
      <c r="FY155" s="260">
        <f t="shared" si="213"/>
        <v>20353.467642749929</v>
      </c>
      <c r="FZ155" s="260">
        <f t="shared" si="214"/>
        <v>21380.072970138117</v>
      </c>
      <c r="GA155" s="260">
        <f t="shared" si="215"/>
        <v>22458.45908086605</v>
      </c>
      <c r="GB155" s="260">
        <f t="shared" si="216"/>
        <v>23591.237737654759</v>
      </c>
      <c r="GC155" s="260">
        <f t="shared" si="217"/>
        <v>24781.15243751106</v>
      </c>
      <c r="GD155" s="260">
        <f t="shared" si="218"/>
        <v>26031.085056252308</v>
      </c>
      <c r="GE155" s="260">
        <f t="shared" si="219"/>
        <v>27344.062828173293</v>
      </c>
      <c r="GF155" s="260">
        <f t="shared" si="220"/>
        <v>28723.265677759435</v>
      </c>
      <c r="GG155" s="260">
        <f t="shared" si="221"/>
        <v>30172.033921203089</v>
      </c>
      <c r="GH155" s="260">
        <f t="shared" si="222"/>
        <v>31693.876356375444</v>
      </c>
      <c r="GI155" s="260">
        <f t="shared" si="223"/>
        <v>33292.478760847174</v>
      </c>
      <c r="GJ155" s="260">
        <f t="shared" si="224"/>
        <v>34971.712818539469</v>
      </c>
      <c r="GK155" s="260">
        <f t="shared" si="225"/>
        <v>36735.645496624966</v>
      </c>
      <c r="GL155" s="260">
        <f t="shared" si="226"/>
        <v>38588.548895388703</v>
      </c>
      <c r="GM155" s="260">
        <f t="shared" si="227"/>
        <v>40534.91059490465</v>
      </c>
      <c r="GN155" s="260">
        <f t="shared" si="228"/>
        <v>42579.44452358663</v>
      </c>
      <c r="GO155" s="260">
        <f t="shared" si="229"/>
        <v>44727.102374936323</v>
      </c>
      <c r="GP155" s="260">
        <f t="shared" si="230"/>
        <v>46983.08560013886</v>
      </c>
      <c r="GQ155" s="260">
        <f t="shared" si="231"/>
        <v>49352.85800555101</v>
      </c>
      <c r="GR155" s="260">
        <f t="shared" si="232"/>
        <v>51842.158985592076</v>
      </c>
      <c r="GS155" s="260">
        <f t="shared" si="233"/>
        <v>54457.017423086494</v>
      </c>
      <c r="GT155" s="260">
        <f t="shared" si="234"/>
        <v>57203.766290723608</v>
      </c>
      <c r="GU155" s="260">
        <f t="shared" si="235"/>
        <v>60089.057988998145</v>
      </c>
      <c r="GV155" s="260">
        <f t="shared" si="236"/>
        <v>63119.880457778636</v>
      </c>
      <c r="GW155" s="260">
        <f t="shared" si="237"/>
        <v>66303.574100524726</v>
      </c>
      <c r="GX155" s="260">
        <f t="shared" si="238"/>
        <v>69647.849562142306</v>
      </c>
      <c r="GY155" s="260">
        <f t="shared" si="239"/>
        <v>73160.806403533192</v>
      </c>
      <c r="GZ155" s="260">
        <f t="shared" si="240"/>
        <v>76850.952718067303</v>
      </c>
      <c r="HA155" s="260">
        <f t="shared" si="241"/>
        <v>80727.225737487111</v>
      </c>
      <c r="HB155" s="260">
        <f t="shared" si="242"/>
        <v>84799.013477149943</v>
      </c>
      <c r="HC155" s="260">
        <f t="shared" si="243"/>
        <v>89076.177473031232</v>
      </c>
    </row>
    <row r="156" spans="1:211" ht="12" customHeight="1">
      <c r="A156" s="259" t="s">
        <v>1256</v>
      </c>
      <c r="B156" s="274">
        <f t="shared" si="35"/>
        <v>7.9092615144910061E-2</v>
      </c>
      <c r="C156" s="275">
        <v>-67.125396825396805</v>
      </c>
      <c r="D156" s="276">
        <f t="shared" si="36"/>
        <v>1.58</v>
      </c>
      <c r="E156" s="276">
        <f t="shared" si="37"/>
        <v>1.72</v>
      </c>
      <c r="F156" s="276">
        <f t="shared" si="38"/>
        <v>1.8593749999999998</v>
      </c>
      <c r="G156" s="276">
        <f t="shared" si="39"/>
        <v>2.0094531249999998</v>
      </c>
      <c r="H156" s="276">
        <f t="shared" si="40"/>
        <v>2.1710278320312497</v>
      </c>
      <c r="I156" s="276">
        <f t="shared" si="41"/>
        <v>2.3396261275195167</v>
      </c>
      <c r="J156" s="276">
        <f t="shared" si="42"/>
        <v>2.5149114935134205</v>
      </c>
      <c r="K156" s="276">
        <f t="shared" si="43"/>
        <v>2.6964696506902031</v>
      </c>
      <c r="L156" s="276">
        <f t="shared" si="44"/>
        <v>2.8838069807166193</v>
      </c>
      <c r="M156" s="276">
        <f t="shared" si="45"/>
        <v>3.0763498513091174</v>
      </c>
      <c r="N156" s="260">
        <f t="shared" si="46"/>
        <v>3.2315173737036997</v>
      </c>
      <c r="O156" s="260">
        <f t="shared" si="47"/>
        <v>3.3945113661585151</v>
      </c>
      <c r="P156" s="260">
        <f t="shared" si="48"/>
        <v>3.5657265867560435</v>
      </c>
      <c r="Q156" s="260">
        <f t="shared" si="49"/>
        <v>3.745577704719099</v>
      </c>
      <c r="R156" s="260">
        <f t="shared" si="50"/>
        <v>3.9345003047056797</v>
      </c>
      <c r="S156" s="260">
        <f t="shared" si="51"/>
        <v>4.1329519417592842</v>
      </c>
      <c r="T156" s="260">
        <f t="shared" si="52"/>
        <v>4.3414132494697082</v>
      </c>
      <c r="U156" s="260">
        <f t="shared" si="53"/>
        <v>4.5603891040281743</v>
      </c>
      <c r="V156" s="260">
        <f t="shared" si="54"/>
        <v>4.790409846996071</v>
      </c>
      <c r="W156" s="260">
        <f t="shared" si="55"/>
        <v>5.0320325697487114</v>
      </c>
      <c r="X156" s="260">
        <f t="shared" si="56"/>
        <v>5.2858424627049629</v>
      </c>
      <c r="Y156" s="260">
        <f t="shared" si="57"/>
        <v>5.55245423261045</v>
      </c>
      <c r="Z156" s="260">
        <f t="shared" si="58"/>
        <v>5.8325135913068751</v>
      </c>
      <c r="AA156" s="260">
        <f t="shared" si="59"/>
        <v>6.1266988195931482</v>
      </c>
      <c r="AB156" s="260">
        <f t="shared" si="60"/>
        <v>6.4357224099658525</v>
      </c>
      <c r="AC156" s="260">
        <f t="shared" si="61"/>
        <v>6.7603327922176426</v>
      </c>
      <c r="AD156" s="260">
        <f t="shared" si="62"/>
        <v>7.1013161460728194</v>
      </c>
      <c r="AE156" s="260">
        <f t="shared" si="63"/>
        <v>7.4594983052501505</v>
      </c>
      <c r="AF156" s="260">
        <f t="shared" si="64"/>
        <v>7.8357467575644071</v>
      </c>
      <c r="AG156" s="260">
        <f t="shared" si="65"/>
        <v>8.2309727459107105</v>
      </c>
      <c r="AH156" s="260">
        <f t="shared" si="66"/>
        <v>8.6461334752200898</v>
      </c>
      <c r="AI156" s="260">
        <f t="shared" si="67"/>
        <v>9.0822344307313276</v>
      </c>
      <c r="AJ156" s="260">
        <f t="shared" si="68"/>
        <v>9.5403318131937436</v>
      </c>
      <c r="AK156" s="260">
        <f t="shared" si="69"/>
        <v>10.021535096898791</v>
      </c>
      <c r="AL156" s="260">
        <f t="shared" si="70"/>
        <v>10.527009716735806</v>
      </c>
      <c r="AM156" s="260">
        <f t="shared" si="71"/>
        <v>11.057979890779725</v>
      </c>
      <c r="AN156" s="260">
        <f t="shared" si="72"/>
        <v>11.615731585246868</v>
      </c>
      <c r="AO156" s="260">
        <f t="shared" si="73"/>
        <v>12.201615628999647</v>
      </c>
      <c r="AP156" s="260">
        <f t="shared" si="74"/>
        <v>12.817050985143295</v>
      </c>
      <c r="AQ156" s="260">
        <f t="shared" si="75"/>
        <v>13.463528187638131</v>
      </c>
      <c r="AR156" s="260">
        <f t="shared" si="76"/>
        <v>14.142612951250575</v>
      </c>
      <c r="AS156" s="260">
        <f t="shared" si="77"/>
        <v>14.855949963585905</v>
      </c>
      <c r="AT156" s="260">
        <f t="shared" si="78"/>
        <v>15.605266868386755</v>
      </c>
      <c r="AU156" s="260">
        <f t="shared" si="79"/>
        <v>16.39237844974458</v>
      </c>
      <c r="AV156" s="260">
        <f t="shared" si="80"/>
        <v>17.219191027357887</v>
      </c>
      <c r="AW156" s="260">
        <f t="shared" si="81"/>
        <v>18.087707073482211</v>
      </c>
      <c r="AX156" s="260">
        <f t="shared" si="82"/>
        <v>19.000030062753684</v>
      </c>
      <c r="AY156" s="260">
        <f t="shared" si="83"/>
        <v>19.958369566632115</v>
      </c>
      <c r="AZ156" s="260">
        <f t="shared" si="84"/>
        <v>20.965046604801838</v>
      </c>
      <c r="BA156" s="260">
        <f t="shared" si="85"/>
        <v>22.022499266491053</v>
      </c>
      <c r="BB156" s="260">
        <f t="shared" si="86"/>
        <v>23.133288615323973</v>
      </c>
      <c r="BC156" s="260">
        <f t="shared" si="87"/>
        <v>24.30010489200691</v>
      </c>
      <c r="BD156" s="260">
        <f t="shared" si="88"/>
        <v>25.525774029870611</v>
      </c>
      <c r="BE156" s="260">
        <f t="shared" si="89"/>
        <v>26.813264499049048</v>
      </c>
      <c r="BF156" s="260">
        <f t="shared" si="90"/>
        <v>28.165694495870621</v>
      </c>
      <c r="BG156" s="260">
        <f t="shared" si="91"/>
        <v>29.586339494873961</v>
      </c>
      <c r="BH156" s="260">
        <f t="shared" si="92"/>
        <v>31.078640181738614</v>
      </c>
      <c r="BI156" s="260">
        <f t="shared" si="93"/>
        <v>32.646210786343602</v>
      </c>
      <c r="BJ156" s="260">
        <f t="shared" si="94"/>
        <v>34.292847836135763</v>
      </c>
      <c r="BK156" s="260">
        <f t="shared" si="95"/>
        <v>36.022539351007921</v>
      </c>
      <c r="BL156" s="260">
        <f t="shared" si="96"/>
        <v>37.839474501955934</v>
      </c>
      <c r="BM156" s="260">
        <f t="shared" si="97"/>
        <v>39.748053756907353</v>
      </c>
      <c r="BN156" s="260">
        <f t="shared" si="98"/>
        <v>41.752899538293818</v>
      </c>
      <c r="BO156" s="260">
        <f t="shared" si="99"/>
        <v>43.85886741817913</v>
      </c>
      <c r="BP156" s="260">
        <f t="shared" si="100"/>
        <v>46.071057878056543</v>
      </c>
      <c r="BQ156" s="260">
        <f t="shared" si="101"/>
        <v>48.394828661796673</v>
      </c>
      <c r="BR156" s="260">
        <f t="shared" si="102"/>
        <v>50.835807751663765</v>
      </c>
      <c r="BS156" s="260">
        <f t="shared" si="103"/>
        <v>53.39990699882717</v>
      </c>
      <c r="BT156" s="260">
        <f t="shared" si="104"/>
        <v>56.093336441380039</v>
      </c>
      <c r="BU156" s="260">
        <f t="shared" si="105"/>
        <v>58.922619344542298</v>
      </c>
      <c r="BV156" s="260">
        <f t="shared" si="106"/>
        <v>61.894607999474054</v>
      </c>
      <c r="BW156" s="260">
        <f t="shared" si="107"/>
        <v>65.016500318962798</v>
      </c>
      <c r="BX156" s="260">
        <f t="shared" si="108"/>
        <v>68.295857270177876</v>
      </c>
      <c r="BY156" s="260">
        <f t="shared" si="109"/>
        <v>71.740621186712886</v>
      </c>
      <c r="BZ156" s="260">
        <f t="shared" si="110"/>
        <v>75.359135004266321</v>
      </c>
      <c r="CA156" s="260">
        <f t="shared" si="111"/>
        <v>79.16016246654759</v>
      </c>
      <c r="CB156" s="260">
        <f t="shared" si="112"/>
        <v>83.152909350345539</v>
      </c>
      <c r="CC156" s="260">
        <f t="shared" si="113"/>
        <v>87.347045761164935</v>
      </c>
      <c r="CD156" s="260">
        <f t="shared" si="114"/>
        <v>91.752729553428864</v>
      </c>
      <c r="CE156" s="260">
        <f t="shared" si="115"/>
        <v>96.380630931969165</v>
      </c>
      <c r="CF156" s="260">
        <f t="shared" si="116"/>
        <v>101.2419582943874</v>
      </c>
      <c r="CG156" s="260">
        <f t="shared" si="117"/>
        <v>106.34848537687468</v>
      </c>
      <c r="CH156" s="260">
        <f t="shared" si="118"/>
        <v>111.71257976923511</v>
      </c>
      <c r="CI156" s="260">
        <f t="shared" si="119"/>
        <v>117.34723286817406</v>
      </c>
      <c r="CJ156" s="260">
        <f t="shared" si="120"/>
        <v>123.26609134139555</v>
      </c>
      <c r="CK156" s="260">
        <f t="shared" si="121"/>
        <v>129.4834901787122</v>
      </c>
      <c r="CL156" s="260">
        <f t="shared" si="122"/>
        <v>136.01448741021503</v>
      </c>
      <c r="CM156" s="260">
        <f t="shared" si="123"/>
        <v>142.8749005755873</v>
      </c>
      <c r="CN156" s="260">
        <f t="shared" si="124"/>
        <v>150.08134503288855</v>
      </c>
      <c r="CO156" s="260">
        <f t="shared" si="125"/>
        <v>157.6512741995891</v>
      </c>
      <c r="CP156" s="260">
        <f t="shared" si="126"/>
        <v>165.60302182331574</v>
      </c>
      <c r="CQ156" s="260">
        <f t="shared" si="127"/>
        <v>173.95584638468512</v>
      </c>
      <c r="CR156" s="260">
        <f t="shared" si="128"/>
        <v>182.72997773976417</v>
      </c>
      <c r="CS156" s="260">
        <f t="shared" si="129"/>
        <v>191.94666611512255</v>
      </c>
      <c r="CT156" s="260">
        <f t="shared" si="130"/>
        <v>201.62823357413876</v>
      </c>
      <c r="CU156" s="260">
        <f t="shared" si="131"/>
        <v>211.79812807920672</v>
      </c>
      <c r="CV156" s="260">
        <f t="shared" si="132"/>
        <v>222.48098028077794</v>
      </c>
      <c r="CW156" s="260">
        <f t="shared" si="133"/>
        <v>233.70266317077684</v>
      </c>
      <c r="CX156" s="260">
        <f t="shared" si="134"/>
        <v>245.49035474486536</v>
      </c>
      <c r="CY156" s="260">
        <f t="shared" si="135"/>
        <v>257.87260382531963</v>
      </c>
      <c r="CZ156" s="260">
        <f t="shared" si="136"/>
        <v>270.87939920393592</v>
      </c>
      <c r="DA156" s="260">
        <f t="shared" si="137"/>
        <v>284.54224227242548</v>
      </c>
      <c r="DB156" s="260">
        <f t="shared" si="138"/>
        <v>298.89422331620136</v>
      </c>
      <c r="DC156" s="260">
        <f t="shared" si="139"/>
        <v>313.97010165633611</v>
      </c>
      <c r="DD156" s="260">
        <f t="shared" si="140"/>
        <v>329.8063898337868</v>
      </c>
      <c r="DE156" s="260">
        <f t="shared" si="141"/>
        <v>346.4414420397747</v>
      </c>
      <c r="DF156" s="260">
        <f t="shared" si="142"/>
        <v>363.91554700649112</v>
      </c>
      <c r="DG156" s="260">
        <f t="shared" si="143"/>
        <v>382.27102558310258</v>
      </c>
      <c r="DH156" s="260">
        <f t="shared" si="144"/>
        <v>401.55233323337666</v>
      </c>
      <c r="DI156" s="260">
        <f t="shared" si="145"/>
        <v>421.80616770316948</v>
      </c>
      <c r="DJ156" s="260">
        <f t="shared" si="146"/>
        <v>443.08158211853657</v>
      </c>
      <c r="DK156" s="260">
        <f t="shared" si="147"/>
        <v>465.43010378838107</v>
      </c>
      <c r="DL156" s="260">
        <f t="shared" si="148"/>
        <v>488.90585899937042</v>
      </c>
      <c r="DM156" s="260">
        <f t="shared" si="149"/>
        <v>513.56570410536335</v>
      </c>
      <c r="DN156" s="260">
        <f t="shared" si="150"/>
        <v>539.46936322883641</v>
      </c>
      <c r="DO156" s="260">
        <f t="shared" si="151"/>
        <v>566.67957290781032</v>
      </c>
      <c r="DP156" s="260">
        <f t="shared" si="152"/>
        <v>595.26223403860035</v>
      </c>
      <c r="DQ156" s="260">
        <f t="shared" si="153"/>
        <v>625.28657148238233</v>
      </c>
      <c r="DR156" s="260">
        <f t="shared" si="154"/>
        <v>656.82530172212932</v>
      </c>
      <c r="DS156" s="260">
        <f t="shared" si="155"/>
        <v>689.95480897596985</v>
      </c>
      <c r="DT156" s="260">
        <f t="shared" si="156"/>
        <v>724.75533019349984</v>
      </c>
      <c r="DU156" s="260">
        <f t="shared" si="157"/>
        <v>761.31114938309452</v>
      </c>
      <c r="DV156" s="260">
        <f t="shared" si="158"/>
        <v>799.71080174086421</v>
      </c>
      <c r="DW156" s="260">
        <f t="shared" si="159"/>
        <v>840.04728807563833</v>
      </c>
      <c r="DX156" s="260">
        <f t="shared" si="160"/>
        <v>882.41830004929784</v>
      </c>
      <c r="DY156" s="260">
        <f t="shared" si="161"/>
        <v>926.92645677796838</v>
      </c>
      <c r="DZ156" s="260">
        <f t="shared" si="162"/>
        <v>973.67955336710327</v>
      </c>
      <c r="EA156" s="260">
        <f t="shared" si="163"/>
        <v>1022.7908219823892</v>
      </c>
      <c r="EB156" s="260">
        <f t="shared" si="164"/>
        <v>1074.3792060887645</v>
      </c>
      <c r="EC156" s="260">
        <f t="shared" si="165"/>
        <v>1128.5696485217375</v>
      </c>
      <c r="ED156" s="260">
        <f t="shared" si="166"/>
        <v>1185.4933940886867</v>
      </c>
      <c r="EE156" s="260">
        <f t="shared" si="167"/>
        <v>1245.2883074330214</v>
      </c>
      <c r="EF156" s="260">
        <f t="shared" si="168"/>
        <v>1308.099206931041</v>
      </c>
      <c r="EG156" s="260">
        <f t="shared" si="169"/>
        <v>1374.0782154301662</v>
      </c>
      <c r="EH156" s="260">
        <f t="shared" si="170"/>
        <v>1443.3851286780002</v>
      </c>
      <c r="EI156" s="260">
        <f t="shared" si="171"/>
        <v>1516.1878023345232</v>
      </c>
      <c r="EJ156" s="260">
        <f t="shared" si="172"/>
        <v>1592.6625585047354</v>
      </c>
      <c r="EK156" s="260">
        <f t="shared" si="173"/>
        <v>1672.9946127763367</v>
      </c>
      <c r="EL156" s="260">
        <f t="shared" si="174"/>
        <v>1757.3785227966871</v>
      </c>
      <c r="EM156" s="260">
        <f t="shared" si="175"/>
        <v>1846.0186594754762</v>
      </c>
      <c r="EN156" s="260">
        <f t="shared" si="176"/>
        <v>1939.1297019543035</v>
      </c>
      <c r="EO156" s="260">
        <f t="shared" si="177"/>
        <v>2036.9371575419545</v>
      </c>
      <c r="EP156" s="260">
        <f t="shared" si="178"/>
        <v>2139.6779078746085</v>
      </c>
      <c r="EQ156" s="260">
        <f t="shared" si="179"/>
        <v>2247.6007826237346</v>
      </c>
      <c r="ER156" s="260">
        <f t="shared" si="180"/>
        <v>2360.967162141148</v>
      </c>
      <c r="ES156" s="260">
        <f t="shared" si="181"/>
        <v>2480.0516105007891</v>
      </c>
      <c r="ET156" s="260">
        <f t="shared" si="182"/>
        <v>2605.1425404703896</v>
      </c>
      <c r="EU156" s="260">
        <f t="shared" si="183"/>
        <v>2736.5429120235467</v>
      </c>
      <c r="EV156" s="260">
        <f t="shared" si="184"/>
        <v>2874.5709660839302</v>
      </c>
      <c r="EW156" s="260">
        <f t="shared" si="185"/>
        <v>3019.5609952787031</v>
      </c>
      <c r="EX156" s="260">
        <f t="shared" si="186"/>
        <v>3171.8641535678462</v>
      </c>
      <c r="EY156" s="260">
        <f t="shared" si="187"/>
        <v>3331.8493067102531</v>
      </c>
      <c r="EZ156" s="260">
        <f t="shared" si="188"/>
        <v>3499.9039256263472</v>
      </c>
      <c r="FA156" s="260">
        <f t="shared" si="189"/>
        <v>3676.4350248208721</v>
      </c>
      <c r="FB156" s="260">
        <f t="shared" si="190"/>
        <v>3861.8701481386452</v>
      </c>
      <c r="FC156" s="260">
        <f t="shared" si="191"/>
        <v>4056.6584042406848</v>
      </c>
      <c r="FD156" s="260">
        <f t="shared" si="192"/>
        <v>4261.271554308556</v>
      </c>
      <c r="FE156" s="260">
        <f t="shared" si="193"/>
        <v>4476.2051546112643</v>
      </c>
      <c r="FF156" s="260">
        <f t="shared" si="194"/>
        <v>4701.979756701895</v>
      </c>
      <c r="FG156" s="260">
        <f t="shared" si="195"/>
        <v>4939.1421681507873</v>
      </c>
      <c r="FH156" s="260">
        <f t="shared" si="196"/>
        <v>5188.2667768686251</v>
      </c>
      <c r="FI156" s="260">
        <f t="shared" si="197"/>
        <v>5449.9569422268478</v>
      </c>
      <c r="FJ156" s="260">
        <f t="shared" si="198"/>
        <v>5724.8464563445705</v>
      </c>
      <c r="FK156" s="260">
        <f t="shared" si="199"/>
        <v>6013.6010790811151</v>
      </c>
      <c r="FL156" s="260">
        <f t="shared" si="200"/>
        <v>6316.9201504517923</v>
      </c>
      <c r="FM156" s="260">
        <f t="shared" si="201"/>
        <v>6635.5382843720627</v>
      </c>
      <c r="FN156" s="260">
        <f t="shared" si="202"/>
        <v>6970.2271478322</v>
      </c>
      <c r="FO156" s="260">
        <f t="shared" si="203"/>
        <v>7321.7973298114475</v>
      </c>
      <c r="FP156" s="260">
        <f t="shared" si="204"/>
        <v>7691.1003044580557</v>
      </c>
      <c r="FQ156" s="260">
        <f t="shared" si="205"/>
        <v>8079.030493289838</v>
      </c>
      <c r="FR156" s="260">
        <f t="shared" si="206"/>
        <v>8486.5274314097333</v>
      </c>
      <c r="FS156" s="260">
        <f t="shared" si="207"/>
        <v>8914.5780429827755</v>
      </c>
      <c r="FT156" s="260">
        <f t="shared" si="208"/>
        <v>9364.2190314854797</v>
      </c>
      <c r="FU156" s="260">
        <f t="shared" si="209"/>
        <v>9836.5393905166438</v>
      </c>
      <c r="FV156" s="260">
        <f t="shared" si="210"/>
        <v>10332.683041250539</v>
      </c>
      <c r="FW156" s="260">
        <f t="shared" si="211"/>
        <v>10853.851602920171</v>
      </c>
      <c r="FX156" s="260">
        <f t="shared" si="212"/>
        <v>11401.307303040527</v>
      </c>
      <c r="FY156" s="260">
        <f t="shared" si="213"/>
        <v>11976.376034420093</v>
      </c>
      <c r="FZ156" s="260">
        <f t="shared" si="214"/>
        <v>12580.450566364505</v>
      </c>
      <c r="GA156" s="260">
        <f t="shared" si="215"/>
        <v>13214.993917849579</v>
      </c>
      <c r="GB156" s="260">
        <f t="shared" si="216"/>
        <v>13881.542900833292</v>
      </c>
      <c r="GC156" s="260">
        <f t="shared" si="217"/>
        <v>14581.711842288309</v>
      </c>
      <c r="GD156" s="260">
        <f t="shared" si="218"/>
        <v>15317.196493969512</v>
      </c>
      <c r="GE156" s="260">
        <f t="shared" si="219"/>
        <v>16089.778139385695</v>
      </c>
      <c r="GF156" s="260">
        <f t="shared" si="220"/>
        <v>16901.327907922121</v>
      </c>
      <c r="GG156" s="260">
        <f t="shared" si="221"/>
        <v>17753.811306562457</v>
      </c>
      <c r="GH156" s="260">
        <f t="shared" si="222"/>
        <v>18649.292980185473</v>
      </c>
      <c r="GI156" s="260">
        <f t="shared" si="223"/>
        <v>19589.941711965646</v>
      </c>
      <c r="GJ156" s="260">
        <f t="shared" si="224"/>
        <v>20578.035675988125</v>
      </c>
      <c r="GK156" s="260">
        <f t="shared" si="225"/>
        <v>21615.967954799529</v>
      </c>
      <c r="GL156" s="260">
        <f t="shared" si="226"/>
        <v>22706.252335257628</v>
      </c>
      <c r="GM156" s="260">
        <f t="shared" si="227"/>
        <v>23851.529396716945</v>
      </c>
      <c r="GN156" s="260">
        <f t="shared" si="228"/>
        <v>25054.572906295409</v>
      </c>
      <c r="GO156" s="260">
        <f t="shared" si="229"/>
        <v>26318.296536710823</v>
      </c>
      <c r="GP156" s="260">
        <f t="shared" si="230"/>
        <v>27645.760922957244</v>
      </c>
      <c r="GQ156" s="260">
        <f t="shared" si="231"/>
        <v>29040.181074911932</v>
      </c>
      <c r="GR156" s="260">
        <f t="shared" si="232"/>
        <v>30504.934163825594</v>
      </c>
      <c r="GS156" s="260">
        <f t="shared" si="233"/>
        <v>32043.567701554213</v>
      </c>
      <c r="GT156" s="260">
        <f t="shared" si="234"/>
        <v>33659.808132341816</v>
      </c>
      <c r="GU156" s="260">
        <f t="shared" si="235"/>
        <v>35357.569857962815</v>
      </c>
      <c r="GV156" s="260">
        <f t="shared" si="236"/>
        <v>37140.964718082112</v>
      </c>
      <c r="GW156" s="260">
        <f t="shared" si="237"/>
        <v>39014.311948793518</v>
      </c>
      <c r="GX156" s="260">
        <f t="shared" si="238"/>
        <v>40982.148643455374</v>
      </c>
      <c r="GY156" s="260">
        <f t="shared" si="239"/>
        <v>43049.240741158559</v>
      </c>
      <c r="GZ156" s="260">
        <f t="shared" si="240"/>
        <v>45220.594569440131</v>
      </c>
      <c r="HA156" s="260">
        <f t="shared" si="241"/>
        <v>47501.468969198002</v>
      </c>
      <c r="HB156" s="260">
        <f t="shared" si="242"/>
        <v>49897.388031172384</v>
      </c>
      <c r="HC156" s="260">
        <f t="shared" si="243"/>
        <v>52414.15447484047</v>
      </c>
    </row>
    <row r="157" spans="1:211" ht="12" customHeight="1">
      <c r="A157" s="259" t="s">
        <v>1257</v>
      </c>
      <c r="B157" s="274">
        <f t="shared" si="35"/>
        <v>8.1560200349206857E-2</v>
      </c>
      <c r="C157" s="275">
        <v>-116.64539682539686</v>
      </c>
      <c r="D157" s="276">
        <f t="shared" si="36"/>
        <v>3.76</v>
      </c>
      <c r="E157" s="276">
        <f t="shared" si="37"/>
        <v>3.87</v>
      </c>
      <c r="F157" s="276">
        <f t="shared" si="38"/>
        <v>4.17</v>
      </c>
      <c r="G157" s="276">
        <f t="shared" si="39"/>
        <v>4.4472420009013067</v>
      </c>
      <c r="H157" s="276">
        <f t="shared" si="40"/>
        <v>4.541928361745831</v>
      </c>
      <c r="I157" s="276">
        <f t="shared" si="41"/>
        <v>4.6734093070194955</v>
      </c>
      <c r="J157" s="276">
        <f t="shared" si="42"/>
        <v>4.8444829493147381</v>
      </c>
      <c r="K157" s="276">
        <f t="shared" si="43"/>
        <v>5.0589165829056828</v>
      </c>
      <c r="L157" s="276">
        <f t="shared" si="44"/>
        <v>5.3215827667902555</v>
      </c>
      <c r="M157" s="276">
        <f t="shared" si="45"/>
        <v>5.6386406305806887</v>
      </c>
      <c r="N157" s="260">
        <f t="shared" si="46"/>
        <v>5.9230471313394721</v>
      </c>
      <c r="O157" s="260">
        <f t="shared" si="47"/>
        <v>6.2217987664973453</v>
      </c>
      <c r="P157" s="260">
        <f t="shared" si="48"/>
        <v>6.5356190880138447</v>
      </c>
      <c r="Q157" s="260">
        <f t="shared" si="49"/>
        <v>6.8652681429710682</v>
      </c>
      <c r="R157" s="260">
        <f t="shared" si="50"/>
        <v>7.2115443143453861</v>
      </c>
      <c r="S157" s="260">
        <f t="shared" si="51"/>
        <v>7.5752862546255297</v>
      </c>
      <c r="T157" s="260">
        <f t="shared" si="52"/>
        <v>7.9573749169601395</v>
      </c>
      <c r="U157" s="260">
        <f t="shared" si="53"/>
        <v>8.3587356887540469</v>
      </c>
      <c r="V157" s="260">
        <f t="shared" si="54"/>
        <v>8.780340632880673</v>
      </c>
      <c r="W157" s="260">
        <f t="shared" si="55"/>
        <v>9.2232108419385934</v>
      </c>
      <c r="X157" s="260">
        <f t="shared" si="56"/>
        <v>9.6884189112540664</v>
      </c>
      <c r="Y157" s="260">
        <f t="shared" si="57"/>
        <v>10.177091536618954</v>
      </c>
      <c r="Z157" s="260">
        <f t="shared" si="58"/>
        <v>10.690412243055524</v>
      </c>
      <c r="AA157" s="260">
        <f t="shared" si="59"/>
        <v>11.229624251216995</v>
      </c>
      <c r="AB157" s="260">
        <f t="shared" si="60"/>
        <v>11.796033488366001</v>
      </c>
      <c r="AC157" s="260">
        <f t="shared" si="61"/>
        <v>12.391011751223321</v>
      </c>
      <c r="AD157" s="260">
        <f t="shared" si="62"/>
        <v>13.016000028347033</v>
      </c>
      <c r="AE157" s="260">
        <f t="shared" si="63"/>
        <v>13.672511990088632</v>
      </c>
      <c r="AF157" s="260">
        <f t="shared" si="64"/>
        <v>14.36213765457847</v>
      </c>
      <c r="AG157" s="260">
        <f t="shared" si="65"/>
        <v>15.086547238619287</v>
      </c>
      <c r="AH157" s="260">
        <f t="shared" si="66"/>
        <v>15.847495202814326</v>
      </c>
      <c r="AI157" s="260">
        <f t="shared" si="67"/>
        <v>16.646824500727014</v>
      </c>
      <c r="AJ157" s="260">
        <f t="shared" si="68"/>
        <v>17.486471042363377</v>
      </c>
      <c r="AK157" s="260">
        <f t="shared" si="69"/>
        <v>18.368468382787285</v>
      </c>
      <c r="AL157" s="260">
        <f t="shared" si="70"/>
        <v>19.294952647224065</v>
      </c>
      <c r="AM157" s="260">
        <f t="shared" si="71"/>
        <v>20.268167704580588</v>
      </c>
      <c r="AN157" s="260">
        <f t="shared" si="72"/>
        <v>21.290470601911768</v>
      </c>
      <c r="AO157" s="260">
        <f t="shared" si="73"/>
        <v>22.364337272995197</v>
      </c>
      <c r="AP157" s="260">
        <f t="shared" si="74"/>
        <v>23.492368534839731</v>
      </c>
      <c r="AQ157" s="260">
        <f t="shared" si="75"/>
        <v>24.677296386650962</v>
      </c>
      <c r="AR157" s="260">
        <f t="shared" si="76"/>
        <v>25.921990626509263</v>
      </c>
      <c r="AS157" s="260">
        <f t="shared" si="77"/>
        <v>27.22946580178537</v>
      </c>
      <c r="AT157" s="260">
        <f t="shared" si="78"/>
        <v>28.602888510126903</v>
      </c>
      <c r="AU157" s="260">
        <f t="shared" si="79"/>
        <v>30.045585068698156</v>
      </c>
      <c r="AV157" s="260">
        <f t="shared" si="80"/>
        <v>31.561049570247491</v>
      </c>
      <c r="AW157" s="260">
        <f t="shared" si="81"/>
        <v>33.152952345513413</v>
      </c>
      <c r="AX157" s="260">
        <f t="shared" si="82"/>
        <v>34.825148852464615</v>
      </c>
      <c r="AY157" s="260">
        <f t="shared" si="83"/>
        <v>36.581689013902995</v>
      </c>
      <c r="AZ157" s="260">
        <f t="shared" si="84"/>
        <v>38.426827026044535</v>
      </c>
      <c r="BA157" s="260">
        <f t="shared" si="85"/>
        <v>40.365031661833655</v>
      </c>
      <c r="BB157" s="260">
        <f t="shared" si="86"/>
        <v>42.400997093944788</v>
      </c>
      <c r="BC157" s="260">
        <f t="shared" si="87"/>
        <v>44.539654263683637</v>
      </c>
      <c r="BD157" s="260">
        <f t="shared" si="88"/>
        <v>46.786182823322626</v>
      </c>
      <c r="BE157" s="260">
        <f t="shared" si="89"/>
        <v>49.146023680793888</v>
      </c>
      <c r="BF157" s="260">
        <f t="shared" si="90"/>
        <v>51.624892177122135</v>
      </c>
      <c r="BG157" s="260">
        <f t="shared" si="91"/>
        <v>54.228791928511818</v>
      </c>
      <c r="BH157" s="260">
        <f t="shared" si="92"/>
        <v>56.964029366613254</v>
      </c>
      <c r="BI157" s="260">
        <f t="shared" si="93"/>
        <v>59.83722901218291</v>
      </c>
      <c r="BJ157" s="260">
        <f t="shared" si="94"/>
        <v>62.855349519129327</v>
      </c>
      <c r="BK157" s="260">
        <f t="shared" si="95"/>
        <v>66.0257005278023</v>
      </c>
      <c r="BL157" s="260">
        <f t="shared" si="96"/>
        <v>69.355960368342224</v>
      </c>
      <c r="BM157" s="260">
        <f t="shared" si="97"/>
        <v>72.854194656966087</v>
      </c>
      <c r="BN157" s="260">
        <f t="shared" si="98"/>
        <v>76.528875830228444</v>
      </c>
      <c r="BO157" s="260">
        <f t="shared" si="99"/>
        <v>80.388903664567863</v>
      </c>
      <c r="BP157" s="260">
        <f t="shared" si="100"/>
        <v>84.443626830835711</v>
      </c>
      <c r="BQ157" s="260">
        <f t="shared" si="101"/>
        <v>88.702865536010151</v>
      </c>
      <c r="BR157" s="260">
        <f t="shared" si="102"/>
        <v>93.176935306932137</v>
      </c>
      <c r="BS157" s="260">
        <f t="shared" si="103"/>
        <v>97.87667197366541</v>
      </c>
      <c r="BT157" s="260">
        <f t="shared" si="104"/>
        <v>102.8134579129883</v>
      </c>
      <c r="BU157" s="260">
        <f t="shared" si="105"/>
        <v>107.99924961557674</v>
      </c>
      <c r="BV157" s="260">
        <f t="shared" si="106"/>
        <v>113.44660664364422</v>
      </c>
      <c r="BW157" s="260">
        <f t="shared" si="107"/>
        <v>119.16872204917135</v>
      </c>
      <c r="BX157" s="260">
        <f t="shared" si="108"/>
        <v>125.17945432639586</v>
      </c>
      <c r="BY157" s="260">
        <f t="shared" si="109"/>
        <v>131.49336097594903</v>
      </c>
      <c r="BZ157" s="260">
        <f t="shared" si="110"/>
        <v>138.12573376192844</v>
      </c>
      <c r="CA157" s="260">
        <f t="shared" si="111"/>
        <v>145.09263574729647</v>
      </c>
      <c r="CB157" s="260">
        <f t="shared" si="112"/>
        <v>152.41094019730141</v>
      </c>
      <c r="CC157" s="260">
        <f t="shared" si="113"/>
        <v>160.09837144514222</v>
      </c>
      <c r="CD157" s="260">
        <f t="shared" si="114"/>
        <v>168.17354781884981</v>
      </c>
      <c r="CE157" s="260">
        <f t="shared" si="115"/>
        <v>176.65602673335076</v>
      </c>
      <c r="CF157" s="260">
        <f t="shared" si="116"/>
        <v>185.56635205692226</v>
      </c>
      <c r="CG157" s="260">
        <f t="shared" si="117"/>
        <v>194.92610386675636</v>
      </c>
      <c r="CH157" s="260">
        <f t="shared" si="118"/>
        <v>204.75795071413705</v>
      </c>
      <c r="CI157" s="260">
        <f t="shared" si="119"/>
        <v>215.08570452581239</v>
      </c>
      <c r="CJ157" s="260">
        <f t="shared" si="120"/>
        <v>225.93437827452834</v>
      </c>
      <c r="CK157" s="260">
        <f t="shared" si="121"/>
        <v>237.33024655839739</v>
      </c>
      <c r="CL157" s="260">
        <f t="shared" si="122"/>
        <v>249.30090923582037</v>
      </c>
      <c r="CM157" s="260">
        <f t="shared" si="123"/>
        <v>261.87535827008003</v>
      </c>
      <c r="CN157" s="260">
        <f t="shared" si="124"/>
        <v>275.08404794549853</v>
      </c>
      <c r="CO157" s="260">
        <f t="shared" si="125"/>
        <v>288.95896862521624</v>
      </c>
      <c r="CP157" s="260">
        <f t="shared" si="126"/>
        <v>303.53372422922808</v>
      </c>
      <c r="CQ157" s="260">
        <f t="shared" si="127"/>
        <v>318.84361362032161</v>
      </c>
      <c r="CR157" s="260">
        <f t="shared" si="128"/>
        <v>334.92571609502789</v>
      </c>
      <c r="CS157" s="260">
        <f t="shared" si="129"/>
        <v>351.81898118663685</v>
      </c>
      <c r="CT157" s="260">
        <f t="shared" si="130"/>
        <v>369.56432299777248</v>
      </c>
      <c r="CU157" s="260">
        <f t="shared" si="131"/>
        <v>388.20471929099415</v>
      </c>
      <c r="CV157" s="260">
        <f t="shared" si="132"/>
        <v>407.78531557741275</v>
      </c>
      <c r="CW157" s="260">
        <f t="shared" si="133"/>
        <v>428.35353445541642</v>
      </c>
      <c r="CX157" s="260">
        <f t="shared" si="134"/>
        <v>449.95919046431436</v>
      </c>
      <c r="CY157" s="260">
        <f t="shared" si="135"/>
        <v>472.65461073106604</v>
      </c>
      <c r="CZ157" s="260">
        <f t="shared" si="136"/>
        <v>496.4947617022911</v>
      </c>
      <c r="DA157" s="260">
        <f t="shared" si="137"/>
        <v>521.53738226849532</v>
      </c>
      <c r="DB157" s="260">
        <f t="shared" si="138"/>
        <v>547.84312360292813</v>
      </c>
      <c r="DC157" s="260">
        <f t="shared" si="139"/>
        <v>575.47569605375031</v>
      </c>
      <c r="DD157" s="260">
        <f t="shared" si="140"/>
        <v>604.50202344527213</v>
      </c>
      <c r="DE157" s="260">
        <f t="shared" si="141"/>
        <v>634.99240516196767</v>
      </c>
      <c r="DF157" s="260">
        <f t="shared" si="142"/>
        <v>667.02068640781829</v>
      </c>
      <c r="DG157" s="260">
        <f t="shared" si="143"/>
        <v>700.66443705334098</v>
      </c>
      <c r="DH157" s="260">
        <f t="shared" si="144"/>
        <v>736.00513950345294</v>
      </c>
      <c r="DI157" s="260">
        <f t="shared" si="145"/>
        <v>773.12838604117394</v>
      </c>
      <c r="DJ157" s="260">
        <f t="shared" si="146"/>
        <v>812.12408612511626</v>
      </c>
      <c r="DK157" s="260">
        <f t="shared" si="147"/>
        <v>853.08668414282022</v>
      </c>
      <c r="DL157" s="260">
        <f t="shared" si="148"/>
        <v>896.11538814731477</v>
      </c>
      <c r="DM157" s="260">
        <f t="shared" si="149"/>
        <v>941.31441013088636</v>
      </c>
      <c r="DN157" s="260">
        <f t="shared" si="150"/>
        <v>988.79321841797753</v>
      </c>
      <c r="DO157" s="260">
        <f t="shared" si="151"/>
        <v>1038.6668027884912</v>
      </c>
      <c r="DP157" s="260">
        <f t="shared" si="152"/>
        <v>1091.055952973607</v>
      </c>
      <c r="DQ157" s="260">
        <f t="shared" si="153"/>
        <v>1146.0875511986044</v>
      </c>
      <c r="DR157" s="260">
        <f t="shared" si="154"/>
        <v>1203.8948794812068</v>
      </c>
      <c r="DS157" s="260">
        <f t="shared" si="155"/>
        <v>1264.6179424296972</v>
      </c>
      <c r="DT157" s="260">
        <f t="shared" si="156"/>
        <v>1328.4038063225985</v>
      </c>
      <c r="DU157" s="260">
        <f t="shared" si="157"/>
        <v>1395.4069552911383</v>
      </c>
      <c r="DV157" s="260">
        <f t="shared" si="158"/>
        <v>1465.7896654671456</v>
      </c>
      <c r="DW157" s="260">
        <f t="shared" si="159"/>
        <v>1539.7223980025346</v>
      </c>
      <c r="DX157" s="260">
        <f t="shared" si="160"/>
        <v>1617.3842119122335</v>
      </c>
      <c r="DY157" s="260">
        <f t="shared" si="161"/>
        <v>1698.9631977404345</v>
      </c>
      <c r="DZ157" s="260">
        <f t="shared" si="162"/>
        <v>1784.6569331004673</v>
      </c>
      <c r="EA157" s="260">
        <f t="shared" si="163"/>
        <v>1874.6729611915737</v>
      </c>
      <c r="EB157" s="260">
        <f t="shared" si="164"/>
        <v>1969.2292934515165</v>
      </c>
      <c r="EC157" s="260">
        <f t="shared" si="165"/>
        <v>2068.5549375624018</v>
      </c>
      <c r="ED157" s="260">
        <f t="shared" si="166"/>
        <v>2172.8904520885048</v>
      </c>
      <c r="EE157" s="260">
        <f t="shared" si="167"/>
        <v>2282.4885290893831</v>
      </c>
      <c r="EF157" s="260">
        <f t="shared" si="168"/>
        <v>2397.6146061193217</v>
      </c>
      <c r="EG157" s="260">
        <f t="shared" si="169"/>
        <v>2518.5475090953209</v>
      </c>
      <c r="EH157" s="260">
        <f t="shared" si="170"/>
        <v>2645.5801275906028</v>
      </c>
      <c r="EI157" s="260">
        <f t="shared" si="171"/>
        <v>2779.0201241891323</v>
      </c>
      <c r="EJ157" s="260">
        <f t="shared" si="172"/>
        <v>2919.1906796191693</v>
      </c>
      <c r="EK157" s="260">
        <f t="shared" si="173"/>
        <v>3066.4312754704856</v>
      </c>
      <c r="EL157" s="260">
        <f t="shared" si="174"/>
        <v>3221.098516390934</v>
      </c>
      <c r="EM157" s="260">
        <f t="shared" si="175"/>
        <v>3383.5669937536618</v>
      </c>
      <c r="EN157" s="260">
        <f t="shared" si="176"/>
        <v>3554.2301928866937</v>
      </c>
      <c r="EO157" s="260">
        <f t="shared" si="177"/>
        <v>3733.5014460621273</v>
      </c>
      <c r="EP157" s="260">
        <f t="shared" si="178"/>
        <v>3921.8149335530006</v>
      </c>
      <c r="EQ157" s="260">
        <f t="shared" si="179"/>
        <v>4119.6267351823026</v>
      </c>
      <c r="ER157" s="260">
        <f t="shared" si="180"/>
        <v>4327.4159349109023</v>
      </c>
      <c r="ES157" s="260">
        <f t="shared" si="181"/>
        <v>4545.685781139613</v>
      </c>
      <c r="ET157" s="260">
        <f t="shared" si="182"/>
        <v>4774.9649055355467</v>
      </c>
      <c r="EU157" s="260">
        <f t="shared" si="183"/>
        <v>5015.8086033346563</v>
      </c>
      <c r="EV157" s="260">
        <f t="shared" si="184"/>
        <v>5268.8001782212623</v>
      </c>
      <c r="EW157" s="260">
        <f t="shared" si="185"/>
        <v>5534.552355041732</v>
      </c>
      <c r="EX157" s="260">
        <f t="shared" si="186"/>
        <v>5813.7087637738132</v>
      </c>
      <c r="EY157" s="260">
        <f t="shared" si="187"/>
        <v>6106.9454983456526</v>
      </c>
      <c r="EZ157" s="260">
        <f t="shared" si="188"/>
        <v>6414.9727540798467</v>
      </c>
      <c r="FA157" s="260">
        <f t="shared" si="189"/>
        <v>6738.5365477282621</v>
      </c>
      <c r="FB157" s="260">
        <f t="shared" si="190"/>
        <v>7078.4205242634371</v>
      </c>
      <c r="FC157" s="260">
        <f t="shared" si="191"/>
        <v>7435.4478548024281</v>
      </c>
      <c r="FD157" s="260">
        <f t="shared" si="192"/>
        <v>7810.4832302597533</v>
      </c>
      <c r="FE157" s="260">
        <f t="shared" si="193"/>
        <v>8204.4349555578719</v>
      </c>
      <c r="FF157" s="260">
        <f t="shared" si="194"/>
        <v>8618.2571494672156</v>
      </c>
      <c r="FG157" s="260">
        <f t="shared" si="195"/>
        <v>9052.9520554035971</v>
      </c>
      <c r="FH157" s="260">
        <f t="shared" si="196"/>
        <v>9509.572468779581</v>
      </c>
      <c r="FI157" s="260">
        <f t="shared" si="197"/>
        <v>9989.2242867886198</v>
      </c>
      <c r="FJ157" s="260">
        <f t="shared" si="198"/>
        <v>10493.069186797371</v>
      </c>
      <c r="FK157" s="260">
        <f t="shared" si="199"/>
        <v>11022.327439833</v>
      </c>
      <c r="FL157" s="260">
        <f t="shared" si="200"/>
        <v>11578.280865979541</v>
      </c>
      <c r="FM157" s="260">
        <f t="shared" si="201"/>
        <v>12162.275938841012</v>
      </c>
      <c r="FN157" s="260">
        <f t="shared" si="202"/>
        <v>12775.727046590062</v>
      </c>
      <c r="FO157" s="260">
        <f t="shared" si="203"/>
        <v>13420.119917500126</v>
      </c>
      <c r="FP157" s="260">
        <f t="shared" si="204"/>
        <v>14097.015218257464</v>
      </c>
      <c r="FQ157" s="260">
        <f t="shared" si="205"/>
        <v>14808.052333767879</v>
      </c>
      <c r="FR157" s="260">
        <f t="shared" si="206"/>
        <v>15554.953337612513</v>
      </c>
      <c r="FS157" s="260">
        <f t="shared" si="207"/>
        <v>16339.527162768833</v>
      </c>
      <c r="FT157" s="260">
        <f t="shared" si="208"/>
        <v>17163.673982697946</v>
      </c>
      <c r="FU157" s="260">
        <f t="shared" si="209"/>
        <v>18029.389813408899</v>
      </c>
      <c r="FV157" s="260">
        <f t="shared" si="210"/>
        <v>18938.771347645743</v>
      </c>
      <c r="FW157" s="260">
        <f t="shared" si="211"/>
        <v>19894.021032905421</v>
      </c>
      <c r="FX157" s="260">
        <f t="shared" si="212"/>
        <v>20897.452405584969</v>
      </c>
      <c r="FY157" s="260">
        <f t="shared" si="213"/>
        <v>21951.495694176952</v>
      </c>
      <c r="FZ157" s="260">
        <f t="shared" si="214"/>
        <v>23058.70370508355</v>
      </c>
      <c r="GA157" s="260">
        <f t="shared" si="215"/>
        <v>24221.758005304317</v>
      </c>
      <c r="GB157" s="260">
        <f t="shared" si="216"/>
        <v>25443.475416971538</v>
      </c>
      <c r="GC157" s="260">
        <f t="shared" si="217"/>
        <v>26726.814839462411</v>
      </c>
      <c r="GD157" s="260">
        <f t="shared" si="218"/>
        <v>28074.884415610697</v>
      </c>
      <c r="GE157" s="260">
        <f t="shared" si="219"/>
        <v>29490.949059373754</v>
      </c>
      <c r="GF157" s="260">
        <f t="shared" si="220"/>
        <v>30978.438363186371</v>
      </c>
      <c r="GG157" s="260">
        <f t="shared" si="221"/>
        <v>32540.954904152408</v>
      </c>
      <c r="GH157" s="260">
        <f t="shared" si="222"/>
        <v>34182.282969191067</v>
      </c>
      <c r="GI157" s="260">
        <f t="shared" si="223"/>
        <v>35906.397720269466</v>
      </c>
      <c r="GJ157" s="260">
        <f t="shared" si="224"/>
        <v>37717.474821918935</v>
      </c>
      <c r="GK157" s="260">
        <f t="shared" si="225"/>
        <v>39619.900554352032</v>
      </c>
      <c r="GL157" s="260">
        <f t="shared" si="226"/>
        <v>41618.282436673515</v>
      </c>
      <c r="GM157" s="260">
        <f t="shared" si="227"/>
        <v>43717.46038591375</v>
      </c>
      <c r="GN157" s="260">
        <f t="shared" si="228"/>
        <v>45922.518438910818</v>
      </c>
      <c r="GO157" s="260">
        <f t="shared" si="229"/>
        <v>48238.797065430823</v>
      </c>
      <c r="GP157" s="260">
        <f t="shared" si="230"/>
        <v>50671.906102347646</v>
      </c>
      <c r="GQ157" s="260">
        <f t="shared" si="231"/>
        <v>53227.738340207819</v>
      </c>
      <c r="GR157" s="260">
        <f t="shared" si="232"/>
        <v>55912.483795085944</v>
      </c>
      <c r="GS157" s="260">
        <f t="shared" si="233"/>
        <v>58732.644700295983</v>
      </c>
      <c r="GT157" s="260">
        <f t="shared" si="234"/>
        <v>61695.051254267099</v>
      </c>
      <c r="GU157" s="260">
        <f t="shared" si="235"/>
        <v>64806.87816272409</v>
      </c>
      <c r="GV157" s="260">
        <f t="shared" si="236"/>
        <v>68075.662015236259</v>
      </c>
      <c r="GW157" s="260">
        <f t="shared" si="237"/>
        <v>71509.31953821925</v>
      </c>
      <c r="GX157" s="260">
        <f t="shared" si="238"/>
        <v>75116.166768597221</v>
      </c>
      <c r="GY157" s="260">
        <f t="shared" si="239"/>
        <v>78904.939194562205</v>
      </c>
      <c r="GZ157" s="260">
        <f t="shared" si="240"/>
        <v>82884.812912210167</v>
      </c>
      <c r="HA157" s="260">
        <f t="shared" si="241"/>
        <v>87065.426849293159</v>
      </c>
      <c r="HB157" s="260">
        <f t="shared" si="242"/>
        <v>91456.906109911899</v>
      </c>
      <c r="HC157" s="260">
        <f t="shared" si="243"/>
        <v>96069.886496687483</v>
      </c>
    </row>
    <row r="158" spans="1:211" ht="12" customHeight="1">
      <c r="A158" s="263" t="str">
        <f>A113</f>
        <v>Evergy, Inc.</v>
      </c>
      <c r="B158" s="274">
        <f t="shared" si="35"/>
        <v>8.5035705408110562E-2</v>
      </c>
      <c r="C158" s="275">
        <v>-64.420158730158747</v>
      </c>
      <c r="D158" s="276">
        <f t="shared" si="36"/>
        <v>2.0499999999999998</v>
      </c>
      <c r="E158" s="276">
        <f t="shared" si="37"/>
        <v>2.2000000000000002</v>
      </c>
      <c r="F158" s="276">
        <f t="shared" si="38"/>
        <v>2.34</v>
      </c>
      <c r="G158" s="276">
        <f t="shared" si="39"/>
        <v>2.4300000000000002</v>
      </c>
      <c r="H158" s="276">
        <f t="shared" si="40"/>
        <v>2.5997743004</v>
      </c>
      <c r="I158" s="276">
        <f t="shared" si="41"/>
        <v>2.7750655469537606</v>
      </c>
      <c r="J158" s="276">
        <f t="shared" si="42"/>
        <v>2.9554063734613272</v>
      </c>
      <c r="K158" s="276">
        <f t="shared" si="43"/>
        <v>3.1402602664512531</v>
      </c>
      <c r="L158" s="276">
        <f t="shared" si="44"/>
        <v>3.3290219846686906</v>
      </c>
      <c r="M158" s="276">
        <f t="shared" si="45"/>
        <v>3.5210188401578337</v>
      </c>
      <c r="N158" s="260">
        <f t="shared" si="46"/>
        <v>3.6986149511786404</v>
      </c>
      <c r="O158" s="260">
        <f t="shared" si="47"/>
        <v>3.8851688042853429</v>
      </c>
      <c r="P158" s="260">
        <f t="shared" si="48"/>
        <v>4.0811322176107616</v>
      </c>
      <c r="Q158" s="260">
        <f t="shared" si="49"/>
        <v>4.2869797984708802</v>
      </c>
      <c r="R158" s="260">
        <f t="shared" si="50"/>
        <v>4.5032100928248466</v>
      </c>
      <c r="S158" s="260">
        <f t="shared" si="51"/>
        <v>4.7303467927123961</v>
      </c>
      <c r="T158" s="260">
        <f t="shared" si="52"/>
        <v>4.9689400045930263</v>
      </c>
      <c r="U158" s="260">
        <f t="shared" si="53"/>
        <v>5.2195675816587235</v>
      </c>
      <c r="V158" s="260">
        <f t="shared" si="54"/>
        <v>5.4828365233470082</v>
      </c>
      <c r="W158" s="260">
        <f t="shared" si="55"/>
        <v>5.7593844454437901</v>
      </c>
      <c r="X158" s="260">
        <f t="shared" si="56"/>
        <v>6.0498811243365083</v>
      </c>
      <c r="Y158" s="260">
        <f t="shared" si="57"/>
        <v>6.3550301191576173</v>
      </c>
      <c r="Z158" s="260">
        <f t="shared" si="58"/>
        <v>6.6755704757471026</v>
      </c>
      <c r="AA158" s="260">
        <f t="shared" si="59"/>
        <v>7.0122785165608965</v>
      </c>
      <c r="AB158" s="260">
        <f t="shared" si="60"/>
        <v>7.3659697208602015</v>
      </c>
      <c r="AC158" s="260">
        <f t="shared" si="61"/>
        <v>7.7375006997353806</v>
      </c>
      <c r="AD158" s="260">
        <f t="shared" si="62"/>
        <v>8.1277712707477683</v>
      </c>
      <c r="AE158" s="260">
        <f t="shared" si="63"/>
        <v>8.5377266372140088</v>
      </c>
      <c r="AF158" s="260">
        <f t="shared" si="64"/>
        <v>8.9683596774109731</v>
      </c>
      <c r="AG158" s="260">
        <f t="shared" si="65"/>
        <v>9.4207133492455188</v>
      </c>
      <c r="AH158" s="260">
        <f t="shared" si="66"/>
        <v>9.8958832162130026</v>
      </c>
      <c r="AI158" s="260">
        <f t="shared" si="67"/>
        <v>10.395020100762226</v>
      </c>
      <c r="AJ158" s="260">
        <f t="shared" si="68"/>
        <v>10.919332871493021</v>
      </c>
      <c r="AK158" s="260">
        <f t="shared" si="69"/>
        <v>11.47009137093686</v>
      </c>
      <c r="AL158" s="260">
        <f t="shared" si="70"/>
        <v>12.048629491011329</v>
      </c>
      <c r="AM158" s="260">
        <f t="shared" si="71"/>
        <v>12.656348403596953</v>
      </c>
      <c r="AN158" s="260">
        <f t="shared" si="72"/>
        <v>13.294719954060584</v>
      </c>
      <c r="AO158" s="260">
        <f t="shared" si="73"/>
        <v>13.965290225944173</v>
      </c>
      <c r="AP158" s="260">
        <f t="shared" si="74"/>
        <v>14.66968328545231</v>
      </c>
      <c r="AQ158" s="260">
        <f t="shared" si="75"/>
        <v>15.409605114807382</v>
      </c>
      <c r="AR158" s="260">
        <f t="shared" si="76"/>
        <v>16.186847743998609</v>
      </c>
      <c r="AS158" s="260">
        <f t="shared" si="77"/>
        <v>17.003293590931712</v>
      </c>
      <c r="AT158" s="260">
        <f t="shared" si="78"/>
        <v>17.860920020490695</v>
      </c>
      <c r="AU158" s="260">
        <f t="shared" si="79"/>
        <v>18.76180413355344</v>
      </c>
      <c r="AV158" s="260">
        <f t="shared" si="80"/>
        <v>19.708127797559687</v>
      </c>
      <c r="AW158" s="260">
        <f t="shared" si="81"/>
        <v>20.702182930815027</v>
      </c>
      <c r="AX158" s="260">
        <f t="shared" si="82"/>
        <v>21.746377053329084</v>
      </c>
      <c r="AY158" s="260">
        <f t="shared" si="83"/>
        <v>22.843239117631537</v>
      </c>
      <c r="AZ158" s="260">
        <f t="shared" si="84"/>
        <v>23.995425633687745</v>
      </c>
      <c r="BA158" s="260">
        <f t="shared" si="85"/>
        <v>25.205727102748018</v>
      </c>
      <c r="BB158" s="260">
        <f t="shared" si="86"/>
        <v>26.47707477571279</v>
      </c>
      <c r="BC158" s="260">
        <f t="shared" si="87"/>
        <v>27.812547752381928</v>
      </c>
      <c r="BD158" s="260">
        <f t="shared" si="88"/>
        <v>29.215380438781892</v>
      </c>
      <c r="BE158" s="260">
        <f t="shared" si="89"/>
        <v>30.688970380631915</v>
      </c>
      <c r="BF158" s="260">
        <f t="shared" si="90"/>
        <v>32.236886491921069</v>
      </c>
      <c r="BG158" s="260">
        <f t="shared" si="91"/>
        <v>33.862877698525267</v>
      </c>
      <c r="BH158" s="260">
        <f t="shared" si="92"/>
        <v>35.57088201779829</v>
      </c>
      <c r="BI158" s="260">
        <f t="shared" si="93"/>
        <v>37.365036096126872</v>
      </c>
      <c r="BJ158" s="260">
        <f t="shared" si="94"/>
        <v>39.249685227548937</v>
      </c>
      <c r="BK158" s="260">
        <f t="shared" si="95"/>
        <v>41.229393877699479</v>
      </c>
      <c r="BL158" s="260">
        <f t="shared" si="96"/>
        <v>43.308956738571943</v>
      </c>
      <c r="BM158" s="260">
        <f t="shared" si="97"/>
        <v>45.493410340869048</v>
      </c>
      <c r="BN158" s="260">
        <f t="shared" si="98"/>
        <v>47.788045252067057</v>
      </c>
      <c r="BO158" s="260">
        <f t="shared" si="99"/>
        <v>50.198418889736381</v>
      </c>
      <c r="BP158" s="260">
        <f t="shared" si="100"/>
        <v>52.730368981151102</v>
      </c>
      <c r="BQ158" s="260">
        <f t="shared" si="101"/>
        <v>55.390027701785726</v>
      </c>
      <c r="BR158" s="260">
        <f t="shared" si="102"/>
        <v>58.183836526941271</v>
      </c>
      <c r="BS158" s="260">
        <f t="shared" si="103"/>
        <v>61.118561832470149</v>
      </c>
      <c r="BT158" s="260">
        <f t="shared" si="104"/>
        <v>64.201311282383585</v>
      </c>
      <c r="BU158" s="260">
        <f t="shared" si="105"/>
        <v>67.439551043030946</v>
      </c>
      <c r="BV158" s="260">
        <f t="shared" si="106"/>
        <v>70.841123865542343</v>
      </c>
      <c r="BW158" s="260">
        <f t="shared" si="107"/>
        <v>74.414268080328654</v>
      </c>
      <c r="BX158" s="260">
        <f t="shared" si="108"/>
        <v>78.167637549642166</v>
      </c>
      <c r="BY158" s="260">
        <f t="shared" si="109"/>
        <v>82.110322626521267</v>
      </c>
      <c r="BZ158" s="260">
        <f t="shared" si="110"/>
        <v>86.251872170879921</v>
      </c>
      <c r="CA158" s="260">
        <f t="shared" si="111"/>
        <v>90.602316676063353</v>
      </c>
      <c r="CB158" s="260">
        <f t="shared" si="112"/>
        <v>95.172192561880294</v>
      </c>
      <c r="CC158" s="260">
        <f t="shared" si="113"/>
        <v>99.972567692947649</v>
      </c>
      <c r="CD158" s="260">
        <f t="shared" si="114"/>
        <v>105.01506818415092</v>
      </c>
      <c r="CE158" s="260">
        <f t="shared" si="115"/>
        <v>110.31190655814099</v>
      </c>
      <c r="CF158" s="260">
        <f t="shared" si="116"/>
        <v>115.87591132306247</v>
      </c>
      <c r="CG158" s="260">
        <f t="shared" si="117"/>
        <v>121.72055804214826</v>
      </c>
      <c r="CH158" s="260">
        <f t="shared" si="118"/>
        <v>127.86000197042866</v>
      </c>
      <c r="CI158" s="260">
        <f t="shared" si="119"/>
        <v>134.30911233759809</v>
      </c>
      <c r="CJ158" s="260">
        <f t="shared" si="120"/>
        <v>141.08350836007003</v>
      </c>
      <c r="CK158" s="260">
        <f t="shared" si="121"/>
        <v>148.19959706943823</v>
      </c>
      <c r="CL158" s="260">
        <f t="shared" si="122"/>
        <v>155.67461304896165</v>
      </c>
      <c r="CM158" s="260">
        <f t="shared" si="123"/>
        <v>163.52666017431164</v>
      </c>
      <c r="CN158" s="260">
        <f t="shared" si="124"/>
        <v>171.77475545967425</v>
      </c>
      <c r="CO158" s="260">
        <f t="shared" si="125"/>
        <v>180.43887511539887</v>
      </c>
      <c r="CP158" s="260">
        <f t="shared" si="126"/>
        <v>189.5400029287415</v>
      </c>
      <c r="CQ158" s="260">
        <f t="shared" si="127"/>
        <v>199.10018108487651</v>
      </c>
      <c r="CR158" s="260">
        <f t="shared" si="128"/>
        <v>209.14256355126156</v>
      </c>
      <c r="CS158" s="260">
        <f t="shared" si="129"/>
        <v>219.69147215464778</v>
      </c>
      <c r="CT158" s="260">
        <f t="shared" si="130"/>
        <v>230.77245548654963</v>
      </c>
      <c r="CU158" s="260">
        <f t="shared" si="131"/>
        <v>242.41235077983816</v>
      </c>
      <c r="CV158" s="260">
        <f t="shared" si="132"/>
        <v>254.63934890631822</v>
      </c>
      <c r="CW158" s="260">
        <f t="shared" si="133"/>
        <v>267.48306265270799</v>
      </c>
      <c r="CX158" s="260">
        <f t="shared" si="134"/>
        <v>280.97459844037968</v>
      </c>
      <c r="CY158" s="260">
        <f t="shared" si="135"/>
        <v>295.14663166256133</v>
      </c>
      <c r="CZ158" s="260">
        <f t="shared" si="136"/>
        <v>310.03348582145912</v>
      </c>
      <c r="DA158" s="260">
        <f t="shared" si="137"/>
        <v>325.67121565696533</v>
      </c>
      <c r="DB158" s="260">
        <f t="shared" si="138"/>
        <v>342.09769446828085</v>
      </c>
      <c r="DC158" s="260">
        <f t="shared" si="139"/>
        <v>359.35270583994043</v>
      </c>
      <c r="DD158" s="260">
        <f t="shared" si="140"/>
        <v>377.47803999439117</v>
      </c>
      <c r="DE158" s="260">
        <f t="shared" si="141"/>
        <v>396.51759500448452</v>
      </c>
      <c r="DF158" s="260">
        <f t="shared" si="142"/>
        <v>416.51748311100857</v>
      </c>
      <c r="DG158" s="260">
        <f t="shared" si="143"/>
        <v>437.52614240275318</v>
      </c>
      <c r="DH158" s="260">
        <f t="shared" si="144"/>
        <v>459.59445412958883</v>
      </c>
      <c r="DI158" s="260">
        <f t="shared" si="145"/>
        <v>482.7758659326812</v>
      </c>
      <c r="DJ158" s="260">
        <f t="shared" si="146"/>
        <v>507.12652129029442</v>
      </c>
      <c r="DK158" s="260">
        <f t="shared" si="147"/>
        <v>532.70539549269131</v>
      </c>
      <c r="DL158" s="260">
        <f t="shared" si="148"/>
        <v>559.5744384754496</v>
      </c>
      <c r="DM158" s="260">
        <f t="shared" si="149"/>
        <v>587.79872485712565</v>
      </c>
      <c r="DN158" s="260">
        <f t="shared" si="150"/>
        <v>617.44661154464347</v>
      </c>
      <c r="DO158" s="260">
        <f t="shared" si="151"/>
        <v>648.58990328811728</v>
      </c>
      <c r="DP158" s="260">
        <f t="shared" si="152"/>
        <v>681.30402658606806</v>
      </c>
      <c r="DQ158" s="260">
        <f t="shared" si="153"/>
        <v>715.66821236221631</v>
      </c>
      <c r="DR158" s="260">
        <f t="shared" si="154"/>
        <v>751.76568785628228</v>
      </c>
      <c r="DS158" s="260">
        <f t="shared" si="155"/>
        <v>789.68387819353507</v>
      </c>
      <c r="DT158" s="260">
        <f t="shared" si="156"/>
        <v>829.51461812127536</v>
      </c>
      <c r="DU158" s="260">
        <f t="shared" si="157"/>
        <v>871.3543744250627</v>
      </c>
      <c r="DV158" s="260">
        <f t="shared" si="158"/>
        <v>915.304479563359</v>
      </c>
      <c r="DW158" s="260">
        <f t="shared" si="159"/>
        <v>961.47137708643186</v>
      </c>
      <c r="DX158" s="260">
        <f t="shared" si="160"/>
        <v>1009.9668794339046</v>
      </c>
      <c r="DY158" s="260">
        <f t="shared" si="161"/>
        <v>1060.9084387353143</v>
      </c>
      <c r="DZ158" s="260">
        <f t="shared" si="162"/>
        <v>1114.4194312695383</v>
      </c>
      <c r="EA158" s="260">
        <f t="shared" si="163"/>
        <v>1170.6294562720225</v>
      </c>
      <c r="EB158" s="260">
        <f t="shared" si="164"/>
        <v>1229.6746498135012</v>
      </c>
      <c r="EC158" s="260">
        <f t="shared" si="165"/>
        <v>1291.6980145103971</v>
      </c>
      <c r="ED158" s="260">
        <f t="shared" si="166"/>
        <v>1356.8497658654285</v>
      </c>
      <c r="EE158" s="260">
        <f t="shared" si="167"/>
        <v>1425.2876960772389</v>
      </c>
      <c r="EF158" s="260">
        <f t="shared" si="168"/>
        <v>1497.1775562001619</v>
      </c>
      <c r="EG158" s="260">
        <f t="shared" si="169"/>
        <v>1572.6934575796799</v>
      </c>
      <c r="EH158" s="260">
        <f t="shared" si="170"/>
        <v>1652.0182935358253</v>
      </c>
      <c r="EI158" s="260">
        <f t="shared" si="171"/>
        <v>1735.3441823158014</v>
      </c>
      <c r="EJ158" s="260">
        <f t="shared" si="172"/>
        <v>1822.8729323886221</v>
      </c>
      <c r="EK158" s="260">
        <f t="shared" si="173"/>
        <v>1914.816531208673</v>
      </c>
      <c r="EL158" s="260">
        <f t="shared" si="174"/>
        <v>2011.3976586319411</v>
      </c>
      <c r="EM158" s="260">
        <f t="shared" si="175"/>
        <v>2112.8502262283632</v>
      </c>
      <c r="EN158" s="260">
        <f t="shared" si="176"/>
        <v>2219.4199437964662</v>
      </c>
      <c r="EO158" s="260">
        <f t="shared" si="177"/>
        <v>2331.3649144523461</v>
      </c>
      <c r="EP158" s="260">
        <f t="shared" si="178"/>
        <v>2448.956259734251</v>
      </c>
      <c r="EQ158" s="260">
        <f t="shared" si="179"/>
        <v>2572.47877623671</v>
      </c>
      <c r="ER158" s="260">
        <f t="shared" si="180"/>
        <v>2702.2316253645276</v>
      </c>
      <c r="ES158" s="260">
        <f t="shared" si="181"/>
        <v>2838.5290578771751</v>
      </c>
      <c r="ET158" s="260">
        <f t="shared" si="182"/>
        <v>2981.701174978356</v>
      </c>
      <c r="EU158" s="260">
        <f t="shared" si="183"/>
        <v>3132.0947277940481</v>
      </c>
      <c r="EV158" s="260">
        <f t="shared" si="184"/>
        <v>3290.0739571752974</v>
      </c>
      <c r="EW158" s="260">
        <f t="shared" si="185"/>
        <v>3456.021475859684</v>
      </c>
      <c r="EX158" s="260">
        <f t="shared" si="186"/>
        <v>3630.3391951279955</v>
      </c>
      <c r="EY158" s="260">
        <f t="shared" si="187"/>
        <v>3813.4492982003881</v>
      </c>
      <c r="EZ158" s="260">
        <f t="shared" si="188"/>
        <v>4005.7952627295226</v>
      </c>
      <c r="FA158" s="260">
        <f t="shared" si="189"/>
        <v>4207.8429348670688</v>
      </c>
      <c r="FB158" s="260">
        <f t="shared" si="190"/>
        <v>4420.0816575048812</v>
      </c>
      <c r="FC158" s="260">
        <f t="shared" si="191"/>
        <v>4643.0254554233497</v>
      </c>
      <c r="FD158" s="260">
        <f t="shared" si="192"/>
        <v>4877.2142802172648</v>
      </c>
      <c r="FE158" s="260">
        <f t="shared" si="193"/>
        <v>5123.2153180142968</v>
      </c>
      <c r="FF158" s="260">
        <f t="shared" si="194"/>
        <v>5381.6243631532825</v>
      </c>
      <c r="FG158" s="260">
        <f t="shared" si="195"/>
        <v>5653.0672611492519</v>
      </c>
      <c r="FH158" s="260">
        <f t="shared" si="196"/>
        <v>5938.2014244399388</v>
      </c>
      <c r="FI158" s="260">
        <f t="shared" si="197"/>
        <v>6237.7174245847937</v>
      </c>
      <c r="FJ158" s="260">
        <f t="shared" si="198"/>
        <v>6552.3406647726597</v>
      </c>
      <c r="FK158" s="260">
        <f t="shared" si="199"/>
        <v>6882.8331366888142</v>
      </c>
      <c r="FL158" s="260">
        <f t="shared" si="200"/>
        <v>7229.9952659963301</v>
      </c>
      <c r="FM158" s="260">
        <f t="shared" si="201"/>
        <v>7594.6678509013946</v>
      </c>
      <c r="FN158" s="260">
        <f t="shared" si="202"/>
        <v>7977.734098497609</v>
      </c>
      <c r="FO158" s="260">
        <f t="shared" si="203"/>
        <v>8380.1217638211347</v>
      </c>
      <c r="FP158" s="260">
        <f t="shared" si="204"/>
        <v>8802.8053967973046</v>
      </c>
      <c r="FQ158" s="260">
        <f t="shared" si="205"/>
        <v>9246.8087025206241</v>
      </c>
      <c r="FR158" s="260">
        <f t="shared" si="206"/>
        <v>9713.2070205845521</v>
      </c>
      <c r="FS158" s="260">
        <f t="shared" si="207"/>
        <v>10203.129929465802</v>
      </c>
      <c r="FT158" s="260">
        <f t="shared" si="208"/>
        <v>10717.763982270784</v>
      </c>
      <c r="FU158" s="260">
        <f t="shared" si="209"/>
        <v>11258.355580469914</v>
      </c>
      <c r="FV158" s="260">
        <f t="shared" si="210"/>
        <v>11826.213992579751</v>
      </c>
      <c r="FW158" s="260">
        <f t="shared" si="211"/>
        <v>12422.714525103987</v>
      </c>
      <c r="FX158" s="260">
        <f t="shared" si="212"/>
        <v>13049.301853412988</v>
      </c>
      <c r="FY158" s="260">
        <f t="shared" si="213"/>
        <v>13707.493520629077</v>
      </c>
      <c r="FZ158" s="260">
        <f t="shared" si="214"/>
        <v>14398.883612991522</v>
      </c>
      <c r="GA158" s="260">
        <f t="shared" si="215"/>
        <v>15125.146620602662</v>
      </c>
      <c r="GB158" s="260">
        <f t="shared" si="216"/>
        <v>15888.041492905622</v>
      </c>
      <c r="GC158" s="260">
        <f t="shared" si="217"/>
        <v>16689.415898715608</v>
      </c>
      <c r="GD158" s="260">
        <f t="shared" si="218"/>
        <v>17531.210701122243</v>
      </c>
      <c r="GE158" s="260">
        <f t="shared" si="219"/>
        <v>18415.464658100813</v>
      </c>
      <c r="GF158" s="260">
        <f t="shared" si="220"/>
        <v>19344.319360216869</v>
      </c>
      <c r="GG158" s="260">
        <f t="shared" si="221"/>
        <v>20320.024417382938</v>
      </c>
      <c r="GH158" s="260">
        <f t="shared" si="222"/>
        <v>21344.942907229266</v>
      </c>
      <c r="GI158" s="260">
        <f t="shared" si="223"/>
        <v>22421.557098284018</v>
      </c>
      <c r="GJ158" s="260">
        <f t="shared" si="224"/>
        <v>23552.474461824084</v>
      </c>
      <c r="GK158" s="260">
        <f t="shared" si="225"/>
        <v>24740.433986956679</v>
      </c>
      <c r="GL158" s="260">
        <f t="shared" si="226"/>
        <v>25988.312814226327</v>
      </c>
      <c r="GM158" s="260">
        <f t="shared" si="227"/>
        <v>27299.133203813311</v>
      </c>
      <c r="GN158" s="260">
        <f t="shared" si="228"/>
        <v>28676.069855199956</v>
      </c>
      <c r="GO158" s="260">
        <f t="shared" si="229"/>
        <v>30122.457596032436</v>
      </c>
      <c r="GP158" s="260">
        <f t="shared" si="230"/>
        <v>31641.79945879984</v>
      </c>
      <c r="GQ158" s="260">
        <f t="shared" si="231"/>
        <v>33237.775164891551</v>
      </c>
      <c r="GR158" s="260">
        <f t="shared" si="232"/>
        <v>34914.250036580706</v>
      </c>
      <c r="GS158" s="260">
        <f t="shared" si="233"/>
        <v>36675.284358517718</v>
      </c>
      <c r="GT158" s="260">
        <f t="shared" si="234"/>
        <v>38525.143211406728</v>
      </c>
      <c r="GU158" s="260">
        <f t="shared" si="235"/>
        <v>40468.306801681283</v>
      </c>
      <c r="GV158" s="260">
        <f t="shared" si="236"/>
        <v>42509.481312196905</v>
      </c>
      <c r="GW158" s="260">
        <f t="shared" si="237"/>
        <v>44653.610300219989</v>
      </c>
      <c r="GX158" s="260">
        <f t="shared" si="238"/>
        <v>46905.886670318083</v>
      </c>
      <c r="GY158" s="260">
        <f t="shared" si="239"/>
        <v>49271.765251148907</v>
      </c>
      <c r="GZ158" s="260">
        <f t="shared" si="240"/>
        <v>51756.976006607947</v>
      </c>
      <c r="HA158" s="260">
        <f t="shared" si="241"/>
        <v>54367.537913331151</v>
      </c>
      <c r="HB158" s="260">
        <f t="shared" si="242"/>
        <v>57109.773538162699</v>
      </c>
      <c r="HC158" s="260">
        <f t="shared" si="243"/>
        <v>59990.324350893366</v>
      </c>
    </row>
    <row r="159" spans="1:211" ht="12" customHeight="1">
      <c r="A159" s="259" t="s">
        <v>732</v>
      </c>
      <c r="B159" s="274">
        <f t="shared" si="35"/>
        <v>8.3278240367400391E-2</v>
      </c>
      <c r="C159" s="275">
        <v>-83.29047619047617</v>
      </c>
      <c r="D159" s="276">
        <f t="shared" si="36"/>
        <v>2.2599999999999998</v>
      </c>
      <c r="E159" s="276">
        <f t="shared" si="37"/>
        <v>2.4</v>
      </c>
      <c r="F159" s="276">
        <f t="shared" si="38"/>
        <v>2.56</v>
      </c>
      <c r="G159" s="276">
        <f t="shared" si="39"/>
        <v>2.73</v>
      </c>
      <c r="H159" s="276">
        <f t="shared" si="40"/>
        <v>2.86</v>
      </c>
      <c r="I159" s="276">
        <f t="shared" si="41"/>
        <v>3.1417791111563664</v>
      </c>
      <c r="J159" s="276">
        <f t="shared" si="42"/>
        <v>3.3921558973717638</v>
      </c>
      <c r="K159" s="276">
        <f t="shared" si="43"/>
        <v>3.6535037295516397</v>
      </c>
      <c r="L159" s="276">
        <f t="shared" si="44"/>
        <v>3.9253934125460601</v>
      </c>
      <c r="M159" s="276">
        <f t="shared" si="45"/>
        <v>4.4301732804730616</v>
      </c>
      <c r="N159" s="260">
        <f t="shared" si="46"/>
        <v>4.6536260881623939</v>
      </c>
      <c r="O159" s="260">
        <f t="shared" si="47"/>
        <v>4.8883495965903023</v>
      </c>
      <c r="P159" s="260">
        <f t="shared" si="48"/>
        <v>5.1349122868443677</v>
      </c>
      <c r="Q159" s="260">
        <f t="shared" si="49"/>
        <v>5.3939113135396184</v>
      </c>
      <c r="R159" s="260">
        <f t="shared" si="50"/>
        <v>5.6659739510780263</v>
      </c>
      <c r="S159" s="260">
        <f t="shared" si="51"/>
        <v>5.9517591128556742</v>
      </c>
      <c r="T159" s="260">
        <f t="shared" si="52"/>
        <v>6.2519589470969565</v>
      </c>
      <c r="U159" s="260">
        <f t="shared" si="53"/>
        <v>6.5673005131808191</v>
      </c>
      <c r="V159" s="260">
        <f t="shared" si="54"/>
        <v>6.898547542518946</v>
      </c>
      <c r="W159" s="260">
        <f t="shared" si="55"/>
        <v>7.2465022882506069</v>
      </c>
      <c r="X159" s="260">
        <f t="shared" si="56"/>
        <v>7.6120074682339656</v>
      </c>
      <c r="Y159" s="260">
        <f t="shared" si="57"/>
        <v>7.9959483060396188</v>
      </c>
      <c r="Z159" s="260">
        <f t="shared" si="58"/>
        <v>8.399254674889491</v>
      </c>
      <c r="AA159" s="260">
        <f t="shared" si="59"/>
        <v>8.8229033497335134</v>
      </c>
      <c r="AB159" s="260">
        <f t="shared" si="60"/>
        <v>9.2679203729184501</v>
      </c>
      <c r="AC159" s="260">
        <f t="shared" si="61"/>
        <v>9.7353835391783168</v>
      </c>
      <c r="AD159" s="260">
        <f t="shared" si="62"/>
        <v>10.226425005964828</v>
      </c>
      <c r="AE159" s="260">
        <f t="shared" si="63"/>
        <v>10.742234035439907</v>
      </c>
      <c r="AF159" s="260">
        <f t="shared" si="64"/>
        <v>11.284059874771105</v>
      </c>
      <c r="AG159" s="260">
        <f t="shared" si="65"/>
        <v>11.853214781705782</v>
      </c>
      <c r="AH159" s="260">
        <f t="shared" si="66"/>
        <v>12.451077202751765</v>
      </c>
      <c r="AI159" s="260">
        <f t="shared" si="67"/>
        <v>13.079095111661738</v>
      </c>
      <c r="AJ159" s="260">
        <f t="shared" si="68"/>
        <v>13.738789516306912</v>
      </c>
      <c r="AK159" s="260">
        <f t="shared" si="69"/>
        <v>14.431758142433369</v>
      </c>
      <c r="AL159" s="260">
        <f t="shared" si="70"/>
        <v>15.159679303222767</v>
      </c>
      <c r="AM159" s="260">
        <f t="shared" si="71"/>
        <v>15.924315964029242</v>
      </c>
      <c r="AN159" s="260">
        <f t="shared" si="72"/>
        <v>16.72752001213691</v>
      </c>
      <c r="AO159" s="260">
        <f t="shared" si="73"/>
        <v>17.571236741878995</v>
      </c>
      <c r="AP159" s="260">
        <f t="shared" si="74"/>
        <v>18.457509565981159</v>
      </c>
      <c r="AQ159" s="260">
        <f t="shared" si="75"/>
        <v>19.388484964539565</v>
      </c>
      <c r="AR159" s="260">
        <f t="shared" si="76"/>
        <v>20.366417683619609</v>
      </c>
      <c r="AS159" s="260">
        <f t="shared" si="77"/>
        <v>21.393676196065993</v>
      </c>
      <c r="AT159" s="260">
        <f t="shared" si="78"/>
        <v>22.472748437749711</v>
      </c>
      <c r="AU159" s="260">
        <f t="shared" si="79"/>
        <v>23.606247833144696</v>
      </c>
      <c r="AV159" s="260">
        <f t="shared" si="80"/>
        <v>24.796919624827559</v>
      </c>
      <c r="AW159" s="260">
        <f t="shared" si="81"/>
        <v>26.047647522229973</v>
      </c>
      <c r="AX159" s="260">
        <f t="shared" si="82"/>
        <v>27.361460685746426</v>
      </c>
      <c r="AY159" s="260">
        <f t="shared" si="83"/>
        <v>28.741541063112269</v>
      </c>
      <c r="AZ159" s="260">
        <f t="shared" si="84"/>
        <v>30.191231095820175</v>
      </c>
      <c r="BA159" s="260">
        <f t="shared" si="85"/>
        <v>31.714041814239323</v>
      </c>
      <c r="BB159" s="260">
        <f t="shared" si="86"/>
        <v>33.313661341043009</v>
      </c>
      <c r="BC159" s="260">
        <f t="shared" si="87"/>
        <v>34.993963823539303</v>
      </c>
      <c r="BD159" s="260">
        <f t="shared" si="88"/>
        <v>36.759018816538088</v>
      </c>
      <c r="BE159" s="260">
        <f t="shared" si="89"/>
        <v>38.613101138479081</v>
      </c>
      <c r="BF159" s="260">
        <f t="shared" si="90"/>
        <v>40.560701224691506</v>
      </c>
      <c r="BG159" s="260">
        <f t="shared" si="91"/>
        <v>42.606536002860196</v>
      </c>
      <c r="BH159" s="260">
        <f t="shared" si="92"/>
        <v>44.755560317037613</v>
      </c>
      <c r="BI159" s="260">
        <f t="shared" si="93"/>
        <v>47.012978927869788</v>
      </c>
      <c r="BJ159" s="260">
        <f t="shared" si="94"/>
        <v>49.384259118099763</v>
      </c>
      <c r="BK159" s="260">
        <f t="shared" si="95"/>
        <v>51.875143933878022</v>
      </c>
      <c r="BL159" s="260">
        <f t="shared" si="96"/>
        <v>54.491666093949277</v>
      </c>
      <c r="BM159" s="260">
        <f t="shared" si="97"/>
        <v>57.240162600402478</v>
      </c>
      <c r="BN159" s="260">
        <f t="shared" si="98"/>
        <v>60.127290086370273</v>
      </c>
      <c r="BO159" s="260">
        <f t="shared" si="99"/>
        <v>63.160040937848414</v>
      </c>
      <c r="BP159" s="260">
        <f t="shared" si="100"/>
        <v>66.345760228681286</v>
      </c>
      <c r="BQ159" s="260">
        <f t="shared" si="101"/>
        <v>69.692163509728346</v>
      </c>
      <c r="BR159" s="260">
        <f t="shared" si="102"/>
        <v>73.207355495295545</v>
      </c>
      <c r="BS159" s="260">
        <f t="shared" si="103"/>
        <v>76.899849692088694</v>
      </c>
      <c r="BT159" s="260">
        <f t="shared" si="104"/>
        <v>80.778589018228558</v>
      </c>
      <c r="BU159" s="260">
        <f t="shared" si="105"/>
        <v>84.852967462265028</v>
      </c>
      <c r="BV159" s="260">
        <f t="shared" si="106"/>
        <v>89.132852834647139</v>
      </c>
      <c r="BW159" s="260">
        <f t="shared" si="107"/>
        <v>93.628610666750546</v>
      </c>
      <c r="BX159" s="260">
        <f t="shared" si="108"/>
        <v>98.351129315344522</v>
      </c>
      <c r="BY159" s="260">
        <f t="shared" si="109"/>
        <v>103.31184633329909</v>
      </c>
      <c r="BZ159" s="260">
        <f t="shared" si="110"/>
        <v>108.52277617040006</v>
      </c>
      <c r="CA159" s="260">
        <f t="shared" si="111"/>
        <v>113.99653927136109</v>
      </c>
      <c r="CB159" s="260">
        <f t="shared" si="112"/>
        <v>119.74639264150575</v>
      </c>
      <c r="CC159" s="260">
        <f t="shared" si="113"/>
        <v>125.78626195414728</v>
      </c>
      <c r="CD159" s="260">
        <f t="shared" si="114"/>
        <v>132.1307752774272</v>
      </c>
      <c r="CE159" s="260">
        <f t="shared" si="115"/>
        <v>138.79529850229676</v>
      </c>
      <c r="CF159" s="260">
        <f t="shared" si="116"/>
        <v>145.79597255744466</v>
      </c>
      <c r="CG159" s="260">
        <f t="shared" si="117"/>
        <v>153.14975250130257</v>
      </c>
      <c r="CH159" s="260">
        <f t="shared" si="118"/>
        <v>160.87444858580611</v>
      </c>
      <c r="CI159" s="260">
        <f t="shared" si="119"/>
        <v>168.98876939136451</v>
      </c>
      <c r="CJ159" s="260">
        <f t="shared" si="120"/>
        <v>177.51236713750805</v>
      </c>
      <c r="CK159" s="260">
        <f t="shared" si="121"/>
        <v>186.46588527895199</v>
      </c>
      <c r="CL159" s="260">
        <f t="shared" si="122"/>
        <v>195.87100850235095</v>
      </c>
      <c r="CM159" s="260">
        <f t="shared" si="123"/>
        <v>205.75051524483166</v>
      </c>
      <c r="CN159" s="260">
        <f t="shared" si="124"/>
        <v>216.12833286149947</v>
      </c>
      <c r="CO159" s="260">
        <f t="shared" si="125"/>
        <v>227.02959557553032</v>
      </c>
      <c r="CP159" s="260">
        <f t="shared" si="126"/>
        <v>238.48070535119777</v>
      </c>
      <c r="CQ159" s="260">
        <f t="shared" si="127"/>
        <v>250.50939583726546</v>
      </c>
      <c r="CR159" s="260">
        <f t="shared" si="128"/>
        <v>263.14479953560976</v>
      </c>
      <c r="CS159" s="260">
        <f t="shared" si="129"/>
        <v>276.41751835775023</v>
      </c>
      <c r="CT159" s="260">
        <f t="shared" si="130"/>
        <v>290.35969774016968</v>
      </c>
      <c r="CU159" s="260">
        <f t="shared" si="131"/>
        <v>305.00510449792489</v>
      </c>
      <c r="CV159" s="260">
        <f t="shared" si="132"/>
        <v>320.3892086051037</v>
      </c>
      <c r="CW159" s="260">
        <f t="shared" si="133"/>
        <v>336.54926910019321</v>
      </c>
      <c r="CX159" s="260">
        <f t="shared" si="134"/>
        <v>353.52442432441518</v>
      </c>
      <c r="CY159" s="260">
        <f t="shared" si="135"/>
        <v>371.35578671157896</v>
      </c>
      <c r="CZ159" s="260">
        <f t="shared" si="136"/>
        <v>390.08654235902458</v>
      </c>
      <c r="DA159" s="260">
        <f t="shared" si="137"/>
        <v>409.76205562080833</v>
      </c>
      <c r="DB159" s="260">
        <f t="shared" si="138"/>
        <v>430.42997897644847</v>
      </c>
      <c r="DC159" s="260">
        <f t="shared" si="139"/>
        <v>452.14036844132227</v>
      </c>
      <c r="DD159" s="260">
        <f t="shared" si="140"/>
        <v>474.94580479823031</v>
      </c>
      <c r="DE159" s="260">
        <f t="shared" si="141"/>
        <v>498.90152094374002</v>
      </c>
      <c r="DF159" s="260">
        <f t="shared" si="142"/>
        <v>524.06553565773174</v>
      </c>
      <c r="DG159" s="260">
        <f t="shared" si="143"/>
        <v>550.49879412012524</v>
      </c>
      <c r="DH159" s="260">
        <f t="shared" si="144"/>
        <v>578.26531551510743</v>
      </c>
      <c r="DI159" s="260">
        <f t="shared" si="145"/>
        <v>607.43234808034629</v>
      </c>
      <c r="DJ159" s="260">
        <f t="shared" si="146"/>
        <v>638.07053197670689</v>
      </c>
      <c r="DK159" s="260">
        <f t="shared" si="147"/>
        <v>670.25407037292882</v>
      </c>
      <c r="DL159" s="260">
        <f t="shared" si="148"/>
        <v>704.06090915961431</v>
      </c>
      <c r="DM159" s="260">
        <f t="shared" si="149"/>
        <v>739.57292572778351</v>
      </c>
      <c r="DN159" s="260">
        <f t="shared" si="150"/>
        <v>776.87612726920054</v>
      </c>
      <c r="DO159" s="260">
        <f t="shared" si="151"/>
        <v>816.06085907873853</v>
      </c>
      <c r="DP159" s="260">
        <f t="shared" si="152"/>
        <v>857.22202336327439</v>
      </c>
      <c r="DQ159" s="260">
        <f t="shared" si="153"/>
        <v>900.459309087051</v>
      </c>
      <c r="DR159" s="260">
        <f t="shared" si="154"/>
        <v>945.8774334101729</v>
      </c>
      <c r="DS159" s="260">
        <f t="shared" si="155"/>
        <v>993.58639530498021</v>
      </c>
      <c r="DT159" s="260">
        <f t="shared" si="156"/>
        <v>1043.7017419645388</v>
      </c>
      <c r="DU159" s="260">
        <f t="shared" si="157"/>
        <v>1096.3448486484651</v>
      </c>
      <c r="DV159" s="260">
        <f t="shared" si="158"/>
        <v>1151.6432126438517</v>
      </c>
      <c r="DW159" s="260">
        <f t="shared" si="159"/>
        <v>1209.7307620532401</v>
      </c>
      <c r="DX159" s="260">
        <f t="shared" si="160"/>
        <v>1270.7481801575016</v>
      </c>
      <c r="DY159" s="260">
        <f t="shared" si="161"/>
        <v>1334.8432461392056</v>
      </c>
      <c r="DZ159" s="260">
        <f t="shared" si="162"/>
        <v>1402.1711929916814</v>
      </c>
      <c r="EA159" s="260">
        <f t="shared" si="163"/>
        <v>1472.8950834805958</v>
      </c>
      <c r="EB159" s="260">
        <f t="shared" si="164"/>
        <v>1547.1862050686002</v>
      </c>
      <c r="EC159" s="260">
        <f t="shared" si="165"/>
        <v>1625.2244847595168</v>
      </c>
      <c r="ED159" s="260">
        <f t="shared" si="166"/>
        <v>1707.198924866786</v>
      </c>
      <c r="EE159" s="260">
        <f t="shared" si="167"/>
        <v>1793.3080607615695</v>
      </c>
      <c r="EF159" s="260">
        <f t="shared" si="168"/>
        <v>1883.760441709137</v>
      </c>
      <c r="EG159" s="260">
        <f t="shared" si="169"/>
        <v>1978.7751359580843</v>
      </c>
      <c r="EH159" s="260">
        <f t="shared" si="170"/>
        <v>2078.5822613056644</v>
      </c>
      <c r="EI159" s="260">
        <f t="shared" si="171"/>
        <v>2183.4235424242202</v>
      </c>
      <c r="EJ159" s="260">
        <f t="shared" si="172"/>
        <v>2293.552896298519</v>
      </c>
      <c r="EK159" s="260">
        <f t="shared" si="173"/>
        <v>2409.2370471918625</v>
      </c>
      <c r="EL159" s="260">
        <f t="shared" si="174"/>
        <v>2530.7561726303811</v>
      </c>
      <c r="EM159" s="260">
        <f t="shared" si="175"/>
        <v>2658.4045819700227</v>
      </c>
      <c r="EN159" s="260">
        <f t="shared" si="176"/>
        <v>2792.4914291896771</v>
      </c>
      <c r="EO159" s="260">
        <f t="shared" si="177"/>
        <v>2933.34146163676</v>
      </c>
      <c r="EP159" s="260">
        <f t="shared" si="178"/>
        <v>3081.2958065386538</v>
      </c>
      <c r="EQ159" s="260">
        <f t="shared" si="179"/>
        <v>3236.7127971848768</v>
      </c>
      <c r="ER159" s="260">
        <f t="shared" si="180"/>
        <v>3399.968840780924</v>
      </c>
      <c r="ES159" s="260">
        <f t="shared" si="181"/>
        <v>3571.4593300756492</v>
      </c>
      <c r="ET159" s="260">
        <f t="shared" si="182"/>
        <v>3751.5996009700752</v>
      </c>
      <c r="EU159" s="260">
        <f t="shared" si="183"/>
        <v>3940.8259384268863</v>
      </c>
      <c r="EV159" s="260">
        <f t="shared" si="184"/>
        <v>4139.5966331168247</v>
      </c>
      <c r="EW159" s="260">
        <f t="shared" si="185"/>
        <v>4348.3930913611148</v>
      </c>
      <c r="EX159" s="260">
        <f t="shared" si="186"/>
        <v>4567.7210010580884</v>
      </c>
      <c r="EY159" s="260">
        <f t="shared" si="187"/>
        <v>4798.1115564178026</v>
      </c>
      <c r="EZ159" s="260">
        <f t="shared" si="188"/>
        <v>5040.1227444708593</v>
      </c>
      <c r="FA159" s="260">
        <f t="shared" si="189"/>
        <v>5294.340696467224</v>
      </c>
      <c r="FB159" s="260">
        <f t="shared" si="190"/>
        <v>5561.3811074380492</v>
      </c>
      <c r="FC159" s="260">
        <f t="shared" si="191"/>
        <v>5841.8907273585464</v>
      </c>
      <c r="FD159" s="260">
        <f t="shared" si="192"/>
        <v>6136.548927523384</v>
      </c>
      <c r="FE159" s="260">
        <f t="shared" si="193"/>
        <v>6446.0693459282456</v>
      </c>
      <c r="FF159" s="260">
        <f t="shared" si="194"/>
        <v>6771.2016156425343</v>
      </c>
      <c r="FG159" s="260">
        <f t="shared" si="195"/>
        <v>7112.733180359186</v>
      </c>
      <c r="FH159" s="260">
        <f t="shared" si="196"/>
        <v>7471.4912015187147</v>
      </c>
      <c r="FI159" s="260">
        <f t="shared" si="197"/>
        <v>7848.3445616263862</v>
      </c>
      <c r="FJ159" s="260">
        <f t="shared" si="198"/>
        <v>8244.2059686143875</v>
      </c>
      <c r="FK159" s="260">
        <f t="shared" si="199"/>
        <v>8660.0341663455893</v>
      </c>
      <c r="FL159" s="260">
        <f t="shared" si="200"/>
        <v>9096.8362566125506</v>
      </c>
      <c r="FM159" s="260">
        <f t="shared" si="201"/>
        <v>9555.6701382554675</v>
      </c>
      <c r="FN159" s="260">
        <f t="shared" si="202"/>
        <v>10037.647069306409</v>
      </c>
      <c r="FO159" s="260">
        <f t="shared" si="203"/>
        <v>10543.934358365137</v>
      </c>
      <c r="FP159" s="260">
        <f t="shared" si="204"/>
        <v>11075.758191724795</v>
      </c>
      <c r="FQ159" s="260">
        <f t="shared" si="205"/>
        <v>11634.406603094554</v>
      </c>
      <c r="FR159" s="260">
        <f t="shared" si="206"/>
        <v>12221.232593111625</v>
      </c>
      <c r="FS159" s="260">
        <f t="shared" si="207"/>
        <v>12837.657406197844</v>
      </c>
      <c r="FT159" s="260">
        <f t="shared" si="208"/>
        <v>13485.173972697099</v>
      </c>
      <c r="FU159" s="260">
        <f t="shared" si="209"/>
        <v>14165.350524630192</v>
      </c>
      <c r="FV159" s="260">
        <f t="shared" si="210"/>
        <v>14879.834393824171</v>
      </c>
      <c r="FW159" s="260">
        <f t="shared" si="211"/>
        <v>15630.356001614929</v>
      </c>
      <c r="FX159" s="260">
        <f t="shared" si="212"/>
        <v>16418.733049785766</v>
      </c>
      <c r="FY159" s="260">
        <f t="shared" si="213"/>
        <v>17246.874922892028</v>
      </c>
      <c r="FZ159" s="260">
        <f t="shared" si="214"/>
        <v>18116.787312633911</v>
      </c>
      <c r="GA159" s="260">
        <f t="shared" si="215"/>
        <v>19030.577075477282</v>
      </c>
      <c r="GB159" s="260">
        <f t="shared" si="216"/>
        <v>19990.457335287247</v>
      </c>
      <c r="GC159" s="260">
        <f t="shared" si="217"/>
        <v>20998.752843332648</v>
      </c>
      <c r="GD159" s="260">
        <f t="shared" si="218"/>
        <v>22057.905608642992</v>
      </c>
      <c r="GE159" s="260">
        <f t="shared" si="219"/>
        <v>23170.480812354039</v>
      </c>
      <c r="GF159" s="260">
        <f t="shared" si="220"/>
        <v>24339.173020366146</v>
      </c>
      <c r="GG159" s="260">
        <f t="shared" si="221"/>
        <v>25566.812709361904</v>
      </c>
      <c r="GH159" s="260">
        <f t="shared" si="222"/>
        <v>26856.373121988512</v>
      </c>
      <c r="GI159" s="260">
        <f t="shared" si="223"/>
        <v>28210.977467807654</v>
      </c>
      <c r="GJ159" s="260">
        <f t="shared" si="224"/>
        <v>29633.906487452907</v>
      </c>
      <c r="GK159" s="260">
        <f t="shared" si="225"/>
        <v>31128.606398314492</v>
      </c>
      <c r="GL159" s="260">
        <f t="shared" si="226"/>
        <v>32698.697240995196</v>
      </c>
      <c r="GM159" s="260">
        <f t="shared" si="227"/>
        <v>34347.981646751803</v>
      </c>
      <c r="GN159" s="260">
        <f t="shared" si="228"/>
        <v>36080.454047156141</v>
      </c>
      <c r="GO159" s="260">
        <f t="shared" si="229"/>
        <v>37900.310348280793</v>
      </c>
      <c r="GP159" s="260">
        <f t="shared" si="230"/>
        <v>39811.958092839464</v>
      </c>
      <c r="GQ159" s="260">
        <f t="shared" si="231"/>
        <v>41820.027134893979</v>
      </c>
      <c r="GR159" s="260">
        <f t="shared" si="232"/>
        <v>43929.380852981107</v>
      </c>
      <c r="GS159" s="260">
        <f t="shared" si="233"/>
        <v>46145.127928816582</v>
      </c>
      <c r="GT159" s="260">
        <f t="shared" si="234"/>
        <v>48472.634720103189</v>
      </c>
      <c r="GU159" s="260">
        <f t="shared" si="235"/>
        <v>50917.538257409047</v>
      </c>
      <c r="GV159" s="260">
        <f t="shared" si="236"/>
        <v>53485.759896593358</v>
      </c>
      <c r="GW159" s="260">
        <f t="shared" si="237"/>
        <v>56183.519659844671</v>
      </c>
      <c r="GX159" s="260">
        <f t="shared" si="238"/>
        <v>59017.351300064511</v>
      </c>
      <c r="GY159" s="260">
        <f t="shared" si="239"/>
        <v>61994.118125081099</v>
      </c>
      <c r="GZ159" s="260">
        <f t="shared" si="240"/>
        <v>65121.029620017995</v>
      </c>
      <c r="HA159" s="260">
        <f t="shared" si="241"/>
        <v>68405.658908075871</v>
      </c>
      <c r="HB159" s="260">
        <f t="shared" si="242"/>
        <v>71855.961092015757</v>
      </c>
      <c r="HC159" s="260">
        <f t="shared" si="243"/>
        <v>75480.292520765608</v>
      </c>
    </row>
    <row r="160" spans="1:211" ht="12" customHeight="1">
      <c r="A160" s="259" t="s">
        <v>1258</v>
      </c>
      <c r="B160" s="274">
        <f t="shared" si="35"/>
        <v>9.3436443163068983E-2</v>
      </c>
      <c r="C160" s="275">
        <v>-46.453174603174617</v>
      </c>
      <c r="D160" s="276">
        <f t="shared" si="36"/>
        <v>1.52</v>
      </c>
      <c r="E160" s="276">
        <f t="shared" si="37"/>
        <v>1.6</v>
      </c>
      <c r="F160" s="276">
        <f t="shared" si="38"/>
        <v>1.6800000000000002</v>
      </c>
      <c r="G160" s="276">
        <f t="shared" si="39"/>
        <v>1.8467138263665595</v>
      </c>
      <c r="H160" s="276">
        <f t="shared" si="40"/>
        <v>2.1032090032154338</v>
      </c>
      <c r="I160" s="276">
        <f t="shared" si="41"/>
        <v>2.3738585209003213</v>
      </c>
      <c r="J160" s="276">
        <f t="shared" si="42"/>
        <v>2.5766192883587906</v>
      </c>
      <c r="K160" s="276">
        <f t="shared" si="43"/>
        <v>2.7968377589465225</v>
      </c>
      <c r="L160" s="276">
        <f t="shared" si="44"/>
        <v>3.0362956495520006</v>
      </c>
      <c r="M160" s="276">
        <f t="shared" si="45"/>
        <v>3.2969692114771694</v>
      </c>
      <c r="N160" s="260">
        <f t="shared" si="46"/>
        <v>3.4632645188000448</v>
      </c>
      <c r="O160" s="260">
        <f t="shared" si="47"/>
        <v>3.6379475687628391</v>
      </c>
      <c r="P160" s="260">
        <f t="shared" si="48"/>
        <v>3.8214414293866912</v>
      </c>
      <c r="Q160" s="260">
        <f t="shared" si="49"/>
        <v>4.0141905077535789</v>
      </c>
      <c r="R160" s="260">
        <f t="shared" si="50"/>
        <v>4.2166616263238259</v>
      </c>
      <c r="S160" s="260">
        <f t="shared" si="51"/>
        <v>4.4293451535418207</v>
      </c>
      <c r="T160" s="260">
        <f t="shared" si="52"/>
        <v>4.6527561914681685</v>
      </c>
      <c r="U160" s="260">
        <f t="shared" si="53"/>
        <v>4.8874358233146387</v>
      </c>
      <c r="V160" s="260">
        <f t="shared" si="54"/>
        <v>5.1339524239033318</v>
      </c>
      <c r="W160" s="260">
        <f t="shared" si="55"/>
        <v>5.3929030362238857</v>
      </c>
      <c r="X160" s="260">
        <f t="shared" si="56"/>
        <v>5.6649148174226269</v>
      </c>
      <c r="Y160" s="260">
        <f t="shared" si="57"/>
        <v>5.9506465577257561</v>
      </c>
      <c r="Z160" s="260">
        <f t="shared" si="58"/>
        <v>6.2507902759752358</v>
      </c>
      <c r="AA160" s="260">
        <f t="shared" si="59"/>
        <v>6.5660728956416827</v>
      </c>
      <c r="AB160" s="260">
        <f t="shared" si="60"/>
        <v>6.8972580053733932</v>
      </c>
      <c r="AC160" s="260">
        <f t="shared" si="61"/>
        <v>7.2451477083454261</v>
      </c>
      <c r="AD160" s="260">
        <f t="shared" si="62"/>
        <v>7.6105845648877164</v>
      </c>
      <c r="AE160" s="260">
        <f t="shared" si="63"/>
        <v>7.9944536330970903</v>
      </c>
      <c r="AF160" s="260">
        <f t="shared" si="64"/>
        <v>8.3976846123753948</v>
      </c>
      <c r="AG160" s="260">
        <f t="shared" si="65"/>
        <v>8.8212540950852034</v>
      </c>
      <c r="AH160" s="260">
        <f t="shared" si="66"/>
        <v>9.2661879317764235</v>
      </c>
      <c r="AI160" s="260">
        <f t="shared" si="67"/>
        <v>9.7335637157122044</v>
      </c>
      <c r="AJ160" s="260">
        <f t="shared" si="68"/>
        <v>10.224513392711442</v>
      </c>
      <c r="AK160" s="260">
        <f t="shared" si="69"/>
        <v>10.74022600262872</v>
      </c>
      <c r="AL160" s="260">
        <f t="shared" si="70"/>
        <v>11.281950559111326</v>
      </c>
      <c r="AM160" s="260">
        <f t="shared" si="71"/>
        <v>11.850999074607873</v>
      </c>
      <c r="AN160" s="260">
        <f t="shared" si="72"/>
        <v>12.448749737954847</v>
      </c>
      <c r="AO160" s="260">
        <f t="shared" si="73"/>
        <v>13.076650252236947</v>
      </c>
      <c r="AP160" s="260">
        <f t="shared" si="74"/>
        <v>13.736221341005226</v>
      </c>
      <c r="AQ160" s="260">
        <f t="shared" si="75"/>
        <v>14.429060431344823</v>
      </c>
      <c r="AR160" s="260">
        <f t="shared" si="76"/>
        <v>15.156845522712347</v>
      </c>
      <c r="AS160" s="260">
        <f t="shared" si="77"/>
        <v>15.921339250912952</v>
      </c>
      <c r="AT160" s="260">
        <f t="shared" si="78"/>
        <v>16.724393157059705</v>
      </c>
      <c r="AU160" s="260">
        <f t="shared" si="79"/>
        <v>17.567952171854312</v>
      </c>
      <c r="AV160" s="260">
        <f t="shared" si="80"/>
        <v>18.454059326049773</v>
      </c>
      <c r="AW160" s="260">
        <f t="shared" si="81"/>
        <v>19.384860698503317</v>
      </c>
      <c r="AX160" s="260">
        <f t="shared" si="82"/>
        <v>20.362610613803387</v>
      </c>
      <c r="AY160" s="260">
        <f t="shared" si="83"/>
        <v>21.389677102058918</v>
      </c>
      <c r="AZ160" s="260">
        <f t="shared" si="84"/>
        <v>22.468547634074074</v>
      </c>
      <c r="BA160" s="260">
        <f t="shared" si="85"/>
        <v>23.601835145798503</v>
      </c>
      <c r="BB160" s="260">
        <f t="shared" si="86"/>
        <v>24.792284366643941</v>
      </c>
      <c r="BC160" s="260">
        <f t="shared" si="87"/>
        <v>26.042778466993749</v>
      </c>
      <c r="BD160" s="260">
        <f t="shared" si="88"/>
        <v>27.356346041005128</v>
      </c>
      <c r="BE160" s="260">
        <f t="shared" si="89"/>
        <v>28.736168441615792</v>
      </c>
      <c r="BF160" s="260">
        <f t="shared" si="90"/>
        <v>30.185587485519861</v>
      </c>
      <c r="BG160" s="260">
        <f t="shared" si="91"/>
        <v>31.70811354677387</v>
      </c>
      <c r="BH160" s="260">
        <f t="shared" si="92"/>
        <v>33.307434058634797</v>
      </c>
      <c r="BI160" s="260">
        <f t="shared" si="93"/>
        <v>34.987422444221039</v>
      </c>
      <c r="BJ160" s="260">
        <f t="shared" si="94"/>
        <v>36.752147497625529</v>
      </c>
      <c r="BK160" s="260">
        <f t="shared" si="95"/>
        <v>38.605883238201336</v>
      </c>
      <c r="BL160" s="260">
        <f t="shared" si="96"/>
        <v>40.553119261886053</v>
      </c>
      <c r="BM160" s="260">
        <f t="shared" si="97"/>
        <v>42.598571614634913</v>
      </c>
      <c r="BN160" s="260">
        <f t="shared" si="98"/>
        <v>44.747194214297394</v>
      </c>
      <c r="BO160" s="260">
        <f t="shared" si="99"/>
        <v>47.004190848599904</v>
      </c>
      <c r="BP160" s="260">
        <f t="shared" si="100"/>
        <v>49.375027778292932</v>
      </c>
      <c r="BQ160" s="260">
        <f t="shared" si="101"/>
        <v>51.865446975986302</v>
      </c>
      <c r="BR160" s="260">
        <f t="shared" si="102"/>
        <v>54.481480032735895</v>
      </c>
      <c r="BS160" s="260">
        <f t="shared" si="103"/>
        <v>57.229462766062561</v>
      </c>
      <c r="BT160" s="260">
        <f t="shared" si="104"/>
        <v>60.11605056478254</v>
      </c>
      <c r="BU160" s="260">
        <f t="shared" si="105"/>
        <v>63.148234507813349</v>
      </c>
      <c r="BV160" s="260">
        <f t="shared" si="106"/>
        <v>66.333358295993605</v>
      </c>
      <c r="BW160" s="260">
        <f t="shared" si="107"/>
        <v>69.679136037924152</v>
      </c>
      <c r="BX160" s="260">
        <f t="shared" si="108"/>
        <v>73.193670932906528</v>
      </c>
      <c r="BY160" s="260">
        <f t="shared" si="109"/>
        <v>76.885474896227038</v>
      </c>
      <c r="BZ160" s="260">
        <f t="shared" si="110"/>
        <v>80.763489174317542</v>
      </c>
      <c r="CA160" s="260">
        <f t="shared" si="111"/>
        <v>84.837105999721089</v>
      </c>
      <c r="CB160" s="260">
        <f t="shared" si="112"/>
        <v>89.116191338308766</v>
      </c>
      <c r="CC160" s="260">
        <f t="shared" si="113"/>
        <v>93.611108783840052</v>
      </c>
      <c r="CD160" s="260">
        <f t="shared" si="114"/>
        <v>98.332744657736839</v>
      </c>
      <c r="CE160" s="260">
        <f t="shared" si="115"/>
        <v>103.29253437486122</v>
      </c>
      <c r="CF160" s="260">
        <f t="shared" si="116"/>
        <v>108.50249013915246</v>
      </c>
      <c r="CG160" s="260">
        <f t="shared" si="117"/>
        <v>113.97523003619972</v>
      </c>
      <c r="CH160" s="260">
        <f t="shared" si="118"/>
        <v>119.72400859321066</v>
      </c>
      <c r="CI160" s="260">
        <f t="shared" si="119"/>
        <v>125.76274888038922</v>
      </c>
      <c r="CJ160" s="260">
        <f t="shared" si="120"/>
        <v>132.10607623146987</v>
      </c>
      <c r="CK160" s="260">
        <f t="shared" si="121"/>
        <v>138.76935366507644</v>
      </c>
      <c r="CL160" s="260">
        <f t="shared" si="122"/>
        <v>145.76871909269332</v>
      </c>
      <c r="CM160" s="260">
        <f t="shared" si="123"/>
        <v>153.12112440336367</v>
      </c>
      <c r="CN160" s="260">
        <f t="shared" si="124"/>
        <v>160.84437651977424</v>
      </c>
      <c r="CO160" s="260">
        <f t="shared" si="125"/>
        <v>168.95718052516199</v>
      </c>
      <c r="CP160" s="260">
        <f t="shared" si="126"/>
        <v>177.47918496549158</v>
      </c>
      <c r="CQ160" s="260">
        <f t="shared" si="127"/>
        <v>186.43102943662223</v>
      </c>
      <c r="CR160" s="260">
        <f t="shared" si="128"/>
        <v>195.8343945717163</v>
      </c>
      <c r="CS160" s="260">
        <f t="shared" si="129"/>
        <v>205.71205454995487</v>
      </c>
      <c r="CT160" s="260">
        <f t="shared" si="130"/>
        <v>216.08793225373174</v>
      </c>
      <c r="CU160" s="260">
        <f t="shared" si="131"/>
        <v>226.9871572079129</v>
      </c>
      <c r="CV160" s="260">
        <f t="shared" si="132"/>
        <v>238.43612644148473</v>
      </c>
      <c r="CW160" s="260">
        <f t="shared" si="133"/>
        <v>250.46256841899341</v>
      </c>
      <c r="CX160" s="260">
        <f t="shared" si="134"/>
        <v>263.09561019661197</v>
      </c>
      <c r="CY160" s="260">
        <f t="shared" si="135"/>
        <v>276.36584796548169</v>
      </c>
      <c r="CZ160" s="260">
        <f t="shared" si="136"/>
        <v>290.30542115317786</v>
      </c>
      <c r="DA160" s="260">
        <f t="shared" si="137"/>
        <v>304.94809026276738</v>
      </c>
      <c r="DB160" s="260">
        <f t="shared" si="138"/>
        <v>320.3293186379787</v>
      </c>
      <c r="DC160" s="260">
        <f t="shared" si="139"/>
        <v>336.4863583525119</v>
      </c>
      <c r="DD160" s="260">
        <f t="shared" si="140"/>
        <v>353.45834043150609</v>
      </c>
      <c r="DE160" s="260">
        <f t="shared" si="141"/>
        <v>371.28636962367307</v>
      </c>
      <c r="DF160" s="260">
        <f t="shared" si="142"/>
        <v>390.01362395362787</v>
      </c>
      <c r="DG160" s="260">
        <f t="shared" si="143"/>
        <v>409.68545929552306</v>
      </c>
      <c r="DH160" s="260">
        <f t="shared" si="144"/>
        <v>430.34951922125646</v>
      </c>
      <c r="DI160" s="260">
        <f t="shared" si="145"/>
        <v>452.05585038929502</v>
      </c>
      <c r="DJ160" s="260">
        <f t="shared" si="146"/>
        <v>474.85702375357721</v>
      </c>
      <c r="DK160" s="260">
        <f t="shared" si="147"/>
        <v>498.80826188605187</v>
      </c>
      <c r="DL160" s="260">
        <f t="shared" si="148"/>
        <v>523.96757272121908</v>
      </c>
      <c r="DM160" s="260">
        <f t="shared" si="149"/>
        <v>550.3958900465899</v>
      </c>
      <c r="DN160" s="260">
        <f t="shared" si="150"/>
        <v>578.15722107932243</v>
      </c>
      <c r="DO160" s="260">
        <f t="shared" si="151"/>
        <v>607.31880148645303</v>
      </c>
      <c r="DP160" s="260">
        <f t="shared" si="152"/>
        <v>637.95125822416719</v>
      </c>
      <c r="DQ160" s="260">
        <f t="shared" si="153"/>
        <v>670.12878059049569</v>
      </c>
      <c r="DR160" s="260">
        <f t="shared" si="154"/>
        <v>703.92929990570974</v>
      </c>
      <c r="DS160" s="260">
        <f t="shared" si="155"/>
        <v>739.43467825558787</v>
      </c>
      <c r="DT160" s="260">
        <f t="shared" si="156"/>
        <v>776.73090675467404</v>
      </c>
      <c r="DU160" s="260">
        <f t="shared" si="157"/>
        <v>815.90831380970462</v>
      </c>
      <c r="DV160" s="260">
        <f t="shared" si="158"/>
        <v>857.06178388760168</v>
      </c>
      <c r="DW160" s="260">
        <f t="shared" si="159"/>
        <v>900.29098731787076</v>
      </c>
      <c r="DX160" s="260">
        <f t="shared" si="160"/>
        <v>945.70062168596439</v>
      </c>
      <c r="DY160" s="260">
        <f t="shared" si="161"/>
        <v>993.40066540224791</v>
      </c>
      <c r="DZ160" s="260">
        <f t="shared" si="162"/>
        <v>1043.50664406069</v>
      </c>
      <c r="EA160" s="260">
        <f t="shared" si="163"/>
        <v>1096.1399102323769</v>
      </c>
      <c r="EB160" s="260">
        <f t="shared" si="164"/>
        <v>1151.4279373714876</v>
      </c>
      <c r="EC160" s="260">
        <f t="shared" si="165"/>
        <v>1209.5046285455451</v>
      </c>
      <c r="ED160" s="260">
        <f t="shared" si="166"/>
        <v>1270.5106407376654</v>
      </c>
      <c r="EE160" s="260">
        <f t="shared" si="167"/>
        <v>1334.5937255062345</v>
      </c>
      <c r="EF160" s="260">
        <f t="shared" si="168"/>
        <v>1401.9090868270653</v>
      </c>
      <c r="EG160" s="260">
        <f t="shared" si="169"/>
        <v>1472.6197569846997</v>
      </c>
      <c r="EH160" s="260">
        <f t="shared" si="170"/>
        <v>1546.8969914232307</v>
      </c>
      <c r="EI160" s="260">
        <f t="shared" si="171"/>
        <v>1624.9206835129435</v>
      </c>
      <c r="EJ160" s="260">
        <f t="shared" si="172"/>
        <v>1706.8798002373044</v>
      </c>
      <c r="EK160" s="260">
        <f t="shared" si="173"/>
        <v>1792.9728398554985</v>
      </c>
      <c r="EL160" s="260">
        <f t="shared" si="174"/>
        <v>1883.4083126489343</v>
      </c>
      <c r="EM160" s="260">
        <f t="shared" si="175"/>
        <v>1978.4052459160441</v>
      </c>
      <c r="EN160" s="260">
        <f t="shared" si="176"/>
        <v>2078.1937144384397</v>
      </c>
      <c r="EO160" s="260">
        <f t="shared" si="177"/>
        <v>2183.0153977031641</v>
      </c>
      <c r="EP160" s="260">
        <f t="shared" si="178"/>
        <v>2293.1241652305889</v>
      </c>
      <c r="EQ160" s="260">
        <f t="shared" si="179"/>
        <v>2408.7866914255728</v>
      </c>
      <c r="ER160" s="260">
        <f t="shared" si="180"/>
        <v>2530.2831014409994</v>
      </c>
      <c r="ES160" s="260">
        <f t="shared" si="181"/>
        <v>2657.907649617925</v>
      </c>
      <c r="ET160" s="260">
        <f t="shared" si="182"/>
        <v>2791.9694321454613</v>
      </c>
      <c r="EU160" s="260">
        <f t="shared" si="183"/>
        <v>2932.7931356663935</v>
      </c>
      <c r="EV160" s="260">
        <f t="shared" si="184"/>
        <v>3080.7198236416052</v>
      </c>
      <c r="EW160" s="260">
        <f t="shared" si="185"/>
        <v>3236.107762377806</v>
      </c>
      <c r="EX160" s="260">
        <f t="shared" si="186"/>
        <v>3399.3332887191482</v>
      </c>
      <c r="EY160" s="260">
        <f t="shared" si="187"/>
        <v>3570.7917215041962</v>
      </c>
      <c r="EZ160" s="260">
        <f t="shared" si="188"/>
        <v>3750.8983189957357</v>
      </c>
      <c r="FA160" s="260">
        <f t="shared" si="189"/>
        <v>3940.0892846022316</v>
      </c>
      <c r="FB160" s="260">
        <f t="shared" si="190"/>
        <v>4138.8228233267055</v>
      </c>
      <c r="FC160" s="260">
        <f t="shared" si="191"/>
        <v>4347.5802515016794</v>
      </c>
      <c r="FD160" s="260">
        <f t="shared" si="192"/>
        <v>4566.8671624978579</v>
      </c>
      <c r="FE160" s="260">
        <f t="shared" si="193"/>
        <v>4797.2146512298095</v>
      </c>
      <c r="FF160" s="260">
        <f t="shared" si="194"/>
        <v>5039.1806004242926</v>
      </c>
      <c r="FG160" s="260">
        <f t="shared" si="195"/>
        <v>5293.3510317664695</v>
      </c>
      <c r="FH160" s="260">
        <f t="shared" si="196"/>
        <v>5560.3415251963652</v>
      </c>
      <c r="FI160" s="260">
        <f t="shared" si="197"/>
        <v>5840.7987097929999</v>
      </c>
      <c r="FJ160" s="260">
        <f t="shared" si="198"/>
        <v>6135.4018298569881</v>
      </c>
      <c r="FK160" s="260">
        <f t="shared" si="199"/>
        <v>6444.8643899845265</v>
      </c>
      <c r="FL160" s="260">
        <f t="shared" si="200"/>
        <v>6769.9358831170166</v>
      </c>
      <c r="FM160" s="260">
        <f t="shared" si="201"/>
        <v>7111.4036057514959</v>
      </c>
      <c r="FN160" s="260">
        <f t="shared" si="202"/>
        <v>7470.0945647081917</v>
      </c>
      <c r="FO160" s="260">
        <f t="shared" si="203"/>
        <v>7846.8774800732153</v>
      </c>
      <c r="FP160" s="260">
        <f t="shared" si="204"/>
        <v>8242.6648891673631</v>
      </c>
      <c r="FQ160" s="260">
        <f t="shared" si="205"/>
        <v>8658.4153566366749</v>
      </c>
      <c r="FR160" s="260">
        <f t="shared" si="206"/>
        <v>9095.13579601739</v>
      </c>
      <c r="FS160" s="260">
        <f t="shared" si="207"/>
        <v>9553.8839083979565</v>
      </c>
      <c r="FT160" s="260">
        <f t="shared" si="208"/>
        <v>10035.770744084322</v>
      </c>
      <c r="FU160" s="260">
        <f t="shared" si="209"/>
        <v>10541.963393472666</v>
      </c>
      <c r="FV160" s="260">
        <f t="shared" si="210"/>
        <v>11073.687813646608</v>
      </c>
      <c r="FW160" s="260">
        <f t="shared" si="211"/>
        <v>11632.23179754474</v>
      </c>
      <c r="FX160" s="260">
        <f t="shared" si="212"/>
        <v>12218.948092889501</v>
      </c>
      <c r="FY160" s="260">
        <f t="shared" si="213"/>
        <v>12835.257678431226</v>
      </c>
      <c r="FZ160" s="260">
        <f t="shared" si="214"/>
        <v>13482.653205442139</v>
      </c>
      <c r="GA160" s="260">
        <f t="shared" si="215"/>
        <v>14162.702612795323</v>
      </c>
      <c r="GB160" s="260">
        <f t="shared" si="216"/>
        <v>14877.05292438409</v>
      </c>
      <c r="GC160" s="260">
        <f t="shared" si="217"/>
        <v>15627.434238078762</v>
      </c>
      <c r="GD160" s="260">
        <f t="shared" si="218"/>
        <v>16415.663915881847</v>
      </c>
      <c r="GE160" s="260">
        <f t="shared" si="219"/>
        <v>17243.650985429736</v>
      </c>
      <c r="GF160" s="260">
        <f t="shared" si="220"/>
        <v>18113.400763501115</v>
      </c>
      <c r="GG160" s="260">
        <f t="shared" si="221"/>
        <v>19027.019712729718</v>
      </c>
      <c r="GH160" s="260">
        <f t="shared" si="222"/>
        <v>19986.720543284078</v>
      </c>
      <c r="GI160" s="260">
        <f t="shared" si="223"/>
        <v>20994.827571870101</v>
      </c>
      <c r="GJ160" s="260">
        <f t="shared" si="224"/>
        <v>22053.782351035494</v>
      </c>
      <c r="GK160" s="260">
        <f t="shared" si="225"/>
        <v>23166.149582409817</v>
      </c>
      <c r="GL160" s="260">
        <f t="shared" si="226"/>
        <v>24334.623328201487</v>
      </c>
      <c r="GM160" s="260">
        <f t="shared" si="227"/>
        <v>25562.033535995506</v>
      </c>
      <c r="GN160" s="260">
        <f t="shared" si="228"/>
        <v>26851.352892654428</v>
      </c>
      <c r="GO160" s="260">
        <f t="shared" si="229"/>
        <v>28205.704023922146</v>
      </c>
      <c r="GP160" s="260">
        <f t="shared" si="230"/>
        <v>29628.367057167361</v>
      </c>
      <c r="GQ160" s="260">
        <f t="shared" si="231"/>
        <v>31122.78756558305</v>
      </c>
      <c r="GR160" s="260">
        <f t="shared" si="232"/>
        <v>32692.584913082188</v>
      </c>
      <c r="GS160" s="260">
        <f t="shared" si="233"/>
        <v>34341.5610201003</v>
      </c>
      <c r="GT160" s="260">
        <f t="shared" si="234"/>
        <v>36073.709571534964</v>
      </c>
      <c r="GU160" s="260">
        <f t="shared" si="235"/>
        <v>37893.225689123101</v>
      </c>
      <c r="GV160" s="260">
        <f t="shared" si="236"/>
        <v>39804.516091681784</v>
      </c>
      <c r="GW160" s="260">
        <f t="shared" si="237"/>
        <v>41812.209767819833</v>
      </c>
      <c r="GX160" s="260">
        <f t="shared" si="238"/>
        <v>43921.16918696856</v>
      </c>
      <c r="GY160" s="260">
        <f t="shared" si="239"/>
        <v>46136.502075883982</v>
      </c>
      <c r="GZ160" s="260">
        <f t="shared" si="240"/>
        <v>48463.573789142152</v>
      </c>
      <c r="HA160" s="260">
        <f t="shared" si="241"/>
        <v>50908.020303587873</v>
      </c>
      <c r="HB160" s="260">
        <f t="shared" si="242"/>
        <v>53475.761868208472</v>
      </c>
      <c r="HC160" s="260">
        <f t="shared" si="243"/>
        <v>56173.017342491265</v>
      </c>
    </row>
    <row r="161" spans="1:211" ht="12" customHeight="1">
      <c r="A161" s="259" t="s">
        <v>1259</v>
      </c>
      <c r="B161" s="274">
        <f t="shared" si="35"/>
        <v>8.8089882949724752E-2</v>
      </c>
      <c r="C161" s="275">
        <v>-47.571111111111108</v>
      </c>
      <c r="D161" s="276">
        <f t="shared" si="36"/>
        <v>1.57</v>
      </c>
      <c r="E161" s="276">
        <f t="shared" si="37"/>
        <v>1.64</v>
      </c>
      <c r="F161" s="276">
        <f t="shared" si="38"/>
        <v>1.74</v>
      </c>
      <c r="G161" s="276">
        <f t="shared" si="39"/>
        <v>1.8719585253456221</v>
      </c>
      <c r="H161" s="276">
        <f t="shared" si="40"/>
        <v>2.0221882949308756</v>
      </c>
      <c r="I161" s="276">
        <f t="shared" si="41"/>
        <v>2.1790959743525278</v>
      </c>
      <c r="J161" s="276">
        <f t="shared" si="42"/>
        <v>2.3424079885815945</v>
      </c>
      <c r="K161" s="276">
        <f t="shared" si="43"/>
        <v>2.5117820376077336</v>
      </c>
      <c r="L161" s="276">
        <f t="shared" si="44"/>
        <v>2.6868053506364955</v>
      </c>
      <c r="M161" s="276">
        <f t="shared" si="45"/>
        <v>2.8669936818194706</v>
      </c>
      <c r="N161" s="260">
        <f t="shared" si="46"/>
        <v>3.0116015215746077</v>
      </c>
      <c r="O161" s="260">
        <f t="shared" si="47"/>
        <v>3.1635032132315652</v>
      </c>
      <c r="P161" s="260">
        <f t="shared" si="48"/>
        <v>3.3230666502299786</v>
      </c>
      <c r="Q161" s="260">
        <f t="shared" si="49"/>
        <v>3.4906782821283553</v>
      </c>
      <c r="R161" s="260">
        <f t="shared" si="50"/>
        <v>3.6667440505532114</v>
      </c>
      <c r="S161" s="260">
        <f t="shared" si="51"/>
        <v>3.8516903723564031</v>
      </c>
      <c r="T161" s="260">
        <f t="shared" si="52"/>
        <v>4.0459651723617664</v>
      </c>
      <c r="U161" s="260">
        <f t="shared" si="53"/>
        <v>4.2500389682023103</v>
      </c>
      <c r="V161" s="260">
        <f t="shared" si="54"/>
        <v>4.4644060098753329</v>
      </c>
      <c r="W161" s="260">
        <f t="shared" si="55"/>
        <v>4.6895854767753837</v>
      </c>
      <c r="X161" s="260">
        <f t="shared" si="56"/>
        <v>4.926122735104177</v>
      </c>
      <c r="Y161" s="260">
        <f t="shared" si="57"/>
        <v>5.174590658702809</v>
      </c>
      <c r="Z161" s="260">
        <f t="shared" si="58"/>
        <v>5.4355910165052173</v>
      </c>
      <c r="AA161" s="260">
        <f t="shared" si="59"/>
        <v>5.7097559299731859</v>
      </c>
      <c r="AB161" s="260">
        <f t="shared" si="60"/>
        <v>5.9977494040426889</v>
      </c>
      <c r="AC161" s="260">
        <f t="shared" si="61"/>
        <v>6.3002689352893873</v>
      </c>
      <c r="AD161" s="260">
        <f t="shared" si="62"/>
        <v>6.6180472012081335</v>
      </c>
      <c r="AE161" s="260">
        <f t="shared" si="63"/>
        <v>6.9518538346977783</v>
      </c>
      <c r="AF161" s="260">
        <f t="shared" si="64"/>
        <v>7.3024972880489285</v>
      </c>
      <c r="AG161" s="260">
        <f t="shared" si="65"/>
        <v>7.6708267909491008</v>
      </c>
      <c r="AH161" s="260">
        <f t="shared" si="66"/>
        <v>8.0577344072473736</v>
      </c>
      <c r="AI161" s="260">
        <f t="shared" si="67"/>
        <v>8.4641571954598707</v>
      </c>
      <c r="AJ161" s="260">
        <f t="shared" si="68"/>
        <v>8.8910794782486402</v>
      </c>
      <c r="AK161" s="260">
        <f t="shared" si="69"/>
        <v>9.339535226370419</v>
      </c>
      <c r="AL161" s="260">
        <f t="shared" si="70"/>
        <v>9.810610562869007</v>
      </c>
      <c r="AM161" s="260">
        <f t="shared" si="71"/>
        <v>10.305446393576201</v>
      </c>
      <c r="AN161" s="260">
        <f t="shared" si="72"/>
        <v>10.825241170292161</v>
      </c>
      <c r="AO161" s="260">
        <f t="shared" si="73"/>
        <v>11.371253793337381</v>
      </c>
      <c r="AP161" s="260">
        <f t="shared" si="74"/>
        <v>11.944806660506016</v>
      </c>
      <c r="AQ161" s="260">
        <f t="shared" si="75"/>
        <v>12.547288869804902</v>
      </c>
      <c r="AR161" s="260">
        <f t="shared" si="76"/>
        <v>13.180159583734998</v>
      </c>
      <c r="AS161" s="260">
        <f t="shared" si="77"/>
        <v>13.844951563263292</v>
      </c>
      <c r="AT161" s="260">
        <f t="shared" si="78"/>
        <v>14.543274880044176</v>
      </c>
      <c r="AU161" s="260">
        <f t="shared" si="79"/>
        <v>15.276820815880935</v>
      </c>
      <c r="AV161" s="260">
        <f t="shared" si="80"/>
        <v>16.047365958871577</v>
      </c>
      <c r="AW161" s="260">
        <f t="shared" si="81"/>
        <v>16.856776506159509</v>
      </c>
      <c r="AX161" s="260">
        <f t="shared" si="82"/>
        <v>17.707012783709967</v>
      </c>
      <c r="AY161" s="260">
        <f t="shared" si="83"/>
        <v>18.600133994058741</v>
      </c>
      <c r="AZ161" s="260">
        <f t="shared" si="84"/>
        <v>19.538303203531832</v>
      </c>
      <c r="BA161" s="260">
        <f t="shared" si="85"/>
        <v>20.523792581014707</v>
      </c>
      <c r="BB161" s="260">
        <f t="shared" si="86"/>
        <v>21.558988900958994</v>
      </c>
      <c r="BC161" s="260">
        <f t="shared" si="87"/>
        <v>22.646399323954466</v>
      </c>
      <c r="BD161" s="260">
        <f t="shared" si="88"/>
        <v>23.788657468866365</v>
      </c>
      <c r="BE161" s="260">
        <f t="shared" si="89"/>
        <v>24.988529791244325</v>
      </c>
      <c r="BF161" s="260">
        <f t="shared" si="90"/>
        <v>26.24892228345082</v>
      </c>
      <c r="BG161" s="260">
        <f t="shared" si="91"/>
        <v>27.572887512736354</v>
      </c>
      <c r="BH161" s="260">
        <f t="shared" si="92"/>
        <v>28.963632014306992</v>
      </c>
      <c r="BI161" s="260">
        <f t="shared" si="93"/>
        <v>30.424524057289663</v>
      </c>
      <c r="BJ161" s="260">
        <f t="shared" si="94"/>
        <v>31.959101802403747</v>
      </c>
      <c r="BK161" s="260">
        <f t="shared" si="95"/>
        <v>33.571081871096176</v>
      </c>
      <c r="BL161" s="260">
        <f t="shared" si="96"/>
        <v>35.264368346893768</v>
      </c>
      <c r="BM161" s="260">
        <f t="shared" si="97"/>
        <v>37.043062230773366</v>
      </c>
      <c r="BN161" s="260">
        <f t="shared" si="98"/>
        <v>38.911471373449864</v>
      </c>
      <c r="BO161" s="260">
        <f t="shared" si="99"/>
        <v>40.874120908637344</v>
      </c>
      <c r="BP161" s="260">
        <f t="shared" si="100"/>
        <v>42.935764212551852</v>
      </c>
      <c r="BQ161" s="260">
        <f t="shared" si="101"/>
        <v>45.101394416198737</v>
      </c>
      <c r="BR161" s="260">
        <f t="shared" si="102"/>
        <v>47.376256498326462</v>
      </c>
      <c r="BS161" s="260">
        <f t="shared" si="103"/>
        <v>49.765859988335016</v>
      </c>
      <c r="BT161" s="260">
        <f t="shared" si="104"/>
        <v>52.275992309904211</v>
      </c>
      <c r="BU161" s="260">
        <f t="shared" si="105"/>
        <v>54.912732797659288</v>
      </c>
      <c r="BV161" s="260">
        <f t="shared" si="106"/>
        <v>57.682467420820757</v>
      </c>
      <c r="BW161" s="260">
        <f t="shared" si="107"/>
        <v>60.59190424949815</v>
      </c>
      <c r="BX161" s="260">
        <f t="shared" si="108"/>
        <v>63.648089701085674</v>
      </c>
      <c r="BY161" s="260">
        <f t="shared" si="109"/>
        <v>66.858425606107289</v>
      </c>
      <c r="BZ161" s="260">
        <f t="shared" si="110"/>
        <v>70.230687134843194</v>
      </c>
      <c r="CA161" s="260">
        <f t="shared" si="111"/>
        <v>73.773041628154573</v>
      </c>
      <c r="CB161" s="260">
        <f t="shared" si="112"/>
        <v>77.494068378113411</v>
      </c>
      <c r="CC161" s="260">
        <f t="shared" si="113"/>
        <v>81.402779406344237</v>
      </c>
      <c r="CD161" s="260">
        <f t="shared" si="114"/>
        <v>85.508641290401442</v>
      </c>
      <c r="CE161" s="260">
        <f t="shared" si="115"/>
        <v>89.821598091043754</v>
      </c>
      <c r="CF161" s="260">
        <f t="shared" si="116"/>
        <v>94.352095435933904</v>
      </c>
      <c r="CG161" s="260">
        <f t="shared" si="117"/>
        <v>99.111105818092142</v>
      </c>
      <c r="CH161" s="260">
        <f t="shared" si="118"/>
        <v>104.11015517037444</v>
      </c>
      <c r="CI161" s="260">
        <f t="shared" si="119"/>
        <v>109.36135078033671</v>
      </c>
      <c r="CJ161" s="260">
        <f t="shared" si="120"/>
        <v>114.87741061309222</v>
      </c>
      <c r="CK161" s="260">
        <f t="shared" si="121"/>
        <v>120.67169411318021</v>
      </c>
      <c r="CL161" s="260">
        <f t="shared" si="122"/>
        <v>126.75823456004488</v>
      </c>
      <c r="CM161" s="260">
        <f t="shared" si="123"/>
        <v>133.15177305548733</v>
      </c>
      <c r="CN161" s="260">
        <f t="shared" si="124"/>
        <v>139.86779422540516</v>
      </c>
      <c r="CO161" s="260">
        <f t="shared" si="125"/>
        <v>146.92256372228661</v>
      </c>
      <c r="CP161" s="260">
        <f t="shared" si="126"/>
        <v>154.3331676192868</v>
      </c>
      <c r="CQ161" s="260">
        <f t="shared" si="127"/>
        <v>162.11755379129573</v>
      </c>
      <c r="CR161" s="260">
        <f t="shared" si="128"/>
        <v>170.29457538321938</v>
      </c>
      <c r="CS161" s="260">
        <f t="shared" si="129"/>
        <v>178.8840364707504</v>
      </c>
      <c r="CT161" s="260">
        <f t="shared" si="130"/>
        <v>187.90674002421545</v>
      </c>
      <c r="CU161" s="260">
        <f t="shared" si="131"/>
        <v>197.38453829166309</v>
      </c>
      <c r="CV161" s="260">
        <f t="shared" si="132"/>
        <v>207.34038572321657</v>
      </c>
      <c r="CW161" s="260">
        <f t="shared" si="133"/>
        <v>217.79839456486954</v>
      </c>
      <c r="CX161" s="260">
        <f t="shared" si="134"/>
        <v>228.7838932563682</v>
      </c>
      <c r="CY161" s="260">
        <f t="shared" si="135"/>
        <v>240.32348777461536</v>
      </c>
      <c r="CZ161" s="260">
        <f t="shared" si="136"/>
        <v>252.44512607116442</v>
      </c>
      <c r="DA161" s="260">
        <f t="shared" si="137"/>
        <v>265.17816575986615</v>
      </c>
      <c r="DB161" s="260">
        <f t="shared" si="138"/>
        <v>278.55344521860144</v>
      </c>
      <c r="DC161" s="260">
        <f t="shared" si="139"/>
        <v>292.60335827730387</v>
      </c>
      <c r="DD161" s="260">
        <f t="shared" si="140"/>
        <v>307.361932673159</v>
      </c>
      <c r="DE161" s="260">
        <f t="shared" si="141"/>
        <v>322.86491246299312</v>
      </c>
      <c r="DF161" s="260">
        <f t="shared" si="142"/>
        <v>339.14984459244749</v>
      </c>
      <c r="DG161" s="260">
        <f t="shared" si="143"/>
        <v>356.25616983160177</v>
      </c>
      <c r="DH161" s="260">
        <f t="shared" si="144"/>
        <v>374.22531829728399</v>
      </c>
      <c r="DI161" s="260">
        <f t="shared" si="145"/>
        <v>393.10080979341643</v>
      </c>
      <c r="DJ161" s="260">
        <f t="shared" si="146"/>
        <v>412.92835921241107</v>
      </c>
      <c r="DK161" s="260">
        <f t="shared" si="147"/>
        <v>433.75598725289024</v>
      </c>
      <c r="DL161" s="260">
        <f t="shared" si="148"/>
        <v>455.63413672188051</v>
      </c>
      <c r="DM161" s="260">
        <f t="shared" si="149"/>
        <v>478.61579470315422</v>
      </c>
      <c r="DN161" s="260">
        <f t="shared" si="150"/>
        <v>502.75662088760117</v>
      </c>
      <c r="DO161" s="260">
        <f t="shared" si="151"/>
        <v>528.11508237643477</v>
      </c>
      <c r="DP161" s="260">
        <f t="shared" si="152"/>
        <v>554.7525952837168</v>
      </c>
      <c r="DQ161" s="260">
        <f t="shared" si="153"/>
        <v>582.7336734811488</v>
      </c>
      <c r="DR161" s="260">
        <f t="shared" si="154"/>
        <v>612.12608484537816</v>
      </c>
      <c r="DS161" s="260">
        <f t="shared" si="155"/>
        <v>643.0010153862379</v>
      </c>
      <c r="DT161" s="260">
        <f t="shared" si="156"/>
        <v>675.43324165342437</v>
      </c>
      <c r="DU161" s="260">
        <f t="shared" si="157"/>
        <v>709.50131183916869</v>
      </c>
      <c r="DV161" s="260">
        <f t="shared" si="158"/>
        <v>745.28773601551552</v>
      </c>
      <c r="DW161" s="260">
        <f t="shared" si="159"/>
        <v>782.8791859669517</v>
      </c>
      <c r="DX161" s="260">
        <f t="shared" si="160"/>
        <v>822.3667051023599</v>
      </c>
      <c r="DY161" s="260">
        <f t="shared" si="161"/>
        <v>863.84592895468859</v>
      </c>
      <c r="DZ161" s="260">
        <f t="shared" si="162"/>
        <v>907.41731680236956</v>
      </c>
      <c r="EA161" s="260">
        <f t="shared" si="163"/>
        <v>953.18639497345157</v>
      </c>
      <c r="EB161" s="260">
        <f t="shared" si="164"/>
        <v>1001.2640124217123</v>
      </c>
      <c r="EC161" s="260">
        <f t="shared" si="165"/>
        <v>1051.7666091937347</v>
      </c>
      <c r="ED161" s="260">
        <f t="shared" si="166"/>
        <v>1104.816498437149</v>
      </c>
      <c r="EE161" s="260">
        <f t="shared" si="167"/>
        <v>1160.542162633046</v>
      </c>
      <c r="EF161" s="260">
        <f t="shared" si="168"/>
        <v>1219.07856477001</v>
      </c>
      <c r="EG161" s="260">
        <f t="shared" si="169"/>
        <v>1280.5674752134075</v>
      </c>
      <c r="EH161" s="260">
        <f t="shared" si="170"/>
        <v>1345.157815061586</v>
      </c>
      <c r="EI161" s="260">
        <f t="shared" si="171"/>
        <v>1413.0060168205619</v>
      </c>
      <c r="EJ161" s="260">
        <f t="shared" si="172"/>
        <v>1484.2764032707187</v>
      </c>
      <c r="EK161" s="260">
        <f t="shared" si="173"/>
        <v>1559.1415854431077</v>
      </c>
      <c r="EL161" s="260">
        <f t="shared" si="174"/>
        <v>1637.7828806692073</v>
      </c>
      <c r="EM161" s="260">
        <f t="shared" si="175"/>
        <v>1720.3907517166301</v>
      </c>
      <c r="EN161" s="260">
        <f t="shared" si="176"/>
        <v>1807.1652680743273</v>
      </c>
      <c r="EO161" s="260">
        <f t="shared" si="177"/>
        <v>1898.3165905044816</v>
      </c>
      <c r="EP161" s="260">
        <f t="shared" si="178"/>
        <v>1994.0654800346385</v>
      </c>
      <c r="EQ161" s="260">
        <f t="shared" si="179"/>
        <v>2094.6438326228104</v>
      </c>
      <c r="ER161" s="260">
        <f t="shared" si="180"/>
        <v>2200.2952407904681</v>
      </c>
      <c r="ES161" s="260">
        <f t="shared" si="181"/>
        <v>2311.2755835836524</v>
      </c>
      <c r="ET161" s="260">
        <f t="shared" si="182"/>
        <v>2427.8536462910365</v>
      </c>
      <c r="EU161" s="260">
        <f t="shared" si="183"/>
        <v>2550.3117714198543</v>
      </c>
      <c r="EV161" s="260">
        <f t="shared" si="184"/>
        <v>2678.9465425062958</v>
      </c>
      <c r="EW161" s="260">
        <f t="shared" si="185"/>
        <v>2814.0695024165093</v>
      </c>
      <c r="EX161" s="260">
        <f t="shared" si="186"/>
        <v>2956.0079078778745</v>
      </c>
      <c r="EY161" s="260">
        <f t="shared" si="187"/>
        <v>3105.1055220679559</v>
      </c>
      <c r="EZ161" s="260">
        <f t="shared" si="188"/>
        <v>3261.7234471807283</v>
      </c>
      <c r="FA161" s="260">
        <f t="shared" si="189"/>
        <v>3426.240998986475</v>
      </c>
      <c r="FB161" s="260">
        <f t="shared" si="190"/>
        <v>3599.056625503476</v>
      </c>
      <c r="FC161" s="260">
        <f t="shared" si="191"/>
        <v>3780.5888720064318</v>
      </c>
      <c r="FD161" s="260">
        <f t="shared" si="192"/>
        <v>3971.2773947087935</v>
      </c>
      <c r="FE161" s="260">
        <f t="shared" si="193"/>
        <v>4171.5840255740532</v>
      </c>
      <c r="FF161" s="260">
        <f t="shared" si="194"/>
        <v>4381.9938908348895</v>
      </c>
      <c r="FG161" s="260">
        <f t="shared" si="195"/>
        <v>4603.0165859291092</v>
      </c>
      <c r="FH161" s="260">
        <f t="shared" si="196"/>
        <v>4835.1874096980146</v>
      </c>
      <c r="FI161" s="260">
        <f t="shared" si="197"/>
        <v>5079.0686608362903</v>
      </c>
      <c r="FJ161" s="260">
        <f t="shared" si="198"/>
        <v>5335.2509997333318</v>
      </c>
      <c r="FK161" s="260">
        <f t="shared" si="199"/>
        <v>5604.3548790042641</v>
      </c>
      <c r="FL161" s="260">
        <f t="shared" si="200"/>
        <v>5887.0320461752926</v>
      </c>
      <c r="FM161" s="260">
        <f t="shared" si="201"/>
        <v>6183.9671221627668</v>
      </c>
      <c r="FN161" s="260">
        <f t="shared" si="202"/>
        <v>6495.879259368885</v>
      </c>
      <c r="FO161" s="260">
        <f t="shared" si="203"/>
        <v>6823.5238834098391</v>
      </c>
      <c r="FP161" s="260">
        <f t="shared" si="204"/>
        <v>7167.6945226947055</v>
      </c>
      <c r="FQ161" s="260">
        <f t="shared" si="205"/>
        <v>7529.2247302861688</v>
      </c>
      <c r="FR161" s="260">
        <f t="shared" si="206"/>
        <v>7908.9901026976859</v>
      </c>
      <c r="FS161" s="260">
        <f t="shared" si="207"/>
        <v>8307.9104005164263</v>
      </c>
      <c r="FT161" s="260">
        <f t="shared" si="208"/>
        <v>8726.9517759879909</v>
      </c>
      <c r="FU161" s="260">
        <f t="shared" si="209"/>
        <v>9167.1291129579095</v>
      </c>
      <c r="FV161" s="260">
        <f t="shared" si="210"/>
        <v>9629.5084848370916</v>
      </c>
      <c r="FW161" s="260">
        <f t="shared" si="211"/>
        <v>10115.209736544188</v>
      </c>
      <c r="FX161" s="260">
        <f t="shared" si="212"/>
        <v>10625.409196678153</v>
      </c>
      <c r="FY161" s="260">
        <f t="shared" si="213"/>
        <v>11161.342526489636</v>
      </c>
      <c r="FZ161" s="260">
        <f t="shared" si="214"/>
        <v>11724.307712551192</v>
      </c>
      <c r="GA161" s="260">
        <f t="shared" si="215"/>
        <v>12315.668210374317</v>
      </c>
      <c r="GB161" s="260">
        <f t="shared" si="216"/>
        <v>12936.856246586873</v>
      </c>
      <c r="GC161" s="260">
        <f t="shared" si="217"/>
        <v>13589.376287668521</v>
      </c>
      <c r="GD161" s="260">
        <f t="shared" si="218"/>
        <v>14274.808683645168</v>
      </c>
      <c r="GE161" s="260">
        <f t="shared" si="219"/>
        <v>14994.813495567099</v>
      </c>
      <c r="GF161" s="260">
        <f t="shared" si="220"/>
        <v>15751.134516040722</v>
      </c>
      <c r="GG161" s="260">
        <f t="shared" si="221"/>
        <v>16545.603492551236</v>
      </c>
      <c r="GH161" s="260">
        <f t="shared" si="222"/>
        <v>17380.144563804821</v>
      </c>
      <c r="GI161" s="260">
        <f t="shared" si="223"/>
        <v>18256.778919834789</v>
      </c>
      <c r="GJ161" s="260">
        <f t="shared" si="224"/>
        <v>19177.629697158081</v>
      </c>
      <c r="GK161" s="260">
        <f t="shared" si="225"/>
        <v>20144.927120837794</v>
      </c>
      <c r="GL161" s="260">
        <f t="shared" si="226"/>
        <v>21161.01390590538</v>
      </c>
      <c r="GM161" s="260">
        <f t="shared" si="227"/>
        <v>22228.350931224319</v>
      </c>
      <c r="GN161" s="260">
        <f t="shared" si="228"/>
        <v>23349.523199536918</v>
      </c>
      <c r="GO161" s="260">
        <f t="shared" si="229"/>
        <v>24527.246098128959</v>
      </c>
      <c r="GP161" s="260">
        <f t="shared" si="230"/>
        <v>25764.371975274986</v>
      </c>
      <c r="GQ161" s="260">
        <f t="shared" si="231"/>
        <v>27063.897048391947</v>
      </c>
      <c r="GR161" s="260">
        <f t="shared" si="232"/>
        <v>28428.968660632014</v>
      </c>
      <c r="GS161" s="260">
        <f t="shared" si="233"/>
        <v>29862.892903489606</v>
      </c>
      <c r="GT161" s="260">
        <f t="shared" si="234"/>
        <v>31369.142623883847</v>
      </c>
      <c r="GU161" s="260">
        <f t="shared" si="235"/>
        <v>32951.365835108998</v>
      </c>
      <c r="GV161" s="260">
        <f t="shared" si="236"/>
        <v>34613.394552023477</v>
      </c>
      <c r="GW161" s="260">
        <f t="shared" si="237"/>
        <v>36359.254071875577</v>
      </c>
      <c r="GX161" s="260">
        <f t="shared" si="238"/>
        <v>38193.172723243282</v>
      </c>
      <c r="GY161" s="260">
        <f t="shared" si="239"/>
        <v>40119.592106699318</v>
      </c>
      <c r="GZ161" s="260">
        <f t="shared" si="240"/>
        <v>42143.1778520035</v>
      </c>
      <c r="HA161" s="260">
        <f t="shared" si="241"/>
        <v>44268.830917875341</v>
      </c>
      <c r="HB161" s="260">
        <f t="shared" si="242"/>
        <v>46501.699461714175</v>
      </c>
      <c r="HC161" s="260">
        <f t="shared" si="243"/>
        <v>48847.191308014146</v>
      </c>
    </row>
    <row r="162" spans="1:211" ht="12" customHeight="1">
      <c r="A162" s="259" t="s">
        <v>541</v>
      </c>
      <c r="B162" s="274">
        <f t="shared" si="35"/>
        <v>8.1178725363862281E-2</v>
      </c>
      <c r="C162" s="275">
        <v>-44.522539682539694</v>
      </c>
      <c r="D162" s="276">
        <f t="shared" si="36"/>
        <v>1.32</v>
      </c>
      <c r="E162" s="276">
        <f t="shared" si="37"/>
        <v>1.36</v>
      </c>
      <c r="F162" s="276">
        <f t="shared" si="38"/>
        <v>1.4364583333333334</v>
      </c>
      <c r="G162" s="276">
        <f t="shared" si="39"/>
        <v>1.5209722222222224</v>
      </c>
      <c r="H162" s="276">
        <f t="shared" si="40"/>
        <v>1.6066382842731486</v>
      </c>
      <c r="I162" s="276">
        <f t="shared" si="41"/>
        <v>1.6995202929896658</v>
      </c>
      <c r="J162" s="276">
        <f t="shared" si="42"/>
        <v>1.8003086656581653</v>
      </c>
      <c r="K162" s="276">
        <f t="shared" si="43"/>
        <v>1.9097690331571295</v>
      </c>
      <c r="L162" s="276">
        <f t="shared" si="44"/>
        <v>2.0287512057168913</v>
      </c>
      <c r="M162" s="276">
        <f t="shared" si="45"/>
        <v>2.1581992953640095</v>
      </c>
      <c r="N162" s="260">
        <f t="shared" si="46"/>
        <v>2.2670563674401452</v>
      </c>
      <c r="O162" s="260">
        <f t="shared" si="47"/>
        <v>2.3814040641154284</v>
      </c>
      <c r="P162" s="260">
        <f t="shared" si="48"/>
        <v>2.5015193261334772</v>
      </c>
      <c r="Q162" s="260">
        <f t="shared" si="49"/>
        <v>2.6276930628081665</v>
      </c>
      <c r="R162" s="260">
        <f t="shared" si="50"/>
        <v>2.760230856582131</v>
      </c>
      <c r="S162" s="260">
        <f t="shared" si="51"/>
        <v>2.8994537031223788</v>
      </c>
      <c r="T162" s="260">
        <f t="shared" si="52"/>
        <v>3.0456987887454732</v>
      </c>
      <c r="U162" s="260">
        <f t="shared" si="53"/>
        <v>3.1993203070551366</v>
      </c>
      <c r="V162" s="260">
        <f t="shared" si="54"/>
        <v>3.3606903167701132</v>
      </c>
      <c r="W162" s="260">
        <f t="shared" si="55"/>
        <v>3.5301996428198712</v>
      </c>
      <c r="X162" s="260">
        <f t="shared" si="56"/>
        <v>3.7082588228905311</v>
      </c>
      <c r="Y162" s="260">
        <f t="shared" si="57"/>
        <v>3.8952991017134733</v>
      </c>
      <c r="Z162" s="260">
        <f t="shared" si="58"/>
        <v>4.0917734755047093</v>
      </c>
      <c r="AA162" s="260">
        <f t="shared" si="59"/>
        <v>4.2981577890845681</v>
      </c>
      <c r="AB162" s="260">
        <f t="shared" si="60"/>
        <v>4.5149518883348261</v>
      </c>
      <c r="AC162" s="260">
        <f t="shared" si="61"/>
        <v>4.7426808307844412</v>
      </c>
      <c r="AD162" s="260">
        <f t="shared" si="62"/>
        <v>4.9818961572558234</v>
      </c>
      <c r="AE162" s="260">
        <f t="shared" si="63"/>
        <v>5.2331772276514803</v>
      </c>
      <c r="AF162" s="260">
        <f t="shared" si="64"/>
        <v>5.4971326241161833</v>
      </c>
      <c r="AG162" s="260">
        <f t="shared" si="65"/>
        <v>5.774401624973013</v>
      </c>
      <c r="AH162" s="260">
        <f t="shared" si="66"/>
        <v>6.0656557530030311</v>
      </c>
      <c r="AI162" s="260">
        <f t="shared" si="67"/>
        <v>6.3716004018183803</v>
      </c>
      <c r="AJ162" s="260">
        <f t="shared" si="68"/>
        <v>6.6929765442677711</v>
      </c>
      <c r="AK162" s="260">
        <f t="shared" si="69"/>
        <v>7.030562527011945</v>
      </c>
      <c r="AL162" s="260">
        <f t="shared" si="70"/>
        <v>7.3851759556154581</v>
      </c>
      <c r="AM162" s="260">
        <f t="shared" si="71"/>
        <v>7.7576756747203079</v>
      </c>
      <c r="AN162" s="260">
        <f t="shared" si="72"/>
        <v>8.1489638480972157</v>
      </c>
      <c r="AO162" s="260">
        <f t="shared" si="73"/>
        <v>8.5599881436122995</v>
      </c>
      <c r="AP162" s="260">
        <f t="shared" si="74"/>
        <v>8.9917440284009231</v>
      </c>
      <c r="AQ162" s="260">
        <f t="shared" si="75"/>
        <v>9.4452771798074568</v>
      </c>
      <c r="AR162" s="260">
        <f t="shared" si="76"/>
        <v>9.9216860179300568</v>
      </c>
      <c r="AS162" s="260">
        <f t="shared" si="77"/>
        <v>10.42212436590405</v>
      </c>
      <c r="AT162" s="260">
        <f t="shared" si="78"/>
        <v>10.947804244366949</v>
      </c>
      <c r="AU162" s="260">
        <f t="shared" si="79"/>
        <v>11.499998806873036</v>
      </c>
      <c r="AV162" s="260">
        <f t="shared" si="80"/>
        <v>12.080045423366862</v>
      </c>
      <c r="AW162" s="260">
        <f t="shared" si="81"/>
        <v>12.689348919183567</v>
      </c>
      <c r="AX162" s="260">
        <f t="shared" si="82"/>
        <v>13.329384977420638</v>
      </c>
      <c r="AY162" s="260">
        <f t="shared" si="83"/>
        <v>14.001703712921341</v>
      </c>
      <c r="AZ162" s="260">
        <f t="shared" si="84"/>
        <v>14.707933426525756</v>
      </c>
      <c r="BA162" s="260">
        <f t="shared" si="85"/>
        <v>15.449784548681867</v>
      </c>
      <c r="BB162" s="260">
        <f t="shared" si="86"/>
        <v>16.229053781967835</v>
      </c>
      <c r="BC162" s="260">
        <f t="shared" si="87"/>
        <v>17.047628452558296</v>
      </c>
      <c r="BD162" s="260">
        <f t="shared" si="88"/>
        <v>17.907491081173568</v>
      </c>
      <c r="BE162" s="260">
        <f t="shared" si="89"/>
        <v>18.810724184582252</v>
      </c>
      <c r="BF162" s="260">
        <f t="shared" si="90"/>
        <v>19.759515319286059</v>
      </c>
      <c r="BG162" s="260">
        <f t="shared" si="91"/>
        <v>20.756162379602259</v>
      </c>
      <c r="BH162" s="260">
        <f t="shared" si="92"/>
        <v>21.803079162975248</v>
      </c>
      <c r="BI162" s="260">
        <f t="shared" si="93"/>
        <v>22.902801215996021</v>
      </c>
      <c r="BJ162" s="260">
        <f t="shared" si="94"/>
        <v>24.057991975288058</v>
      </c>
      <c r="BK162" s="260">
        <f t="shared" si="95"/>
        <v>25.271449218132403</v>
      </c>
      <c r="BL162" s="260">
        <f t="shared" si="96"/>
        <v>26.546111838454806</v>
      </c>
      <c r="BM162" s="260">
        <f t="shared" si="97"/>
        <v>27.88506696458575</v>
      </c>
      <c r="BN162" s="260">
        <f t="shared" si="98"/>
        <v>29.291557436032132</v>
      </c>
      <c r="BO162" s="260">
        <f t="shared" si="99"/>
        <v>30.768989657368589</v>
      </c>
      <c r="BP162" s="260">
        <f t="shared" si="100"/>
        <v>32.320941848269996</v>
      </c>
      <c r="BQ162" s="260">
        <f t="shared" si="101"/>
        <v>33.951172709666096</v>
      </c>
      <c r="BR162" s="260">
        <f t="shared" si="102"/>
        <v>35.663630527006873</v>
      </c>
      <c r="BS162" s="260">
        <f t="shared" si="103"/>
        <v>37.462462732686127</v>
      </c>
      <c r="BT162" s="260">
        <f t="shared" si="104"/>
        <v>39.352025950782611</v>
      </c>
      <c r="BU162" s="260">
        <f t="shared" si="105"/>
        <v>41.336896548446198</v>
      </c>
      <c r="BV162" s="260">
        <f t="shared" si="106"/>
        <v>43.421881719483899</v>
      </c>
      <c r="BW162" s="260">
        <f t="shared" si="107"/>
        <v>45.612031126988953</v>
      </c>
      <c r="BX162" s="260">
        <f t="shared" si="108"/>
        <v>47.912649133210728</v>
      </c>
      <c r="BY162" s="260">
        <f t="shared" si="109"/>
        <v>50.329307646285095</v>
      </c>
      <c r="BZ162" s="260">
        <f t="shared" si="110"/>
        <v>52.867859614938951</v>
      </c>
      <c r="CA162" s="260">
        <f t="shared" si="111"/>
        <v>55.534453203852046</v>
      </c>
      <c r="CB162" s="260">
        <f t="shared" si="112"/>
        <v>58.335546684007625</v>
      </c>
      <c r="CC162" s="260">
        <f t="shared" si="113"/>
        <v>61.277924074095104</v>
      </c>
      <c r="CD162" s="260">
        <f t="shared" si="114"/>
        <v>64.368711570846969</v>
      </c>
      <c r="CE162" s="260">
        <f t="shared" si="115"/>
        <v>67.615394808102792</v>
      </c>
      <c r="CF162" s="260">
        <f t="shared" si="116"/>
        <v>71.025836986400606</v>
      </c>
      <c r="CG162" s="260">
        <f t="shared" si="117"/>
        <v>74.608297917003611</v>
      </c>
      <c r="CH162" s="260">
        <f t="shared" si="118"/>
        <v>78.371454026485722</v>
      </c>
      <c r="CI162" s="260">
        <f t="shared" si="119"/>
        <v>82.324419370325202</v>
      </c>
      <c r="CJ162" s="260">
        <f t="shared" si="120"/>
        <v>86.476767706399528</v>
      </c>
      <c r="CK162" s="260">
        <f t="shared" si="121"/>
        <v>90.838555681841825</v>
      </c>
      <c r="CL162" s="260">
        <f t="shared" si="122"/>
        <v>95.420347189415509</v>
      </c>
      <c r="CM162" s="260">
        <f t="shared" si="123"/>
        <v>100.23323895239616</v>
      </c>
      <c r="CN162" s="260">
        <f t="shared" si="124"/>
        <v>105.2888873999253</v>
      </c>
      <c r="CO162" s="260">
        <f t="shared" si="125"/>
        <v>110.59953689792576</v>
      </c>
      <c r="CP162" s="260">
        <f t="shared" si="126"/>
        <v>116.1780494039518</v>
      </c>
      <c r="CQ162" s="260">
        <f t="shared" si="127"/>
        <v>122.03793561779555</v>
      </c>
      <c r="CR162" s="260">
        <f t="shared" si="128"/>
        <v>128.19338770329378</v>
      </c>
      <c r="CS162" s="260">
        <f t="shared" si="129"/>
        <v>134.65931366058484</v>
      </c>
      <c r="CT162" s="260">
        <f t="shared" si="130"/>
        <v>141.45137343206247</v>
      </c>
      <c r="CU162" s="260">
        <f t="shared" si="131"/>
        <v>148.58601682947187</v>
      </c>
      <c r="CV162" s="260">
        <f t="shared" si="132"/>
        <v>156.08052337400471</v>
      </c>
      <c r="CW162" s="260">
        <f t="shared" si="133"/>
        <v>163.95304414588242</v>
      </c>
      <c r="CX162" s="260">
        <f t="shared" si="134"/>
        <v>172.22264574478388</v>
      </c>
      <c r="CY162" s="260">
        <f t="shared" si="135"/>
        <v>180.90935646758612</v>
      </c>
      <c r="CZ162" s="260">
        <f t="shared" si="136"/>
        <v>190.03421481525683</v>
      </c>
      <c r="DA162" s="260">
        <f t="shared" si="137"/>
        <v>199.61932044637848</v>
      </c>
      <c r="DB162" s="260">
        <f t="shared" si="138"/>
        <v>209.6878877007087</v>
      </c>
      <c r="DC162" s="260">
        <f t="shared" si="139"/>
        <v>220.2643018224077</v>
      </c>
      <c r="DD162" s="260">
        <f t="shared" si="140"/>
        <v>231.37417801909945</v>
      </c>
      <c r="DE162" s="260">
        <f t="shared" si="141"/>
        <v>243.04442349980411</v>
      </c>
      <c r="DF162" s="260">
        <f t="shared" si="142"/>
        <v>255.30330264199134</v>
      </c>
      <c r="DG162" s="260">
        <f t="shared" si="143"/>
        <v>268.18050544558474</v>
      </c>
      <c r="DH162" s="260">
        <f t="shared" si="144"/>
        <v>281.70721943970671</v>
      </c>
      <c r="DI162" s="260">
        <f t="shared" si="145"/>
        <v>295.91620521631626</v>
      </c>
      <c r="DJ162" s="260">
        <f t="shared" si="146"/>
        <v>310.84187577367595</v>
      </c>
      <c r="DK162" s="260">
        <f t="shared" si="147"/>
        <v>326.5203798618117</v>
      </c>
      <c r="DL162" s="260">
        <f t="shared" si="148"/>
        <v>342.98968953182037</v>
      </c>
      <c r="DM162" s="260">
        <f t="shared" si="149"/>
        <v>360.28969210106385</v>
      </c>
      <c r="DN162" s="260">
        <f t="shared" si="150"/>
        <v>378.46228675698012</v>
      </c>
      <c r="DO162" s="260">
        <f t="shared" si="151"/>
        <v>397.55148603347936</v>
      </c>
      <c r="DP162" s="260">
        <f t="shared" si="152"/>
        <v>417.60352240569131</v>
      </c>
      <c r="DQ162" s="260">
        <f t="shared" si="153"/>
        <v>438.66696026122872</v>
      </c>
      <c r="DR162" s="260">
        <f t="shared" si="154"/>
        <v>460.79281351915131</v>
      </c>
      <c r="DS162" s="260">
        <f t="shared" si="155"/>
        <v>484.03466918149377</v>
      </c>
      <c r="DT162" s="260">
        <f t="shared" si="156"/>
        <v>508.44881711659048</v>
      </c>
      <c r="DU162" s="260">
        <f t="shared" si="157"/>
        <v>534.09438638851975</v>
      </c>
      <c r="DV162" s="260">
        <f t="shared" si="158"/>
        <v>561.03348846284803</v>
      </c>
      <c r="DW162" s="260">
        <f t="shared" si="159"/>
        <v>589.3313676355059</v>
      </c>
      <c r="DX162" s="260">
        <f t="shared" si="160"/>
        <v>619.0565590491218</v>
      </c>
      <c r="DY162" s="260">
        <f t="shared" si="161"/>
        <v>650.28105467951661</v>
      </c>
      <c r="DZ162" s="260">
        <f t="shared" si="162"/>
        <v>683.08047769436587</v>
      </c>
      <c r="EA162" s="260">
        <f t="shared" si="163"/>
        <v>717.53426560630896</v>
      </c>
      <c r="EB162" s="260">
        <f t="shared" si="164"/>
        <v>753.72586266409087</v>
      </c>
      <c r="EC162" s="260">
        <f t="shared" si="165"/>
        <v>791.74292194768873</v>
      </c>
      <c r="ED162" s="260">
        <f t="shared" si="166"/>
        <v>831.67751765688297</v>
      </c>
      <c r="EE162" s="260">
        <f t="shared" si="167"/>
        <v>873.6263681074189</v>
      </c>
      <c r="EF162" s="260">
        <f t="shared" si="168"/>
        <v>917.69106997483482</v>
      </c>
      <c r="EG162" s="260">
        <f t="shared" si="169"/>
        <v>963.97834435327798</v>
      </c>
      <c r="EH162" s="260">
        <f t="shared" si="170"/>
        <v>1012.6002952252431</v>
      </c>
      <c r="EI162" s="260">
        <f t="shared" si="171"/>
        <v>1063.674680968224</v>
      </c>
      <c r="EJ162" s="260">
        <f t="shared" si="172"/>
        <v>1117.3251995558455</v>
      </c>
      <c r="EK162" s="260">
        <f t="shared" si="173"/>
        <v>1173.6817881442128</v>
      </c>
      <c r="EL162" s="260">
        <f t="shared" si="174"/>
        <v>1232.8809377690454</v>
      </c>
      <c r="EM162" s="260">
        <f t="shared" si="175"/>
        <v>1295.0660239157735</v>
      </c>
      <c r="EN162" s="260">
        <f t="shared" si="176"/>
        <v>1360.3876537632043</v>
      </c>
      <c r="EO162" s="260">
        <f t="shared" si="177"/>
        <v>1429.0040309417582</v>
      </c>
      <c r="EP162" s="260">
        <f t="shared" si="178"/>
        <v>1501.0813386896875</v>
      </c>
      <c r="EQ162" s="260">
        <f t="shared" si="179"/>
        <v>1576.7941423352495</v>
      </c>
      <c r="ER162" s="260">
        <f t="shared" si="180"/>
        <v>1656.325812079617</v>
      </c>
      <c r="ES162" s="260">
        <f t="shared" si="181"/>
        <v>1739.8689671044658</v>
      </c>
      <c r="ET162" s="260">
        <f t="shared" si="182"/>
        <v>1827.6259420798369</v>
      </c>
      <c r="EU162" s="260">
        <f t="shared" si="183"/>
        <v>1919.8092772021128</v>
      </c>
      <c r="EV162" s="260">
        <f t="shared" si="184"/>
        <v>2016.6422329489435</v>
      </c>
      <c r="EW162" s="260">
        <f t="shared" si="185"/>
        <v>2118.3593307978135</v>
      </c>
      <c r="EX162" s="260">
        <f t="shared" si="186"/>
        <v>2225.2069212178253</v>
      </c>
      <c r="EY162" s="260">
        <f t="shared" si="187"/>
        <v>2337.4437803103356</v>
      </c>
      <c r="EZ162" s="260">
        <f t="shared" si="188"/>
        <v>2455.3417365434466</v>
      </c>
      <c r="FA162" s="260">
        <f t="shared" si="189"/>
        <v>2579.186329098266</v>
      </c>
      <c r="FB162" s="260">
        <f t="shared" si="190"/>
        <v>2709.2774994213846</v>
      </c>
      <c r="FC162" s="260">
        <f t="shared" si="191"/>
        <v>2845.9303176584622</v>
      </c>
      <c r="FD162" s="260">
        <f t="shared" si="192"/>
        <v>2989.4757457282803</v>
      </c>
      <c r="FE162" s="260">
        <f t="shared" si="193"/>
        <v>3140.2614388853699</v>
      </c>
      <c r="FF162" s="260">
        <f t="shared" si="194"/>
        <v>3298.6525877125209</v>
      </c>
      <c r="FG162" s="260">
        <f t="shared" si="195"/>
        <v>3465.0328025824315</v>
      </c>
      <c r="FH162" s="260">
        <f t="shared" si="196"/>
        <v>3639.8050427305648</v>
      </c>
      <c r="FI162" s="260">
        <f t="shared" si="197"/>
        <v>3823.392592189372</v>
      </c>
      <c r="FJ162" s="260">
        <f t="shared" si="198"/>
        <v>4016.2400849475061</v>
      </c>
      <c r="FK162" s="260">
        <f t="shared" si="199"/>
        <v>4218.8145818168778</v>
      </c>
      <c r="FL162" s="260">
        <f t="shared" si="200"/>
        <v>4431.6067016156348</v>
      </c>
      <c r="FM162" s="260">
        <f t="shared" si="201"/>
        <v>4655.1318094067092</v>
      </c>
      <c r="FN162" s="260">
        <f t="shared" si="202"/>
        <v>4889.9312646697263</v>
      </c>
      <c r="FO162" s="260">
        <f t="shared" si="203"/>
        <v>5136.5737324292768</v>
      </c>
      <c r="FP162" s="260">
        <f t="shared" si="204"/>
        <v>5395.6565605149617</v>
      </c>
      <c r="FQ162" s="260">
        <f t="shared" si="205"/>
        <v>5667.80722628885</v>
      </c>
      <c r="FR162" s="260">
        <f t="shared" si="206"/>
        <v>5953.6848563441899</v>
      </c>
      <c r="FS162" s="260">
        <f t="shared" si="207"/>
        <v>6253.9818228559625</v>
      </c>
      <c r="FT162" s="260">
        <f t="shared" si="208"/>
        <v>6569.4254204495073</v>
      </c>
      <c r="FU162" s="260">
        <f t="shared" si="209"/>
        <v>6900.779627648456</v>
      </c>
      <c r="FV162" s="260">
        <f t="shared" si="210"/>
        <v>7248.8469571680671</v>
      </c>
      <c r="FW162" s="260">
        <f t="shared" si="211"/>
        <v>7614.4703995352056</v>
      </c>
      <c r="FX162" s="260">
        <f t="shared" si="212"/>
        <v>7998.5354647422646</v>
      </c>
      <c r="FY162" s="260">
        <f t="shared" si="213"/>
        <v>8401.9723268797443</v>
      </c>
      <c r="FZ162" s="260">
        <f t="shared" si="214"/>
        <v>8825.7580769416199</v>
      </c>
      <c r="GA162" s="260">
        <f t="shared" si="215"/>
        <v>9270.9190892595889</v>
      </c>
      <c r="GB162" s="260">
        <f t="shared" si="216"/>
        <v>9738.5335072975377</v>
      </c>
      <c r="GC162" s="260">
        <f t="shared" si="217"/>
        <v>10229.733854826589</v>
      </c>
      <c r="GD162" s="260">
        <f t="shared" si="218"/>
        <v>10745.709778804789</v>
      </c>
      <c r="GE162" s="260">
        <f t="shared" si="219"/>
        <v>11287.710930604488</v>
      </c>
      <c r="GF162" s="260">
        <f t="shared" si="220"/>
        <v>11857.049992565469</v>
      </c>
      <c r="GG162" s="260">
        <f t="shared" si="221"/>
        <v>12455.105857203933</v>
      </c>
      <c r="GH162" s="260">
        <f t="shared" si="222"/>
        <v>13083.326966777075</v>
      </c>
      <c r="GI162" s="260">
        <f t="shared" si="223"/>
        <v>13743.234821291453</v>
      </c>
      <c r="GJ162" s="260">
        <f t="shared" si="224"/>
        <v>14436.427663451219</v>
      </c>
      <c r="GK162" s="260">
        <f t="shared" si="225"/>
        <v>15164.584349470882</v>
      </c>
      <c r="GL162" s="260">
        <f t="shared" si="226"/>
        <v>15929.46841512737</v>
      </c>
      <c r="GM162" s="260">
        <f t="shared" si="227"/>
        <v>16732.932346899055</v>
      </c>
      <c r="GN162" s="260">
        <f t="shared" si="228"/>
        <v>17576.922068536081</v>
      </c>
      <c r="GO162" s="260">
        <f t="shared" si="229"/>
        <v>18463.481653928098</v>
      </c>
      <c r="GP162" s="260">
        <f t="shared" si="230"/>
        <v>19394.758277683584</v>
      </c>
      <c r="GQ162" s="260">
        <f t="shared" si="231"/>
        <v>20373.007415410662</v>
      </c>
      <c r="GR162" s="260">
        <f t="shared" si="232"/>
        <v>21400.59830629405</v>
      </c>
      <c r="GS162" s="260">
        <f t="shared" si="233"/>
        <v>22480.019691198064</v>
      </c>
      <c r="GT162" s="260">
        <f t="shared" si="234"/>
        <v>23613.885840192874</v>
      </c>
      <c r="GU162" s="260">
        <f t="shared" si="235"/>
        <v>24804.942884102231</v>
      </c>
      <c r="GV162" s="260">
        <f t="shared" si="236"/>
        <v>26056.075465407113</v>
      </c>
      <c r="GW162" s="260">
        <f t="shared" si="237"/>
        <v>27370.313724613225</v>
      </c>
      <c r="GX162" s="260">
        <f t="shared" si="238"/>
        <v>28750.840639002818</v>
      </c>
      <c r="GY162" s="260">
        <f t="shared" si="239"/>
        <v>30200.999731544616</v>
      </c>
      <c r="GZ162" s="260">
        <f t="shared" si="240"/>
        <v>31724.30316863225</v>
      </c>
      <c r="HA162" s="260">
        <f t="shared" si="241"/>
        <v>33324.44026626322</v>
      </c>
      <c r="HB162" s="260">
        <f t="shared" si="242"/>
        <v>35005.286425259699</v>
      </c>
      <c r="HC162" s="260">
        <f t="shared" si="243"/>
        <v>36770.912517171462</v>
      </c>
    </row>
    <row r="163" spans="1:211" ht="12" customHeight="1">
      <c r="A163" s="263" t="str">
        <f>A72</f>
        <v>IDACORP, Inc.</v>
      </c>
      <c r="B163" s="274">
        <f t="shared" si="35"/>
        <v>7.7466740611370932E-2</v>
      </c>
      <c r="C163" s="275">
        <v>-108.31730158730157</v>
      </c>
      <c r="D163" s="276">
        <f t="shared" si="36"/>
        <v>2.6600000000000006</v>
      </c>
      <c r="E163" s="276">
        <f t="shared" si="37"/>
        <v>2.8600000000000003</v>
      </c>
      <c r="F163" s="276">
        <f t="shared" si="38"/>
        <v>3.0253406907499998</v>
      </c>
      <c r="G163" s="276">
        <f t="shared" si="39"/>
        <v>3.1985262697669996</v>
      </c>
      <c r="H163" s="276">
        <f t="shared" si="40"/>
        <v>3.3798960161678147</v>
      </c>
      <c r="I163" s="276">
        <f t="shared" si="41"/>
        <v>3.5816220476743656</v>
      </c>
      <c r="J163" s="276">
        <f t="shared" si="42"/>
        <v>3.8061293027675922</v>
      </c>
      <c r="K163" s="276">
        <f t="shared" si="43"/>
        <v>4.0561921266540626</v>
      </c>
      <c r="L163" s="276">
        <f t="shared" si="44"/>
        <v>4.3349892761575024</v>
      </c>
      <c r="M163" s="276">
        <f t="shared" si="45"/>
        <v>4.6461684235547791</v>
      </c>
      <c r="N163" s="260">
        <f t="shared" si="46"/>
        <v>4.8805157760199576</v>
      </c>
      <c r="O163" s="260">
        <f t="shared" si="47"/>
        <v>5.1266833374403289</v>
      </c>
      <c r="P163" s="260">
        <f t="shared" si="48"/>
        <v>5.385267305461289</v>
      </c>
      <c r="Q163" s="260">
        <f t="shared" si="49"/>
        <v>5.6568939492467427</v>
      </c>
      <c r="R163" s="260">
        <f t="shared" si="50"/>
        <v>5.9422211262516571</v>
      </c>
      <c r="S163" s="260">
        <f t="shared" si="51"/>
        <v>6.2419398754988684</v>
      </c>
      <c r="T163" s="260">
        <f t="shared" si="52"/>
        <v>6.5567760912189206</v>
      </c>
      <c r="U163" s="260">
        <f t="shared" si="53"/>
        <v>6.8874922809063595</v>
      </c>
      <c r="V163" s="260">
        <f t="shared" si="54"/>
        <v>7.2348894120503564</v>
      </c>
      <c r="W163" s="260">
        <f t="shared" si="55"/>
        <v>7.5998088520122735</v>
      </c>
      <c r="X163" s="260">
        <f t="shared" si="56"/>
        <v>7.9831344057484124</v>
      </c>
      <c r="Y163" s="260">
        <f t="shared" si="57"/>
        <v>8.3857944563131408</v>
      </c>
      <c r="Z163" s="260">
        <f t="shared" si="58"/>
        <v>8.8087642133265103</v>
      </c>
      <c r="AA163" s="260">
        <f t="shared" si="59"/>
        <v>9.253068074851976</v>
      </c>
      <c r="AB163" s="260">
        <f t="shared" si="60"/>
        <v>9.7197821084045</v>
      </c>
      <c r="AC163" s="260">
        <f t="shared" si="61"/>
        <v>10.21003665709782</v>
      </c>
      <c r="AD163" s="260">
        <f t="shared" si="62"/>
        <v>10.725019077242772</v>
      </c>
      <c r="AE163" s="260">
        <f t="shared" si="63"/>
        <v>11.265976614026895</v>
      </c>
      <c r="AF163" s="260">
        <f t="shared" si="64"/>
        <v>11.834219422239999</v>
      </c>
      <c r="AG163" s="260">
        <f t="shared" si="65"/>
        <v>12.431123739361604</v>
      </c>
      <c r="AH163" s="260">
        <f t="shared" si="66"/>
        <v>13.058135218695263</v>
      </c>
      <c r="AI163" s="260">
        <f t="shared" si="67"/>
        <v>13.716772430622296</v>
      </c>
      <c r="AJ163" s="260">
        <f t="shared" si="68"/>
        <v>14.408630540454714</v>
      </c>
      <c r="AK163" s="260">
        <f t="shared" si="69"/>
        <v>15.135385171794795</v>
      </c>
      <c r="AL163" s="260">
        <f t="shared" si="70"/>
        <v>15.898796464758012</v>
      </c>
      <c r="AM163" s="260">
        <f t="shared" si="71"/>
        <v>16.700713338888061</v>
      </c>
      <c r="AN163" s="260">
        <f t="shared" si="72"/>
        <v>17.543077971088348</v>
      </c>
      <c r="AO163" s="260">
        <f t="shared" si="73"/>
        <v>18.427930499415183</v>
      </c>
      <c r="AP163" s="260">
        <f t="shared" si="74"/>
        <v>19.357413964124831</v>
      </c>
      <c r="AQ163" s="260">
        <f t="shared" si="75"/>
        <v>20.333779497941261</v>
      </c>
      <c r="AR163" s="260">
        <f t="shared" si="76"/>
        <v>21.359391778115004</v>
      </c>
      <c r="AS163" s="260">
        <f t="shared" si="77"/>
        <v>22.436734753477495</v>
      </c>
      <c r="AT163" s="260">
        <f t="shared" si="78"/>
        <v>23.568417660361447</v>
      </c>
      <c r="AU163" s="260">
        <f t="shared" si="79"/>
        <v>24.757181341957274</v>
      </c>
      <c r="AV163" s="260">
        <f t="shared" si="80"/>
        <v>26.005904886410502</v>
      </c>
      <c r="AW163" s="260">
        <f t="shared" si="81"/>
        <v>27.317612599737153</v>
      </c>
      <c r="AX163" s="260">
        <f t="shared" si="82"/>
        <v>28.695481330444888</v>
      </c>
      <c r="AY163" s="260">
        <f t="shared" si="83"/>
        <v>30.14284816359956</v>
      </c>
      <c r="AZ163" s="260">
        <f t="shared" si="84"/>
        <v>31.663218502971553</v>
      </c>
      <c r="BA163" s="260">
        <f t="shared" si="85"/>
        <v>33.260274560836244</v>
      </c>
      <c r="BB163" s="260">
        <f t="shared" si="86"/>
        <v>34.937884275990172</v>
      </c>
      <c r="BC163" s="260">
        <f t="shared" si="87"/>
        <v>36.700110681581542</v>
      </c>
      <c r="BD163" s="260">
        <f t="shared" si="88"/>
        <v>38.551221745443357</v>
      </c>
      <c r="BE163" s="260">
        <f t="shared" si="89"/>
        <v>40.49570070676144</v>
      </c>
      <c r="BF163" s="260">
        <f t="shared" si="90"/>
        <v>42.538256934112091</v>
      </c>
      <c r="BG163" s="260">
        <f t="shared" si="91"/>
        <v>44.683837331166572</v>
      </c>
      <c r="BH163" s="260">
        <f t="shared" si="92"/>
        <v>46.93763831768608</v>
      </c>
      <c r="BI163" s="260">
        <f t="shared" si="93"/>
        <v>49.305118414824264</v>
      </c>
      <c r="BJ163" s="260">
        <f t="shared" si="94"/>
        <v>51.792011465217783</v>
      </c>
      <c r="BK163" s="260">
        <f t="shared" si="95"/>
        <v>54.404340519882943</v>
      </c>
      <c r="BL163" s="260">
        <f t="shared" si="96"/>
        <v>57.148432425551292</v>
      </c>
      <c r="BM163" s="260">
        <f t="shared" si="97"/>
        <v>60.030933147773595</v>
      </c>
      <c r="BN163" s="260">
        <f t="shared" si="98"/>
        <v>63.058823866903268</v>
      </c>
      <c r="BO163" s="260">
        <f t="shared" si="99"/>
        <v>66.239437885942721</v>
      </c>
      <c r="BP163" s="260">
        <f t="shared" si="100"/>
        <v>69.580478391201808</v>
      </c>
      <c r="BQ163" s="260">
        <f t="shared" si="101"/>
        <v>73.090037108783335</v>
      </c>
      <c r="BR163" s="260">
        <f t="shared" si="102"/>
        <v>76.77661390208003</v>
      </c>
      <c r="BS163" s="260">
        <f t="shared" si="103"/>
        <v>80.649137357746682</v>
      </c>
      <c r="BT163" s="260">
        <f t="shared" si="104"/>
        <v>84.716986410004708</v>
      </c>
      <c r="BU163" s="260">
        <f t="shared" si="105"/>
        <v>88.990013055651659</v>
      </c>
      <c r="BV163" s="260">
        <f t="shared" si="106"/>
        <v>93.478566214789566</v>
      </c>
      <c r="BW163" s="260">
        <f t="shared" si="107"/>
        <v>98.193516795060646</v>
      </c>
      <c r="BX163" s="260">
        <f t="shared" si="108"/>
        <v>103.1462840200941</v>
      </c>
      <c r="BY163" s="260">
        <f t="shared" si="109"/>
        <v>108.34886308592925</v>
      </c>
      <c r="BZ163" s="260">
        <f t="shared" si="110"/>
        <v>113.81385421239659</v>
      </c>
      <c r="CA163" s="260">
        <f t="shared" si="111"/>
        <v>119.55449315981687</v>
      </c>
      <c r="CB163" s="260">
        <f t="shared" si="112"/>
        <v>125.58468328492718</v>
      </c>
      <c r="CC163" s="260">
        <f t="shared" si="113"/>
        <v>131.91902921367063</v>
      </c>
      <c r="CD163" s="260">
        <f t="shared" si="114"/>
        <v>138.57287221240276</v>
      </c>
      <c r="CE163" s="260">
        <f t="shared" si="115"/>
        <v>145.56232734318039</v>
      </c>
      <c r="CF163" s="260">
        <f t="shared" si="116"/>
        <v>152.90432249312047</v>
      </c>
      <c r="CG163" s="260">
        <f t="shared" si="117"/>
        <v>160.61663937235426</v>
      </c>
      <c r="CH163" s="260">
        <f t="shared" si="118"/>
        <v>168.71795657987104</v>
      </c>
      <c r="CI163" s="260">
        <f t="shared" si="119"/>
        <v>177.22789484155308</v>
      </c>
      <c r="CJ163" s="260">
        <f t="shared" si="120"/>
        <v>186.16706452996445</v>
      </c>
      <c r="CK163" s="260">
        <f t="shared" si="121"/>
        <v>195.55711558098332</v>
      </c>
      <c r="CL163" s="260">
        <f t="shared" si="122"/>
        <v>205.4207899281709</v>
      </c>
      <c r="CM163" s="260">
        <f t="shared" si="123"/>
        <v>215.78197658186963</v>
      </c>
      <c r="CN163" s="260">
        <f t="shared" si="124"/>
        <v>226.66576948642708</v>
      </c>
      <c r="CO163" s="260">
        <f t="shared" si="125"/>
        <v>238.09852829567092</v>
      </c>
      <c r="CP163" s="260">
        <f t="shared" si="126"/>
        <v>250.10794221382909</v>
      </c>
      <c r="CQ163" s="260">
        <f t="shared" si="127"/>
        <v>262.72309705651139</v>
      </c>
      <c r="CR163" s="260">
        <f t="shared" si="128"/>
        <v>275.97454569416959</v>
      </c>
      <c r="CS163" s="260">
        <f t="shared" si="129"/>
        <v>289.89438204864399</v>
      </c>
      <c r="CT163" s="260">
        <f t="shared" si="130"/>
        <v>304.51631882201025</v>
      </c>
      <c r="CU163" s="260">
        <f t="shared" si="131"/>
        <v>319.87576914597861</v>
      </c>
      <c r="CV163" s="260">
        <f t="shared" si="132"/>
        <v>336.00993234959515</v>
      </c>
      <c r="CW163" s="260">
        <f t="shared" si="133"/>
        <v>352.9578840529656</v>
      </c>
      <c r="CX163" s="260">
        <f t="shared" si="134"/>
        <v>370.76067080520284</v>
      </c>
      <c r="CY163" s="260">
        <f t="shared" si="135"/>
        <v>389.4614094958024</v>
      </c>
      <c r="CZ163" s="260">
        <f t="shared" si="136"/>
        <v>409.10539178021293</v>
      </c>
      <c r="DA163" s="260">
        <f t="shared" si="137"/>
        <v>429.74019377251136</v>
      </c>
      <c r="DB163" s="260">
        <f t="shared" si="138"/>
        <v>451.4157912708493</v>
      </c>
      <c r="DC163" s="260">
        <f t="shared" si="139"/>
        <v>474.18468079473763</v>
      </c>
      <c r="DD163" s="260">
        <f t="shared" si="140"/>
        <v>498.10200672731145</v>
      </c>
      <c r="DE163" s="260">
        <f t="shared" si="141"/>
        <v>523.22569487050373</v>
      </c>
      <c r="DF163" s="260">
        <f t="shared" si="142"/>
        <v>549.61659273658711</v>
      </c>
      <c r="DG163" s="260">
        <f t="shared" si="143"/>
        <v>577.3386169158581</v>
      </c>
      <c r="DH163" s="260">
        <f t="shared" si="144"/>
        <v>606.45890787737756</v>
      </c>
      <c r="DI163" s="260">
        <f t="shared" si="145"/>
        <v>637.04799257767968</v>
      </c>
      <c r="DJ163" s="260">
        <f t="shared" si="146"/>
        <v>669.17995527127789</v>
      </c>
      <c r="DK163" s="260">
        <f t="shared" si="147"/>
        <v>702.93261693665227</v>
      </c>
      <c r="DL163" s="260">
        <f t="shared" si="148"/>
        <v>738.38772375227825</v>
      </c>
      <c r="DM163" s="260">
        <f t="shared" si="149"/>
        <v>775.63114507916669</v>
      </c>
      <c r="DN163" s="260">
        <f t="shared" si="150"/>
        <v>814.75308142941356</v>
      </c>
      <c r="DO163" s="260">
        <f t="shared" si="151"/>
        <v>855.84828292444342</v>
      </c>
      <c r="DP163" s="260">
        <f t="shared" si="152"/>
        <v>899.01627877203248</v>
      </c>
      <c r="DQ163" s="260">
        <f t="shared" si="153"/>
        <v>944.36161831788786</v>
      </c>
      <c r="DR163" s="260">
        <f t="shared" si="154"/>
        <v>991.99412425558796</v>
      </c>
      <c r="DS163" s="260">
        <f t="shared" si="155"/>
        <v>1042.029158608141</v>
      </c>
      <c r="DT163" s="260">
        <f t="shared" si="156"/>
        <v>1094.587902125342</v>
      </c>
      <c r="DU163" s="260">
        <f t="shared" si="157"/>
        <v>1149.7976477736131</v>
      </c>
      <c r="DV163" s="260">
        <f t="shared" si="158"/>
        <v>1207.7921090291261</v>
      </c>
      <c r="DW163" s="260">
        <f t="shared" si="159"/>
        <v>1268.7117437208781</v>
      </c>
      <c r="DX163" s="260">
        <f t="shared" si="160"/>
        <v>1332.7040942080325</v>
      </c>
      <c r="DY163" s="260">
        <f t="shared" si="161"/>
        <v>1399.9241447154145</v>
      </c>
      <c r="DZ163" s="260">
        <f t="shared" si="162"/>
        <v>1470.534696692592</v>
      </c>
      <c r="EA163" s="260">
        <f t="shared" si="163"/>
        <v>1544.7067631056359</v>
      </c>
      <c r="EB163" s="260">
        <f t="shared" si="164"/>
        <v>1622.6199826164984</v>
      </c>
      <c r="EC163" s="260">
        <f t="shared" si="165"/>
        <v>1704.4630546531198</v>
      </c>
      <c r="ED163" s="260">
        <f t="shared" si="166"/>
        <v>1790.4341964239686</v>
      </c>
      <c r="EE163" s="260">
        <f t="shared" si="167"/>
        <v>1880.7416229838634</v>
      </c>
      <c r="EF163" s="260">
        <f t="shared" si="168"/>
        <v>1975.6040515137606</v>
      </c>
      <c r="EG163" s="260">
        <f t="shared" si="169"/>
        <v>2075.2512310358293</v>
      </c>
      <c r="EH163" s="260">
        <f t="shared" si="170"/>
        <v>2179.9244988467403</v>
      </c>
      <c r="EI163" s="260">
        <f t="shared" si="171"/>
        <v>2289.8773650168082</v>
      </c>
      <c r="EJ163" s="260">
        <f t="shared" si="172"/>
        <v>2405.3761263705896</v>
      </c>
      <c r="EK163" s="260">
        <f t="shared" si="173"/>
        <v>2526.7005114359531</v>
      </c>
      <c r="EL163" s="260">
        <f t="shared" si="174"/>
        <v>2654.1443579236343</v>
      </c>
      <c r="EM163" s="260">
        <f t="shared" si="175"/>
        <v>2788.0163243780721</v>
      </c>
      <c r="EN163" s="260">
        <f t="shared" si="176"/>
        <v>2928.640637723091</v>
      </c>
      <c r="EO163" s="260">
        <f t="shared" si="177"/>
        <v>3076.3578785129193</v>
      </c>
      <c r="EP163" s="260">
        <f t="shared" si="178"/>
        <v>3231.5258057903611</v>
      </c>
      <c r="EQ163" s="260">
        <f t="shared" si="179"/>
        <v>3394.5202235498587</v>
      </c>
      <c r="ER163" s="260">
        <f t="shared" si="180"/>
        <v>3565.7358909039449</v>
      </c>
      <c r="ES163" s="260">
        <f t="shared" si="181"/>
        <v>3745.5874781574412</v>
      </c>
      <c r="ET163" s="260">
        <f t="shared" si="182"/>
        <v>3934.5105711049287</v>
      </c>
      <c r="EU163" s="260">
        <f t="shared" si="183"/>
        <v>4132.962725983818</v>
      </c>
      <c r="EV163" s="260">
        <f t="shared" si="184"/>
        <v>4341.4245776380321</v>
      </c>
      <c r="EW163" s="260">
        <f t="shared" si="185"/>
        <v>4560.4010035761858</v>
      </c>
      <c r="EX163" s="260">
        <f t="shared" si="186"/>
        <v>4790.4223467434967</v>
      </c>
      <c r="EY163" s="260">
        <f t="shared" si="187"/>
        <v>5032.0456999689159</v>
      </c>
      <c r="EZ163" s="260">
        <f t="shared" si="188"/>
        <v>5285.8562551982632</v>
      </c>
      <c r="FA163" s="260">
        <f t="shared" si="189"/>
        <v>5552.4687207811321</v>
      </c>
      <c r="FB163" s="260">
        <f t="shared" si="190"/>
        <v>5832.5288102441018</v>
      </c>
      <c r="FC163" s="260">
        <f t="shared" si="191"/>
        <v>6126.7148061559365</v>
      </c>
      <c r="FD163" s="260">
        <f t="shared" si="192"/>
        <v>6435.7392028723471</v>
      </c>
      <c r="FE163" s="260">
        <f t="shared" si="193"/>
        <v>6760.3504321388855</v>
      </c>
      <c r="FF163" s="260">
        <f t="shared" si="194"/>
        <v>7101.3346757312538</v>
      </c>
      <c r="FG163" s="260">
        <f t="shared" si="195"/>
        <v>7459.5177695230877</v>
      </c>
      <c r="FH163" s="260">
        <f t="shared" si="196"/>
        <v>7835.7672035927217</v>
      </c>
      <c r="FI163" s="260">
        <f t="shared" si="197"/>
        <v>8230.9942232130052</v>
      </c>
      <c r="FJ163" s="260">
        <f t="shared" si="198"/>
        <v>8646.1560358126317</v>
      </c>
      <c r="FK163" s="260">
        <f t="shared" si="199"/>
        <v>9082.2581292540181</v>
      </c>
      <c r="FL163" s="260">
        <f t="shared" si="200"/>
        <v>9540.3567070424615</v>
      </c>
      <c r="FM163" s="260">
        <f t="shared" si="201"/>
        <v>10021.561246364399</v>
      </c>
      <c r="FN163" s="260">
        <f t="shared" si="202"/>
        <v>10527.037185150164</v>
      </c>
      <c r="FO163" s="260">
        <f t="shared" si="203"/>
        <v>11058.00874466908</v>
      </c>
      <c r="FP163" s="260">
        <f t="shared" si="204"/>
        <v>11615.761894492975</v>
      </c>
      <c r="FQ163" s="260">
        <f t="shared" si="205"/>
        <v>12201.64746700901</v>
      </c>
      <c r="FR163" s="260">
        <f t="shared" si="206"/>
        <v>12817.084429024966</v>
      </c>
      <c r="FS163" s="260">
        <f t="shared" si="207"/>
        <v>13463.563318390448</v>
      </c>
      <c r="FT163" s="260">
        <f t="shared" si="208"/>
        <v>14142.649853957339</v>
      </c>
      <c r="FU163" s="260">
        <f t="shared" si="209"/>
        <v>14855.988727622442</v>
      </c>
      <c r="FV163" s="260">
        <f t="shared" si="210"/>
        <v>15605.307587636386</v>
      </c>
      <c r="FW163" s="260">
        <f t="shared" si="211"/>
        <v>16392.421222825989</v>
      </c>
      <c r="FX163" s="260">
        <f t="shared" si="212"/>
        <v>17219.235957863966</v>
      </c>
      <c r="FY163" s="260">
        <f t="shared" si="213"/>
        <v>18087.754270230962</v>
      </c>
      <c r="FZ163" s="260">
        <f t="shared" si="214"/>
        <v>19000.079640051761</v>
      </c>
      <c r="GA163" s="260">
        <f t="shared" si="215"/>
        <v>19958.421644551672</v>
      </c>
      <c r="GB163" s="260">
        <f t="shared" si="216"/>
        <v>20965.101309471323</v>
      </c>
      <c r="GC163" s="260">
        <f t="shared" si="217"/>
        <v>22022.556730400687</v>
      </c>
      <c r="GD163" s="260">
        <f t="shared" si="218"/>
        <v>23133.348977646638</v>
      </c>
      <c r="GE163" s="260">
        <f t="shared" si="219"/>
        <v>24300.168298935198</v>
      </c>
      <c r="GF163" s="260">
        <f t="shared" si="220"/>
        <v>25525.8406349709</v>
      </c>
      <c r="GG163" s="260">
        <f t="shared" si="221"/>
        <v>26813.334463633433</v>
      </c>
      <c r="GH163" s="260">
        <f t="shared" si="222"/>
        <v>28165.767989387587</v>
      </c>
      <c r="GI163" s="260">
        <f t="shared" si="223"/>
        <v>29586.416695318774</v>
      </c>
      <c r="GJ163" s="260">
        <f t="shared" si="224"/>
        <v>31078.72127608442</v>
      </c>
      <c r="GK163" s="260">
        <f t="shared" si="225"/>
        <v>32646.295970994255</v>
      </c>
      <c r="GL163" s="260">
        <f t="shared" si="226"/>
        <v>34292.937317401513</v>
      </c>
      <c r="GM163" s="260">
        <f t="shared" si="227"/>
        <v>36022.633345605042</v>
      </c>
      <c r="GN163" s="260">
        <f t="shared" si="228"/>
        <v>37839.573237531637</v>
      </c>
      <c r="GO163" s="260">
        <f t="shared" si="229"/>
        <v>39748.157472591105</v>
      </c>
      <c r="GP163" s="260">
        <f t="shared" si="230"/>
        <v>41753.008485276499</v>
      </c>
      <c r="GQ163" s="260">
        <f t="shared" si="231"/>
        <v>43858.981860321386</v>
      </c>
      <c r="GR163" s="260">
        <f t="shared" si="232"/>
        <v>46071.178092527865</v>
      </c>
      <c r="GS163" s="260">
        <f t="shared" si="233"/>
        <v>48394.954939746654</v>
      </c>
      <c r="GT163" s="260">
        <f t="shared" si="234"/>
        <v>50835.940398927254</v>
      </c>
      <c r="GU163" s="260">
        <f t="shared" si="235"/>
        <v>53400.046336664942</v>
      </c>
      <c r="GV163" s="260">
        <f t="shared" si="236"/>
        <v>56093.482807256914</v>
      </c>
      <c r="GW163" s="260">
        <f t="shared" si="237"/>
        <v>58922.773092944437</v>
      </c>
      <c r="GX163" s="260">
        <f t="shared" si="238"/>
        <v>61894.769502767471</v>
      </c>
      <c r="GY163" s="260">
        <f t="shared" si="239"/>
        <v>65016.669968295217</v>
      </c>
      <c r="GZ163" s="260">
        <f t="shared" si="240"/>
        <v>68296.03547642607</v>
      </c>
      <c r="HA163" s="260">
        <f t="shared" si="241"/>
        <v>71740.808381477793</v>
      </c>
      <c r="HB163" s="260">
        <f t="shared" si="242"/>
        <v>75359.331640918288</v>
      </c>
      <c r="HC163" s="260">
        <f t="shared" si="243"/>
        <v>79160.369021324455</v>
      </c>
    </row>
    <row r="164" spans="1:211" ht="12" customHeight="1">
      <c r="A164" s="259" t="s">
        <v>1260</v>
      </c>
      <c r="B164" s="274">
        <f t="shared" si="35"/>
        <v>9.4834825854614113E-2</v>
      </c>
      <c r="C164" s="275">
        <v>-28.270476190476185</v>
      </c>
      <c r="D164" s="276">
        <f t="shared" si="36"/>
        <v>0.84</v>
      </c>
      <c r="E164" s="276">
        <f t="shared" si="37"/>
        <v>0.85</v>
      </c>
      <c r="F164" s="276">
        <f t="shared" si="38"/>
        <v>0.97072499999999984</v>
      </c>
      <c r="G164" s="276">
        <f t="shared" si="39"/>
        <v>1.1047774999999995</v>
      </c>
      <c r="H164" s="276">
        <f t="shared" si="40"/>
        <v>1.2534775468749997</v>
      </c>
      <c r="I164" s="276">
        <f t="shared" si="41"/>
        <v>1.4117874253347507</v>
      </c>
      <c r="J164" s="276">
        <f t="shared" si="42"/>
        <v>1.5788498988458795</v>
      </c>
      <c r="K164" s="276">
        <f t="shared" si="43"/>
        <v>1.7535677510314531</v>
      </c>
      <c r="L164" s="276">
        <f t="shared" si="44"/>
        <v>1.9346050952548772</v>
      </c>
      <c r="M164" s="276">
        <f t="shared" si="45"/>
        <v>2.1203954485596914</v>
      </c>
      <c r="N164" s="260">
        <f t="shared" si="46"/>
        <v>2.2273457384006683</v>
      </c>
      <c r="O164" s="260">
        <f t="shared" si="47"/>
        <v>2.3396904769539542</v>
      </c>
      <c r="P164" s="260">
        <f t="shared" si="48"/>
        <v>2.4577017539628589</v>
      </c>
      <c r="Q164" s="260">
        <f t="shared" si="49"/>
        <v>2.5816653830621155</v>
      </c>
      <c r="R164" s="260">
        <f t="shared" si="50"/>
        <v>2.711881593995062</v>
      </c>
      <c r="S164" s="260">
        <f t="shared" si="51"/>
        <v>2.8486657597454621</v>
      </c>
      <c r="T164" s="260">
        <f t="shared" si="52"/>
        <v>2.9923491603450021</v>
      </c>
      <c r="U164" s="260">
        <f t="shared" si="53"/>
        <v>3.1432797852063636</v>
      </c>
      <c r="V164" s="260">
        <f t="shared" si="54"/>
        <v>3.3018231759250405</v>
      </c>
      <c r="W164" s="260">
        <f t="shared" si="55"/>
        <v>3.468363311591105</v>
      </c>
      <c r="X164" s="260">
        <f t="shared" si="56"/>
        <v>3.6433035387550738</v>
      </c>
      <c r="Y164" s="260">
        <f t="shared" si="57"/>
        <v>3.8270675483001746</v>
      </c>
      <c r="Z164" s="260">
        <f t="shared" si="58"/>
        <v>4.0201004015869168</v>
      </c>
      <c r="AA164" s="260">
        <f t="shared" si="59"/>
        <v>4.22286960835521</v>
      </c>
      <c r="AB164" s="260">
        <f t="shared" si="60"/>
        <v>4.4358662589946096</v>
      </c>
      <c r="AC164" s="260">
        <f t="shared" si="61"/>
        <v>4.6596062139249685</v>
      </c>
      <c r="AD164" s="260">
        <f t="shared" si="62"/>
        <v>4.894631352968065</v>
      </c>
      <c r="AE164" s="260">
        <f t="shared" si="63"/>
        <v>5.1415108877360955</v>
      </c>
      <c r="AF164" s="260">
        <f t="shared" si="64"/>
        <v>5.4008427402155146</v>
      </c>
      <c r="AG164" s="260">
        <f t="shared" si="65"/>
        <v>5.6732549908850496</v>
      </c>
      <c r="AH164" s="260">
        <f t="shared" si="66"/>
        <v>5.959407399875114</v>
      </c>
      <c r="AI164" s="260">
        <f t="shared" si="67"/>
        <v>6.259993004852733</v>
      </c>
      <c r="AJ164" s="260">
        <f t="shared" si="68"/>
        <v>6.5757397995019389</v>
      </c>
      <c r="AK164" s="260">
        <f t="shared" si="69"/>
        <v>6.9074124966647679</v>
      </c>
      <c r="AL164" s="260">
        <f t="shared" si="70"/>
        <v>7.2558143804130504</v>
      </c>
      <c r="AM164" s="260">
        <f t="shared" si="71"/>
        <v>7.6217892515365566</v>
      </c>
      <c r="AN164" s="260">
        <f t="shared" si="72"/>
        <v>8.0062234711593074</v>
      </c>
      <c r="AO164" s="260">
        <f t="shared" si="73"/>
        <v>8.4100481074335214</v>
      </c>
      <c r="AP164" s="260">
        <f t="shared" si="74"/>
        <v>8.8342411905103333</v>
      </c>
      <c r="AQ164" s="260">
        <f t="shared" si="75"/>
        <v>9.2798300812485977</v>
      </c>
      <c r="AR164" s="260">
        <f t="shared" si="76"/>
        <v>9.7478939593986418</v>
      </c>
      <c r="AS164" s="260">
        <f t="shared" si="77"/>
        <v>10.239566437287118</v>
      </c>
      <c r="AT164" s="260">
        <f t="shared" si="78"/>
        <v>10.756038305333087</v>
      </c>
      <c r="AU164" s="260">
        <f t="shared" si="79"/>
        <v>11.298560416044756</v>
      </c>
      <c r="AV164" s="260">
        <f t="shared" si="80"/>
        <v>11.868446713481672</v>
      </c>
      <c r="AW164" s="260">
        <f t="shared" si="81"/>
        <v>12.467077415519475</v>
      </c>
      <c r="AX164" s="260">
        <f t="shared" si="82"/>
        <v>13.095902356624402</v>
      </c>
      <c r="AY164" s="260">
        <f t="shared" si="83"/>
        <v>13.756444499233456</v>
      </c>
      <c r="AZ164" s="260">
        <f t="shared" si="84"/>
        <v>14.450303622244544</v>
      </c>
      <c r="BA164" s="260">
        <f t="shared" si="85"/>
        <v>15.179160195549747</v>
      </c>
      <c r="BB164" s="260">
        <f t="shared" si="86"/>
        <v>15.944779449995606</v>
      </c>
      <c r="BC164" s="260">
        <f t="shared" si="87"/>
        <v>16.749015652627445</v>
      </c>
      <c r="BD164" s="260">
        <f t="shared" si="88"/>
        <v>17.593816597572093</v>
      </c>
      <c r="BE164" s="260">
        <f t="shared" si="89"/>
        <v>18.481228323435527</v>
      </c>
      <c r="BF164" s="260">
        <f t="shared" si="90"/>
        <v>19.413400068640563</v>
      </c>
      <c r="BG164" s="260">
        <f t="shared" si="91"/>
        <v>20.392589476706064</v>
      </c>
      <c r="BH164" s="260">
        <f t="shared" si="92"/>
        <v>21.421168064074394</v>
      </c>
      <c r="BI164" s="260">
        <f t="shared" si="93"/>
        <v>22.501626963729752</v>
      </c>
      <c r="BJ164" s="260">
        <f t="shared" si="94"/>
        <v>23.636582958517952</v>
      </c>
      <c r="BK164" s="260">
        <f t="shared" si="95"/>
        <v>24.828784818779877</v>
      </c>
      <c r="BL164" s="260">
        <f t="shared" si="96"/>
        <v>26.081119959647825</v>
      </c>
      <c r="BM164" s="260">
        <f t="shared" si="97"/>
        <v>27.396621434128136</v>
      </c>
      <c r="BN164" s="260">
        <f t="shared" si="98"/>
        <v>28.778475278906857</v>
      </c>
      <c r="BO164" s="260">
        <f t="shared" si="99"/>
        <v>30.230028230669301</v>
      </c>
      <c r="BP164" s="260">
        <f t="shared" si="100"/>
        <v>31.754795831621816</v>
      </c>
      <c r="BQ164" s="260">
        <f t="shared" si="101"/>
        <v>33.356470943846702</v>
      </c>
      <c r="BR164" s="260">
        <f t="shared" si="102"/>
        <v>35.038932693111342</v>
      </c>
      <c r="BS164" s="260">
        <f t="shared" si="103"/>
        <v>36.806255863792657</v>
      </c>
      <c r="BT164" s="260">
        <f t="shared" si="104"/>
        <v>38.662720767670685</v>
      </c>
      <c r="BU164" s="260">
        <f t="shared" si="105"/>
        <v>40.612823610492704</v>
      </c>
      <c r="BV164" s="260">
        <f t="shared" si="106"/>
        <v>42.661287381414809</v>
      </c>
      <c r="BW164" s="260">
        <f t="shared" si="107"/>
        <v>44.813073291694309</v>
      </c>
      <c r="BX164" s="260">
        <f t="shared" si="108"/>
        <v>47.073392790336513</v>
      </c>
      <c r="BY164" s="260">
        <f t="shared" si="109"/>
        <v>49.447720185796825</v>
      </c>
      <c r="BZ164" s="260">
        <f t="shared" si="110"/>
        <v>51.941805904306896</v>
      </c>
      <c r="CA164" s="260">
        <f t="shared" si="111"/>
        <v>54.561690416935335</v>
      </c>
      <c r="CB164" s="260">
        <f t="shared" si="112"/>
        <v>57.313718869113274</v>
      </c>
      <c r="CC164" s="260">
        <f t="shared" si="113"/>
        <v>60.204556448056202</v>
      </c>
      <c r="CD164" s="260">
        <f t="shared" si="114"/>
        <v>63.24120452530083</v>
      </c>
      <c r="CE164" s="260">
        <f t="shared" si="115"/>
        <v>66.431017613452724</v>
      </c>
      <c r="CF164" s="260">
        <f t="shared" si="116"/>
        <v>69.781721178212706</v>
      </c>
      <c r="CG164" s="260">
        <f t="shared" si="117"/>
        <v>73.301430348821214</v>
      </c>
      <c r="CH164" s="260">
        <f t="shared" si="118"/>
        <v>76.998669572235769</v>
      </c>
      <c r="CI164" s="260">
        <f t="shared" si="119"/>
        <v>80.882393258642452</v>
      </c>
      <c r="CJ164" s="260">
        <f t="shared" si="120"/>
        <v>84.962007468303</v>
      </c>
      <c r="CK164" s="260">
        <f t="shared" si="121"/>
        <v>89.247392692261357</v>
      </c>
      <c r="CL164" s="260">
        <f t="shared" si="122"/>
        <v>93.74892778208266</v>
      </c>
      <c r="CM164" s="260">
        <f t="shared" si="123"/>
        <v>98.477515086580567</v>
      </c>
      <c r="CN164" s="260">
        <f t="shared" si="124"/>
        <v>103.44460685641204</v>
      </c>
      <c r="CO164" s="260">
        <f t="shared" si="125"/>
        <v>108.66223298048911</v>
      </c>
      <c r="CP164" s="260">
        <f t="shared" si="126"/>
        <v>114.1430301213833</v>
      </c>
      <c r="CQ164" s="260">
        <f t="shared" si="127"/>
        <v>119.90027232028611</v>
      </c>
      <c r="CR164" s="260">
        <f t="shared" si="128"/>
        <v>125.94790314564801</v>
      </c>
      <c r="CS164" s="260">
        <f t="shared" si="129"/>
        <v>132.30056946335782</v>
      </c>
      <c r="CT164" s="260">
        <f t="shared" si="130"/>
        <v>138.97365691025067</v>
      </c>
      <c r="CU164" s="260">
        <f t="shared" si="131"/>
        <v>145.98332715685862</v>
      </c>
      <c r="CV164" s="260">
        <f t="shared" si="132"/>
        <v>153.34655704965124</v>
      </c>
      <c r="CW164" s="260">
        <f t="shared" si="133"/>
        <v>161.08117972756554</v>
      </c>
      <c r="CX164" s="260">
        <f t="shared" si="134"/>
        <v>169.20592781240592</v>
      </c>
      <c r="CY164" s="260">
        <f t="shared" si="135"/>
        <v>177.7404787777179</v>
      </c>
      <c r="CZ164" s="260">
        <f t="shared" si="136"/>
        <v>186.70550260601524</v>
      </c>
      <c r="DA164" s="260">
        <f t="shared" si="137"/>
        <v>196.12271184978258</v>
      </c>
      <c r="DB164" s="260">
        <f t="shared" si="138"/>
        <v>206.01491421749679</v>
      </c>
      <c r="DC164" s="260">
        <f t="shared" si="139"/>
        <v>216.40606781202641</v>
      </c>
      <c r="DD164" s="260">
        <f t="shared" si="140"/>
        <v>227.32133915519196</v>
      </c>
      <c r="DE164" s="260">
        <f t="shared" si="141"/>
        <v>238.78716413901799</v>
      </c>
      <c r="DF164" s="260">
        <f t="shared" si="142"/>
        <v>250.83131205129547</v>
      </c>
      <c r="DG164" s="260">
        <f t="shared" si="143"/>
        <v>263.48295283051937</v>
      </c>
      <c r="DH164" s="260">
        <f t="shared" si="144"/>
        <v>276.77272771308753</v>
      </c>
      <c r="DI164" s="260">
        <f t="shared" si="145"/>
        <v>290.73282344386234</v>
      </c>
      <c r="DJ164" s="260">
        <f t="shared" si="146"/>
        <v>305.39705022982702</v>
      </c>
      <c r="DK164" s="260">
        <f t="shared" si="147"/>
        <v>320.8009236256342</v>
      </c>
      <c r="DL164" s="260">
        <f t="shared" si="148"/>
        <v>336.98175054936678</v>
      </c>
      <c r="DM164" s="260">
        <f t="shared" si="149"/>
        <v>353.97871963683366</v>
      </c>
      <c r="DN164" s="260">
        <f t="shared" si="150"/>
        <v>371.83299615323193</v>
      </c>
      <c r="DO164" s="260">
        <f t="shared" si="151"/>
        <v>390.58782169204341</v>
      </c>
      <c r="DP164" s="260">
        <f t="shared" si="152"/>
        <v>410.28861890262743</v>
      </c>
      <c r="DQ164" s="260">
        <f t="shared" si="153"/>
        <v>430.98310150015254</v>
      </c>
      <c r="DR164" s="260">
        <f t="shared" si="154"/>
        <v>452.72138982430187</v>
      </c>
      <c r="DS164" s="260">
        <f t="shared" si="155"/>
        <v>475.55613222662492</v>
      </c>
      <c r="DT164" s="260">
        <f t="shared" si="156"/>
        <v>499.54263258052794</v>
      </c>
      <c r="DU164" s="260">
        <f t="shared" si="157"/>
        <v>524.7389842227193</v>
      </c>
      <c r="DV164" s="260">
        <f t="shared" si="158"/>
        <v>551.20621065050682</v>
      </c>
      <c r="DW164" s="260">
        <f t="shared" si="159"/>
        <v>579.00841331570405</v>
      </c>
      <c r="DX164" s="260">
        <f t="shared" si="160"/>
        <v>608.2129268730888</v>
      </c>
      <c r="DY164" s="260">
        <f t="shared" si="161"/>
        <v>638.89048225941588</v>
      </c>
      <c r="DZ164" s="260">
        <f t="shared" si="162"/>
        <v>671.11537799794417</v>
      </c>
      <c r="EA164" s="260">
        <f t="shared" si="163"/>
        <v>704.96566014336736</v>
      </c>
      <c r="EB164" s="260">
        <f t="shared" si="164"/>
        <v>740.52331130295772</v>
      </c>
      <c r="EC164" s="260">
        <f t="shared" si="165"/>
        <v>777.8744491917173</v>
      </c>
      <c r="ED164" s="260">
        <f t="shared" si="166"/>
        <v>817.10953520242117</v>
      </c>
      <c r="EE164" s="260">
        <f t="shared" si="167"/>
        <v>858.32359349569174</v>
      </c>
      <c r="EF164" s="260">
        <f t="shared" si="168"/>
        <v>901.61644114072328</v>
      </c>
      <c r="EG164" s="260">
        <f t="shared" si="169"/>
        <v>947.09292986403693</v>
      </c>
      <c r="EH164" s="260">
        <f t="shared" si="170"/>
        <v>994.86319999176362</v>
      </c>
      <c r="EI164" s="260">
        <f t="shared" si="171"/>
        <v>1045.0429472004812</v>
      </c>
      <c r="EJ164" s="260">
        <f t="shared" si="172"/>
        <v>1097.7537027226551</v>
      </c>
      <c r="EK164" s="260">
        <f t="shared" si="173"/>
        <v>1153.1231276853159</v>
      </c>
      <c r="EL164" s="260">
        <f t="shared" si="174"/>
        <v>1211.2853222948399</v>
      </c>
      <c r="EM164" s="260">
        <f t="shared" si="175"/>
        <v>1272.3811506166519</v>
      </c>
      <c r="EN164" s="260">
        <f t="shared" si="176"/>
        <v>1336.5585817364374</v>
      </c>
      <c r="EO164" s="260">
        <f t="shared" si="177"/>
        <v>1403.9730481291353</v>
      </c>
      <c r="EP164" s="260">
        <f t="shared" si="178"/>
        <v>1474.7878221036435</v>
      </c>
      <c r="EQ164" s="260">
        <f t="shared" si="179"/>
        <v>1549.1744112349622</v>
      </c>
      <c r="ER164" s="260">
        <f t="shared" si="180"/>
        <v>1627.3129737414736</v>
      </c>
      <c r="ES164" s="260">
        <f t="shared" si="181"/>
        <v>1709.3927548133734</v>
      </c>
      <c r="ET164" s="260">
        <f t="shared" si="182"/>
        <v>1795.6125449490007</v>
      </c>
      <c r="EU164" s="260">
        <f t="shared" si="183"/>
        <v>1886.1811614091218</v>
      </c>
      <c r="EV164" s="260">
        <f t="shared" si="184"/>
        <v>1981.3179539552111</v>
      </c>
      <c r="EW164" s="260">
        <f t="shared" si="185"/>
        <v>2081.2533360965845</v>
      </c>
      <c r="EX164" s="260">
        <f t="shared" si="186"/>
        <v>2186.2293431330204</v>
      </c>
      <c r="EY164" s="260">
        <f t="shared" si="187"/>
        <v>2296.5002183444103</v>
      </c>
      <c r="EZ164" s="260">
        <f t="shared" si="188"/>
        <v>2412.3330287471285</v>
      </c>
      <c r="FA164" s="260">
        <f t="shared" si="189"/>
        <v>2534.0083119084447</v>
      </c>
      <c r="FB164" s="260">
        <f t="shared" si="190"/>
        <v>2661.8207553855054</v>
      </c>
      <c r="FC164" s="260">
        <f t="shared" si="191"/>
        <v>2796.0799104344292</v>
      </c>
      <c r="FD164" s="260">
        <f t="shared" si="192"/>
        <v>2937.1109417180619</v>
      </c>
      <c r="FE164" s="260">
        <f t="shared" si="193"/>
        <v>3085.2554148281247</v>
      </c>
      <c r="FF164" s="260">
        <f t="shared" si="194"/>
        <v>3240.8721235290645</v>
      </c>
      <c r="FG164" s="260">
        <f t="shared" si="195"/>
        <v>3404.3379587271243</v>
      </c>
      <c r="FH164" s="260">
        <f t="shared" si="196"/>
        <v>3576.0488212692135</v>
      </c>
      <c r="FI164" s="260">
        <f t="shared" si="197"/>
        <v>3756.4205807822877</v>
      </c>
      <c r="FJ164" s="260">
        <f t="shared" si="198"/>
        <v>3945.8900828754799</v>
      </c>
      <c r="FK164" s="260">
        <f t="shared" si="199"/>
        <v>4144.9162071443407</v>
      </c>
      <c r="FL164" s="260">
        <f t="shared" si="200"/>
        <v>4353.9809785395846</v>
      </c>
      <c r="FM164" s="260">
        <f t="shared" si="201"/>
        <v>4573.5907347919929</v>
      </c>
      <c r="FN164" s="260">
        <f t="shared" si="202"/>
        <v>4804.2773527208647</v>
      </c>
      <c r="FO164" s="260">
        <f t="shared" si="203"/>
        <v>5046.5995363960628</v>
      </c>
      <c r="FP164" s="260">
        <f t="shared" si="204"/>
        <v>5301.1441702734473</v>
      </c>
      <c r="FQ164" s="260">
        <f t="shared" si="205"/>
        <v>5568.5277405808938</v>
      </c>
      <c r="FR164" s="260">
        <f t="shared" si="206"/>
        <v>5849.3978283973838</v>
      </c>
      <c r="FS164" s="260">
        <f t="shared" si="207"/>
        <v>6144.434678041267</v>
      </c>
      <c r="FT164" s="260">
        <f t="shared" si="208"/>
        <v>6454.352844566215</v>
      </c>
      <c r="FU164" s="260">
        <f t="shared" si="209"/>
        <v>6779.9029243549548</v>
      </c>
      <c r="FV164" s="260">
        <f t="shared" si="210"/>
        <v>7121.8733730021586</v>
      </c>
      <c r="FW164" s="260">
        <f t="shared" si="211"/>
        <v>7481.0924148892282</v>
      </c>
      <c r="FX164" s="260">
        <f t="shared" si="212"/>
        <v>7858.4300490758224</v>
      </c>
      <c r="FY164" s="260">
        <f t="shared" si="213"/>
        <v>8254.800156366231</v>
      </c>
      <c r="FZ164" s="260">
        <f t="shared" si="214"/>
        <v>8671.1627126537387</v>
      </c>
      <c r="GA164" s="260">
        <f t="shared" si="215"/>
        <v>9108.5261139035028</v>
      </c>
      <c r="GB164" s="260">
        <f t="shared" si="216"/>
        <v>9567.9496184048894</v>
      </c>
      <c r="GC164" s="260">
        <f t="shared" si="217"/>
        <v>10050.545912208177</v>
      </c>
      <c r="GD164" s="260">
        <f t="shared" si="218"/>
        <v>10557.483803958914</v>
      </c>
      <c r="GE164" s="260">
        <f t="shared" si="219"/>
        <v>11089.99105565661</v>
      </c>
      <c r="GF164" s="260">
        <f t="shared" si="220"/>
        <v>11649.357356193603</v>
      </c>
      <c r="GG164" s="260">
        <f t="shared" si="221"/>
        <v>12236.937444875795</v>
      </c>
      <c r="GH164" s="260">
        <f t="shared" si="222"/>
        <v>12854.154392490143</v>
      </c>
      <c r="GI164" s="260">
        <f t="shared" si="223"/>
        <v>13502.503047865399</v>
      </c>
      <c r="GJ164" s="260">
        <f t="shared" si="224"/>
        <v>14183.553658273375</v>
      </c>
      <c r="GK164" s="260">
        <f t="shared" si="225"/>
        <v>14898.955672439075</v>
      </c>
      <c r="GL164" s="260">
        <f t="shared" si="226"/>
        <v>15650.44173537021</v>
      </c>
      <c r="GM164" s="260">
        <f t="shared" si="227"/>
        <v>16439.831884681334</v>
      </c>
      <c r="GN164" s="260">
        <f t="shared" si="228"/>
        <v>17269.037958575667</v>
      </c>
      <c r="GO164" s="260">
        <f t="shared" si="229"/>
        <v>18140.068226160449</v>
      </c>
      <c r="GP164" s="260">
        <f t="shared" si="230"/>
        <v>19055.032251309993</v>
      </c>
      <c r="GQ164" s="260">
        <f t="shared" si="231"/>
        <v>20016.146001856414</v>
      </c>
      <c r="GR164" s="260">
        <f t="shared" si="232"/>
        <v>21025.737216481957</v>
      </c>
      <c r="GS164" s="260">
        <f t="shared" si="233"/>
        <v>22086.2510423112</v>
      </c>
      <c r="GT164" s="260">
        <f t="shared" si="234"/>
        <v>23200.255956856861</v>
      </c>
      <c r="GU164" s="260">
        <f t="shared" si="235"/>
        <v>24370.449988661701</v>
      </c>
      <c r="GV164" s="260">
        <f t="shared" si="236"/>
        <v>25599.667251702351</v>
      </c>
      <c r="GW164" s="260">
        <f t="shared" si="237"/>
        <v>26890.884809380979</v>
      </c>
      <c r="GX164" s="260">
        <f t="shared" si="238"/>
        <v>28247.22988472868</v>
      </c>
      <c r="GY164" s="260">
        <f t="shared" si="239"/>
        <v>29671.98743428319</v>
      </c>
      <c r="GZ164" s="260">
        <f t="shared" si="240"/>
        <v>31168.60810398421</v>
      </c>
      <c r="HA164" s="260">
        <f t="shared" si="241"/>
        <v>32740.716586354916</v>
      </c>
      <c r="HB164" s="260">
        <f t="shared" si="242"/>
        <v>34392.120399209947</v>
      </c>
      <c r="HC164" s="260">
        <f t="shared" si="243"/>
        <v>36126.819107151328</v>
      </c>
    </row>
    <row r="165" spans="1:211" ht="12" customHeight="1">
      <c r="A165" s="259" t="s">
        <v>553</v>
      </c>
      <c r="B165" s="274">
        <f t="shared" si="35"/>
        <v>8.1293544775370874E-2</v>
      </c>
      <c r="C165" s="275">
        <v>-229.12857142857129</v>
      </c>
      <c r="D165" s="276">
        <f t="shared" si="36"/>
        <v>5.58</v>
      </c>
      <c r="E165" s="276">
        <f t="shared" si="37"/>
        <v>6.19</v>
      </c>
      <c r="F165" s="276">
        <f t="shared" si="38"/>
        <v>6.79</v>
      </c>
      <c r="G165" s="276">
        <f t="shared" si="39"/>
        <v>7.2369811320754716</v>
      </c>
      <c r="H165" s="276">
        <f t="shared" si="40"/>
        <v>7.9043181337688662</v>
      </c>
      <c r="I165" s="276">
        <f t="shared" si="41"/>
        <v>8.587444815453269</v>
      </c>
      <c r="J165" s="276">
        <f t="shared" si="42"/>
        <v>9.2799653967085458</v>
      </c>
      <c r="K165" s="276">
        <f t="shared" si="43"/>
        <v>9.9747423908220707</v>
      </c>
      <c r="L165" s="276">
        <f t="shared" si="44"/>
        <v>10.66399297567007</v>
      </c>
      <c r="M165" s="276">
        <f t="shared" si="45"/>
        <v>11.339412470029686</v>
      </c>
      <c r="N165" s="260">
        <f t="shared" si="46"/>
        <v>11.91135929774045</v>
      </c>
      <c r="O165" s="260">
        <f t="shared" si="47"/>
        <v>12.512154460811889</v>
      </c>
      <c r="P165" s="260">
        <f t="shared" si="48"/>
        <v>13.14325303585735</v>
      </c>
      <c r="Q165" s="260">
        <f t="shared" si="49"/>
        <v>13.806183491868783</v>
      </c>
      <c r="R165" s="260">
        <f t="shared" si="50"/>
        <v>14.50255139204328</v>
      </c>
      <c r="S165" s="260">
        <f t="shared" si="51"/>
        <v>15.234043282325475</v>
      </c>
      <c r="T165" s="260">
        <f t="shared" si="52"/>
        <v>16.002430776083497</v>
      </c>
      <c r="U165" s="260">
        <f t="shared" si="53"/>
        <v>16.809574844811259</v>
      </c>
      <c r="V165" s="260">
        <f t="shared" si="54"/>
        <v>17.6574303252488</v>
      </c>
      <c r="W165" s="260">
        <f t="shared" si="55"/>
        <v>18.548050653836555</v>
      </c>
      <c r="X165" s="260">
        <f t="shared" si="56"/>
        <v>19.483592839969997</v>
      </c>
      <c r="Y165" s="260">
        <f t="shared" si="57"/>
        <v>20.466322690099513</v>
      </c>
      <c r="Z165" s="260">
        <f t="shared" si="58"/>
        <v>21.498620295327786</v>
      </c>
      <c r="AA165" s="260">
        <f t="shared" si="59"/>
        <v>22.58298579579527</v>
      </c>
      <c r="AB165" s="260">
        <f t="shared" si="60"/>
        <v>23.722045435814568</v>
      </c>
      <c r="AC165" s="260">
        <f t="shared" si="61"/>
        <v>24.918557924418774</v>
      </c>
      <c r="AD165" s="260">
        <f t="shared" si="62"/>
        <v>26.175421116728508</v>
      </c>
      <c r="AE165" s="260">
        <f t="shared" si="63"/>
        <v>27.495679032319352</v>
      </c>
      <c r="AF165" s="260">
        <f t="shared" si="64"/>
        <v>28.882529227587646</v>
      </c>
      <c r="AG165" s="260">
        <f t="shared" si="65"/>
        <v>30.339330539969836</v>
      </c>
      <c r="AH165" s="260">
        <f t="shared" si="66"/>
        <v>31.869611222771265</v>
      </c>
      <c r="AI165" s="260">
        <f t="shared" si="67"/>
        <v>33.47707749030635</v>
      </c>
      <c r="AJ165" s="260">
        <f t="shared" si="68"/>
        <v>35.165622494045692</v>
      </c>
      <c r="AK165" s="260">
        <f t="shared" si="69"/>
        <v>36.939335751509645</v>
      </c>
      <c r="AL165" s="260">
        <f t="shared" si="70"/>
        <v>38.802513050744402</v>
      </c>
      <c r="AM165" s="260">
        <f t="shared" si="71"/>
        <v>40.759666854368298</v>
      </c>
      <c r="AN165" s="260">
        <f t="shared" si="72"/>
        <v>42.815537228386233</v>
      </c>
      <c r="AO165" s="260">
        <f t="shared" si="73"/>
        <v>44.975103322240784</v>
      </c>
      <c r="AP165" s="260">
        <f t="shared" si="74"/>
        <v>47.243595427903841</v>
      </c>
      <c r="AQ165" s="260">
        <f t="shared" si="75"/>
        <v>49.626507647214765</v>
      </c>
      <c r="AR165" s="260">
        <f t="shared" si="76"/>
        <v>52.129611198144524</v>
      </c>
      <c r="AS165" s="260">
        <f t="shared" si="77"/>
        <v>54.758968392212296</v>
      </c>
      <c r="AT165" s="260">
        <f t="shared" si="78"/>
        <v>57.520947316906778</v>
      </c>
      <c r="AU165" s="260">
        <f t="shared" si="79"/>
        <v>60.422237258671878</v>
      </c>
      <c r="AV165" s="260">
        <f t="shared" si="80"/>
        <v>63.469864903809842</v>
      </c>
      <c r="AW165" s="260">
        <f t="shared" si="81"/>
        <v>66.671211356539231</v>
      </c>
      <c r="AX165" s="260">
        <f t="shared" si="82"/>
        <v>70.034030015423994</v>
      </c>
      <c r="AY165" s="260">
        <f t="shared" si="83"/>
        <v>73.56646535146902</v>
      </c>
      <c r="AZ165" s="260">
        <f t="shared" si="84"/>
        <v>77.277072633360788</v>
      </c>
      <c r="BA165" s="260">
        <f t="shared" si="85"/>
        <v>81.174838647626729</v>
      </c>
      <c r="BB165" s="260">
        <f t="shared" si="86"/>
        <v>85.26920346389501</v>
      </c>
      <c r="BC165" s="260">
        <f t="shared" si="87"/>
        <v>89.570083297969063</v>
      </c>
      <c r="BD165" s="260">
        <f t="shared" si="88"/>
        <v>94.087894528089038</v>
      </c>
      <c r="BE165" s="260">
        <f t="shared" si="89"/>
        <v>98.833578922545556</v>
      </c>
      <c r="BF165" s="260">
        <f t="shared" si="90"/>
        <v>103.81863013974531</v>
      </c>
      <c r="BG165" s="260">
        <f t="shared" si="91"/>
        <v>109.05512156490899</v>
      </c>
      <c r="BH165" s="260">
        <f t="shared" si="92"/>
        <v>114.55573555082023</v>
      </c>
      <c r="BI165" s="260">
        <f t="shared" si="93"/>
        <v>120.33379413344392</v>
      </c>
      <c r="BJ165" s="260">
        <f t="shared" si="94"/>
        <v>126.40329129680474</v>
      </c>
      <c r="BK165" s="260">
        <f t="shared" si="95"/>
        <v>132.77892686526889</v>
      </c>
      <c r="BL165" s="260">
        <f t="shared" si="96"/>
        <v>139.4761421053131</v>
      </c>
      <c r="BM165" s="260">
        <f t="shared" si="97"/>
        <v>146.51115712300575</v>
      </c>
      <c r="BN165" s="260">
        <f t="shared" si="98"/>
        <v>153.90101014777335</v>
      </c>
      <c r="BO165" s="260">
        <f t="shared" si="99"/>
        <v>161.66359879759526</v>
      </c>
      <c r="BP165" s="260">
        <f t="shared" si="100"/>
        <v>169.81772342556624</v>
      </c>
      <c r="BQ165" s="260">
        <f t="shared" si="101"/>
        <v>178.38313265281013</v>
      </c>
      <c r="BR165" s="260">
        <f t="shared" si="102"/>
        <v>187.38057119802042</v>
      </c>
      <c r="BS165" s="260">
        <f t="shared" si="103"/>
        <v>196.83183011946772</v>
      </c>
      <c r="BT165" s="260">
        <f t="shared" si="104"/>
        <v>206.7597995911558</v>
      </c>
      <c r="BU165" s="260">
        <f t="shared" si="105"/>
        <v>217.18852434094572</v>
      </c>
      <c r="BV165" s="260">
        <f t="shared" si="106"/>
        <v>228.14326188491486</v>
      </c>
      <c r="BW165" s="260">
        <f t="shared" si="107"/>
        <v>239.65054369898945</v>
      </c>
      <c r="BX165" s="260">
        <f t="shared" si="108"/>
        <v>251.73823947600343</v>
      </c>
      <c r="BY165" s="260">
        <f t="shared" si="109"/>
        <v>264.43562462380874</v>
      </c>
      <c r="BZ165" s="260">
        <f t="shared" si="110"/>
        <v>277.77345116791241</v>
      </c>
      <c r="CA165" s="260">
        <f t="shared" si="111"/>
        <v>291.78402223036028</v>
      </c>
      <c r="CB165" s="260">
        <f t="shared" si="112"/>
        <v>306.50127026524945</v>
      </c>
      <c r="CC165" s="260">
        <f t="shared" si="113"/>
        <v>321.96083924034912</v>
      </c>
      <c r="CD165" s="260">
        <f t="shared" si="114"/>
        <v>338.20017096386749</v>
      </c>
      <c r="CE165" s="260">
        <f t="shared" si="115"/>
        <v>355.2585957654407</v>
      </c>
      <c r="CF165" s="260">
        <f t="shared" si="116"/>
        <v>373.17742775096531</v>
      </c>
      <c r="CG165" s="260">
        <f t="shared" si="117"/>
        <v>392.00006486197509</v>
      </c>
      <c r="CH165" s="260">
        <f t="shared" si="118"/>
        <v>411.77209398189603</v>
      </c>
      <c r="CI165" s="260">
        <f t="shared" si="119"/>
        <v>432.54140134373927</v>
      </c>
      <c r="CJ165" s="260">
        <f t="shared" si="120"/>
        <v>454.35828850663057</v>
      </c>
      <c r="CK165" s="260">
        <f t="shared" si="121"/>
        <v>477.27559418206124</v>
      </c>
      <c r="CL165" s="260">
        <f t="shared" si="122"/>
        <v>501.34882220491369</v>
      </c>
      <c r="CM165" s="260">
        <f t="shared" si="123"/>
        <v>526.63627595919786</v>
      </c>
      <c r="CN165" s="260">
        <f t="shared" si="124"/>
        <v>553.19919958406581</v>
      </c>
      <c r="CO165" s="260">
        <f t="shared" si="125"/>
        <v>581.10192630209417</v>
      </c>
      <c r="CP165" s="260">
        <f t="shared" si="126"/>
        <v>610.41203422907279</v>
      </c>
      <c r="CQ165" s="260">
        <f t="shared" si="127"/>
        <v>641.20051004265952</v>
      </c>
      <c r="CR165" s="260">
        <f t="shared" si="128"/>
        <v>673.54192090629169</v>
      </c>
      <c r="CS165" s="260">
        <f t="shared" si="129"/>
        <v>707.51459506474043</v>
      </c>
      <c r="CT165" s="260">
        <f t="shared" si="130"/>
        <v>743.20081154869592</v>
      </c>
      <c r="CU165" s="260">
        <f t="shared" si="131"/>
        <v>780.68699944783225</v>
      </c>
      <c r="CV165" s="260">
        <f t="shared" si="132"/>
        <v>820.06394723497397</v>
      </c>
      <c r="CW165" s="260">
        <f t="shared" si="133"/>
        <v>861.42702264833213</v>
      </c>
      <c r="CX165" s="260">
        <f t="shared" si="134"/>
        <v>904.87640366434459</v>
      </c>
      <c r="CY165" s="260">
        <f t="shared" si="135"/>
        <v>950.51732112051968</v>
      </c>
      <c r="CZ165" s="260">
        <f t="shared" si="136"/>
        <v>998.46031357589447</v>
      </c>
      <c r="DA165" s="260">
        <f t="shared" si="137"/>
        <v>1048.8214950263593</v>
      </c>
      <c r="DB165" s="260">
        <f t="shared" si="138"/>
        <v>1101.7228361232335</v>
      </c>
      <c r="DC165" s="260">
        <f t="shared" si="139"/>
        <v>1157.2924595761795</v>
      </c>
      <c r="DD165" s="260">
        <f t="shared" si="140"/>
        <v>1215.6649504558989</v>
      </c>
      <c r="DE165" s="260">
        <f t="shared" si="141"/>
        <v>1276.9816821481359</v>
      </c>
      <c r="DF165" s="260">
        <f t="shared" si="142"/>
        <v>1341.3911587484231</v>
      </c>
      <c r="DG165" s="260">
        <f t="shared" si="143"/>
        <v>1409.0493747268229</v>
      </c>
      <c r="DH165" s="260">
        <f t="shared" si="144"/>
        <v>1480.1201927337399</v>
      </c>
      <c r="DI165" s="260">
        <f t="shared" si="145"/>
        <v>1554.7757404618219</v>
      </c>
      <c r="DJ165" s="260">
        <f t="shared" si="146"/>
        <v>1633.1968275251156</v>
      </c>
      <c r="DK165" s="260">
        <f t="shared" si="147"/>
        <v>1715.5733833651229</v>
      </c>
      <c r="DL165" s="260">
        <f t="shared" si="148"/>
        <v>1802.1049172443327</v>
      </c>
      <c r="DM165" s="260">
        <f t="shared" si="149"/>
        <v>1893.0010014412917</v>
      </c>
      <c r="DN165" s="260">
        <f t="shared" si="150"/>
        <v>1988.4817788174776</v>
      </c>
      <c r="DO165" s="260">
        <f t="shared" si="151"/>
        <v>2088.7784959852529</v>
      </c>
      <c r="DP165" s="260">
        <f t="shared" si="152"/>
        <v>2194.1340633681989</v>
      </c>
      <c r="DQ165" s="260">
        <f t="shared" si="153"/>
        <v>2304.8036435102367</v>
      </c>
      <c r="DR165" s="260">
        <f t="shared" si="154"/>
        <v>2421.055269058385</v>
      </c>
      <c r="DS165" s="260">
        <f t="shared" si="155"/>
        <v>2543.1704919158487</v>
      </c>
      <c r="DT165" s="260">
        <f t="shared" si="156"/>
        <v>2671.4450651376383</v>
      </c>
      <c r="DU165" s="260">
        <f t="shared" si="157"/>
        <v>2806.1896592202143</v>
      </c>
      <c r="DV165" s="260">
        <f t="shared" si="158"/>
        <v>2947.7306145199514</v>
      </c>
      <c r="DW165" s="260">
        <f t="shared" si="159"/>
        <v>3096.4107316227182</v>
      </c>
      <c r="DX165" s="260">
        <f t="shared" si="160"/>
        <v>3252.5901015787836</v>
      </c>
      <c r="DY165" s="260">
        <f t="shared" si="161"/>
        <v>3416.6469780138068</v>
      </c>
      <c r="DZ165" s="260">
        <f t="shared" si="162"/>
        <v>3588.9786932281008</v>
      </c>
      <c r="EA165" s="260">
        <f t="shared" si="163"/>
        <v>3770.0026205028762</v>
      </c>
      <c r="EB165" s="260">
        <f t="shared" si="164"/>
        <v>3960.1571849441011</v>
      </c>
      <c r="EC165" s="260">
        <f t="shared" si="165"/>
        <v>4159.9029253121507</v>
      </c>
      <c r="ED165" s="260">
        <f t="shared" si="166"/>
        <v>4369.7236094089158</v>
      </c>
      <c r="EE165" s="260">
        <f t="shared" si="167"/>
        <v>4590.1274057237451</v>
      </c>
      <c r="EF165" s="260">
        <f t="shared" si="168"/>
        <v>4821.6481141758541</v>
      </c>
      <c r="EG165" s="260">
        <f t="shared" si="169"/>
        <v>5064.8464589339446</v>
      </c>
      <c r="EH165" s="260">
        <f t="shared" si="170"/>
        <v>5320.3114464441651</v>
      </c>
      <c r="EI165" s="260">
        <f t="shared" si="171"/>
        <v>5588.6617919554119</v>
      </c>
      <c r="EJ165" s="260">
        <f t="shared" si="172"/>
        <v>5870.547417996926</v>
      </c>
      <c r="EK165" s="260">
        <f t="shared" si="173"/>
        <v>6166.6510284373499</v>
      </c>
      <c r="EL165" s="260">
        <f t="shared" si="174"/>
        <v>6477.6897619375204</v>
      </c>
      <c r="EM165" s="260">
        <f t="shared" si="175"/>
        <v>6804.4169288014809</v>
      </c>
      <c r="EN165" s="260">
        <f t="shared" si="176"/>
        <v>7147.6238354322659</v>
      </c>
      <c r="EO165" s="260">
        <f t="shared" si="177"/>
        <v>7508.1417008111093</v>
      </c>
      <c r="EP165" s="260">
        <f t="shared" si="178"/>
        <v>7886.8436696416493</v>
      </c>
      <c r="EQ165" s="260">
        <f t="shared" si="179"/>
        <v>8284.6469270347952</v>
      </c>
      <c r="ER165" s="260">
        <f t="shared" si="180"/>
        <v>8702.5149198558447</v>
      </c>
      <c r="ES165" s="260">
        <f t="shared" si="181"/>
        <v>9141.4596901137811</v>
      </c>
      <c r="ET165" s="260">
        <f t="shared" si="182"/>
        <v>9602.544326044017</v>
      </c>
      <c r="EU165" s="260">
        <f t="shared" si="183"/>
        <v>10086.885536820919</v>
      </c>
      <c r="EV165" s="260">
        <f t="shared" si="184"/>
        <v>10595.656357135847</v>
      </c>
      <c r="EW165" s="260">
        <f t="shared" si="185"/>
        <v>11130.088988190972</v>
      </c>
      <c r="EX165" s="260">
        <f t="shared" si="186"/>
        <v>11691.477781989535</v>
      </c>
      <c r="EY165" s="260">
        <f t="shared" si="187"/>
        <v>12281.182376150251</v>
      </c>
      <c r="EZ165" s="260">
        <f t="shared" si="188"/>
        <v>12900.63098683811</v>
      </c>
      <c r="FA165" s="260">
        <f t="shared" si="189"/>
        <v>13551.323867786814</v>
      </c>
      <c r="FB165" s="260">
        <f t="shared" si="190"/>
        <v>14234.83694379026</v>
      </c>
      <c r="FC165" s="260">
        <f t="shared" si="191"/>
        <v>14952.825627463175</v>
      </c>
      <c r="FD165" s="260">
        <f t="shared" si="192"/>
        <v>15707.028828514685</v>
      </c>
      <c r="FE165" s="260">
        <f t="shared" si="193"/>
        <v>16499.273165245035</v>
      </c>
      <c r="FF165" s="260">
        <f t="shared" si="194"/>
        <v>17331.4773884653</v>
      </c>
      <c r="FG165" s="260">
        <f t="shared" si="195"/>
        <v>18205.657028554506</v>
      </c>
      <c r="FH165" s="260">
        <f t="shared" si="196"/>
        <v>19123.929276908893</v>
      </c>
      <c r="FI165" s="260">
        <f t="shared" si="197"/>
        <v>20088.518113605864</v>
      </c>
      <c r="FJ165" s="260">
        <f t="shared" si="198"/>
        <v>21101.75969370133</v>
      </c>
      <c r="FK165" s="260">
        <f t="shared" si="199"/>
        <v>22166.108005205671</v>
      </c>
      <c r="FL165" s="260">
        <f t="shared" si="200"/>
        <v>23284.140812441445</v>
      </c>
      <c r="FM165" s="260">
        <f t="shared" si="201"/>
        <v>24458.565899177156</v>
      </c>
      <c r="FN165" s="260">
        <f t="shared" si="202"/>
        <v>25692.227626657506</v>
      </c>
      <c r="FO165" s="260">
        <f t="shared" si="203"/>
        <v>26988.113822413045</v>
      </c>
      <c r="FP165" s="260">
        <f t="shared" si="204"/>
        <v>28349.3630165334</v>
      </c>
      <c r="FQ165" s="260">
        <f t="shared" si="205"/>
        <v>29779.272042929781</v>
      </c>
      <c r="FR165" s="260">
        <f t="shared" si="206"/>
        <v>31281.304023996345</v>
      </c>
      <c r="FS165" s="260">
        <f t="shared" si="207"/>
        <v>32859.096758008593</v>
      </c>
      <c r="FT165" s="260">
        <f t="shared" si="208"/>
        <v>34516.471529572482</v>
      </c>
      <c r="FU165" s="260">
        <f t="shared" si="209"/>
        <v>36257.442364462324</v>
      </c>
      <c r="FV165" s="260">
        <f t="shared" si="210"/>
        <v>38086.225751262071</v>
      </c>
      <c r="FW165" s="260">
        <f t="shared" si="211"/>
        <v>40007.25085335481</v>
      </c>
      <c r="FX165" s="260">
        <f t="shared" si="212"/>
        <v>42025.170235993261</v>
      </c>
      <c r="FY165" s="260">
        <f t="shared" si="213"/>
        <v>44144.871134431283</v>
      </c>
      <c r="FZ165" s="260">
        <f t="shared" si="214"/>
        <v>46371.487290406811</v>
      </c>
      <c r="GA165" s="260">
        <f t="shared" si="215"/>
        <v>48710.411385643369</v>
      </c>
      <c r="GB165" s="260">
        <f t="shared" si="216"/>
        <v>51167.308102482893</v>
      </c>
      <c r="GC165" s="260">
        <f t="shared" si="217"/>
        <v>53748.127843281851</v>
      </c>
      <c r="GD165" s="260">
        <f t="shared" si="218"/>
        <v>56459.12114179771</v>
      </c>
      <c r="GE165" s="260">
        <f t="shared" si="219"/>
        <v>59306.853801469137</v>
      </c>
      <c r="GF165" s="260">
        <f t="shared" si="220"/>
        <v>62298.222797253409</v>
      </c>
      <c r="GG165" s="260">
        <f t="shared" si="221"/>
        <v>65440.47297953417</v>
      </c>
      <c r="GH165" s="260">
        <f t="shared" si="222"/>
        <v>68741.214620554892</v>
      </c>
      <c r="GI165" s="260">
        <f t="shared" si="223"/>
        <v>72208.441845874113</v>
      </c>
      <c r="GJ165" s="260">
        <f t="shared" si="224"/>
        <v>75850.551995481961</v>
      </c>
      <c r="GK165" s="260">
        <f t="shared" si="225"/>
        <v>79676.365961468939</v>
      </c>
      <c r="GL165" s="260">
        <f t="shared" si="226"/>
        <v>83695.149551503113</v>
      </c>
      <c r="GM165" s="260">
        <f t="shared" si="227"/>
        <v>87916.635929856449</v>
      </c>
      <c r="GN165" s="260">
        <f t="shared" si="228"/>
        <v>92351.049190330436</v>
      </c>
      <c r="GO165" s="260">
        <f t="shared" si="229"/>
        <v>97009.129118172772</v>
      </c>
      <c r="GP165" s="260">
        <f t="shared" si="230"/>
        <v>101902.15720095647</v>
      </c>
      <c r="GQ165" s="260">
        <f t="shared" si="231"/>
        <v>107041.98395141758</v>
      </c>
      <c r="GR165" s="260">
        <f t="shared" si="232"/>
        <v>112441.05760842511</v>
      </c>
      <c r="GS165" s="260">
        <f t="shared" si="233"/>
        <v>118112.45428559472</v>
      </c>
      <c r="GT165" s="260">
        <f t="shared" si="234"/>
        <v>124069.90964056355</v>
      </c>
      <c r="GU165" s="260">
        <f t="shared" si="235"/>
        <v>130327.85214162646</v>
      </c>
      <c r="GV165" s="260">
        <f t="shared" si="236"/>
        <v>136901.43801230303</v>
      </c>
      <c r="GW165" s="260">
        <f t="shared" si="237"/>
        <v>143806.58793846791</v>
      </c>
      <c r="GX165" s="260">
        <f t="shared" si="238"/>
        <v>151060.02562694639</v>
      </c>
      <c r="GY165" s="260">
        <f t="shared" si="239"/>
        <v>158679.31830896068</v>
      </c>
      <c r="GZ165" s="260">
        <f t="shared" si="240"/>
        <v>166682.91928652342</v>
      </c>
      <c r="HA165" s="260">
        <f t="shared" si="241"/>
        <v>175090.21262482167</v>
      </c>
      <c r="HB165" s="260">
        <f t="shared" si="242"/>
        <v>183921.56009883308</v>
      </c>
      <c r="HC165" s="260">
        <f t="shared" si="243"/>
        <v>193198.35050787506</v>
      </c>
    </row>
    <row r="166" spans="1:211" ht="12" customHeight="1">
      <c r="A166" s="259" t="s">
        <v>1261</v>
      </c>
      <c r="B166" s="274">
        <f t="shared" si="35"/>
        <v>8.4887613436147147E-2</v>
      </c>
      <c r="C166" s="275">
        <v>-28.205555555555556</v>
      </c>
      <c r="D166" s="276">
        <f t="shared" si="36"/>
        <v>0.85</v>
      </c>
      <c r="E166" s="276">
        <f t="shared" si="37"/>
        <v>0.89</v>
      </c>
      <c r="F166" s="276">
        <f t="shared" si="38"/>
        <v>0.96</v>
      </c>
      <c r="G166" s="276">
        <f t="shared" si="39"/>
        <v>1.07</v>
      </c>
      <c r="H166" s="276">
        <f t="shared" si="40"/>
        <v>1.1352364786</v>
      </c>
      <c r="I166" s="276">
        <f t="shared" si="41"/>
        <v>1.2054592876115651</v>
      </c>
      <c r="J166" s="276">
        <f t="shared" si="42"/>
        <v>1.2811054721900812</v>
      </c>
      <c r="K166" s="276">
        <f t="shared" si="43"/>
        <v>1.3626543440054226</v>
      </c>
      <c r="L166" s="276">
        <f t="shared" si="44"/>
        <v>1.4506319290243308</v>
      </c>
      <c r="M166" s="276">
        <f t="shared" si="45"/>
        <v>1.5456159164110359</v>
      </c>
      <c r="N166" s="260">
        <f t="shared" si="46"/>
        <v>1.623574992561323</v>
      </c>
      <c r="O166" s="260">
        <f t="shared" si="47"/>
        <v>1.7054662341931346</v>
      </c>
      <c r="P166" s="260">
        <f t="shared" si="48"/>
        <v>1.7914879751777479</v>
      </c>
      <c r="Q166" s="260">
        <f t="shared" si="49"/>
        <v>1.8818485531171281</v>
      </c>
      <c r="R166" s="260">
        <f t="shared" si="50"/>
        <v>1.9767668139205132</v>
      </c>
      <c r="S166" s="260">
        <f t="shared" si="51"/>
        <v>2.0764726418312596</v>
      </c>
      <c r="T166" s="260">
        <f t="shared" si="52"/>
        <v>2.181207516187627</v>
      </c>
      <c r="U166" s="260">
        <f t="shared" si="53"/>
        <v>2.2912250962659293</v>
      </c>
      <c r="V166" s="260">
        <f t="shared" si="54"/>
        <v>2.406791835622502</v>
      </c>
      <c r="W166" s="260">
        <f t="shared" si="55"/>
        <v>2.528187627422362</v>
      </c>
      <c r="X166" s="260">
        <f t="shared" si="56"/>
        <v>2.6557064823174992</v>
      </c>
      <c r="Y166" s="260">
        <f t="shared" si="57"/>
        <v>2.7896572405165641</v>
      </c>
      <c r="Z166" s="260">
        <f t="shared" si="58"/>
        <v>2.9303643197705247</v>
      </c>
      <c r="AA166" s="260">
        <f t="shared" si="59"/>
        <v>3.0781685010858535</v>
      </c>
      <c r="AB166" s="260">
        <f t="shared" si="60"/>
        <v>3.2334277540681775</v>
      </c>
      <c r="AC166" s="260">
        <f t="shared" si="61"/>
        <v>3.3965181038953056</v>
      </c>
      <c r="AD166" s="260">
        <f t="shared" si="62"/>
        <v>3.5678345420193711</v>
      </c>
      <c r="AE166" s="260">
        <f t="shared" si="63"/>
        <v>3.7477919828037374</v>
      </c>
      <c r="AF166" s="260">
        <f t="shared" si="64"/>
        <v>3.9368262684115551</v>
      </c>
      <c r="AG166" s="260">
        <f t="shared" si="65"/>
        <v>4.1353952243797387</v>
      </c>
      <c r="AH166" s="260">
        <f t="shared" si="66"/>
        <v>4.3439797684348731</v>
      </c>
      <c r="AI166" s="260">
        <f t="shared" si="67"/>
        <v>4.5630850752365015</v>
      </c>
      <c r="AJ166" s="260">
        <f t="shared" si="68"/>
        <v>4.7932417998687287</v>
      </c>
      <c r="AK166" s="260">
        <f t="shared" si="69"/>
        <v>5.0350073630433068</v>
      </c>
      <c r="AL166" s="260">
        <f t="shared" si="70"/>
        <v>5.288967301126891</v>
      </c>
      <c r="AM166" s="260">
        <f t="shared" si="71"/>
        <v>5.5557366842620972</v>
      </c>
      <c r="AN166" s="260">
        <f t="shared" si="72"/>
        <v>5.835961606016947</v>
      </c>
      <c r="AO166" s="260">
        <f t="shared" si="73"/>
        <v>6.1303207481704982</v>
      </c>
      <c r="AP166" s="260">
        <f t="shared" si="74"/>
        <v>6.439527024424458</v>
      </c>
      <c r="AQ166" s="260">
        <f t="shared" si="75"/>
        <v>6.7643293070217032</v>
      </c>
      <c r="AR166" s="260">
        <f t="shared" si="76"/>
        <v>7.1055142404534344</v>
      </c>
      <c r="AS166" s="260">
        <f t="shared" si="77"/>
        <v>7.4639081466476211</v>
      </c>
      <c r="AT166" s="260">
        <f t="shared" si="78"/>
        <v>7.8403790262529434</v>
      </c>
      <c r="AU166" s="260">
        <f t="shared" si="79"/>
        <v>8.2358386608651806</v>
      </c>
      <c r="AV166" s="260">
        <f t="shared" si="80"/>
        <v>8.6512448212874578</v>
      </c>
      <c r="AW166" s="260">
        <f t="shared" si="81"/>
        <v>9.0876035871725822</v>
      </c>
      <c r="AX166" s="260">
        <f t="shared" si="82"/>
        <v>9.5459717836654576</v>
      </c>
      <c r="AY166" s="260">
        <f t="shared" si="83"/>
        <v>10.027459540946911</v>
      </c>
      <c r="AZ166" s="260">
        <f t="shared" si="84"/>
        <v>10.533232982877946</v>
      </c>
      <c r="BA166" s="260">
        <f t="shared" si="85"/>
        <v>11.064517051256109</v>
      </c>
      <c r="BB166" s="260">
        <f t="shared" si="86"/>
        <v>11.622598472524052</v>
      </c>
      <c r="BC166" s="260">
        <f t="shared" si="87"/>
        <v>12.208828874115461</v>
      </c>
      <c r="BD166" s="260">
        <f t="shared" si="88"/>
        <v>12.824628057985844</v>
      </c>
      <c r="BE166" s="260">
        <f t="shared" si="89"/>
        <v>13.471487439256441</v>
      </c>
      <c r="BF166" s="260">
        <f t="shared" si="90"/>
        <v>14.150973658299318</v>
      </c>
      <c r="BG166" s="260">
        <f t="shared" si="91"/>
        <v>14.864732375011888</v>
      </c>
      <c r="BH166" s="260">
        <f t="shared" si="92"/>
        <v>15.614492254470202</v>
      </c>
      <c r="BI166" s="260">
        <f t="shared" si="93"/>
        <v>16.402069153614004</v>
      </c>
      <c r="BJ166" s="260">
        <f t="shared" si="94"/>
        <v>17.22937051910332</v>
      </c>
      <c r="BK166" s="260">
        <f t="shared" si="95"/>
        <v>18.098400006997831</v>
      </c>
      <c r="BL166" s="260">
        <f t="shared" si="96"/>
        <v>19.011262335447533</v>
      </c>
      <c r="BM166" s="260">
        <f t="shared" si="97"/>
        <v>19.970168382147492</v>
      </c>
      <c r="BN166" s="260">
        <f t="shared" si="98"/>
        <v>20.977440538902293</v>
      </c>
      <c r="BO166" s="260">
        <f t="shared" si="99"/>
        <v>22.035518336268542</v>
      </c>
      <c r="BP166" s="260">
        <f t="shared" si="100"/>
        <v>23.146964351897797</v>
      </c>
      <c r="BQ166" s="260">
        <f t="shared" si="101"/>
        <v>24.314470416889492</v>
      </c>
      <c r="BR166" s="260">
        <f t="shared" si="102"/>
        <v>25.540864135185092</v>
      </c>
      <c r="BS166" s="260">
        <f t="shared" si="103"/>
        <v>26.82911573179295</v>
      </c>
      <c r="BT166" s="260">
        <f t="shared" si="104"/>
        <v>28.182345246429684</v>
      </c>
      <c r="BU166" s="260">
        <f t="shared" si="105"/>
        <v>29.603830090000493</v>
      </c>
      <c r="BV166" s="260">
        <f t="shared" si="106"/>
        <v>31.097012982219596</v>
      </c>
      <c r="BW166" s="260">
        <f t="shared" si="107"/>
        <v>32.665510289595034</v>
      </c>
      <c r="BX166" s="260">
        <f t="shared" si="108"/>
        <v>34.313120783971762</v>
      </c>
      <c r="BY166" s="260">
        <f t="shared" si="109"/>
        <v>36.043834842845534</v>
      </c>
      <c r="BZ166" s="260">
        <f t="shared" si="110"/>
        <v>37.861844113729944</v>
      </c>
      <c r="CA166" s="260">
        <f t="shared" si="111"/>
        <v>39.771551665982926</v>
      </c>
      <c r="CB166" s="260">
        <f t="shared" si="112"/>
        <v>41.777582654679662</v>
      </c>
      <c r="CC166" s="260">
        <f t="shared" si="113"/>
        <v>43.884795522358843</v>
      </c>
      <c r="CD166" s="260">
        <f t="shared" si="114"/>
        <v>46.09829376577207</v>
      </c>
      <c r="CE166" s="260">
        <f t="shared" si="115"/>
        <v>48.423438296134428</v>
      </c>
      <c r="CF166" s="260">
        <f t="shared" si="116"/>
        <v>50.865860422811814</v>
      </c>
      <c r="CG166" s="260">
        <f t="shared" si="117"/>
        <v>53.431475491890403</v>
      </c>
      <c r="CH166" s="260">
        <f t="shared" si="118"/>
        <v>56.126497212659693</v>
      </c>
      <c r="CI166" s="260">
        <f t="shared" si="119"/>
        <v>58.957452706706889</v>
      </c>
      <c r="CJ166" s="260">
        <f t="shared" si="120"/>
        <v>61.931198316070031</v>
      </c>
      <c r="CK166" s="260">
        <f t="shared" si="121"/>
        <v>65.054936208736166</v>
      </c>
      <c r="CL166" s="260">
        <f t="shared" si="122"/>
        <v>68.336231821701503</v>
      </c>
      <c r="CM166" s="260">
        <f t="shared" si="123"/>
        <v>71.783032183839424</v>
      </c>
      <c r="CN166" s="260">
        <f t="shared" si="124"/>
        <v>75.403685162952655</v>
      </c>
      <c r="CO166" s="260">
        <f t="shared" si="125"/>
        <v>79.206959683624461</v>
      </c>
      <c r="CP166" s="260">
        <f t="shared" si="126"/>
        <v>83.202066964834856</v>
      </c>
      <c r="CQ166" s="260">
        <f t="shared" si="127"/>
        <v>87.398682828777524</v>
      </c>
      <c r="CR166" s="260">
        <f t="shared" si="128"/>
        <v>91.806971134907712</v>
      </c>
      <c r="CS166" s="260">
        <f t="shared" si="129"/>
        <v>96.437608395976213</v>
      </c>
      <c r="CT166" s="260">
        <f t="shared" si="130"/>
        <v>101.30180963566769</v>
      </c>
      <c r="CU166" s="260">
        <f t="shared" si="131"/>
        <v>106.41135555046839</v>
      </c>
      <c r="CV166" s="260">
        <f t="shared" si="132"/>
        <v>111.77862104154663</v>
      </c>
      <c r="CW166" s="260">
        <f t="shared" si="133"/>
        <v>117.41660518574886</v>
      </c>
      <c r="CX166" s="260">
        <f t="shared" si="134"/>
        <v>123.33896271829751</v>
      </c>
      <c r="CY166" s="260">
        <f t="shared" si="135"/>
        <v>129.56003710343995</v>
      </c>
      <c r="CZ166" s="260">
        <f t="shared" si="136"/>
        <v>136.09489527314261</v>
      </c>
      <c r="DA166" s="260">
        <f t="shared" si="137"/>
        <v>142.95936411796441</v>
      </c>
      <c r="DB166" s="260">
        <f t="shared" si="138"/>
        <v>150.17006881848795</v>
      </c>
      <c r="DC166" s="260">
        <f t="shared" si="139"/>
        <v>157.74447311014316</v>
      </c>
      <c r="DD166" s="260">
        <f t="shared" si="140"/>
        <v>165.70092157894254</v>
      </c>
      <c r="DE166" s="260">
        <f t="shared" si="141"/>
        <v>174.05868409056396</v>
      </c>
      <c r="DF166" s="260">
        <f t="shared" si="142"/>
        <v>182.83800246038493</v>
      </c>
      <c r="DG166" s="260">
        <f t="shared" si="143"/>
        <v>192.0601394774994</v>
      </c>
      <c r="DH166" s="260">
        <f t="shared" si="144"/>
        <v>201.74743040144929</v>
      </c>
      <c r="DI166" s="260">
        <f t="shared" si="145"/>
        <v>211.92333705639132</v>
      </c>
      <c r="DJ166" s="260">
        <f t="shared" si="146"/>
        <v>222.61250465371083</v>
      </c>
      <c r="DK166" s="260">
        <f t="shared" si="147"/>
        <v>233.84082148070289</v>
      </c>
      <c r="DL166" s="260">
        <f t="shared" si="148"/>
        <v>245.63548159988079</v>
      </c>
      <c r="DM166" s="260">
        <f t="shared" si="149"/>
        <v>258.02505071076524</v>
      </c>
      <c r="DN166" s="260">
        <f t="shared" si="150"/>
        <v>271.03953533366609</v>
      </c>
      <c r="DO166" s="260">
        <f t="shared" si="151"/>
        <v>284.7104554830135</v>
      </c>
      <c r="DP166" s="260">
        <f t="shared" si="152"/>
        <v>299.07092100624794</v>
      </c>
      <c r="DQ166" s="260">
        <f t="shared" si="153"/>
        <v>314.15571177315553</v>
      </c>
      <c r="DR166" s="260">
        <f t="shared" si="154"/>
        <v>330.00136190985995</v>
      </c>
      <c r="DS166" s="260">
        <f t="shared" si="155"/>
        <v>346.6462482814801</v>
      </c>
      <c r="DT166" s="260">
        <f t="shared" si="156"/>
        <v>364.13068343774984</v>
      </c>
      <c r="DU166" s="260">
        <f t="shared" si="157"/>
        <v>382.49701324670764</v>
      </c>
      <c r="DV166" s="260">
        <f t="shared" si="158"/>
        <v>401.78971945291585</v>
      </c>
      <c r="DW166" s="260">
        <f t="shared" si="159"/>
        <v>422.05552740859838</v>
      </c>
      <c r="DX166" s="260">
        <f t="shared" si="160"/>
        <v>443.34351923861158</v>
      </c>
      <c r="DY166" s="260">
        <f t="shared" si="161"/>
        <v>465.70525271332542</v>
      </c>
      <c r="DZ166" s="260">
        <f t="shared" si="162"/>
        <v>489.19488611731509</v>
      </c>
      <c r="EA166" s="260">
        <f t="shared" si="163"/>
        <v>513.86930941628475</v>
      </c>
      <c r="EB166" s="260">
        <f t="shared" si="164"/>
        <v>539.7882820398986</v>
      </c>
      <c r="EC166" s="260">
        <f t="shared" si="165"/>
        <v>567.01457761421909</v>
      </c>
      <c r="ED166" s="260">
        <f t="shared" si="166"/>
        <v>595.61413599428067</v>
      </c>
      <c r="EE166" s="260">
        <f t="shared" si="167"/>
        <v>625.65622296501112</v>
      </c>
      <c r="EF166" s="260">
        <f t="shared" si="168"/>
        <v>657.21359799728214</v>
      </c>
      <c r="EG166" s="260">
        <f t="shared" si="169"/>
        <v>690.36269046538064</v>
      </c>
      <c r="EH166" s="260">
        <f t="shared" si="170"/>
        <v>725.18378475268548</v>
      </c>
      <c r="EI166" s="260">
        <f t="shared" si="171"/>
        <v>761.7612146938593</v>
      </c>
      <c r="EJ166" s="260">
        <f t="shared" si="172"/>
        <v>800.18356782448075</v>
      </c>
      <c r="EK166" s="260">
        <f t="shared" si="173"/>
        <v>840.54389993278937</v>
      </c>
      <c r="EL166" s="260">
        <f t="shared" si="174"/>
        <v>882.93996043317406</v>
      </c>
      <c r="EM166" s="260">
        <f t="shared" si="175"/>
        <v>927.47442910723748</v>
      </c>
      <c r="EN166" s="260">
        <f t="shared" si="176"/>
        <v>974.25516478580732</v>
      </c>
      <c r="EO166" s="260">
        <f t="shared" si="177"/>
        <v>1023.3954665741779</v>
      </c>
      <c r="EP166" s="260">
        <f t="shared" si="178"/>
        <v>1075.0143482532521</v>
      </c>
      <c r="EQ166" s="260">
        <f t="shared" si="179"/>
        <v>1129.2368265211578</v>
      </c>
      <c r="ER166" s="260">
        <f t="shared" si="180"/>
        <v>1186.1942237734386</v>
      </c>
      <c r="ES166" s="260">
        <f t="shared" si="181"/>
        <v>1246.0244861551259</v>
      </c>
      <c r="ET166" s="260">
        <f t="shared" si="182"/>
        <v>1308.8725176549885</v>
      </c>
      <c r="EU166" s="260">
        <f t="shared" si="183"/>
        <v>1374.8905310511107</v>
      </c>
      <c r="EV166" s="260">
        <f t="shared" si="184"/>
        <v>1444.2384165577566</v>
      </c>
      <c r="EW166" s="260">
        <f t="shared" si="185"/>
        <v>1517.0841290663577</v>
      </c>
      <c r="EX166" s="260">
        <f t="shared" si="186"/>
        <v>1593.6040949184846</v>
      </c>
      <c r="EY166" s="260">
        <f t="shared" si="187"/>
        <v>1673.9836391959782</v>
      </c>
      <c r="EZ166" s="260">
        <f t="shared" si="188"/>
        <v>1758.4174345630988</v>
      </c>
      <c r="FA166" s="260">
        <f t="shared" si="189"/>
        <v>1847.1099727477542</v>
      </c>
      <c r="FB166" s="260">
        <f t="shared" si="190"/>
        <v>1940.2760598036944</v>
      </c>
      <c r="FC166" s="260">
        <f t="shared" si="191"/>
        <v>2038.1413363531558</v>
      </c>
      <c r="FD166" s="260">
        <f t="shared" si="192"/>
        <v>2140.9428240699453</v>
      </c>
      <c r="FE166" s="260">
        <f t="shared" si="193"/>
        <v>2248.9294997264951</v>
      </c>
      <c r="FF166" s="260">
        <f t="shared" si="194"/>
        <v>2362.362898195187</v>
      </c>
      <c r="FG166" s="260">
        <f t="shared" si="195"/>
        <v>2481.5177458643634</v>
      </c>
      <c r="FH166" s="260">
        <f t="shared" si="196"/>
        <v>2606.6826260031116</v>
      </c>
      <c r="FI166" s="260">
        <f t="shared" si="197"/>
        <v>2738.1606776862727</v>
      </c>
      <c r="FJ166" s="260">
        <f t="shared" si="198"/>
        <v>2876.2703299724221</v>
      </c>
      <c r="FK166" s="260">
        <f t="shared" si="199"/>
        <v>3021.3460731129321</v>
      </c>
      <c r="FL166" s="260">
        <f t="shared" si="200"/>
        <v>3173.7392686599319</v>
      </c>
      <c r="FM166" s="260">
        <f t="shared" si="201"/>
        <v>3333.8190004351695</v>
      </c>
      <c r="FN166" s="260">
        <f t="shared" si="202"/>
        <v>3501.9729684207587</v>
      </c>
      <c r="FO166" s="260">
        <f t="shared" si="203"/>
        <v>3678.608427736744</v>
      </c>
      <c r="FP166" s="260">
        <f t="shared" si="204"/>
        <v>3864.1531749795972</v>
      </c>
      <c r="FQ166" s="260">
        <f t="shared" si="205"/>
        <v>4059.0565843104932</v>
      </c>
      <c r="FR166" s="260">
        <f t="shared" si="206"/>
        <v>4263.7906958026742</v>
      </c>
      <c r="FS166" s="260">
        <f t="shared" si="207"/>
        <v>4478.8513586837935</v>
      </c>
      <c r="FT166" s="260">
        <f t="shared" si="208"/>
        <v>4704.7594322420828</v>
      </c>
      <c r="FU166" s="260">
        <f t="shared" si="209"/>
        <v>4942.0620473048293</v>
      </c>
      <c r="FV166" s="260">
        <f t="shared" si="210"/>
        <v>5191.3339313443703</v>
      </c>
      <c r="FW166" s="260">
        <f t="shared" si="211"/>
        <v>5453.1788004208984</v>
      </c>
      <c r="FX166" s="260">
        <f t="shared" si="212"/>
        <v>5728.2308213332444</v>
      </c>
      <c r="FY166" s="260">
        <f t="shared" si="213"/>
        <v>6017.1561475188619</v>
      </c>
      <c r="FZ166" s="260">
        <f t="shared" si="214"/>
        <v>6320.6545324228136</v>
      </c>
      <c r="GA166" s="260">
        <f t="shared" si="215"/>
        <v>6639.4610242432345</v>
      </c>
      <c r="GB166" s="260">
        <f t="shared" si="216"/>
        <v>6974.3477461577822</v>
      </c>
      <c r="GC166" s="260">
        <f t="shared" si="217"/>
        <v>7326.1257663426522</v>
      </c>
      <c r="GD166" s="260">
        <f t="shared" si="218"/>
        <v>7695.6470623131836</v>
      </c>
      <c r="GE166" s="260">
        <f t="shared" si="219"/>
        <v>8083.8065843435315</v>
      </c>
      <c r="GF166" s="260">
        <f t="shared" si="220"/>
        <v>8491.5444229628356</v>
      </c>
      <c r="GG166" s="260">
        <f t="shared" si="221"/>
        <v>8919.8480857773793</v>
      </c>
      <c r="GH166" s="260">
        <f t="shared" si="222"/>
        <v>9369.7548891330352</v>
      </c>
      <c r="GI166" s="260">
        <f t="shared" si="223"/>
        <v>9842.3544704103751</v>
      </c>
      <c r="GJ166" s="260">
        <f t="shared" si="224"/>
        <v>10338.791427037047</v>
      </c>
      <c r="GK166" s="260">
        <f t="shared" si="225"/>
        <v>10860.268088608882</v>
      </c>
      <c r="GL166" s="260">
        <f t="shared" si="226"/>
        <v>11408.047428833555</v>
      </c>
      <c r="GM166" s="260">
        <f t="shared" si="227"/>
        <v>11983.45612434935</v>
      </c>
      <c r="GN166" s="260">
        <f t="shared" si="228"/>
        <v>12587.887767827155</v>
      </c>
      <c r="GO166" s="260">
        <f t="shared" si="229"/>
        <v>13222.806243137635</v>
      </c>
      <c r="GP166" s="260">
        <f t="shared" si="230"/>
        <v>13889.749270757908</v>
      </c>
      <c r="GQ166" s="260">
        <f t="shared" si="231"/>
        <v>14590.332132004432</v>
      </c>
      <c r="GR166" s="260">
        <f t="shared" si="232"/>
        <v>15326.251581111881</v>
      </c>
      <c r="GS166" s="260">
        <f t="shared" si="233"/>
        <v>16099.289954632755</v>
      </c>
      <c r="GT166" s="260">
        <f t="shared" si="234"/>
        <v>16911.31948811033</v>
      </c>
      <c r="GU166" s="260">
        <f t="shared" si="235"/>
        <v>17764.30685047961</v>
      </c>
      <c r="GV166" s="260">
        <f t="shared" si="236"/>
        <v>18660.317907178196</v>
      </c>
      <c r="GW166" s="260">
        <f t="shared" si="237"/>
        <v>19601.522723502956</v>
      </c>
      <c r="GX166" s="260">
        <f t="shared" si="238"/>
        <v>20590.200820330192</v>
      </c>
      <c r="GY166" s="260">
        <f t="shared" si="239"/>
        <v>21628.746694928283</v>
      </c>
      <c r="GZ166" s="260">
        <f t="shared" si="240"/>
        <v>22719.675620233666</v>
      </c>
      <c r="HA166" s="260">
        <f t="shared" si="241"/>
        <v>23865.629736635627</v>
      </c>
      <c r="HB166" s="260">
        <f t="shared" si="242"/>
        <v>25069.384451023638</v>
      </c>
      <c r="HC166" s="260">
        <f t="shared" si="243"/>
        <v>26333.85515859523</v>
      </c>
    </row>
    <row r="167" spans="1:211" ht="12" customHeight="1">
      <c r="A167" s="259" t="s">
        <v>37</v>
      </c>
      <c r="B167" s="274">
        <f t="shared" si="35"/>
        <v>8.2621055531781229E-2</v>
      </c>
      <c r="C167" s="275">
        <v>-72.900634920634914</v>
      </c>
      <c r="D167" s="276">
        <f t="shared" si="36"/>
        <v>2.4</v>
      </c>
      <c r="E167" s="276">
        <f t="shared" si="37"/>
        <v>2.4900000000000002</v>
      </c>
      <c r="F167" s="276">
        <f t="shared" si="38"/>
        <v>2.6388870967741935</v>
      </c>
      <c r="G167" s="276">
        <f t="shared" si="39"/>
        <v>2.741915322580645</v>
      </c>
      <c r="H167" s="276">
        <f t="shared" si="40"/>
        <v>2.8573884584637095</v>
      </c>
      <c r="I167" s="276">
        <f t="shared" si="41"/>
        <v>2.9857841423397784</v>
      </c>
      <c r="J167" s="276">
        <f t="shared" si="42"/>
        <v>3.1283714655984327</v>
      </c>
      <c r="K167" s="276">
        <f t="shared" si="43"/>
        <v>3.286593123914991</v>
      </c>
      <c r="L167" s="276">
        <f t="shared" si="44"/>
        <v>3.4620890215002769</v>
      </c>
      <c r="M167" s="276">
        <f t="shared" si="45"/>
        <v>3.656723653267667</v>
      </c>
      <c r="N167" s="260">
        <f t="shared" si="46"/>
        <v>3.8411645578409077</v>
      </c>
      <c r="O167" s="260">
        <f t="shared" si="47"/>
        <v>4.0349084479567932</v>
      </c>
      <c r="P167" s="260">
        <f t="shared" si="48"/>
        <v>4.2384245554281197</v>
      </c>
      <c r="Q167" s="260">
        <f t="shared" si="49"/>
        <v>4.4522057795766914</v>
      </c>
      <c r="R167" s="260">
        <f t="shared" si="50"/>
        <v>4.6767698809950566</v>
      </c>
      <c r="S167" s="260">
        <f t="shared" si="51"/>
        <v>4.9126607355202001</v>
      </c>
      <c r="T167" s="260">
        <f t="shared" si="52"/>
        <v>5.1604496514562177</v>
      </c>
      <c r="U167" s="260">
        <f t="shared" si="53"/>
        <v>5.4207367532361728</v>
      </c>
      <c r="V167" s="260">
        <f t="shared" si="54"/>
        <v>5.6941524348742591</v>
      </c>
      <c r="W167" s="260">
        <f t="shared" si="55"/>
        <v>5.9813588867284029</v>
      </c>
      <c r="X167" s="260">
        <f t="shared" si="56"/>
        <v>6.283051699271005</v>
      </c>
      <c r="Y167" s="260">
        <f t="shared" si="57"/>
        <v>6.5999615477520148</v>
      </c>
      <c r="Z167" s="260">
        <f t="shared" si="58"/>
        <v>6.9328559618344672</v>
      </c>
      <c r="AA167" s="260">
        <f t="shared" si="59"/>
        <v>7.2825411844883803</v>
      </c>
      <c r="AB167" s="260">
        <f t="shared" si="60"/>
        <v>7.649864124645104</v>
      </c>
      <c r="AC167" s="260">
        <f t="shared" si="61"/>
        <v>8.0357144083413026</v>
      </c>
      <c r="AD167" s="260">
        <f t="shared" si="62"/>
        <v>8.4410265333202492</v>
      </c>
      <c r="AE167" s="260">
        <f t="shared" si="63"/>
        <v>8.8667821323087281</v>
      </c>
      <c r="AF167" s="260">
        <f t="shared" si="64"/>
        <v>9.3140123504509909</v>
      </c>
      <c r="AG167" s="260">
        <f t="shared" si="65"/>
        <v>9.7838003426577309</v>
      </c>
      <c r="AH167" s="260">
        <f t="shared" si="66"/>
        <v>10.277283896918453</v>
      </c>
      <c r="AI167" s="260">
        <f t="shared" si="67"/>
        <v>10.795658189930659</v>
      </c>
      <c r="AJ167" s="260">
        <f t="shared" si="68"/>
        <v>11.340178681719809</v>
      </c>
      <c r="AK167" s="260">
        <f t="shared" si="69"/>
        <v>11.912164156260529</v>
      </c>
      <c r="AL167" s="260">
        <f t="shared" si="70"/>
        <v>12.512999915463251</v>
      </c>
      <c r="AM167" s="260">
        <f t="shared" si="71"/>
        <v>13.144141134261826</v>
      </c>
      <c r="AN167" s="260">
        <f t="shared" si="72"/>
        <v>13.807116384927873</v>
      </c>
      <c r="AO167" s="260">
        <f t="shared" si="73"/>
        <v>14.503531339147466</v>
      </c>
      <c r="AP167" s="260">
        <f t="shared" si="74"/>
        <v>15.235072656826278</v>
      </c>
      <c r="AQ167" s="260">
        <f t="shared" si="75"/>
        <v>16.003512071041534</v>
      </c>
      <c r="AR167" s="260">
        <f t="shared" si="76"/>
        <v>16.810710679034244</v>
      </c>
      <c r="AS167" s="260">
        <f t="shared" si="77"/>
        <v>17.658623449634074</v>
      </c>
      <c r="AT167" s="260">
        <f t="shared" si="78"/>
        <v>18.549303958033526</v>
      </c>
      <c r="AU167" s="260">
        <f t="shared" si="79"/>
        <v>19.484909359378648</v>
      </c>
      <c r="AV167" s="260">
        <f t="shared" si="80"/>
        <v>20.467705613221881</v>
      </c>
      <c r="AW167" s="260">
        <f t="shared" si="81"/>
        <v>21.500072971490262</v>
      </c>
      <c r="AX167" s="260">
        <f t="shared" si="82"/>
        <v>22.584511743260389</v>
      </c>
      <c r="AY167" s="260">
        <f t="shared" si="83"/>
        <v>23.723648350301943</v>
      </c>
      <c r="AZ167" s="260">
        <f t="shared" si="84"/>
        <v>24.920241688055835</v>
      </c>
      <c r="BA167" s="260">
        <f t="shared" si="85"/>
        <v>26.177189807452695</v>
      </c>
      <c r="BB167" s="260">
        <f t="shared" si="86"/>
        <v>27.497536933754553</v>
      </c>
      <c r="BC167" s="260">
        <f t="shared" si="87"/>
        <v>28.884480839418771</v>
      </c>
      <c r="BD167" s="260">
        <f t="shared" si="88"/>
        <v>30.341380588840682</v>
      </c>
      <c r="BE167" s="260">
        <f t="shared" si="89"/>
        <v>31.871764673732073</v>
      </c>
      <c r="BF167" s="260">
        <f t="shared" si="90"/>
        <v>33.479339558838745</v>
      </c>
      <c r="BG167" s="260">
        <f t="shared" si="91"/>
        <v>35.167998658694138</v>
      </c>
      <c r="BH167" s="260">
        <f t="shared" si="92"/>
        <v>36.941831767150049</v>
      </c>
      <c r="BI167" s="260">
        <f t="shared" si="93"/>
        <v>38.805134962521954</v>
      </c>
      <c r="BJ167" s="260">
        <f t="shared" si="94"/>
        <v>40.762421012338287</v>
      </c>
      <c r="BK167" s="260">
        <f t="shared" si="95"/>
        <v>42.818430302893404</v>
      </c>
      <c r="BL167" s="260">
        <f t="shared" si="96"/>
        <v>44.978142320074326</v>
      </c>
      <c r="BM167" s="260">
        <f t="shared" si="97"/>
        <v>47.246787709267274</v>
      </c>
      <c r="BN167" s="260">
        <f t="shared" si="98"/>
        <v>49.629860943551748</v>
      </c>
      <c r="BO167" s="260">
        <f t="shared" si="99"/>
        <v>52.133133630863782</v>
      </c>
      <c r="BP167" s="260">
        <f t="shared" si="100"/>
        <v>54.762668492357001</v>
      </c>
      <c r="BQ167" s="260">
        <f t="shared" si="101"/>
        <v>57.524834045816036</v>
      </c>
      <c r="BR167" s="260">
        <f t="shared" si="102"/>
        <v>60.426320029684348</v>
      </c>
      <c r="BS167" s="260">
        <f t="shared" si="103"/>
        <v>63.474153605062085</v>
      </c>
      <c r="BT167" s="260">
        <f t="shared" si="104"/>
        <v>66.675716374913961</v>
      </c>
      <c r="BU167" s="260">
        <f t="shared" si="105"/>
        <v>70.038762261706268</v>
      </c>
      <c r="BV167" s="260">
        <f t="shared" si="106"/>
        <v>73.571436286771203</v>
      </c>
      <c r="BW167" s="260">
        <f t="shared" si="107"/>
        <v>77.282294296880551</v>
      </c>
      <c r="BX167" s="260">
        <f t="shared" si="108"/>
        <v>81.180323685804865</v>
      </c>
      <c r="BY167" s="260">
        <f t="shared" si="109"/>
        <v>85.274965161044165</v>
      </c>
      <c r="BZ167" s="260">
        <f t="shared" si="110"/>
        <v>89.576135608447217</v>
      </c>
      <c r="CA167" s="260">
        <f t="shared" si="111"/>
        <v>94.09425211009578</v>
      </c>
      <c r="CB167" s="260">
        <f t="shared" si="112"/>
        <v>98.840257173623144</v>
      </c>
      <c r="CC167" s="260">
        <f t="shared" si="113"/>
        <v>103.82564523407017</v>
      </c>
      <c r="CD167" s="260">
        <f t="shared" si="114"/>
        <v>109.06249049246425</v>
      </c>
      <c r="CE167" s="260">
        <f t="shared" si="115"/>
        <v>114.56347615854411</v>
      </c>
      <c r="CF167" s="260">
        <f t="shared" si="116"/>
        <v>120.34192516845349</v>
      </c>
      <c r="CG167" s="260">
        <f t="shared" si="117"/>
        <v>126.41183245179998</v>
      </c>
      <c r="CH167" s="260">
        <f t="shared" si="118"/>
        <v>132.78789882622675</v>
      </c>
      <c r="CI167" s="260">
        <f t="shared" si="119"/>
        <v>139.48556660158721</v>
      </c>
      <c r="CJ167" s="260">
        <f t="shared" si="120"/>
        <v>146.52105697995316</v>
      </c>
      <c r="CK167" s="260">
        <f t="shared" si="121"/>
        <v>153.91140934203571</v>
      </c>
      <c r="CL167" s="260">
        <f t="shared" si="122"/>
        <v>161.67452251516823</v>
      </c>
      <c r="CM167" s="260">
        <f t="shared" si="123"/>
        <v>169.82919812279792</v>
      </c>
      <c r="CN167" s="260">
        <f t="shared" si="124"/>
        <v>178.39518612047615</v>
      </c>
      <c r="CO167" s="260">
        <f t="shared" si="125"/>
        <v>187.39323262863098</v>
      </c>
      <c r="CP167" s="260">
        <f t="shared" si="126"/>
        <v>196.84513017796939</v>
      </c>
      <c r="CQ167" s="260">
        <f t="shared" si="127"/>
        <v>206.77377048919951</v>
      </c>
      <c r="CR167" s="260">
        <f t="shared" si="128"/>
        <v>217.20319991490078</v>
      </c>
      <c r="CS167" s="260">
        <f t="shared" si="129"/>
        <v>228.15867767781782</v>
      </c>
      <c r="CT167" s="260">
        <f t="shared" si="130"/>
        <v>239.66673704662648</v>
      </c>
      <c r="CU167" s="260">
        <f t="shared" si="131"/>
        <v>251.75524959733443</v>
      </c>
      <c r="CV167" s="260">
        <f t="shared" si="132"/>
        <v>264.45349271595256</v>
      </c>
      <c r="CW167" s="260">
        <f t="shared" si="133"/>
        <v>277.7922205059229</v>
      </c>
      <c r="CX167" s="260">
        <f t="shared" si="134"/>
        <v>291.80373827203482</v>
      </c>
      <c r="CY167" s="260">
        <f t="shared" si="135"/>
        <v>306.52198076122403</v>
      </c>
      <c r="CZ167" s="260">
        <f t="shared" si="136"/>
        <v>321.98259434974648</v>
      </c>
      <c r="DA167" s="260">
        <f t="shared" si="137"/>
        <v>338.22302337577855</v>
      </c>
      <c r="DB167" s="260">
        <f t="shared" si="138"/>
        <v>355.28260082653281</v>
      </c>
      <c r="DC167" s="260">
        <f t="shared" si="139"/>
        <v>373.2026435995279</v>
      </c>
      <c r="DD167" s="260">
        <f t="shared" si="140"/>
        <v>392.02655256872538</v>
      </c>
      <c r="DE167" s="260">
        <f t="shared" si="141"/>
        <v>411.79991769788739</v>
      </c>
      <c r="DF167" s="260">
        <f t="shared" si="142"/>
        <v>432.57062845573006</v>
      </c>
      <c r="DG167" s="260">
        <f t="shared" si="143"/>
        <v>454.38898980028921</v>
      </c>
      <c r="DH167" s="260">
        <f t="shared" si="144"/>
        <v>477.30784401340293</v>
      </c>
      <c r="DI167" s="260">
        <f t="shared" si="145"/>
        <v>501.3826986803852</v>
      </c>
      <c r="DJ167" s="260">
        <f t="shared" si="146"/>
        <v>526.67186112484467</v>
      </c>
      <c r="DK167" s="260">
        <f t="shared" si="147"/>
        <v>553.23657962424068</v>
      </c>
      <c r="DL167" s="260">
        <f t="shared" si="148"/>
        <v>581.14119174818882</v>
      </c>
      <c r="DM167" s="260">
        <f t="shared" si="149"/>
        <v>610.4532801787775</v>
      </c>
      <c r="DN167" s="260">
        <f t="shared" si="150"/>
        <v>641.2438363902819</v>
      </c>
      <c r="DO167" s="260">
        <f t="shared" si="151"/>
        <v>673.58743258469235</v>
      </c>
      <c r="DP167" s="260">
        <f t="shared" si="152"/>
        <v>707.56240229947207</v>
      </c>
      <c r="DQ167" s="260">
        <f t="shared" si="153"/>
        <v>743.25103012496049</v>
      </c>
      <c r="DR167" s="260">
        <f t="shared" si="154"/>
        <v>780.73975099090296</v>
      </c>
      <c r="DS167" s="260">
        <f t="shared" si="155"/>
        <v>820.11935950476197</v>
      </c>
      <c r="DT167" s="260">
        <f t="shared" si="156"/>
        <v>861.48522984881038</v>
      </c>
      <c r="DU167" s="260">
        <f t="shared" si="157"/>
        <v>904.93754676857907</v>
      </c>
      <c r="DV167" s="260">
        <f t="shared" si="158"/>
        <v>950.5815482120945</v>
      </c>
      <c r="DW167" s="260">
        <f t="shared" si="159"/>
        <v>998.52778020755807</v>
      </c>
      <c r="DX167" s="260">
        <f t="shared" si="160"/>
        <v>1048.8923645967604</v>
      </c>
      <c r="DY167" s="260">
        <f t="shared" si="161"/>
        <v>1101.7972802726597</v>
      </c>
      <c r="DZ167" s="260">
        <f t="shared" si="162"/>
        <v>1157.3706586022556</v>
      </c>
      <c r="EA167" s="260">
        <f t="shared" si="163"/>
        <v>1215.7470937502528</v>
      </c>
      <c r="EB167" s="260">
        <f t="shared" si="164"/>
        <v>1277.0679686550898</v>
      </c>
      <c r="EC167" s="260">
        <f t="shared" si="165"/>
        <v>1341.4817974468206</v>
      </c>
      <c r="ED167" s="260">
        <f t="shared" si="166"/>
        <v>1409.144585136158</v>
      </c>
      <c r="EE167" s="260">
        <f t="shared" si="167"/>
        <v>1480.2202054458157</v>
      </c>
      <c r="EF167" s="260">
        <f t="shared" si="168"/>
        <v>1554.880797699225</v>
      </c>
      <c r="EG167" s="260">
        <f t="shared" si="169"/>
        <v>1633.3071837278592</v>
      </c>
      <c r="EH167" s="260">
        <f t="shared" si="170"/>
        <v>1715.6893058068797</v>
      </c>
      <c r="EI167" s="260">
        <f t="shared" si="171"/>
        <v>1802.2266866797495</v>
      </c>
      <c r="EJ167" s="260">
        <f t="shared" si="172"/>
        <v>1893.1289127859552</v>
      </c>
      <c r="EK167" s="260">
        <f t="shared" si="173"/>
        <v>1988.6161418621741</v>
      </c>
      <c r="EL167" s="260">
        <f t="shared" si="174"/>
        <v>2088.9196361462582</v>
      </c>
      <c r="EM167" s="260">
        <f t="shared" si="175"/>
        <v>2194.282322475407</v>
      </c>
      <c r="EN167" s="260">
        <f t="shared" si="176"/>
        <v>2304.9593806350467</v>
      </c>
      <c r="EO167" s="260">
        <f t="shared" si="177"/>
        <v>2421.2188613833409</v>
      </c>
      <c r="EP167" s="260">
        <f t="shared" si="178"/>
        <v>2543.3423356481453</v>
      </c>
      <c r="EQ167" s="260">
        <f t="shared" si="179"/>
        <v>2671.6255764687025</v>
      </c>
      <c r="ER167" s="260">
        <f t="shared" si="180"/>
        <v>2806.3792753336861</v>
      </c>
      <c r="ES167" s="260">
        <f t="shared" si="181"/>
        <v>2947.9297946505067</v>
      </c>
      <c r="ET167" s="260">
        <f t="shared" si="182"/>
        <v>3096.619958168299</v>
      </c>
      <c r="EU167" s="260">
        <f t="shared" si="183"/>
        <v>3252.8098812689236</v>
      </c>
      <c r="EV167" s="260">
        <f t="shared" si="184"/>
        <v>3416.8778431368919</v>
      </c>
      <c r="EW167" s="260">
        <f t="shared" si="185"/>
        <v>3589.2212029205252</v>
      </c>
      <c r="EX167" s="260">
        <f t="shared" si="186"/>
        <v>3770.257362103227</v>
      </c>
      <c r="EY167" s="260">
        <f t="shared" si="187"/>
        <v>3960.4247754156431</v>
      </c>
      <c r="EZ167" s="260">
        <f t="shared" si="188"/>
        <v>4160.1840127370606</v>
      </c>
      <c r="FA167" s="260">
        <f t="shared" si="189"/>
        <v>4370.0188745578844</v>
      </c>
      <c r="FB167" s="260">
        <f t="shared" si="190"/>
        <v>4590.4375637047488</v>
      </c>
      <c r="FC167" s="260">
        <f t="shared" si="191"/>
        <v>4821.9739161660855</v>
      </c>
      <c r="FD167" s="260">
        <f t="shared" si="192"/>
        <v>5065.1886939991055</v>
      </c>
      <c r="FE167" s="260">
        <f t="shared" si="193"/>
        <v>5320.6709434495169</v>
      </c>
      <c r="FF167" s="260">
        <f t="shared" si="194"/>
        <v>5589.0394215732185</v>
      </c>
      <c r="FG167" s="260">
        <f t="shared" si="195"/>
        <v>5870.9440948151514</v>
      </c>
      <c r="FH167" s="260">
        <f t="shared" si="196"/>
        <v>6167.067713174717</v>
      </c>
      <c r="FI167" s="260">
        <f t="shared" si="197"/>
        <v>6478.1274637702891</v>
      </c>
      <c r="FJ167" s="260">
        <f t="shared" si="198"/>
        <v>6804.8767078075953</v>
      </c>
      <c r="FK167" s="260">
        <f t="shared" si="199"/>
        <v>7148.1068051587717</v>
      </c>
      <c r="FL167" s="260">
        <f t="shared" si="200"/>
        <v>7508.6490309710744</v>
      </c>
      <c r="FM167" s="260">
        <f t="shared" si="201"/>
        <v>7887.376588947116</v>
      </c>
      <c r="FN167" s="260">
        <f t="shared" si="202"/>
        <v>8285.2067261726152</v>
      </c>
      <c r="FO167" s="260">
        <f t="shared" si="203"/>
        <v>8703.1029546136233</v>
      </c>
      <c r="FP167" s="260">
        <f t="shared" si="204"/>
        <v>9142.0773846634729</v>
      </c>
      <c r="FQ167" s="260">
        <f t="shared" si="205"/>
        <v>9603.1931763911653</v>
      </c>
      <c r="FR167" s="260">
        <f t="shared" si="206"/>
        <v>10087.567114427851</v>
      </c>
      <c r="FS167" s="260">
        <f t="shared" si="207"/>
        <v>10596.372312727632</v>
      </c>
      <c r="FT167" s="260">
        <f t="shared" si="208"/>
        <v>11130.841055753335</v>
      </c>
      <c r="FU167" s="260">
        <f t="shared" si="209"/>
        <v>11692.267782968436</v>
      </c>
      <c r="FV167" s="260">
        <f t="shared" si="210"/>
        <v>12282.012223863272</v>
      </c>
      <c r="FW167" s="260">
        <f t="shared" si="211"/>
        <v>12901.502691108357</v>
      </c>
      <c r="FX167" s="260">
        <f t="shared" si="212"/>
        <v>13552.239539810538</v>
      </c>
      <c r="FY167" s="260">
        <f t="shared" si="213"/>
        <v>14235.79880125001</v>
      </c>
      <c r="FZ167" s="260">
        <f t="shared" si="214"/>
        <v>14953.835999898834</v>
      </c>
      <c r="GA167" s="260">
        <f t="shared" si="215"/>
        <v>15708.090162965433</v>
      </c>
      <c r="GB167" s="260">
        <f t="shared" si="216"/>
        <v>16500.388032175866</v>
      </c>
      <c r="GC167" s="260">
        <f t="shared" si="217"/>
        <v>17332.648487992494</v>
      </c>
      <c r="GD167" s="260">
        <f t="shared" si="218"/>
        <v>18206.887196985073</v>
      </c>
      <c r="GE167" s="260">
        <f t="shared" si="219"/>
        <v>19125.221493609886</v>
      </c>
      <c r="GF167" s="260">
        <f t="shared" si="220"/>
        <v>20089.875508220161</v>
      </c>
      <c r="GG167" s="260">
        <f t="shared" si="221"/>
        <v>21103.185553727366</v>
      </c>
      <c r="GH167" s="260">
        <f t="shared" si="222"/>
        <v>22167.605783959487</v>
      </c>
      <c r="GI167" s="260">
        <f t="shared" si="223"/>
        <v>23285.714137420349</v>
      </c>
      <c r="GJ167" s="260">
        <f t="shared" si="224"/>
        <v>24460.218580845223</v>
      </c>
      <c r="GK167" s="260">
        <f t="shared" si="225"/>
        <v>25693.963667674201</v>
      </c>
      <c r="GL167" s="260">
        <f t="shared" si="226"/>
        <v>26989.937427327328</v>
      </c>
      <c r="GM167" s="260">
        <f t="shared" si="227"/>
        <v>28351.27860196682</v>
      </c>
      <c r="GN167" s="260">
        <f t="shared" si="228"/>
        <v>29781.284248273161</v>
      </c>
      <c r="GO167" s="260">
        <f t="shared" si="229"/>
        <v>31283.417722646005</v>
      </c>
      <c r="GP167" s="260">
        <f t="shared" si="230"/>
        <v>32861.317069169316</v>
      </c>
      <c r="GQ167" s="260">
        <f t="shared" si="231"/>
        <v>34518.803830655801</v>
      </c>
      <c r="GR167" s="260">
        <f t="shared" si="232"/>
        <v>36259.89230411021</v>
      </c>
      <c r="GS167" s="260">
        <f t="shared" si="233"/>
        <v>38088.799263027409</v>
      </c>
      <c r="GT167" s="260">
        <f t="shared" si="234"/>
        <v>40009.954170072051</v>
      </c>
      <c r="GU167" s="260">
        <f t="shared" si="235"/>
        <v>42028.009904873797</v>
      </c>
      <c r="GV167" s="260">
        <f t="shared" si="236"/>
        <v>44147.854032920251</v>
      </c>
      <c r="GW167" s="260">
        <f t="shared" si="237"/>
        <v>46374.620642839735</v>
      </c>
      <c r="GX167" s="260">
        <f t="shared" si="238"/>
        <v>48713.702780742853</v>
      </c>
      <c r="GY167" s="260">
        <f t="shared" si="239"/>
        <v>51170.76551173794</v>
      </c>
      <c r="GZ167" s="260">
        <f t="shared" si="240"/>
        <v>53751.759640254139</v>
      </c>
      <c r="HA167" s="260">
        <f t="shared" si="241"/>
        <v>56462.936122401661</v>
      </c>
      <c r="HB167" s="260">
        <f t="shared" si="242"/>
        <v>59310.861205274909</v>
      </c>
      <c r="HC167" s="260">
        <f t="shared" si="243"/>
        <v>62302.432329864379</v>
      </c>
    </row>
    <row r="168" spans="1:211" ht="12" customHeight="1">
      <c r="A168" s="259" t="s">
        <v>38</v>
      </c>
      <c r="B168" s="274">
        <f t="shared" si="35"/>
        <v>8.5735851708642175E-2</v>
      </c>
      <c r="C168" s="275">
        <v>-43.463809523809495</v>
      </c>
      <c r="D168" s="276">
        <f t="shared" si="36"/>
        <v>1.59</v>
      </c>
      <c r="E168" s="276">
        <f t="shared" si="37"/>
        <v>1.68</v>
      </c>
      <c r="F168" s="276">
        <f t="shared" si="38"/>
        <v>1.77</v>
      </c>
      <c r="G168" s="276">
        <f t="shared" si="39"/>
        <v>1.7874216867469879</v>
      </c>
      <c r="H168" s="276">
        <f t="shared" si="40"/>
        <v>1.8757692961156625</v>
      </c>
      <c r="I168" s="276">
        <f t="shared" si="41"/>
        <v>1.9679930790284539</v>
      </c>
      <c r="J168" s="276">
        <f t="shared" si="42"/>
        <v>2.0642363427090911</v>
      </c>
      <c r="K168" s="276">
        <f t="shared" si="43"/>
        <v>2.1646463178020756</v>
      </c>
      <c r="L168" s="276">
        <f t="shared" si="44"/>
        <v>2.2693741977167829</v>
      </c>
      <c r="M168" s="276">
        <f t="shared" si="45"/>
        <v>2.3785751746979904</v>
      </c>
      <c r="N168" s="260">
        <f t="shared" si="46"/>
        <v>2.4985477508112335</v>
      </c>
      <c r="O168" s="260">
        <f t="shared" si="47"/>
        <v>2.6245716046693879</v>
      </c>
      <c r="P168" s="260">
        <f t="shared" si="48"/>
        <v>2.7569519557111977</v>
      </c>
      <c r="Q168" s="260">
        <f t="shared" si="49"/>
        <v>2.8960094182902867</v>
      </c>
      <c r="R168" s="260">
        <f t="shared" si="50"/>
        <v>3.0420807781768269</v>
      </c>
      <c r="S168" s="260">
        <f t="shared" si="51"/>
        <v>3.1955198082250549</v>
      </c>
      <c r="T168" s="260">
        <f t="shared" si="52"/>
        <v>3.3566981251821102</v>
      </c>
      <c r="U168" s="260">
        <f t="shared" si="53"/>
        <v>3.5260060897133236</v>
      </c>
      <c r="V168" s="260">
        <f t="shared" si="54"/>
        <v>3.7038537518237304</v>
      </c>
      <c r="W168" s="260">
        <f t="shared" si="55"/>
        <v>3.890671843965559</v>
      </c>
      <c r="X168" s="260">
        <f t="shared" si="56"/>
        <v>4.0869128242368999</v>
      </c>
      <c r="Y168" s="260">
        <f t="shared" si="57"/>
        <v>4.2930519721981186</v>
      </c>
      <c r="Z168" s="260">
        <f t="shared" si="58"/>
        <v>4.5095885399599691</v>
      </c>
      <c r="AA168" s="260">
        <f t="shared" si="59"/>
        <v>4.7370469613312647</v>
      </c>
      <c r="AB168" s="260">
        <f t="shared" si="60"/>
        <v>4.9759781219545483</v>
      </c>
      <c r="AC168" s="260">
        <f t="shared" si="61"/>
        <v>5.2269606935059496</v>
      </c>
      <c r="AD168" s="260">
        <f t="shared" si="62"/>
        <v>5.4906025351905186</v>
      </c>
      <c r="AE168" s="260">
        <f t="shared" si="63"/>
        <v>5.767542165927372</v>
      </c>
      <c r="AF168" s="260">
        <f t="shared" si="64"/>
        <v>6.0584503107901551</v>
      </c>
      <c r="AG168" s="260">
        <f t="shared" si="65"/>
        <v>6.3640315254481541</v>
      </c>
      <c r="AH168" s="260">
        <f t="shared" si="66"/>
        <v>6.6850259025423533</v>
      </c>
      <c r="AI168" s="260">
        <f t="shared" si="67"/>
        <v>7.0222108641291134</v>
      </c>
      <c r="AJ168" s="260">
        <f t="shared" si="68"/>
        <v>7.376403044532637</v>
      </c>
      <c r="AK168" s="260">
        <f t="shared" si="69"/>
        <v>7.7484602681663262</v>
      </c>
      <c r="AL168" s="260">
        <f t="shared" si="70"/>
        <v>8.1392836271131621</v>
      </c>
      <c r="AM168" s="260">
        <f t="shared" si="71"/>
        <v>8.549819663496832</v>
      </c>
      <c r="AN168" s="260">
        <f t="shared" si="72"/>
        <v>8.9810626619291245</v>
      </c>
      <c r="AO168" s="260">
        <f t="shared" si="73"/>
        <v>9.4340570575857203</v>
      </c>
      <c r="AP168" s="260">
        <f t="shared" si="74"/>
        <v>9.9098999657425288</v>
      </c>
      <c r="AQ168" s="260">
        <f t="shared" si="75"/>
        <v>10.409743838898914</v>
      </c>
      <c r="AR168" s="260">
        <f t="shared" si="76"/>
        <v>10.934799257923137</v>
      </c>
      <c r="AS168" s="260">
        <f t="shared" si="77"/>
        <v>11.486337863979928</v>
      </c>
      <c r="AT168" s="260">
        <f t="shared" si="78"/>
        <v>12.065695438341113</v>
      </c>
      <c r="AU168" s="260">
        <f t="shared" si="79"/>
        <v>12.674275137538295</v>
      </c>
      <c r="AV168" s="260">
        <f t="shared" si="80"/>
        <v>13.313550891692907</v>
      </c>
      <c r="AW168" s="260">
        <f t="shared" si="81"/>
        <v>13.985070974254086</v>
      </c>
      <c r="AX168" s="260">
        <f t="shared" si="82"/>
        <v>14.690461751789988</v>
      </c>
      <c r="AY168" s="260">
        <f t="shared" si="83"/>
        <v>15.431431622914237</v>
      </c>
      <c r="AZ168" s="260">
        <f t="shared" si="84"/>
        <v>16.209775155887272</v>
      </c>
      <c r="BA168" s="260">
        <f t="shared" si="85"/>
        <v>17.027377434913479</v>
      </c>
      <c r="BB168" s="260">
        <f t="shared" si="86"/>
        <v>17.886218625660565</v>
      </c>
      <c r="BC168" s="260">
        <f t="shared" si="87"/>
        <v>18.78837877105838</v>
      </c>
      <c r="BD168" s="260">
        <f t="shared" si="88"/>
        <v>19.736042828992325</v>
      </c>
      <c r="BE168" s="260">
        <f t="shared" si="89"/>
        <v>20.731505964092161</v>
      </c>
      <c r="BF168" s="260">
        <f t="shared" si="90"/>
        <v>21.777179106432513</v>
      </c>
      <c r="BG168" s="260">
        <f t="shared" si="91"/>
        <v>22.875594790607781</v>
      </c>
      <c r="BH168" s="260">
        <f t="shared" si="92"/>
        <v>24.029413289323244</v>
      </c>
      <c r="BI168" s="260">
        <f t="shared" si="93"/>
        <v>25.241429056357369</v>
      </c>
      <c r="BJ168" s="260">
        <f t="shared" si="94"/>
        <v>26.514577494499697</v>
      </c>
      <c r="BK168" s="260">
        <f t="shared" si="95"/>
        <v>27.851942064855663</v>
      </c>
      <c r="BL168" s="260">
        <f t="shared" si="96"/>
        <v>29.256761754736523</v>
      </c>
      <c r="BM168" s="260">
        <f t="shared" si="97"/>
        <v>30.732438922220965</v>
      </c>
      <c r="BN168" s="260">
        <f t="shared" si="98"/>
        <v>32.282547536387384</v>
      </c>
      <c r="BO168" s="260">
        <f t="shared" si="99"/>
        <v>33.910841833173855</v>
      </c>
      <c r="BP168" s="260">
        <f t="shared" si="100"/>
        <v>35.621265407829704</v>
      </c>
      <c r="BQ168" s="260">
        <f t="shared" si="101"/>
        <v>37.417960765979778</v>
      </c>
      <c r="BR168" s="260">
        <f t="shared" si="102"/>
        <v>39.305279356433346</v>
      </c>
      <c r="BS168" s="260">
        <f t="shared" si="103"/>
        <v>41.287792110036229</v>
      </c>
      <c r="BT168" s="260">
        <f t="shared" si="104"/>
        <v>43.370300510090487</v>
      </c>
      <c r="BU168" s="260">
        <f t="shared" si="105"/>
        <v>45.557848221153151</v>
      </c>
      <c r="BV168" s="260">
        <f t="shared" si="106"/>
        <v>47.855733304378177</v>
      </c>
      <c r="BW168" s="260">
        <f t="shared" si="107"/>
        <v>50.269521048986064</v>
      </c>
      <c r="BX168" s="260">
        <f t="shared" si="108"/>
        <v>52.805057450937923</v>
      </c>
      <c r="BY168" s="260">
        <f t="shared" si="109"/>
        <v>55.468483371458262</v>
      </c>
      <c r="BZ168" s="260">
        <f t="shared" si="110"/>
        <v>58.266249409697252</v>
      </c>
      <c r="CA168" s="260">
        <f t="shared" si="111"/>
        <v>61.205131525552893</v>
      </c>
      <c r="CB168" s="260">
        <f t="shared" si="112"/>
        <v>64.292247450490095</v>
      </c>
      <c r="CC168" s="260">
        <f t="shared" si="113"/>
        <v>67.53507392610264</v>
      </c>
      <c r="CD168" s="260">
        <f t="shared" si="114"/>
        <v>70.941464812168121</v>
      </c>
      <c r="CE168" s="260">
        <f t="shared" si="115"/>
        <v>74.519670108052225</v>
      </c>
      <c r="CF168" s="260">
        <f t="shared" si="116"/>
        <v>78.278355933530591</v>
      </c>
      <c r="CG168" s="260">
        <f t="shared" si="117"/>
        <v>82.226625517420217</v>
      </c>
      <c r="CH168" s="260">
        <f t="shared" si="118"/>
        <v>86.374041244853089</v>
      </c>
      <c r="CI168" s="260">
        <f t="shared" si="119"/>
        <v>90.730647816588743</v>
      </c>
      <c r="CJ168" s="260">
        <f t="shared" si="120"/>
        <v>95.306996576455717</v>
      </c>
      <c r="CK168" s="260">
        <f t="shared" si="121"/>
        <v>100.11417106584106</v>
      </c>
      <c r="CL168" s="260">
        <f t="shared" si="122"/>
        <v>105.16381386711848</v>
      </c>
      <c r="CM168" s="260">
        <f t="shared" si="123"/>
        <v>110.46815480102811</v>
      </c>
      <c r="CN168" s="260">
        <f t="shared" si="124"/>
        <v>116.04004054629937</v>
      </c>
      <c r="CO168" s="260">
        <f t="shared" si="125"/>
        <v>121.89296575325329</v>
      </c>
      <c r="CP168" s="260">
        <f t="shared" si="126"/>
        <v>128.04110572673886</v>
      </c>
      <c r="CQ168" s="260">
        <f t="shared" si="127"/>
        <v>134.49935075755883</v>
      </c>
      <c r="CR168" s="260">
        <f t="shared" si="128"/>
        <v>141.28334218553283</v>
      </c>
      <c r="CS168" s="260">
        <f t="shared" si="129"/>
        <v>148.40951028153989</v>
      </c>
      <c r="CT168" s="260">
        <f t="shared" si="130"/>
        <v>155.89511404028673</v>
      </c>
      <c r="CU168" s="260">
        <f t="shared" si="131"/>
        <v>163.75828298017771</v>
      </c>
      <c r="CV168" s="260">
        <f t="shared" si="132"/>
        <v>172.01806105152158</v>
      </c>
      <c r="CW168" s="260">
        <f t="shared" si="133"/>
        <v>180.69445275941726</v>
      </c>
      <c r="CX168" s="260">
        <f t="shared" si="134"/>
        <v>189.80847161302466</v>
      </c>
      <c r="CY168" s="260">
        <f t="shared" si="135"/>
        <v>199.38219101856049</v>
      </c>
      <c r="CZ168" s="260">
        <f t="shared" si="136"/>
        <v>209.4387977392779</v>
      </c>
      <c r="DA168" s="260">
        <f t="shared" si="137"/>
        <v>220.00264805190554</v>
      </c>
      <c r="DB168" s="260">
        <f t="shared" si="138"/>
        <v>231.09932673555218</v>
      </c>
      <c r="DC168" s="260">
        <f t="shared" si="139"/>
        <v>242.75570903594365</v>
      </c>
      <c r="DD168" s="260">
        <f t="shared" si="140"/>
        <v>255.00002575506397</v>
      </c>
      <c r="DE168" s="260">
        <f t="shared" si="141"/>
        <v>267.86193162384222</v>
      </c>
      <c r="DF168" s="260">
        <f t="shared" si="142"/>
        <v>281.37257712347923</v>
      </c>
      <c r="DG168" s="260">
        <f t="shared" si="143"/>
        <v>295.56468392935818</v>
      </c>
      <c r="DH168" s="260">
        <f t="shared" si="144"/>
        <v>310.47262416025882</v>
      </c>
      <c r="DI168" s="260">
        <f t="shared" si="145"/>
        <v>326.13250362481023</v>
      </c>
      <c r="DJ168" s="260">
        <f t="shared" si="146"/>
        <v>342.58224926679867</v>
      </c>
      <c r="DK168" s="260">
        <f t="shared" si="147"/>
        <v>359.86170102111441</v>
      </c>
      <c r="DL168" s="260">
        <f t="shared" si="148"/>
        <v>378.0127083028072</v>
      </c>
      <c r="DM168" s="260">
        <f t="shared" si="149"/>
        <v>397.07923136293709</v>
      </c>
      <c r="DN168" s="260">
        <f t="shared" si="150"/>
        <v>417.10744775669764</v>
      </c>
      <c r="DO168" s="260">
        <f t="shared" si="151"/>
        <v>438.14586418166715</v>
      </c>
      <c r="DP168" s="260">
        <f t="shared" si="152"/>
        <v>460.24543395705251</v>
      </c>
      <c r="DQ168" s="260">
        <f t="shared" si="153"/>
        <v>483.45968042844947</v>
      </c>
      <c r="DR168" s="260">
        <f t="shared" si="154"/>
        <v>507.84482659699586</v>
      </c>
      <c r="DS168" s="260">
        <f t="shared" si="155"/>
        <v>533.45993128687007</v>
      </c>
      <c r="DT168" s="260">
        <f t="shared" si="156"/>
        <v>560.3670321809193</v>
      </c>
      <c r="DU168" s="260">
        <f t="shared" si="157"/>
        <v>588.63129607083977</v>
      </c>
      <c r="DV168" s="260">
        <f t="shared" si="158"/>
        <v>618.32117668580179</v>
      </c>
      <c r="DW168" s="260">
        <f t="shared" si="159"/>
        <v>649.50858048176804</v>
      </c>
      <c r="DX168" s="260">
        <f t="shared" si="160"/>
        <v>682.26904079303301</v>
      </c>
      <c r="DY168" s="260">
        <f t="shared" si="161"/>
        <v>716.6819007677633</v>
      </c>
      <c r="DZ168" s="260">
        <f t="shared" si="162"/>
        <v>752.83050553059627</v>
      </c>
      <c r="EA168" s="260">
        <f t="shared" si="163"/>
        <v>790.80240403769676</v>
      </c>
      <c r="EB168" s="260">
        <f t="shared" si="164"/>
        <v>830.68956111314822</v>
      </c>
      <c r="EC168" s="260">
        <f t="shared" si="165"/>
        <v>872.58858018021544</v>
      </c>
      <c r="ED168" s="260">
        <f t="shared" si="166"/>
        <v>916.60093722691249</v>
      </c>
      <c r="EE168" s="260">
        <f t="shared" si="167"/>
        <v>962.83322657252393</v>
      </c>
      <c r="EF168" s="260">
        <f t="shared" si="168"/>
        <v>1011.3974190303041</v>
      </c>
      <c r="EG168" s="260">
        <f t="shared" si="169"/>
        <v>1062.4111330916044</v>
      </c>
      <c r="EH168" s="260">
        <f t="shared" si="170"/>
        <v>1115.9979197882128</v>
      </c>
      <c r="EI168" s="260">
        <f t="shared" si="171"/>
        <v>1172.2875619228209</v>
      </c>
      <c r="EJ168" s="260">
        <f t="shared" si="172"/>
        <v>1231.4163883923275</v>
      </c>
      <c r="EK168" s="260">
        <f t="shared" si="173"/>
        <v>1293.5276043652477</v>
      </c>
      <c r="EL168" s="260">
        <f t="shared" si="174"/>
        <v>1358.7716381128864</v>
      </c>
      <c r="EM168" s="260">
        <f t="shared" si="175"/>
        <v>1427.3065053342734</v>
      </c>
      <c r="EN168" s="260">
        <f t="shared" si="176"/>
        <v>1499.2981918572295</v>
      </c>
      <c r="EO168" s="260">
        <f t="shared" si="177"/>
        <v>1574.9210556424273</v>
      </c>
      <c r="EP168" s="260">
        <f t="shared" si="178"/>
        <v>1654.3582490640736</v>
      </c>
      <c r="EQ168" s="260">
        <f t="shared" si="179"/>
        <v>1737.8021624899386</v>
      </c>
      <c r="ER168" s="260">
        <f t="shared" si="180"/>
        <v>1825.4548902350496</v>
      </c>
      <c r="ES168" s="260">
        <f t="shared" si="181"/>
        <v>1917.5287200175469</v>
      </c>
      <c r="ET168" s="260">
        <f t="shared" si="182"/>
        <v>2014.2466471021278</v>
      </c>
      <c r="EU168" s="260">
        <f t="shared" si="183"/>
        <v>2115.8429143762905</v>
      </c>
      <c r="EV168" s="260">
        <f t="shared" si="184"/>
        <v>2222.5635796673951</v>
      </c>
      <c r="EW168" s="260">
        <f t="shared" si="185"/>
        <v>2334.6671116745451</v>
      </c>
      <c r="EX168" s="260">
        <f t="shared" si="186"/>
        <v>2452.4250159585768</v>
      </c>
      <c r="EY168" s="260">
        <f t="shared" si="187"/>
        <v>2576.1224925062625</v>
      </c>
      <c r="EZ168" s="260">
        <f t="shared" si="188"/>
        <v>2706.0591264612885</v>
      </c>
      <c r="FA168" s="260">
        <f t="shared" si="189"/>
        <v>2842.549613694905</v>
      </c>
      <c r="FB168" s="260">
        <f t="shared" si="190"/>
        <v>2985.9245229735166</v>
      </c>
      <c r="FC168" s="260">
        <f t="shared" si="191"/>
        <v>3136.5310965691247</v>
      </c>
      <c r="FD168" s="260">
        <f t="shared" si="192"/>
        <v>3294.7340912516338</v>
      </c>
      <c r="FE168" s="260">
        <f t="shared" si="193"/>
        <v>3460.9166616998318</v>
      </c>
      <c r="FF168" s="260">
        <f t="shared" si="194"/>
        <v>3635.4812884706016</v>
      </c>
      <c r="FG168" s="260">
        <f t="shared" si="195"/>
        <v>3818.8507527738225</v>
      </c>
      <c r="FH168" s="260">
        <f t="shared" si="196"/>
        <v>4011.4691604137856</v>
      </c>
      <c r="FI168" s="260">
        <f t="shared" si="197"/>
        <v>4213.8030173770321</v>
      </c>
      <c r="FJ168" s="260">
        <f t="shared" si="198"/>
        <v>4426.342359671592</v>
      </c>
      <c r="FK168" s="260">
        <f t="shared" si="199"/>
        <v>4649.6019401540125</v>
      </c>
      <c r="FL168" s="260">
        <f t="shared" si="200"/>
        <v>4884.1224752185544</v>
      </c>
      <c r="FM168" s="260">
        <f t="shared" si="201"/>
        <v>5130.4719543679621</v>
      </c>
      <c r="FN168" s="260">
        <f t="shared" si="202"/>
        <v>5389.247015837449</v>
      </c>
      <c r="FO168" s="260">
        <f t="shared" si="203"/>
        <v>5661.0743916035826</v>
      </c>
      <c r="FP168" s="260">
        <f t="shared" si="204"/>
        <v>5946.6124252777245</v>
      </c>
      <c r="FQ168" s="260">
        <f t="shared" si="205"/>
        <v>6246.5526665602702</v>
      </c>
      <c r="FR168" s="260">
        <f t="shared" si="206"/>
        <v>6561.6215461173088</v>
      </c>
      <c r="FS168" s="260">
        <f t="shared" si="207"/>
        <v>6892.5821349361213</v>
      </c>
      <c r="FT168" s="260">
        <f t="shared" si="208"/>
        <v>7240.2359924205284</v>
      </c>
      <c r="FU168" s="260">
        <f t="shared" si="209"/>
        <v>7605.4251077020344</v>
      </c>
      <c r="FV168" s="260">
        <f t="shared" si="210"/>
        <v>7989.0339388684515</v>
      </c>
      <c r="FW168" s="260">
        <f t="shared" si="211"/>
        <v>8391.9915550488495</v>
      </c>
      <c r="FX168" s="260">
        <f t="shared" si="212"/>
        <v>8815.2738865427982</v>
      </c>
      <c r="FY168" s="260">
        <f t="shared" si="213"/>
        <v>9259.9060884435112</v>
      </c>
      <c r="FZ168" s="260">
        <f t="shared" si="214"/>
        <v>9726.9650234794117</v>
      </c>
      <c r="GA168" s="260">
        <f t="shared" si="215"/>
        <v>10217.581870087342</v>
      </c>
      <c r="GB168" s="260">
        <f t="shared" si="216"/>
        <v>10732.944862033977</v>
      </c>
      <c r="GC168" s="260">
        <f t="shared" si="217"/>
        <v>11274.302166220552</v>
      </c>
      <c r="GD168" s="260">
        <f t="shared" si="218"/>
        <v>11842.964905640734</v>
      </c>
      <c r="GE168" s="260">
        <f t="shared" si="219"/>
        <v>12440.310334812993</v>
      </c>
      <c r="GF168" s="260">
        <f t="shared" si="220"/>
        <v>13067.785175378089</v>
      </c>
      <c r="GG168" s="260">
        <f t="shared" si="221"/>
        <v>13726.909119940246</v>
      </c>
      <c r="GH168" s="260">
        <f t="shared" si="222"/>
        <v>14419.278512637999</v>
      </c>
      <c r="GI168" s="260">
        <f t="shared" si="223"/>
        <v>15146.570215358794</v>
      </c>
      <c r="GJ168" s="260">
        <f t="shared" si="224"/>
        <v>15910.545668960945</v>
      </c>
      <c r="GK168" s="260">
        <f t="shared" si="225"/>
        <v>16713.055159338946</v>
      </c>
      <c r="GL168" s="260">
        <f t="shared" si="226"/>
        <v>17556.042298664157</v>
      </c>
      <c r="GM168" s="260">
        <f t="shared" si="227"/>
        <v>18441.548732654093</v>
      </c>
      <c r="GN168" s="260">
        <f t="shared" si="228"/>
        <v>19371.719085270906</v>
      </c>
      <c r="GO168" s="260">
        <f t="shared" si="229"/>
        <v>20348.806152824749</v>
      </c>
      <c r="GP168" s="260">
        <f t="shared" si="230"/>
        <v>21375.17636006168</v>
      </c>
      <c r="GQ168" s="260">
        <f t="shared" si="231"/>
        <v>22453.315491450328</v>
      </c>
      <c r="GR168" s="260">
        <f t="shared" si="232"/>
        <v>23585.834711548014</v>
      </c>
      <c r="GS168" s="260">
        <f t="shared" si="233"/>
        <v>24775.476889027163</v>
      </c>
      <c r="GT168" s="260">
        <f t="shared" si="234"/>
        <v>26025.123239678291</v>
      </c>
      <c r="GU168" s="260">
        <f t="shared" si="235"/>
        <v>27337.800304478344</v>
      </c>
      <c r="GV168" s="260">
        <f t="shared" si="236"/>
        <v>28716.687279624759</v>
      </c>
      <c r="GW168" s="260">
        <f t="shared" si="237"/>
        <v>30165.123716287908</v>
      </c>
      <c r="GX168" s="260">
        <f t="shared" si="238"/>
        <v>31686.617608730154</v>
      </c>
      <c r="GY168" s="260">
        <f t="shared" si="239"/>
        <v>33284.853890380276</v>
      </c>
      <c r="GZ168" s="260">
        <f t="shared" si="240"/>
        <v>34963.70335844002</v>
      </c>
      <c r="HA168" s="260">
        <f t="shared" si="241"/>
        <v>36727.232048637459</v>
      </c>
      <c r="HB168" s="260">
        <f t="shared" si="242"/>
        <v>38579.711082832109</v>
      </c>
      <c r="HC168" s="260">
        <f t="shared" si="243"/>
        <v>40525.627013321755</v>
      </c>
    </row>
    <row r="169" spans="1:211" ht="12" customHeight="1">
      <c r="A169" s="259" t="s">
        <v>537</v>
      </c>
      <c r="B169" s="274">
        <f t="shared" si="35"/>
        <v>8.4231014132399418E-2</v>
      </c>
      <c r="C169" s="275">
        <v>-52.737460317460311</v>
      </c>
      <c r="D169" s="276">
        <f t="shared" si="36"/>
        <v>1.47</v>
      </c>
      <c r="E169" s="276">
        <f t="shared" si="37"/>
        <v>1.5400000000000003</v>
      </c>
      <c r="F169" s="276">
        <f t="shared" si="38"/>
        <v>1.6776073125000002</v>
      </c>
      <c r="G169" s="276">
        <f t="shared" si="39"/>
        <v>1.8269630710625002</v>
      </c>
      <c r="H169" s="276">
        <f t="shared" si="40"/>
        <v>1.9890398638373594</v>
      </c>
      <c r="I169" s="276">
        <f t="shared" si="41"/>
        <v>2.1567750217691666</v>
      </c>
      <c r="J169" s="276">
        <f t="shared" si="42"/>
        <v>2.3292261877374152</v>
      </c>
      <c r="K169" s="276">
        <f t="shared" si="43"/>
        <v>2.5053103251735438</v>
      </c>
      <c r="L169" s="276">
        <f t="shared" si="44"/>
        <v>2.6838101733058699</v>
      </c>
      <c r="M169" s="276">
        <f t="shared" si="45"/>
        <v>2.863384079833414</v>
      </c>
      <c r="N169" s="260">
        <f t="shared" si="46"/>
        <v>3.0078098554462791</v>
      </c>
      <c r="O169" s="260">
        <f t="shared" si="47"/>
        <v>3.1595202998565592</v>
      </c>
      <c r="P169" s="260">
        <f t="shared" si="48"/>
        <v>3.3188828433187418</v>
      </c>
      <c r="Q169" s="260">
        <f t="shared" si="49"/>
        <v>3.4862834488436656</v>
      </c>
      <c r="R169" s="260">
        <f t="shared" si="50"/>
        <v>3.6621275469692764</v>
      </c>
      <c r="S169" s="260">
        <f t="shared" si="51"/>
        <v>3.8468410176801453</v>
      </c>
      <c r="T169" s="260">
        <f t="shared" si="52"/>
        <v>4.0408712218538589</v>
      </c>
      <c r="U169" s="260">
        <f t="shared" si="53"/>
        <v>4.2446880847323802</v>
      </c>
      <c r="V169" s="260">
        <f t="shared" si="54"/>
        <v>4.4587852340424465</v>
      </c>
      <c r="W169" s="260">
        <f t="shared" si="55"/>
        <v>4.6836811955214364</v>
      </c>
      <c r="X169" s="260">
        <f t="shared" si="56"/>
        <v>4.9199206487441867</v>
      </c>
      <c r="Y169" s="260">
        <f t="shared" si="57"/>
        <v>5.1680757462922484</v>
      </c>
      <c r="Z169" s="260">
        <f t="shared" si="58"/>
        <v>5.4287474994605205</v>
      </c>
      <c r="AA169" s="260">
        <f t="shared" si="59"/>
        <v>5.7025672338573123</v>
      </c>
      <c r="AB169" s="260">
        <f t="shared" si="60"/>
        <v>5.9901981184231952</v>
      </c>
      <c r="AC169" s="260">
        <f t="shared" si="61"/>
        <v>6.2923367715717893</v>
      </c>
      <c r="AD169" s="260">
        <f t="shared" si="62"/>
        <v>6.6097149483424298</v>
      </c>
      <c r="AE169" s="260">
        <f t="shared" si="63"/>
        <v>6.9431013126508603</v>
      </c>
      <c r="AF169" s="260">
        <f t="shared" si="64"/>
        <v>7.2933032989301996</v>
      </c>
      <c r="AG169" s="260">
        <f t="shared" si="65"/>
        <v>7.6611690676709214</v>
      </c>
      <c r="AH169" s="260">
        <f t="shared" si="66"/>
        <v>8.0475895595959983</v>
      </c>
      <c r="AI169" s="260">
        <f t="shared" si="67"/>
        <v>8.4535006534462731</v>
      </c>
      <c r="AJ169" s="260">
        <f t="shared" si="68"/>
        <v>8.8798854326020162</v>
      </c>
      <c r="AK169" s="260">
        <f t="shared" si="69"/>
        <v>9.3277765660302414</v>
      </c>
      <c r="AL169" s="260">
        <f t="shared" si="70"/>
        <v>9.7982588093242686</v>
      </c>
      <c r="AM169" s="260">
        <f t="shared" si="71"/>
        <v>10.292471631892791</v>
      </c>
      <c r="AN169" s="260">
        <f t="shared" si="72"/>
        <v>10.811611976661352</v>
      </c>
      <c r="AO169" s="260">
        <f t="shared" si="73"/>
        <v>11.356937158969936</v>
      </c>
      <c r="AP169" s="260">
        <f t="shared" si="74"/>
        <v>11.929767911687618</v>
      </c>
      <c r="AQ169" s="260">
        <f t="shared" si="75"/>
        <v>12.53149158391925</v>
      </c>
      <c r="AR169" s="260">
        <f t="shared" si="76"/>
        <v>13.163565501051218</v>
      </c>
      <c r="AS169" s="260">
        <f t="shared" si="77"/>
        <v>13.827520494274022</v>
      </c>
      <c r="AT169" s="260">
        <f t="shared" si="78"/>
        <v>14.524964608129853</v>
      </c>
      <c r="AU169" s="260">
        <f t="shared" si="79"/>
        <v>15.257586995064619</v>
      </c>
      <c r="AV169" s="260">
        <f t="shared" si="80"/>
        <v>16.027162006416631</v>
      </c>
      <c r="AW169" s="260">
        <f t="shared" si="81"/>
        <v>16.835553489750026</v>
      </c>
      <c r="AX169" s="260">
        <f t="shared" si="82"/>
        <v>17.684719302940717</v>
      </c>
      <c r="AY169" s="260">
        <f t="shared" si="83"/>
        <v>18.576716055947603</v>
      </c>
      <c r="AZ169" s="260">
        <f t="shared" si="84"/>
        <v>19.513704091753226</v>
      </c>
      <c r="BA169" s="260">
        <f t="shared" si="85"/>
        <v>20.497952718537292</v>
      </c>
      <c r="BB169" s="260">
        <f t="shared" si="86"/>
        <v>21.531845705754993</v>
      </c>
      <c r="BC169" s="260">
        <f t="shared" si="87"/>
        <v>22.617887057431126</v>
      </c>
      <c r="BD169" s="260">
        <f t="shared" si="88"/>
        <v>23.758707076652481</v>
      </c>
      <c r="BE169" s="260">
        <f t="shared" si="89"/>
        <v>24.957068735946201</v>
      </c>
      <c r="BF169" s="260">
        <f t="shared" si="90"/>
        <v>26.215874368972671</v>
      </c>
      <c r="BG169" s="260">
        <f t="shared" si="91"/>
        <v>27.538172699739594</v>
      </c>
      <c r="BH169" s="260">
        <f t="shared" si="92"/>
        <v>28.927166226361528</v>
      </c>
      <c r="BI169" s="260">
        <f t="shared" si="93"/>
        <v>30.386218977247673</v>
      </c>
      <c r="BJ169" s="260">
        <f t="shared" si="94"/>
        <v>31.918864658502791</v>
      </c>
      <c r="BK169" s="260">
        <f t="shared" si="95"/>
        <v>33.528815212273607</v>
      </c>
      <c r="BL169" s="260">
        <f t="shared" si="96"/>
        <v>35.219969806768226</v>
      </c>
      <c r="BM169" s="260">
        <f t="shared" si="97"/>
        <v>36.996424279721822</v>
      </c>
      <c r="BN169" s="260">
        <f t="shared" si="98"/>
        <v>38.862481058179675</v>
      </c>
      <c r="BO169" s="260">
        <f t="shared" si="99"/>
        <v>40.822659578622662</v>
      </c>
      <c r="BP169" s="260">
        <f t="shared" si="100"/>
        <v>42.881707232671758</v>
      </c>
      <c r="BQ169" s="260">
        <f t="shared" si="101"/>
        <v>45.044610864881214</v>
      </c>
      <c r="BR169" s="260">
        <f t="shared" si="102"/>
        <v>47.316608850467077</v>
      </c>
      <c r="BS169" s="260">
        <f t="shared" si="103"/>
        <v>49.703203782222381</v>
      </c>
      <c r="BT169" s="260">
        <f t="shared" si="104"/>
        <v>52.210175797345606</v>
      </c>
      <c r="BU169" s="260">
        <f t="shared" si="105"/>
        <v>54.843596576458957</v>
      </c>
      <c r="BV169" s="260">
        <f t="shared" si="106"/>
        <v>57.609844048720852</v>
      </c>
      <c r="BW169" s="260">
        <f t="shared" si="107"/>
        <v>60.515617838647337</v>
      </c>
      <c r="BX169" s="260">
        <f t="shared" si="108"/>
        <v>63.567955492053173</v>
      </c>
      <c r="BY169" s="260">
        <f t="shared" si="109"/>
        <v>66.774249520410692</v>
      </c>
      <c r="BZ169" s="260">
        <f t="shared" si="110"/>
        <v>70.14226530490626</v>
      </c>
      <c r="CA169" s="260">
        <f t="shared" si="111"/>
        <v>73.680159903556742</v>
      </c>
      <c r="CB169" s="260">
        <f t="shared" si="112"/>
        <v>77.396501806935007</v>
      </c>
      <c r="CC169" s="260">
        <f t="shared" si="113"/>
        <v>81.300291690351344</v>
      </c>
      <c r="CD169" s="260">
        <f t="shared" si="114"/>
        <v>85.400984212751013</v>
      </c>
      <c r="CE169" s="260">
        <f t="shared" si="115"/>
        <v>89.708510915122773</v>
      </c>
      <c r="CF169" s="260">
        <f t="shared" si="116"/>
        <v>94.233304273876641</v>
      </c>
      <c r="CG169" s="260">
        <f t="shared" si="117"/>
        <v>98.986322967446213</v>
      </c>
      <c r="CH169" s="260">
        <f t="shared" si="118"/>
        <v>103.97907841730913</v>
      </c>
      <c r="CI169" s="260">
        <f t="shared" si="119"/>
        <v>109.22366266770575</v>
      </c>
      <c r="CJ169" s="260">
        <f t="shared" si="120"/>
        <v>114.73277767157875</v>
      </c>
      <c r="CK169" s="260">
        <f t="shared" si="121"/>
        <v>120.51976605366131</v>
      </c>
      <c r="CL169" s="260">
        <f t="shared" si="122"/>
        <v>126.5986434252201</v>
      </c>
      <c r="CM169" s="260">
        <f t="shared" si="123"/>
        <v>132.9841323287163</v>
      </c>
      <c r="CN169" s="260">
        <f t="shared" si="124"/>
        <v>139.69169789459599</v>
      </c>
      <c r="CO169" s="260">
        <f t="shared" si="125"/>
        <v>146.73758529656786</v>
      </c>
      <c r="CP169" s="260">
        <f t="shared" si="126"/>
        <v>154.13885909608157</v>
      </c>
      <c r="CQ169" s="260">
        <f t="shared" si="127"/>
        <v>161.9134445712962</v>
      </c>
      <c r="CR169" s="260">
        <f t="shared" si="128"/>
        <v>170.08017113063383</v>
      </c>
      <c r="CS169" s="260">
        <f t="shared" si="129"/>
        <v>178.6588179160625</v>
      </c>
      <c r="CT169" s="260">
        <f t="shared" si="130"/>
        <v>187.67016170655606</v>
      </c>
      <c r="CU169" s="260">
        <f t="shared" si="131"/>
        <v>197.13602723774881</v>
      </c>
      <c r="CV169" s="260">
        <f t="shared" si="132"/>
        <v>207.07934005965535</v>
      </c>
      <c r="CW169" s="260">
        <f t="shared" si="133"/>
        <v>217.52418206047273</v>
      </c>
      <c r="CX169" s="260">
        <f t="shared" si="134"/>
        <v>228.49584979093854</v>
      </c>
      <c r="CY169" s="260">
        <f t="shared" si="135"/>
        <v>240.02091573050222</v>
      </c>
      <c r="CZ169" s="260">
        <f t="shared" si="136"/>
        <v>252.12729264369113</v>
      </c>
      <c r="DA169" s="260">
        <f t="shared" si="137"/>
        <v>264.84430118253698</v>
      </c>
      <c r="DB169" s="260">
        <f t="shared" si="138"/>
        <v>278.20274089879064</v>
      </c>
      <c r="DC169" s="260">
        <f t="shared" si="139"/>
        <v>292.23496483791035</v>
      </c>
      <c r="DD169" s="260">
        <f t="shared" si="140"/>
        <v>306.97495789548475</v>
      </c>
      <c r="DE169" s="260">
        <f t="shared" si="141"/>
        <v>322.45841912586263</v>
      </c>
      <c r="DF169" s="260">
        <f t="shared" si="142"/>
        <v>338.72284820233511</v>
      </c>
      <c r="DG169" s="260">
        <f t="shared" si="143"/>
        <v>355.8076362382688</v>
      </c>
      <c r="DH169" s="260">
        <f t="shared" si="144"/>
        <v>373.754161189152</v>
      </c>
      <c r="DI169" s="260">
        <f t="shared" si="145"/>
        <v>392.60588806660934</v>
      </c>
      <c r="DJ169" s="260">
        <f t="shared" si="146"/>
        <v>412.40847420709548</v>
      </c>
      <c r="DK169" s="260">
        <f t="shared" si="147"/>
        <v>433.20987985021941</v>
      </c>
      <c r="DL169" s="260">
        <f t="shared" si="148"/>
        <v>455.06048429451181</v>
      </c>
      <c r="DM169" s="260">
        <f t="shared" si="149"/>
        <v>478.01320791195411</v>
      </c>
      <c r="DN169" s="260">
        <f t="shared" si="150"/>
        <v>502.12364031677981</v>
      </c>
      <c r="DO169" s="260">
        <f t="shared" si="151"/>
        <v>527.45017499896096</v>
      </c>
      <c r="DP169" s="260">
        <f t="shared" si="152"/>
        <v>554.05415074845178</v>
      </c>
      <c r="DQ169" s="260">
        <f t="shared" si="153"/>
        <v>582.00000021270796</v>
      </c>
      <c r="DR169" s="260">
        <f t="shared" si="154"/>
        <v>611.35540594727433</v>
      </c>
      <c r="DS169" s="260">
        <f t="shared" si="155"/>
        <v>642.19146433738376</v>
      </c>
      <c r="DT169" s="260">
        <f t="shared" si="156"/>
        <v>674.58285778757158</v>
      </c>
      <c r="DU169" s="260">
        <f t="shared" si="157"/>
        <v>708.6080355963345</v>
      </c>
      <c r="DV169" s="260">
        <f t="shared" si="158"/>
        <v>744.34940395389799</v>
      </c>
      <c r="DW169" s="260">
        <f t="shared" si="159"/>
        <v>781.8935255232509</v>
      </c>
      <c r="DX169" s="260">
        <f t="shared" si="160"/>
        <v>821.33132908781579</v>
      </c>
      <c r="DY169" s="260">
        <f t="shared" si="161"/>
        <v>862.75832977350603</v>
      </c>
      <c r="DZ169" s="260">
        <f t="shared" si="162"/>
        <v>906.27486037852623</v>
      </c>
      <c r="EA169" s="260">
        <f t="shared" si="163"/>
        <v>951.98631437118252</v>
      </c>
      <c r="EB169" s="260">
        <f t="shared" si="164"/>
        <v>1000.0034011442185</v>
      </c>
      <c r="EC169" s="260">
        <f t="shared" si="165"/>
        <v>1050.4424141438853</v>
      </c>
      <c r="ED169" s="260">
        <f t="shared" si="166"/>
        <v>1103.4255125231316</v>
      </c>
      <c r="EE169" s="260">
        <f t="shared" si="167"/>
        <v>1159.0810170010525</v>
      </c>
      <c r="EF169" s="260">
        <f t="shared" si="168"/>
        <v>1217.5437206451491</v>
      </c>
      <c r="EG169" s="260">
        <f t="shared" si="169"/>
        <v>1278.9552153290824</v>
      </c>
      <c r="EH169" s="260">
        <f t="shared" si="170"/>
        <v>1343.4642346565797</v>
      </c>
      <c r="EI169" s="260">
        <f t="shared" si="171"/>
        <v>1411.2270141820245</v>
      </c>
      <c r="EJ169" s="260">
        <f t="shared" si="172"/>
        <v>1482.4076698001572</v>
      </c>
      <c r="EK169" s="260">
        <f t="shared" si="173"/>
        <v>1557.1785952213124</v>
      </c>
      <c r="EL169" s="260">
        <f t="shared" si="174"/>
        <v>1635.7208794948472</v>
      </c>
      <c r="EM169" s="260">
        <f t="shared" si="175"/>
        <v>1718.2247455919669</v>
      </c>
      <c r="EN169" s="260">
        <f t="shared" si="176"/>
        <v>1804.8900111101625</v>
      </c>
      <c r="EO169" s="260">
        <f t="shared" si="177"/>
        <v>1895.9265722150435</v>
      </c>
      <c r="EP169" s="260">
        <f t="shared" si="178"/>
        <v>1991.554911991637</v>
      </c>
      <c r="EQ169" s="260">
        <f t="shared" si="179"/>
        <v>2092.0066344363386</v>
      </c>
      <c r="ER169" s="260">
        <f t="shared" si="180"/>
        <v>2197.5250253827967</v>
      </c>
      <c r="ES169" s="260">
        <f t="shared" si="181"/>
        <v>2308.3656417202515</v>
      </c>
      <c r="ET169" s="260">
        <f t="shared" si="182"/>
        <v>2424.7969303313594</v>
      </c>
      <c r="EU169" s="260">
        <f t="shared" si="183"/>
        <v>2547.1008782485296</v>
      </c>
      <c r="EV169" s="260">
        <f t="shared" si="184"/>
        <v>2675.5736956033902</v>
      </c>
      <c r="EW169" s="260">
        <f t="shared" si="185"/>
        <v>2810.5265330234338</v>
      </c>
      <c r="EX169" s="260">
        <f t="shared" si="186"/>
        <v>2952.2862352133193</v>
      </c>
      <c r="EY169" s="260">
        <f t="shared" si="187"/>
        <v>3101.1961325459451</v>
      </c>
      <c r="EZ169" s="260">
        <f t="shared" si="188"/>
        <v>3257.6168725804509</v>
      </c>
      <c r="FA169" s="260">
        <f t="shared" si="189"/>
        <v>3421.927293521032</v>
      </c>
      <c r="FB169" s="260">
        <f t="shared" si="190"/>
        <v>3594.525341732</v>
      </c>
      <c r="FC169" s="260">
        <f t="shared" si="191"/>
        <v>3775.8290355312429</v>
      </c>
      <c r="FD169" s="260">
        <f t="shared" si="192"/>
        <v>3966.2774775963048</v>
      </c>
      <c r="FE169" s="260">
        <f t="shared" si="193"/>
        <v>4166.3319184350657</v>
      </c>
      <c r="FF169" s="260">
        <f t="shared" si="194"/>
        <v>4376.4768734966401</v>
      </c>
      <c r="FG169" s="260">
        <f t="shared" si="195"/>
        <v>4597.2212966280595</v>
      </c>
      <c r="FH169" s="260">
        <f t="shared" si="196"/>
        <v>4829.0998127187531</v>
      </c>
      <c r="FI169" s="260">
        <f t="shared" si="197"/>
        <v>5072.6740125181814</v>
      </c>
      <c r="FJ169" s="260">
        <f t="shared" si="198"/>
        <v>5328.5338127625782</v>
      </c>
      <c r="FK169" s="260">
        <f t="shared" si="199"/>
        <v>5597.2988849049034</v>
      </c>
      <c r="FL169" s="260">
        <f t="shared" si="200"/>
        <v>5879.6201559082838</v>
      </c>
      <c r="FM169" s="260">
        <f t="shared" si="201"/>
        <v>6176.1813847377362</v>
      </c>
      <c r="FN169" s="260">
        <f t="shared" si="202"/>
        <v>6487.700818368302</v>
      </c>
      <c r="FO169" s="260">
        <f t="shared" si="203"/>
        <v>6814.9329313203216</v>
      </c>
      <c r="FP169" s="260">
        <f t="shared" si="204"/>
        <v>7158.6702529348404</v>
      </c>
      <c r="FQ169" s="260">
        <f t="shared" si="205"/>
        <v>7519.7452868146847</v>
      </c>
      <c r="FR169" s="260">
        <f t="shared" si="206"/>
        <v>7899.0325270799103</v>
      </c>
      <c r="FS169" s="260">
        <f t="shared" si="207"/>
        <v>8297.4505763208417</v>
      </c>
      <c r="FT169" s="260">
        <f t="shared" si="208"/>
        <v>8715.9643703782094</v>
      </c>
      <c r="FU169" s="260">
        <f t="shared" si="209"/>
        <v>9155.5875153386314</v>
      </c>
      <c r="FV169" s="260">
        <f t="shared" si="210"/>
        <v>9617.3847424054147</v>
      </c>
      <c r="FW169" s="260">
        <f t="shared" si="211"/>
        <v>10102.474486590221</v>
      </c>
      <c r="FX169" s="260">
        <f t="shared" si="212"/>
        <v>10612.031595470933</v>
      </c>
      <c r="FY169" s="260">
        <f t="shared" si="213"/>
        <v>11147.290174576145</v>
      </c>
      <c r="FZ169" s="260">
        <f t="shared" si="214"/>
        <v>11709.546576287539</v>
      </c>
      <c r="GA169" s="260">
        <f t="shared" si="215"/>
        <v>12300.162539499042</v>
      </c>
      <c r="GB169" s="260">
        <f t="shared" si="216"/>
        <v>12920.568487636747</v>
      </c>
      <c r="GC169" s="260">
        <f t="shared" si="217"/>
        <v>13572.266993027139</v>
      </c>
      <c r="GD169" s="260">
        <f t="shared" si="218"/>
        <v>14256.836416004047</v>
      </c>
      <c r="GE169" s="260">
        <f t="shared" si="219"/>
        <v>14975.934727567936</v>
      </c>
      <c r="GF169" s="260">
        <f t="shared" si="220"/>
        <v>15731.303524855679</v>
      </c>
      <c r="GG169" s="260">
        <f t="shared" si="221"/>
        <v>16524.772249146015</v>
      </c>
      <c r="GH169" s="260">
        <f t="shared" si="222"/>
        <v>17358.262616616281</v>
      </c>
      <c r="GI169" s="260">
        <f t="shared" si="223"/>
        <v>18233.793272581392</v>
      </c>
      <c r="GJ169" s="260">
        <f t="shared" si="224"/>
        <v>19153.484680487247</v>
      </c>
      <c r="GK169" s="260">
        <f t="shared" si="225"/>
        <v>20119.564257499296</v>
      </c>
      <c r="GL169" s="260">
        <f t="shared" si="226"/>
        <v>21134.371769124235</v>
      </c>
      <c r="GM169" s="260">
        <f t="shared" si="227"/>
        <v>22200.364995930184</v>
      </c>
      <c r="GN169" s="260">
        <f t="shared" si="228"/>
        <v>23320.125686089654</v>
      </c>
      <c r="GO169" s="260">
        <f t="shared" si="229"/>
        <v>24496.365808161907</v>
      </c>
      <c r="GP169" s="260">
        <f t="shared" si="230"/>
        <v>25731.934119258363</v>
      </c>
      <c r="GQ169" s="260">
        <f t="shared" si="231"/>
        <v>27029.823064498723</v>
      </c>
      <c r="GR169" s="260">
        <f t="shared" si="232"/>
        <v>28393.176024467633</v>
      </c>
      <c r="GS169" s="260">
        <f t="shared" si="233"/>
        <v>29825.294928224655</v>
      </c>
      <c r="GT169" s="260">
        <f t="shared" si="234"/>
        <v>31329.648250305672</v>
      </c>
      <c r="GU169" s="260">
        <f t="shared" si="235"/>
        <v>32909.879411083748</v>
      </c>
      <c r="GV169" s="260">
        <f t="shared" si="236"/>
        <v>34569.815600834496</v>
      </c>
      <c r="GW169" s="260">
        <f t="shared" si="237"/>
        <v>36313.477048877015</v>
      </c>
      <c r="GX169" s="260">
        <f t="shared" si="238"/>
        <v>38145.086760239647</v>
      </c>
      <c r="GY169" s="260">
        <f t="shared" si="239"/>
        <v>40069.080743431783</v>
      </c>
      <c r="GZ169" s="260">
        <f t="shared" si="240"/>
        <v>42090.118754092691</v>
      </c>
      <c r="HA169" s="260">
        <f t="shared" si="241"/>
        <v>44213.095580537534</v>
      </c>
      <c r="HB169" s="260">
        <f t="shared" si="242"/>
        <v>46443.152898533226</v>
      </c>
      <c r="HC169" s="260">
        <f t="shared" si="243"/>
        <v>48785.691724015473</v>
      </c>
    </row>
    <row r="170" spans="1:211" ht="12" customHeight="1">
      <c r="A170" s="259" t="s">
        <v>1262</v>
      </c>
      <c r="B170" s="274">
        <f t="shared" si="35"/>
        <v>0.2419161834518373</v>
      </c>
      <c r="C170" s="275">
        <v>-8.628730158730157</v>
      </c>
      <c r="D170" s="276">
        <f t="shared" si="36"/>
        <v>0</v>
      </c>
      <c r="E170" s="276">
        <f t="shared" si="37"/>
        <v>0</v>
      </c>
      <c r="F170" s="276">
        <f t="shared" si="38"/>
        <v>2</v>
      </c>
      <c r="G170" s="276">
        <f t="shared" si="39"/>
        <v>2.2511549002142859</v>
      </c>
      <c r="H170" s="276">
        <f t="shared" si="40"/>
        <v>2.5200607821781658</v>
      </c>
      <c r="I170" s="276">
        <f t="shared" si="41"/>
        <v>2.8120248113371273</v>
      </c>
      <c r="J170" s="276">
        <f t="shared" si="42"/>
        <v>3.1295722079601345</v>
      </c>
      <c r="K170" s="276">
        <f t="shared" si="43"/>
        <v>3.4755103315196716</v>
      </c>
      <c r="L170" s="276">
        <f t="shared" si="44"/>
        <v>3.8529639747508209</v>
      </c>
      <c r="M170" s="276">
        <f t="shared" si="45"/>
        <v>4.2654152834988501</v>
      </c>
      <c r="N170" s="260">
        <f t="shared" si="46"/>
        <v>4.4805578887011981</v>
      </c>
      <c r="O170" s="260">
        <f t="shared" si="47"/>
        <v>4.706552037656464</v>
      </c>
      <c r="P170" s="260">
        <f t="shared" si="48"/>
        <v>4.9439450696594891</v>
      </c>
      <c r="Q170" s="260">
        <f t="shared" si="49"/>
        <v>5.1933119311650229</v>
      </c>
      <c r="R170" s="260">
        <f t="shared" si="50"/>
        <v>5.4552565682608929</v>
      </c>
      <c r="S170" s="260">
        <f t="shared" si="51"/>
        <v>5.7304133893758902</v>
      </c>
      <c r="T170" s="260">
        <f t="shared" si="52"/>
        <v>6.0194488017649634</v>
      </c>
      <c r="U170" s="260">
        <f t="shared" si="53"/>
        <v>6.3230628254929337</v>
      </c>
      <c r="V170" s="260">
        <f t="shared" si="54"/>
        <v>6.6419907888256828</v>
      </c>
      <c r="W170" s="260">
        <f t="shared" si="55"/>
        <v>6.9770051091349101</v>
      </c>
      <c r="X170" s="260">
        <f t="shared" si="56"/>
        <v>7.3289171636296588</v>
      </c>
      <c r="Y170" s="260">
        <f t="shared" si="57"/>
        <v>7.6985792544453737</v>
      </c>
      <c r="Z170" s="260">
        <f t="shared" si="58"/>
        <v>8.0868866728497792</v>
      </c>
      <c r="AA170" s="260">
        <f t="shared" si="59"/>
        <v>8.4947798675648993</v>
      </c>
      <c r="AB170" s="260">
        <f t="shared" si="60"/>
        <v>8.9232467224567475</v>
      </c>
      <c r="AC170" s="260">
        <f t="shared" si="61"/>
        <v>9.3733249491090191</v>
      </c>
      <c r="AD170" s="260">
        <f t="shared" si="62"/>
        <v>9.8461046000754546</v>
      </c>
      <c r="AE170" s="260">
        <f t="shared" si="63"/>
        <v>10.342730708897721</v>
      </c>
      <c r="AF170" s="260">
        <f t="shared" si="64"/>
        <v>10.86440606328275</v>
      </c>
      <c r="AG170" s="260">
        <f t="shared" si="65"/>
        <v>11.412394118155925</v>
      </c>
      <c r="AH170" s="260">
        <f t="shared" si="66"/>
        <v>11.988022055645281</v>
      </c>
      <c r="AI170" s="260">
        <f t="shared" si="67"/>
        <v>12.592683999407793</v>
      </c>
      <c r="AJ170" s="260">
        <f t="shared" si="68"/>
        <v>13.227844391082526</v>
      </c>
      <c r="AK170" s="260">
        <f t="shared" si="69"/>
        <v>13.895041537048192</v>
      </c>
      <c r="AL170" s="260">
        <f t="shared" si="70"/>
        <v>14.595891334075041</v>
      </c>
      <c r="AM170" s="260">
        <f t="shared" si="71"/>
        <v>15.332091182894318</v>
      </c>
      <c r="AN170" s="260">
        <f t="shared" si="72"/>
        <v>16.105424099163624</v>
      </c>
      <c r="AO170" s="260">
        <f t="shared" si="73"/>
        <v>16.917763031784624</v>
      </c>
      <c r="AP170" s="260">
        <f t="shared" si="74"/>
        <v>17.771075399031666</v>
      </c>
      <c r="AQ170" s="260">
        <f t="shared" si="75"/>
        <v>18.667427853477516</v>
      </c>
      <c r="AR170" s="260">
        <f t="shared" si="76"/>
        <v>19.60899128725638</v>
      </c>
      <c r="AS170" s="260">
        <f t="shared" si="77"/>
        <v>20.598046089786635</v>
      </c>
      <c r="AT170" s="260">
        <f t="shared" si="78"/>
        <v>21.636987670686967</v>
      </c>
      <c r="AU170" s="260">
        <f t="shared" si="79"/>
        <v>22.728332261262032</v>
      </c>
      <c r="AV170" s="260">
        <f t="shared" si="80"/>
        <v>23.874723008608314</v>
      </c>
      <c r="AW170" s="260">
        <f t="shared" si="81"/>
        <v>25.07893637709962</v>
      </c>
      <c r="AX170" s="260">
        <f t="shared" si="82"/>
        <v>26.343888872756096</v>
      </c>
      <c r="AY170" s="260">
        <f t="shared" si="83"/>
        <v>27.672644106782641</v>
      </c>
      <c r="AZ170" s="260">
        <f t="shared" si="84"/>
        <v>29.068420215383963</v>
      </c>
      <c r="BA170" s="260">
        <f t="shared" si="85"/>
        <v>30.534597653826577</v>
      </c>
      <c r="BB170" s="260">
        <f t="shared" si="86"/>
        <v>32.074727383624207</v>
      </c>
      <c r="BC170" s="260">
        <f t="shared" si="87"/>
        <v>33.692539472675371</v>
      </c>
      <c r="BD170" s="260">
        <f t="shared" si="88"/>
        <v>35.391952129181895</v>
      </c>
      <c r="BE170" s="260">
        <f t="shared" si="89"/>
        <v>37.177081191227899</v>
      </c>
      <c r="BF170" s="260">
        <f t="shared" si="90"/>
        <v>39.052250095002037</v>
      </c>
      <c r="BG170" s="260">
        <f t="shared" si="91"/>
        <v>41.022000345805409</v>
      </c>
      <c r="BH170" s="260">
        <f t="shared" si="92"/>
        <v>43.091102517204938</v>
      </c>
      <c r="BI170" s="260">
        <f t="shared" si="93"/>
        <v>45.264567804971314</v>
      </c>
      <c r="BJ170" s="260">
        <f t="shared" si="94"/>
        <v>47.547660163784194</v>
      </c>
      <c r="BK170" s="260">
        <f t="shared" si="95"/>
        <v>49.945909056098692</v>
      </c>
      <c r="BL170" s="260">
        <f t="shared" si="96"/>
        <v>52.465122844050022</v>
      </c>
      <c r="BM170" s="260">
        <f t="shared" si="97"/>
        <v>55.11140285683021</v>
      </c>
      <c r="BN170" s="260">
        <f t="shared" si="98"/>
        <v>57.891158167607038</v>
      </c>
      <c r="BO170" s="260">
        <f t="shared" si="99"/>
        <v>60.811121115773638</v>
      </c>
      <c r="BP170" s="260">
        <f t="shared" si="100"/>
        <v>63.878363612122371</v>
      </c>
      <c r="BQ170" s="260">
        <f t="shared" si="101"/>
        <v>67.100314266432818</v>
      </c>
      <c r="BR170" s="260">
        <f t="shared" si="102"/>
        <v>70.484776378955402</v>
      </c>
      <c r="BS170" s="260">
        <f t="shared" si="103"/>
        <v>74.039946839364703</v>
      </c>
      <c r="BT170" s="260">
        <f t="shared" si="104"/>
        <v>77.774435978953917</v>
      </c>
      <c r="BU170" s="260">
        <f t="shared" si="105"/>
        <v>81.697288424151211</v>
      </c>
      <c r="BV170" s="260">
        <f t="shared" si="106"/>
        <v>85.818005001863142</v>
      </c>
      <c r="BW170" s="260">
        <f t="shared" si="107"/>
        <v>90.146565749698226</v>
      </c>
      <c r="BX170" s="260">
        <f t="shared" si="108"/>
        <v>94.693454086799591</v>
      </c>
      <c r="BY170" s="260">
        <f t="shared" si="109"/>
        <v>99.46968220382638</v>
      </c>
      <c r="BZ170" s="260">
        <f t="shared" si="110"/>
        <v>104.48681773357642</v>
      </c>
      <c r="CA170" s="260">
        <f t="shared" si="111"/>
        <v>109.75701176684413</v>
      </c>
      <c r="CB170" s="260">
        <f t="shared" si="112"/>
        <v>115.29302828136601</v>
      </c>
      <c r="CC170" s="260">
        <f t="shared" si="113"/>
        <v>121.10827505512783</v>
      </c>
      <c r="CD170" s="260">
        <f t="shared" si="114"/>
        <v>127.21683613890345</v>
      </c>
      <c r="CE170" s="260">
        <f t="shared" si="115"/>
        <v>133.63350596667061</v>
      </c>
      <c r="CF170" s="260">
        <f t="shared" si="116"/>
        <v>140.3738251865168</v>
      </c>
      <c r="CG170" s="260">
        <f t="shared" si="117"/>
        <v>147.45411829881451</v>
      </c>
      <c r="CH170" s="260">
        <f t="shared" si="118"/>
        <v>154.89153319282215</v>
      </c>
      <c r="CI170" s="260">
        <f t="shared" si="119"/>
        <v>162.70408267746572</v>
      </c>
      <c r="CJ170" s="260">
        <f t="shared" si="120"/>
        <v>170.91068810688469</v>
      </c>
      <c r="CK170" s="260">
        <f t="shared" si="121"/>
        <v>179.53122520639994</v>
      </c>
      <c r="CL170" s="260">
        <f t="shared" si="122"/>
        <v>188.58657220989056</v>
      </c>
      <c r="CM170" s="260">
        <f t="shared" si="123"/>
        <v>198.09866042516398</v>
      </c>
      <c r="CN170" s="260">
        <f t="shared" si="124"/>
        <v>208.09052734978502</v>
      </c>
      <c r="CO170" s="260">
        <f t="shared" si="125"/>
        <v>218.58637246600543</v>
      </c>
      <c r="CP170" s="260">
        <f t="shared" si="126"/>
        <v>229.6116158499255</v>
      </c>
      <c r="CQ170" s="260">
        <f t="shared" si="127"/>
        <v>241.19295973683359</v>
      </c>
      <c r="CR170" s="260">
        <f t="shared" si="128"/>
        <v>253.35845319183014</v>
      </c>
      <c r="CS170" s="260">
        <f t="shared" si="129"/>
        <v>266.13756004236296</v>
      </c>
      <c r="CT170" s="260">
        <f t="shared" si="130"/>
        <v>279.56123023720107</v>
      </c>
      <c r="CU170" s="260">
        <f t="shared" si="131"/>
        <v>293.6619748046723</v>
      </c>
      <c r="CV170" s="260">
        <f t="shared" si="132"/>
        <v>308.47394459170755</v>
      </c>
      <c r="CW170" s="260">
        <f t="shared" si="133"/>
        <v>324.03301297439174</v>
      </c>
      <c r="CX170" s="260">
        <f t="shared" si="134"/>
        <v>340.37686274033814</v>
      </c>
      <c r="CY170" s="260">
        <f t="shared" si="135"/>
        <v>357.54507735331003</v>
      </c>
      <c r="CZ170" s="260">
        <f t="shared" si="136"/>
        <v>375.57923682112329</v>
      </c>
      <c r="DA170" s="260">
        <f t="shared" si="137"/>
        <v>394.52301839901565</v>
      </c>
      <c r="DB170" s="260">
        <f t="shared" si="138"/>
        <v>414.42230237237681</v>
      </c>
      <c r="DC170" s="260">
        <f t="shared" si="139"/>
        <v>435.32528317503665</v>
      </c>
      <c r="DD170" s="260">
        <f t="shared" si="140"/>
        <v>457.28258611223208</v>
      </c>
      <c r="DE170" s="260">
        <f t="shared" si="141"/>
        <v>480.34738997094394</v>
      </c>
      <c r="DF170" s="260">
        <f t="shared" si="142"/>
        <v>504.57555581455824</v>
      </c>
      <c r="DG170" s="260">
        <f t="shared" si="143"/>
        <v>530.02576227378029</v>
      </c>
      <c r="DH170" s="260">
        <f t="shared" si="144"/>
        <v>556.75964766146615</v>
      </c>
      <c r="DI170" s="260">
        <f t="shared" si="145"/>
        <v>584.84195925556105</v>
      </c>
      <c r="DJ170" s="260">
        <f t="shared" si="146"/>
        <v>614.34071011169704</v>
      </c>
      <c r="DK170" s="260">
        <f t="shared" si="147"/>
        <v>645.3273437852356</v>
      </c>
      <c r="DL170" s="260">
        <f t="shared" si="148"/>
        <v>677.87690736169952</v>
      </c>
      <c r="DM170" s="260">
        <f t="shared" si="149"/>
        <v>712.06823321466004</v>
      </c>
      <c r="DN170" s="260">
        <f t="shared" si="150"/>
        <v>747.98412993127954</v>
      </c>
      <c r="DO170" s="260">
        <f t="shared" si="151"/>
        <v>785.71158286791945</v>
      </c>
      <c r="DP170" s="260">
        <f t="shared" si="152"/>
        <v>825.3419648215388</v>
      </c>
      <c r="DQ170" s="260">
        <f t="shared" si="153"/>
        <v>866.9712573271155</v>
      </c>
      <c r="DR170" s="260">
        <f t="shared" si="154"/>
        <v>910.70028311705209</v>
      </c>
      <c r="DS170" s="260">
        <f t="shared" si="155"/>
        <v>956.63495030556555</v>
      </c>
      <c r="DT170" s="260">
        <f t="shared" si="156"/>
        <v>1004.8865088894541</v>
      </c>
      <c r="DU170" s="260">
        <f t="shared" si="157"/>
        <v>1055.5718201864656</v>
      </c>
      <c r="DV170" s="260">
        <f t="shared" si="158"/>
        <v>1108.8136398638255</v>
      </c>
      <c r="DW170" s="260">
        <f t="shared" si="159"/>
        <v>1164.7409152423957</v>
      </c>
      <c r="DX170" s="260">
        <f t="shared" si="160"/>
        <v>1223.48909759651</v>
      </c>
      <c r="DY170" s="260">
        <f t="shared" si="161"/>
        <v>1285.2004702058528</v>
      </c>
      <c r="DZ170" s="260">
        <f t="shared" si="162"/>
        <v>1350.0244929538935</v>
      </c>
      <c r="EA170" s="260">
        <f t="shared" si="163"/>
        <v>1418.1181643074669</v>
      </c>
      <c r="EB170" s="260">
        <f t="shared" si="164"/>
        <v>1489.6464015541842</v>
      </c>
      <c r="EC170" s="260">
        <f t="shared" si="165"/>
        <v>1564.7824402185793</v>
      </c>
      <c r="ED170" s="260">
        <f t="shared" si="166"/>
        <v>1643.7082536243406</v>
      </c>
      <c r="EE170" s="260">
        <f t="shared" si="167"/>
        <v>1726.614993618779</v>
      </c>
      <c r="EF170" s="260">
        <f t="shared" si="168"/>
        <v>1813.7034535269242</v>
      </c>
      <c r="EG170" s="260">
        <f t="shared" si="169"/>
        <v>1905.1845544564917</v>
      </c>
      <c r="EH170" s="260">
        <f t="shared" si="170"/>
        <v>2001.2798561315076</v>
      </c>
      <c r="EI170" s="260">
        <f t="shared" si="171"/>
        <v>2102.2220934917891</v>
      </c>
      <c r="EJ170" s="260">
        <f t="shared" si="172"/>
        <v>2208.255740357883</v>
      </c>
      <c r="EK170" s="260">
        <f t="shared" si="173"/>
        <v>2319.6376015266101</v>
      </c>
      <c r="EL170" s="260">
        <f t="shared" si="174"/>
        <v>2436.6374347312208</v>
      </c>
      <c r="EM170" s="260">
        <f t="shared" si="175"/>
        <v>2559.5386039725022</v>
      </c>
      <c r="EN170" s="260">
        <f t="shared" si="176"/>
        <v>2688.6387658031513</v>
      </c>
      <c r="EO170" s="260">
        <f t="shared" si="177"/>
        <v>2824.250590227532</v>
      </c>
      <c r="EP170" s="260">
        <f t="shared" si="178"/>
        <v>2966.7025179627849</v>
      </c>
      <c r="EQ170" s="260">
        <f t="shared" si="179"/>
        <v>3116.3395558953075</v>
      </c>
      <c r="ER170" s="260">
        <f t="shared" si="180"/>
        <v>3273.5241126591409</v>
      </c>
      <c r="ES170" s="260">
        <f t="shared" si="181"/>
        <v>3438.6368763599567</v>
      </c>
      <c r="ET170" s="260">
        <f t="shared" si="182"/>
        <v>3612.0777365704312</v>
      </c>
      <c r="EU170" s="260">
        <f t="shared" si="183"/>
        <v>3794.2667528299953</v>
      </c>
      <c r="EV170" s="260">
        <f t="shared" si="184"/>
        <v>3985.6451719945871</v>
      </c>
      <c r="EW170" s="260">
        <f t="shared" si="185"/>
        <v>4186.6764969003534</v>
      </c>
      <c r="EX170" s="260">
        <f t="shared" si="186"/>
        <v>4397.8476089295027</v>
      </c>
      <c r="EY170" s="260">
        <f t="shared" si="187"/>
        <v>4619.6699471970878</v>
      </c>
      <c r="EZ170" s="260">
        <f t="shared" si="188"/>
        <v>4852.6807472145974</v>
      </c>
      <c r="FA170" s="260">
        <f t="shared" si="189"/>
        <v>5097.4443420303014</v>
      </c>
      <c r="FB170" s="260">
        <f t="shared" si="190"/>
        <v>5354.5535289976215</v>
      </c>
      <c r="FC170" s="260">
        <f t="shared" si="191"/>
        <v>5624.6310054816968</v>
      </c>
      <c r="FD170" s="260">
        <f t="shared" si="192"/>
        <v>5908.3308769813393</v>
      </c>
      <c r="FE170" s="260">
        <f t="shared" si="193"/>
        <v>6206.3402413189078</v>
      </c>
      <c r="FF170" s="260">
        <f t="shared" si="194"/>
        <v>6519.380852734881</v>
      </c>
      <c r="FG170" s="260">
        <f t="shared" si="195"/>
        <v>6848.2108699174441</v>
      </c>
      <c r="FH170" s="260">
        <f t="shared" si="196"/>
        <v>7193.6266922006425</v>
      </c>
      <c r="FI170" s="260">
        <f t="shared" si="197"/>
        <v>7556.4648883782684</v>
      </c>
      <c r="FJ170" s="260">
        <f t="shared" si="198"/>
        <v>7937.6042228048618</v>
      </c>
      <c r="FK170" s="260">
        <f t="shared" si="199"/>
        <v>8337.9677836909159</v>
      </c>
      <c r="FL170" s="260">
        <f t="shared" si="200"/>
        <v>8758.5252187468177</v>
      </c>
      <c r="FM170" s="260">
        <f t="shared" si="201"/>
        <v>9200.2950835900756</v>
      </c>
      <c r="FN170" s="260">
        <f t="shared" si="202"/>
        <v>9664.3473086035046</v>
      </c>
      <c r="FO170" s="260">
        <f t="shared" si="203"/>
        <v>10151.805790218856</v>
      </c>
      <c r="FP170" s="260">
        <f t="shared" si="204"/>
        <v>10663.851112901808</v>
      </c>
      <c r="FQ170" s="260">
        <f t="shared" si="205"/>
        <v>11201.723408430726</v>
      </c>
      <c r="FR170" s="260">
        <f t="shared" si="206"/>
        <v>11766.725359394119</v>
      </c>
      <c r="FS170" s="260">
        <f t="shared" si="207"/>
        <v>12360.22535418103</v>
      </c>
      <c r="FT170" s="260">
        <f t="shared" si="208"/>
        <v>12983.660801105514</v>
      </c>
      <c r="FU170" s="260">
        <f t="shared" si="209"/>
        <v>13638.541609691663</v>
      </c>
      <c r="FV170" s="260">
        <f t="shared" si="210"/>
        <v>14326.453847550667</v>
      </c>
      <c r="FW170" s="260">
        <f t="shared" si="211"/>
        <v>15049.063581706483</v>
      </c>
      <c r="FX170" s="260">
        <f t="shared" si="212"/>
        <v>15808.120913673532</v>
      </c>
      <c r="FY170" s="260">
        <f t="shared" si="213"/>
        <v>16605.464218059045</v>
      </c>
      <c r="FZ170" s="260">
        <f t="shared" si="214"/>
        <v>17443.024594955597</v>
      </c>
      <c r="GA170" s="260">
        <f t="shared" si="215"/>
        <v>18322.830546907142</v>
      </c>
      <c r="GB170" s="260">
        <f t="shared" si="216"/>
        <v>19247.012891775845</v>
      </c>
      <c r="GC170" s="260">
        <f t="shared" si="217"/>
        <v>20217.809923408171</v>
      </c>
      <c r="GD170" s="260">
        <f t="shared" si="218"/>
        <v>21237.572832599024</v>
      </c>
      <c r="GE170" s="260">
        <f t="shared" si="219"/>
        <v>22308.771401483038</v>
      </c>
      <c r="GF170" s="260">
        <f t="shared" si="220"/>
        <v>23433.999985144346</v>
      </c>
      <c r="GG170" s="260">
        <f t="shared" si="221"/>
        <v>24615.983794931835</v>
      </c>
      <c r="GH170" s="260">
        <f t="shared" si="222"/>
        <v>25857.585498697532</v>
      </c>
      <c r="GI170" s="260">
        <f t="shared" si="223"/>
        <v>27161.812153943381</v>
      </c>
      <c r="GJ170" s="260">
        <f t="shared" si="224"/>
        <v>28531.822490667906</v>
      </c>
      <c r="GK170" s="260">
        <f t="shared" si="225"/>
        <v>29970.934561551192</v>
      </c>
      <c r="GL170" s="260">
        <f t="shared" si="226"/>
        <v>31482.633778006388</v>
      </c>
      <c r="GM170" s="260">
        <f t="shared" si="227"/>
        <v>33070.581351560293</v>
      </c>
      <c r="GN170" s="260">
        <f t="shared" si="228"/>
        <v>34738.623161007432</v>
      </c>
      <c r="GO170" s="260">
        <f t="shared" si="229"/>
        <v>36490.799066813059</v>
      </c>
      <c r="GP170" s="260">
        <f t="shared" si="230"/>
        <v>38331.352695323942</v>
      </c>
      <c r="GQ170" s="260">
        <f t="shared" si="231"/>
        <v>40264.74171648331</v>
      </c>
      <c r="GR170" s="260">
        <f t="shared" si="232"/>
        <v>42295.648639941901</v>
      </c>
      <c r="GS170" s="260">
        <f t="shared" si="233"/>
        <v>44428.992155712309</v>
      </c>
      <c r="GT170" s="260">
        <f t="shared" si="234"/>
        <v>46669.939046832813</v>
      </c>
      <c r="GU170" s="260">
        <f t="shared" si="235"/>
        <v>49023.91670289218</v>
      </c>
      <c r="GV170" s="260">
        <f t="shared" si="236"/>
        <v>51496.626264722108</v>
      </c>
      <c r="GW170" s="260">
        <f t="shared" si="237"/>
        <v>54094.05643209281</v>
      </c>
      <c r="GX170" s="260">
        <f t="shared" si="238"/>
        <v>56822.497967852702</v>
      </c>
      <c r="GY170" s="260">
        <f t="shared" si="239"/>
        <v>59688.558933640081</v>
      </c>
      <c r="GZ170" s="260">
        <f t="shared" si="240"/>
        <v>62699.180694066534</v>
      </c>
      <c r="HA170" s="260">
        <f t="shared" si="241"/>
        <v>65861.654728132737</v>
      </c>
      <c r="HB170" s="260">
        <f t="shared" si="242"/>
        <v>69183.640288592607</v>
      </c>
      <c r="HC170" s="260">
        <f t="shared" si="243"/>
        <v>72673.182952035349</v>
      </c>
    </row>
    <row r="171" spans="1:211" ht="12" customHeight="1">
      <c r="A171" s="263" t="str">
        <f>A126</f>
        <v>Pinnacle West Capital Corporation</v>
      </c>
      <c r="B171" s="274">
        <f t="shared" si="35"/>
        <v>8.7293762964473665E-2</v>
      </c>
      <c r="C171" s="275">
        <v>-92.741587301587288</v>
      </c>
      <c r="D171" s="276">
        <f t="shared" si="36"/>
        <v>3.17</v>
      </c>
      <c r="E171" s="276">
        <f t="shared" si="37"/>
        <v>3.38</v>
      </c>
      <c r="F171" s="276">
        <f t="shared" si="38"/>
        <v>3.57</v>
      </c>
      <c r="G171" s="276">
        <f t="shared" si="39"/>
        <v>3.7891196069999999</v>
      </c>
      <c r="H171" s="276">
        <f t="shared" si="40"/>
        <v>4.0213092635627179</v>
      </c>
      <c r="I171" s="276">
        <f t="shared" si="41"/>
        <v>4.2668172031852487</v>
      </c>
      <c r="J171" s="276">
        <f t="shared" si="42"/>
        <v>4.5263565234313452</v>
      </c>
      <c r="K171" s="276">
        <f t="shared" si="43"/>
        <v>4.8006757260362107</v>
      </c>
      <c r="L171" s="276">
        <f t="shared" si="44"/>
        <v>5.0905603276483449</v>
      </c>
      <c r="M171" s="276">
        <f t="shared" si="45"/>
        <v>5.3968345363585435</v>
      </c>
      <c r="N171" s="260">
        <f t="shared" si="46"/>
        <v>5.6690446178692389</v>
      </c>
      <c r="O171" s="260">
        <f t="shared" si="47"/>
        <v>5.9549846605223138</v>
      </c>
      <c r="P171" s="260">
        <f t="shared" si="48"/>
        <v>6.2553471876509423</v>
      </c>
      <c r="Q171" s="260">
        <f t="shared" si="49"/>
        <v>6.570859652662902</v>
      </c>
      <c r="R171" s="260">
        <f t="shared" si="50"/>
        <v>6.902286200873065</v>
      </c>
      <c r="S171" s="260">
        <f t="shared" si="51"/>
        <v>7.2504295202006848</v>
      </c>
      <c r="T171" s="260">
        <f t="shared" si="52"/>
        <v>7.6161327852137095</v>
      </c>
      <c r="U171" s="260">
        <f t="shared" si="53"/>
        <v>8.0002816992284345</v>
      </c>
      <c r="V171" s="260">
        <f t="shared" si="54"/>
        <v>8.4038066394102966</v>
      </c>
      <c r="W171" s="260">
        <f t="shared" si="55"/>
        <v>8.8276849100710688</v>
      </c>
      <c r="X171" s="260">
        <f t="shared" si="56"/>
        <v>9.2729431096197548</v>
      </c>
      <c r="Y171" s="260">
        <f t="shared" si="57"/>
        <v>9.740659616899741</v>
      </c>
      <c r="Z171" s="260">
        <f t="shared" si="58"/>
        <v>10.231967202933921</v>
      </c>
      <c r="AA171" s="260">
        <f t="shared" si="59"/>
        <v>10.748055774403211</v>
      </c>
      <c r="AB171" s="260">
        <f t="shared" si="60"/>
        <v>11.290175255502939</v>
      </c>
      <c r="AC171" s="260">
        <f t="shared" si="61"/>
        <v>11.859638615156756</v>
      </c>
      <c r="AD171" s="260">
        <f t="shared" si="62"/>
        <v>12.457825046919675</v>
      </c>
      <c r="AE171" s="260">
        <f t="shared" si="63"/>
        <v>13.08618330927176</v>
      </c>
      <c r="AF171" s="260">
        <f t="shared" si="64"/>
        <v>13.746235234392353</v>
      </c>
      <c r="AG171" s="260">
        <f t="shared" si="65"/>
        <v>14.439579413912798</v>
      </c>
      <c r="AH171" s="260">
        <f t="shared" si="66"/>
        <v>15.167895070574284</v>
      </c>
      <c r="AI171" s="260">
        <f t="shared" si="67"/>
        <v>15.932946125167591</v>
      </c>
      <c r="AJ171" s="260">
        <f t="shared" si="68"/>
        <v>16.736585468604606</v>
      </c>
      <c r="AK171" s="260">
        <f t="shared" si="69"/>
        <v>17.580759449468133</v>
      </c>
      <c r="AL171" s="260">
        <f t="shared" si="70"/>
        <v>18.467512587908562</v>
      </c>
      <c r="AM171" s="260">
        <f t="shared" si="71"/>
        <v>19.398992527303985</v>
      </c>
      <c r="AN171" s="260">
        <f t="shared" si="72"/>
        <v>20.377455235676326</v>
      </c>
      <c r="AO171" s="260">
        <f t="shared" si="73"/>
        <v>21.405270469460895</v>
      </c>
      <c r="AP171" s="260">
        <f t="shared" si="74"/>
        <v>22.484927512862107</v>
      </c>
      <c r="AQ171" s="260">
        <f t="shared" si="75"/>
        <v>23.619041206695695</v>
      </c>
      <c r="AR171" s="260">
        <f t="shared" si="76"/>
        <v>24.810358281318706</v>
      </c>
      <c r="AS171" s="260">
        <f t="shared" si="77"/>
        <v>26.061764008985175</v>
      </c>
      <c r="AT171" s="260">
        <f t="shared" si="78"/>
        <v>27.376289191738902</v>
      </c>
      <c r="AU171" s="260">
        <f t="shared" si="79"/>
        <v>28.757117501767432</v>
      </c>
      <c r="AV171" s="260">
        <f t="shared" si="80"/>
        <v>30.20759319199502</v>
      </c>
      <c r="AW171" s="260">
        <f t="shared" si="81"/>
        <v>31.73122919558892</v>
      </c>
      <c r="AX171" s="260">
        <f t="shared" si="82"/>
        <v>33.331715633995444</v>
      </c>
      <c r="AY171" s="260">
        <f t="shared" si="83"/>
        <v>35.012928754111456</v>
      </c>
      <c r="AZ171" s="260">
        <f t="shared" si="84"/>
        <v>36.778940316236479</v>
      </c>
      <c r="BA171" s="260">
        <f t="shared" si="85"/>
        <v>38.634027455542196</v>
      </c>
      <c r="BB171" s="260">
        <f t="shared" si="86"/>
        <v>40.582683040943095</v>
      </c>
      <c r="BC171" s="260">
        <f t="shared" si="87"/>
        <v>42.629626556456486</v>
      </c>
      <c r="BD171" s="260">
        <f t="shared" si="88"/>
        <v>44.779815531405731</v>
      </c>
      <c r="BE171" s="260">
        <f t="shared" si="89"/>
        <v>47.038457547149761</v>
      </c>
      <c r="BF171" s="260">
        <f t="shared" si="90"/>
        <v>49.411022849417961</v>
      </c>
      <c r="BG171" s="260">
        <f t="shared" si="91"/>
        <v>51.903257596796792</v>
      </c>
      <c r="BH171" s="260">
        <f t="shared" si="92"/>
        <v>54.521197777454574</v>
      </c>
      <c r="BI171" s="260">
        <f t="shared" si="93"/>
        <v>57.271183827809857</v>
      </c>
      <c r="BJ171" s="260">
        <f t="shared" si="94"/>
        <v>60.159875988548428</v>
      </c>
      <c r="BK171" s="260">
        <f t="shared" si="95"/>
        <v>63.194270435180037</v>
      </c>
      <c r="BL171" s="260">
        <f t="shared" si="96"/>
        <v>66.381716222201732</v>
      </c>
      <c r="BM171" s="260">
        <f t="shared" si="97"/>
        <v>69.729933081905159</v>
      </c>
      <c r="BN171" s="260">
        <f t="shared" si="98"/>
        <v>73.247030120935008</v>
      </c>
      <c r="BO171" s="260">
        <f t="shared" si="99"/>
        <v>76.941525459880367</v>
      </c>
      <c r="BP171" s="260">
        <f t="shared" si="100"/>
        <v>80.822366863464168</v>
      </c>
      <c r="BQ171" s="260">
        <f t="shared" si="101"/>
        <v>84.898953411295508</v>
      </c>
      <c r="BR171" s="260">
        <f t="shared" si="102"/>
        <v>89.181158261669694</v>
      </c>
      <c r="BS171" s="260">
        <f t="shared" si="103"/>
        <v>93.679352563547852</v>
      </c>
      <c r="BT171" s="260">
        <f t="shared" si="104"/>
        <v>98.404430574629259</v>
      </c>
      <c r="BU171" s="260">
        <f t="shared" si="105"/>
        <v>103.36783604634996</v>
      </c>
      <c r="BV171" s="260">
        <f t="shared" si="106"/>
        <v>108.58158993971033</v>
      </c>
      <c r="BW171" s="260">
        <f t="shared" si="107"/>
        <v>114.05831953905667</v>
      </c>
      <c r="BX171" s="260">
        <f t="shared" si="108"/>
        <v>119.81128903432837</v>
      </c>
      <c r="BY171" s="260">
        <f t="shared" si="109"/>
        <v>125.85443164583815</v>
      </c>
      <c r="BZ171" s="260">
        <f t="shared" si="110"/>
        <v>132.20238336938897</v>
      </c>
      <c r="CA171" s="260">
        <f t="shared" si="111"/>
        <v>138.87051842345551</v>
      </c>
      <c r="CB171" s="260">
        <f t="shared" si="112"/>
        <v>145.87498648428061</v>
      </c>
      <c r="CC171" s="260">
        <f t="shared" si="113"/>
        <v>153.23275179906651</v>
      </c>
      <c r="CD171" s="260">
        <f t="shared" si="114"/>
        <v>160.96163427199042</v>
      </c>
      <c r="CE171" s="260">
        <f t="shared" si="115"/>
        <v>169.08035262255098</v>
      </c>
      <c r="CF171" s="260">
        <f t="shared" si="116"/>
        <v>177.60856972077178</v>
      </c>
      <c r="CG171" s="260">
        <f t="shared" si="117"/>
        <v>186.56694020906002</v>
      </c>
      <c r="CH171" s="260">
        <f t="shared" si="118"/>
        <v>195.97716052605645</v>
      </c>
      <c r="CI171" s="260">
        <f t="shared" si="119"/>
        <v>205.86202145363043</v>
      </c>
      <c r="CJ171" s="260">
        <f t="shared" si="120"/>
        <v>216.24546331428454</v>
      </c>
      <c r="CK171" s="260">
        <f t="shared" si="121"/>
        <v>227.15263395265237</v>
      </c>
      <c r="CL171" s="260">
        <f t="shared" si="122"/>
        <v>238.60994964151578</v>
      </c>
      <c r="CM171" s="260">
        <f t="shared" si="123"/>
        <v>250.6451590598511</v>
      </c>
      <c r="CN171" s="260">
        <f t="shared" si="124"/>
        <v>263.28741049785413</v>
      </c>
      <c r="CO171" s="260">
        <f t="shared" si="125"/>
        <v>276.56732245170821</v>
      </c>
      <c r="CP171" s="260">
        <f t="shared" si="126"/>
        <v>290.51705777907137</v>
      </c>
      <c r="CQ171" s="260">
        <f t="shared" si="127"/>
        <v>305.17040159487931</v>
      </c>
      <c r="CR171" s="260">
        <f t="shared" si="128"/>
        <v>320.56284309612352</v>
      </c>
      <c r="CS171" s="260">
        <f t="shared" si="129"/>
        <v>336.7316615137758</v>
      </c>
      <c r="CT171" s="260">
        <f t="shared" si="130"/>
        <v>353.71601640002814</v>
      </c>
      <c r="CU171" s="260">
        <f t="shared" si="131"/>
        <v>371.55704246951683</v>
      </c>
      <c r="CV171" s="260">
        <f t="shared" si="132"/>
        <v>390.29794922422792</v>
      </c>
      <c r="CW171" s="260">
        <f t="shared" si="133"/>
        <v>409.98412560336709</v>
      </c>
      <c r="CX171" s="260">
        <f t="shared" si="134"/>
        <v>430.66324991164828</v>
      </c>
      <c r="CY171" s="260">
        <f t="shared" si="135"/>
        <v>452.38540529223752</v>
      </c>
      <c r="CZ171" s="260">
        <f t="shared" si="136"/>
        <v>475.2032010240182</v>
      </c>
      <c r="DA171" s="260">
        <f t="shared" si="137"/>
        <v>499.17189993695024</v>
      </c>
      <c r="DB171" s="260">
        <f t="shared" si="138"/>
        <v>524.34955225411181</v>
      </c>
      <c r="DC171" s="260">
        <f t="shared" si="139"/>
        <v>550.79713618457924</v>
      </c>
      <c r="DD171" s="260">
        <f t="shared" si="140"/>
        <v>578.57870560764832</v>
      </c>
      <c r="DE171" s="260">
        <f t="shared" si="141"/>
        <v>607.76154520607668</v>
      </c>
      <c r="DF171" s="260">
        <f t="shared" si="142"/>
        <v>638.41633342406794</v>
      </c>
      <c r="DG171" s="260">
        <f t="shared" si="143"/>
        <v>670.61731364466641</v>
      </c>
      <c r="DH171" s="260">
        <f t="shared" si="144"/>
        <v>704.44247400114284</v>
      </c>
      <c r="DI171" s="260">
        <f t="shared" si="145"/>
        <v>739.97373625785679</v>
      </c>
      <c r="DJ171" s="260">
        <f t="shared" si="146"/>
        <v>777.29715421805167</v>
      </c>
      <c r="DK171" s="260">
        <f t="shared" si="147"/>
        <v>816.50312213910888</v>
      </c>
      <c r="DL171" s="260">
        <f t="shared" si="148"/>
        <v>857.68659366002589</v>
      </c>
      <c r="DM171" s="260">
        <f t="shared" si="149"/>
        <v>900.94731177134258</v>
      </c>
      <c r="DN171" s="260">
        <f t="shared" si="150"/>
        <v>946.39005038448443</v>
      </c>
      <c r="DO171" s="260">
        <f t="shared" si="151"/>
        <v>994.12486808558356</v>
      </c>
      <c r="DP171" s="260">
        <f t="shared" si="152"/>
        <v>1044.2673746883479</v>
      </c>
      <c r="DQ171" s="260">
        <f t="shared" si="153"/>
        <v>1096.9390112315496</v>
      </c>
      <c r="DR171" s="260">
        <f t="shared" si="154"/>
        <v>1152.2673440992598</v>
      </c>
      <c r="DS171" s="260">
        <f t="shared" si="155"/>
        <v>1210.3863739761716</v>
      </c>
      <c r="DT171" s="260">
        <f t="shared" si="156"/>
        <v>1271.4368603862665</v>
      </c>
      <c r="DU171" s="260">
        <f t="shared" si="157"/>
        <v>1335.5666626008388</v>
      </c>
      <c r="DV171" s="260">
        <f t="shared" si="158"/>
        <v>1402.931097741525</v>
      </c>
      <c r="DW171" s="260">
        <f t="shared" si="159"/>
        <v>1473.693316945634</v>
      </c>
      <c r="DX171" s="260">
        <f t="shared" si="160"/>
        <v>1548.0247005048216</v>
      </c>
      <c r="DY171" s="260">
        <f t="shared" si="161"/>
        <v>1626.1052729341022</v>
      </c>
      <c r="DZ171" s="260">
        <f t="shared" si="162"/>
        <v>1708.12413897646</v>
      </c>
      <c r="EA171" s="260">
        <f t="shared" si="163"/>
        <v>1794.2799415990285</v>
      </c>
      <c r="EB171" s="260">
        <f t="shared" si="164"/>
        <v>1884.7813430900649</v>
      </c>
      <c r="EC171" s="260">
        <f t="shared" si="165"/>
        <v>1979.847530421901</v>
      </c>
      <c r="ED171" s="260">
        <f t="shared" si="166"/>
        <v>2079.7087461038132</v>
      </c>
      <c r="EE171" s="260">
        <f t="shared" si="167"/>
        <v>2184.6068458104987</v>
      </c>
      <c r="EF171" s="260">
        <f t="shared" si="168"/>
        <v>2294.7958841366849</v>
      </c>
      <c r="EG171" s="260">
        <f t="shared" si="169"/>
        <v>2410.5427298965219</v>
      </c>
      <c r="EH171" s="260">
        <f t="shared" si="170"/>
        <v>2532.1277124579647</v>
      </c>
      <c r="EI171" s="260">
        <f t="shared" si="171"/>
        <v>2659.8453006775117</v>
      </c>
      <c r="EJ171" s="260">
        <f t="shared" si="172"/>
        <v>2794.0048160796273</v>
      </c>
      <c r="EK171" s="260">
        <f t="shared" si="173"/>
        <v>2934.9311820081043</v>
      </c>
      <c r="EL171" s="260">
        <f t="shared" si="174"/>
        <v>3082.9657105637575</v>
      </c>
      <c r="EM171" s="260">
        <f t="shared" si="175"/>
        <v>3238.4669292343392</v>
      </c>
      <c r="EN171" s="260">
        <f t="shared" si="176"/>
        <v>3401.8114492187115</v>
      </c>
      <c r="EO171" s="260">
        <f t="shared" si="177"/>
        <v>3573.3948775482841</v>
      </c>
      <c r="EP171" s="260">
        <f t="shared" si="178"/>
        <v>3753.6327752148009</v>
      </c>
      <c r="EQ171" s="260">
        <f t="shared" si="179"/>
        <v>3942.9616636249821</v>
      </c>
      <c r="ER171" s="260">
        <f t="shared" si="180"/>
        <v>4141.8400818195687</v>
      </c>
      <c r="ES171" s="260">
        <f t="shared" si="181"/>
        <v>4350.749697017277</v>
      </c>
      <c r="ET171" s="260">
        <f t="shared" si="182"/>
        <v>4570.1964711733008</v>
      </c>
      <c r="EU171" s="260">
        <f t="shared" si="183"/>
        <v>4800.7118863776705</v>
      </c>
      <c r="EV171" s="260">
        <f t="shared" si="184"/>
        <v>5042.8542320612896</v>
      </c>
      <c r="EW171" s="260">
        <f t="shared" si="185"/>
        <v>5297.2099571271501</v>
      </c>
      <c r="EX171" s="260">
        <f t="shared" si="186"/>
        <v>5564.3950902814804</v>
      </c>
      <c r="EY171" s="260">
        <f t="shared" si="187"/>
        <v>5845.0567320047503</v>
      </c>
      <c r="EZ171" s="260">
        <f t="shared" si="188"/>
        <v>6139.8746217759672</v>
      </c>
      <c r="FA171" s="260">
        <f t="shared" si="189"/>
        <v>6449.5627843459461</v>
      </c>
      <c r="FB171" s="260">
        <f t="shared" si="190"/>
        <v>6774.8712590467003</v>
      </c>
      <c r="FC171" s="260">
        <f t="shared" si="191"/>
        <v>7116.5879163251939</v>
      </c>
      <c r="FD171" s="260">
        <f t="shared" si="192"/>
        <v>7475.5403659009426</v>
      </c>
      <c r="FE171" s="260">
        <f t="shared" si="193"/>
        <v>7852.5979611688945</v>
      </c>
      <c r="FF171" s="260">
        <f t="shared" si="194"/>
        <v>8248.6739047020437</v>
      </c>
      <c r="FG171" s="260">
        <f t="shared" si="195"/>
        <v>8664.7274599531793</v>
      </c>
      <c r="FH171" s="260">
        <f t="shared" si="196"/>
        <v>9101.7662745122907</v>
      </c>
      <c r="FI171" s="260">
        <f t="shared" si="197"/>
        <v>9560.8488205463982</v>
      </c>
      <c r="FJ171" s="260">
        <f t="shared" si="198"/>
        <v>10043.086958332333</v>
      </c>
      <c r="FK171" s="260">
        <f t="shared" si="199"/>
        <v>10549.648629091145</v>
      </c>
      <c r="FL171" s="260">
        <f t="shared" si="200"/>
        <v>11081.760683645953</v>
      </c>
      <c r="FM171" s="260">
        <f t="shared" si="201"/>
        <v>11640.711853754026</v>
      </c>
      <c r="FN171" s="260">
        <f t="shared" si="202"/>
        <v>12227.855873309416</v>
      </c>
      <c r="FO171" s="260">
        <f t="shared" si="203"/>
        <v>12844.61475697541</v>
      </c>
      <c r="FP171" s="260">
        <f t="shared" si="204"/>
        <v>13492.482244187446</v>
      </c>
      <c r="FQ171" s="260">
        <f t="shared" si="205"/>
        <v>14173.02741686751</v>
      </c>
      <c r="FR171" s="260">
        <f t="shared" si="206"/>
        <v>14887.898499611876</v>
      </c>
      <c r="FS171" s="260">
        <f t="shared" si="207"/>
        <v>15638.826851555898</v>
      </c>
      <c r="FT171" s="260">
        <f t="shared" si="208"/>
        <v>16427.631159583852</v>
      </c>
      <c r="FU171" s="260">
        <f t="shared" si="209"/>
        <v>17256.221843039424</v>
      </c>
      <c r="FV171" s="260">
        <f t="shared" si="210"/>
        <v>18126.605680604669</v>
      </c>
      <c r="FW171" s="260">
        <f t="shared" si="211"/>
        <v>19040.890670553414</v>
      </c>
      <c r="FX171" s="260">
        <f t="shared" si="212"/>
        <v>20001.291136150201</v>
      </c>
      <c r="FY171" s="260">
        <f t="shared" si="213"/>
        <v>21010.133088559629</v>
      </c>
      <c r="FZ171" s="260">
        <f t="shared" si="214"/>
        <v>22069.859860254637</v>
      </c>
      <c r="GA171" s="260">
        <f t="shared" si="215"/>
        <v>23183.038022567373</v>
      </c>
      <c r="GB171" s="260">
        <f t="shared" si="216"/>
        <v>24352.363601714489</v>
      </c>
      <c r="GC171" s="260">
        <f t="shared" si="217"/>
        <v>25580.668608351505</v>
      </c>
      <c r="GD171" s="260">
        <f t="shared" si="218"/>
        <v>26870.927896470399</v>
      </c>
      <c r="GE171" s="260">
        <f t="shared" si="219"/>
        <v>28226.266368251971</v>
      </c>
      <c r="GF171" s="260">
        <f t="shared" si="220"/>
        <v>29649.966542322676</v>
      </c>
      <c r="GG171" s="260">
        <f t="shared" si="221"/>
        <v>31145.476503745518</v>
      </c>
      <c r="GH171" s="260">
        <f t="shared" si="222"/>
        <v>32716.418254999302</v>
      </c>
      <c r="GI171" s="260">
        <f t="shared" si="223"/>
        <v>34366.596488171592</v>
      </c>
      <c r="GJ171" s="260">
        <f t="shared" si="224"/>
        <v>36100.007799610925</v>
      </c>
      <c r="GK171" s="260">
        <f t="shared" si="225"/>
        <v>37920.850369355394</v>
      </c>
      <c r="GL171" s="260">
        <f t="shared" si="226"/>
        <v>39833.534128780419</v>
      </c>
      <c r="GM171" s="260">
        <f t="shared" si="227"/>
        <v>41842.691441090872</v>
      </c>
      <c r="GN171" s="260">
        <f t="shared" si="228"/>
        <v>43953.188320524845</v>
      </c>
      <c r="GO171" s="260">
        <f t="shared" si="229"/>
        <v>46170.136217441075</v>
      </c>
      <c r="GP171" s="260">
        <f t="shared" si="230"/>
        <v>48498.904397832543</v>
      </c>
      <c r="GQ171" s="260">
        <f t="shared" si="231"/>
        <v>50945.132947248327</v>
      </c>
      <c r="GR171" s="260">
        <f t="shared" si="232"/>
        <v>53514.746430618303</v>
      </c>
      <c r="GS171" s="260">
        <f t="shared" si="233"/>
        <v>56213.968241063478</v>
      </c>
      <c r="GT171" s="260">
        <f t="shared" si="234"/>
        <v>59049.335672443791</v>
      </c>
      <c r="GU171" s="260">
        <f t="shared" si="235"/>
        <v>62027.715752147677</v>
      </c>
      <c r="GV171" s="260">
        <f t="shared" si="236"/>
        <v>65156.321872469278</v>
      </c>
      <c r="GW171" s="260">
        <f t="shared" si="237"/>
        <v>68442.731260852946</v>
      </c>
      <c r="GX171" s="260">
        <f t="shared" si="238"/>
        <v>71894.903331316717</v>
      </c>
      <c r="GY171" s="260">
        <f t="shared" si="239"/>
        <v>75521.198961500384</v>
      </c>
      <c r="GZ171" s="260">
        <f t="shared" si="240"/>
        <v>79330.400742025318</v>
      </c>
      <c r="HA171" s="260">
        <f t="shared" si="241"/>
        <v>83331.734247208791</v>
      </c>
      <c r="HB171" s="260">
        <f t="shared" si="242"/>
        <v>87534.890378648372</v>
      </c>
      <c r="HC171" s="260">
        <f t="shared" si="243"/>
        <v>91950.04883579076</v>
      </c>
    </row>
    <row r="172" spans="1:211" ht="12" customHeight="1">
      <c r="A172" s="263" t="str">
        <f>A127</f>
        <v>PNM Resources, Inc.</v>
      </c>
      <c r="B172" s="274">
        <f t="shared" si="35"/>
        <v>8.2014737724336095E-2</v>
      </c>
      <c r="C172" s="275">
        <v>-50.53857142857143</v>
      </c>
      <c r="D172" s="276">
        <f t="shared" si="36"/>
        <v>1.4300000000000002</v>
      </c>
      <c r="E172" s="276">
        <f t="shared" si="37"/>
        <v>1.3</v>
      </c>
      <c r="F172" s="276">
        <f t="shared" si="38"/>
        <v>1.4198723849372383</v>
      </c>
      <c r="G172" s="276">
        <f t="shared" si="39"/>
        <v>1.5448169456066942</v>
      </c>
      <c r="H172" s="276">
        <f t="shared" si="40"/>
        <v>1.6959925969367149</v>
      </c>
      <c r="I172" s="276">
        <f t="shared" si="41"/>
        <v>1.8558529299960895</v>
      </c>
      <c r="J172" s="276">
        <f t="shared" si="42"/>
        <v>2.0242390879192382</v>
      </c>
      <c r="K172" s="276">
        <f t="shared" si="43"/>
        <v>2.2009092205319805</v>
      </c>
      <c r="L172" s="276">
        <f t="shared" si="44"/>
        <v>2.3855345357925795</v>
      </c>
      <c r="M172" s="276">
        <f t="shared" si="45"/>
        <v>2.5776962005748256</v>
      </c>
      <c r="N172" s="260">
        <f t="shared" si="46"/>
        <v>2.7077122105416107</v>
      </c>
      <c r="O172" s="260">
        <f t="shared" si="47"/>
        <v>2.8442860774210579</v>
      </c>
      <c r="P172" s="260">
        <f t="shared" si="48"/>
        <v>2.9877485719182362</v>
      </c>
      <c r="Q172" s="260">
        <f t="shared" si="49"/>
        <v>3.1384471484293641</v>
      </c>
      <c r="R172" s="260">
        <f t="shared" si="50"/>
        <v>3.2967467865478608</v>
      </c>
      <c r="S172" s="260">
        <f t="shared" si="51"/>
        <v>3.4630308750149923</v>
      </c>
      <c r="T172" s="260">
        <f t="shared" si="52"/>
        <v>3.6377021402559571</v>
      </c>
      <c r="U172" s="260">
        <f t="shared" si="53"/>
        <v>3.8211836217502633</v>
      </c>
      <c r="V172" s="260">
        <f t="shared" si="54"/>
        <v>4.0139196965986521</v>
      </c>
      <c r="W172" s="260">
        <f t="shared" si="55"/>
        <v>4.2163771557679937</v>
      </c>
      <c r="X172" s="260">
        <f t="shared" si="56"/>
        <v>4.4290463346207263</v>
      </c>
      <c r="Y172" s="260">
        <f t="shared" si="57"/>
        <v>4.6524423004668902</v>
      </c>
      <c r="Z172" s="260">
        <f t="shared" si="58"/>
        <v>4.8871061000149147</v>
      </c>
      <c r="AA172" s="260">
        <f t="shared" si="59"/>
        <v>5.1336060697423704</v>
      </c>
      <c r="AB172" s="260">
        <f t="shared" si="60"/>
        <v>5.3925392123603135</v>
      </c>
      <c r="AC172" s="260">
        <f t="shared" si="61"/>
        <v>5.6645326427048861</v>
      </c>
      <c r="AD172" s="260">
        <f t="shared" si="62"/>
        <v>5.9502451065580209</v>
      </c>
      <c r="AE172" s="260">
        <f t="shared" si="63"/>
        <v>6.2503685760757008</v>
      </c>
      <c r="AF172" s="260">
        <f t="shared" si="64"/>
        <v>6.5656299256877757</v>
      </c>
      <c r="AG172" s="260">
        <f t="shared" si="65"/>
        <v>6.896792692528213</v>
      </c>
      <c r="AH172" s="260">
        <f t="shared" si="66"/>
        <v>7.2446589256594223</v>
      </c>
      <c r="AI172" s="260">
        <f t="shared" si="67"/>
        <v>7.6100711285693095</v>
      </c>
      <c r="AJ172" s="260">
        <f t="shared" si="68"/>
        <v>7.9939142996456241</v>
      </c>
      <c r="AK172" s="260">
        <f t="shared" si="69"/>
        <v>8.3971180755694803</v>
      </c>
      <c r="AL172" s="260">
        <f t="shared" si="70"/>
        <v>8.8206589828191593</v>
      </c>
      <c r="AM172" s="260">
        <f t="shared" si="71"/>
        <v>9.2655628027371471</v>
      </c>
      <c r="AN172" s="260">
        <f t="shared" si="72"/>
        <v>9.7329070558884307</v>
      </c>
      <c r="AO172" s="260">
        <f t="shared" si="73"/>
        <v>10.22382361172693</v>
      </c>
      <c r="AP172" s="260">
        <f t="shared" si="74"/>
        <v>10.739501429890495</v>
      </c>
      <c r="AQ172" s="260">
        <f t="shared" si="75"/>
        <v>11.28118943976364</v>
      </c>
      <c r="AR172" s="260">
        <f t="shared" si="76"/>
        <v>11.850199565282082</v>
      </c>
      <c r="AS172" s="260">
        <f t="shared" si="77"/>
        <v>12.447909902304934</v>
      </c>
      <c r="AT172" s="260">
        <f t="shared" si="78"/>
        <v>13.075768056249846</v>
      </c>
      <c r="AU172" s="260">
        <f t="shared" si="79"/>
        <v>13.735294648074603</v>
      </c>
      <c r="AV172" s="260">
        <f t="shared" si="80"/>
        <v>14.428086997096401</v>
      </c>
      <c r="AW172" s="260">
        <f t="shared" si="81"/>
        <v>15.155822989568206</v>
      </c>
      <c r="AX172" s="260">
        <f t="shared" si="82"/>
        <v>15.920265142381679</v>
      </c>
      <c r="AY172" s="260">
        <f t="shared" si="83"/>
        <v>16.723264871738525</v>
      </c>
      <c r="AZ172" s="260">
        <f t="shared" si="84"/>
        <v>17.566766977128708</v>
      </c>
      <c r="BA172" s="260">
        <f t="shared" si="85"/>
        <v>18.452814351475315</v>
      </c>
      <c r="BB172" s="260">
        <f t="shared" si="86"/>
        <v>19.383552928853685</v>
      </c>
      <c r="BC172" s="260">
        <f t="shared" si="87"/>
        <v>20.361236881767741</v>
      </c>
      <c r="BD172" s="260">
        <f t="shared" si="88"/>
        <v>21.388234080570935</v>
      </c>
      <c r="BE172" s="260">
        <f t="shared" si="89"/>
        <v>22.467031828254051</v>
      </c>
      <c r="BF172" s="260">
        <f t="shared" si="90"/>
        <v>23.600242884489056</v>
      </c>
      <c r="BG172" s="260">
        <f t="shared" si="91"/>
        <v>24.79061179351876</v>
      </c>
      <c r="BH172" s="260">
        <f t="shared" si="92"/>
        <v>26.041021531217893</v>
      </c>
      <c r="BI172" s="260">
        <f t="shared" si="93"/>
        <v>27.354500487424243</v>
      </c>
      <c r="BJ172" s="260">
        <f t="shared" si="94"/>
        <v>28.734229800450446</v>
      </c>
      <c r="BK172" s="260">
        <f t="shared" si="95"/>
        <v>30.183551061540154</v>
      </c>
      <c r="BL172" s="260">
        <f t="shared" si="96"/>
        <v>31.705974407927922</v>
      </c>
      <c r="BM172" s="260">
        <f t="shared" si="97"/>
        <v>33.305187024103759</v>
      </c>
      <c r="BN172" s="260">
        <f t="shared" si="98"/>
        <v>34.98506207187156</v>
      </c>
      <c r="BO172" s="260">
        <f t="shared" si="99"/>
        <v>36.749668070829344</v>
      </c>
      <c r="BP172" s="260">
        <f t="shared" si="100"/>
        <v>38.603278751990096</v>
      </c>
      <c r="BQ172" s="260">
        <f t="shared" si="101"/>
        <v>40.550383408407747</v>
      </c>
      <c r="BR172" s="260">
        <f t="shared" si="102"/>
        <v>42.595697767876786</v>
      </c>
      <c r="BS172" s="260">
        <f t="shared" si="103"/>
        <v>44.744175414038281</v>
      </c>
      <c r="BT172" s="260">
        <f t="shared" si="104"/>
        <v>47.001019783553154</v>
      </c>
      <c r="BU172" s="260">
        <f t="shared" si="105"/>
        <v>49.371696768399062</v>
      </c>
      <c r="BV172" s="260">
        <f t="shared" si="106"/>
        <v>51.861947953812539</v>
      </c>
      <c r="BW172" s="260">
        <f t="shared" si="107"/>
        <v>54.477804523937479</v>
      </c>
      <c r="BX172" s="260">
        <f t="shared" si="108"/>
        <v>57.225601868858618</v>
      </c>
      <c r="BY172" s="260">
        <f t="shared" si="109"/>
        <v>60.111994928396669</v>
      </c>
      <c r="BZ172" s="260">
        <f t="shared" si="110"/>
        <v>63.143974309826838</v>
      </c>
      <c r="CA172" s="260">
        <f t="shared" si="111"/>
        <v>66.3288832185563</v>
      </c>
      <c r="CB172" s="260">
        <f t="shared" si="112"/>
        <v>69.674435242765512</v>
      </c>
      <c r="CC172" s="260">
        <f t="shared" si="113"/>
        <v>73.188733035086187</v>
      </c>
      <c r="CD172" s="260">
        <f t="shared" si="114"/>
        <v>76.880287936561444</v>
      </c>
      <c r="CE172" s="260">
        <f t="shared" si="115"/>
        <v>80.758040590415774</v>
      </c>
      <c r="CF172" s="260">
        <f t="shared" si="116"/>
        <v>84.831382595559774</v>
      </c>
      <c r="CG172" s="260">
        <f t="shared" si="117"/>
        <v>89.110179252272403</v>
      </c>
      <c r="CH172" s="260">
        <f t="shared" si="118"/>
        <v>93.60479345514932</v>
      </c>
      <c r="CI172" s="260">
        <f t="shared" si="119"/>
        <v>98.326110791183567</v>
      </c>
      <c r="CJ172" s="260">
        <f t="shared" si="120"/>
        <v>103.28556590376466</v>
      </c>
      <c r="CK172" s="260">
        <f t="shared" si="121"/>
        <v>108.49517018644711</v>
      </c>
      <c r="CL172" s="260">
        <f t="shared" si="122"/>
        <v>113.96754087356045</v>
      </c>
      <c r="CM172" s="260">
        <f t="shared" si="123"/>
        <v>119.71593159811614</v>
      </c>
      <c r="CN172" s="260">
        <f t="shared" si="124"/>
        <v>125.75426449101975</v>
      </c>
      <c r="CO172" s="260">
        <f t="shared" si="125"/>
        <v>132.09716389933018</v>
      </c>
      <c r="CP172" s="260">
        <f t="shared" si="126"/>
        <v>138.75999180522902</v>
      </c>
      <c r="CQ172" s="260">
        <f t="shared" si="127"/>
        <v>145.75888503148138</v>
      </c>
      <c r="CR172" s="260">
        <f t="shared" si="128"/>
        <v>153.11079432349743</v>
      </c>
      <c r="CS172" s="260">
        <f t="shared" si="129"/>
        <v>160.83352540264747</v>
      </c>
      <c r="CT172" s="260">
        <f t="shared" si="130"/>
        <v>168.94578209025892</v>
      </c>
      <c r="CU172" s="260">
        <f t="shared" si="131"/>
        <v>177.46721160673764</v>
      </c>
      <c r="CV172" s="260">
        <f t="shared" si="132"/>
        <v>186.41845215552445</v>
      </c>
      <c r="CW172" s="260">
        <f t="shared" si="133"/>
        <v>195.8211829071314</v>
      </c>
      <c r="CX172" s="260">
        <f t="shared" si="134"/>
        <v>205.69817650431466</v>
      </c>
      <c r="CY172" s="260">
        <f t="shared" si="135"/>
        <v>216.07335421554788</v>
      </c>
      <c r="CZ172" s="260">
        <f t="shared" si="136"/>
        <v>226.97184387037242</v>
      </c>
      <c r="DA172" s="260">
        <f t="shared" si="137"/>
        <v>238.42004071693995</v>
      </c>
      <c r="DB172" s="260">
        <f t="shared" si="138"/>
        <v>250.44567134913871</v>
      </c>
      <c r="DC172" s="260">
        <f t="shared" si="139"/>
        <v>263.0778608581299</v>
      </c>
      <c r="DD172" s="260">
        <f t="shared" si="140"/>
        <v>276.34720337093006</v>
      </c>
      <c r="DE172" s="260">
        <f t="shared" si="141"/>
        <v>290.28583614687767</v>
      </c>
      <c r="DF172" s="260">
        <f t="shared" si="142"/>
        <v>304.92751741143962</v>
      </c>
      <c r="DG172" s="260">
        <f t="shared" si="143"/>
        <v>320.30770811586467</v>
      </c>
      <c r="DH172" s="260">
        <f t="shared" si="144"/>
        <v>336.46365782069938</v>
      </c>
      <c r="DI172" s="260">
        <f t="shared" si="145"/>
        <v>353.4344949111686</v>
      </c>
      <c r="DJ172" s="260">
        <f t="shared" si="146"/>
        <v>371.26132136291596</v>
      </c>
      <c r="DK172" s="260">
        <f t="shared" si="147"/>
        <v>389.98731228761784</v>
      </c>
      <c r="DL172" s="260">
        <f t="shared" si="148"/>
        <v>409.65782049956283</v>
      </c>
      <c r="DM172" s="260">
        <f t="shared" si="149"/>
        <v>430.32048635644895</v>
      </c>
      <c r="DN172" s="260">
        <f t="shared" si="150"/>
        <v>452.02535314042262</v>
      </c>
      <c r="DO172" s="260">
        <f t="shared" si="151"/>
        <v>474.82498825880424</v>
      </c>
      <c r="DP172" s="260">
        <f t="shared" si="152"/>
        <v>498.7746105580373</v>
      </c>
      <c r="DQ172" s="260">
        <f t="shared" si="153"/>
        <v>523.93222405920619</v>
      </c>
      <c r="DR172" s="260">
        <f t="shared" si="154"/>
        <v>550.35875843901829</v>
      </c>
      <c r="DS172" s="260">
        <f t="shared" si="155"/>
        <v>578.11821659648376</v>
      </c>
      <c r="DT172" s="260">
        <f t="shared" si="156"/>
        <v>607.27782966268865</v>
      </c>
      <c r="DU172" s="260">
        <f t="shared" si="157"/>
        <v>637.90821982908005</v>
      </c>
      <c r="DV172" s="260">
        <f t="shared" si="158"/>
        <v>670.08357138862243</v>
      </c>
      <c r="DW172" s="260">
        <f t="shared" si="159"/>
        <v>703.88181040407108</v>
      </c>
      <c r="DX172" s="260">
        <f t="shared" si="160"/>
        <v>739.38479343850565</v>
      </c>
      <c r="DY172" s="260">
        <f t="shared" si="161"/>
        <v>776.67850580521224</v>
      </c>
      <c r="DZ172" s="260">
        <f t="shared" si="162"/>
        <v>815.853269817061</v>
      </c>
      <c r="EA172" s="260">
        <f t="shared" si="163"/>
        <v>857.00396353974043</v>
      </c>
      <c r="EB172" s="260">
        <f t="shared" si="164"/>
        <v>900.23025057865118</v>
      </c>
      <c r="EC172" s="260">
        <f t="shared" si="165"/>
        <v>945.636821455985</v>
      </c>
      <c r="ED172" s="260">
        <f t="shared" si="166"/>
        <v>993.33364716258404</v>
      </c>
      <c r="EE172" s="260">
        <f t="shared" si="167"/>
        <v>1043.4362454986615</v>
      </c>
      <c r="EF172" s="260">
        <f t="shared" si="168"/>
        <v>1096.06596084844</v>
      </c>
      <c r="EG172" s="260">
        <f t="shared" si="169"/>
        <v>1151.3502580662989</v>
      </c>
      <c r="EH172" s="260">
        <f t="shared" si="170"/>
        <v>1209.4230311861982</v>
      </c>
      <c r="EI172" s="260">
        <f t="shared" si="171"/>
        <v>1270.4249277020476</v>
      </c>
      <c r="EJ172" s="260">
        <f t="shared" si="172"/>
        <v>1334.5036892044029</v>
      </c>
      <c r="EK172" s="260">
        <f t="shared" si="173"/>
        <v>1401.8145091984809</v>
      </c>
      <c r="EL172" s="260">
        <f t="shared" si="174"/>
        <v>1472.5204089701024</v>
      </c>
      <c r="EM172" s="260">
        <f t="shared" si="175"/>
        <v>1546.7926324098769</v>
      </c>
      <c r="EN172" s="260">
        <f t="shared" si="176"/>
        <v>1624.8110607518609</v>
      </c>
      <c r="EO172" s="260">
        <f t="shared" si="177"/>
        <v>1706.7646482311563</v>
      </c>
      <c r="EP172" s="260">
        <f t="shared" si="178"/>
        <v>1792.8518797155696</v>
      </c>
      <c r="EQ172" s="260">
        <f t="shared" si="179"/>
        <v>1883.2812514196855</v>
      </c>
      <c r="ER172" s="260">
        <f t="shared" si="180"/>
        <v>1978.2717758655988</v>
      </c>
      <c r="ES172" s="260">
        <f t="shared" si="181"/>
        <v>2078.0535123132818</v>
      </c>
      <c r="ET172" s="260">
        <f t="shared" si="182"/>
        <v>2182.8681239452444</v>
      </c>
      <c r="EU172" s="260">
        <f t="shared" si="183"/>
        <v>2292.9694631549437</v>
      </c>
      <c r="EV172" s="260">
        <f t="shared" si="184"/>
        <v>2408.6241863564619</v>
      </c>
      <c r="EW172" s="260">
        <f t="shared" si="185"/>
        <v>2530.1123998044723</v>
      </c>
      <c r="EX172" s="260">
        <f t="shared" si="186"/>
        <v>2657.728337988618</v>
      </c>
      <c r="EY172" s="260">
        <f t="shared" si="187"/>
        <v>2791.7810762453132</v>
      </c>
      <c r="EZ172" s="260">
        <f t="shared" si="188"/>
        <v>2932.5952793128617</v>
      </c>
      <c r="FA172" s="260">
        <f t="shared" si="189"/>
        <v>3080.5119876428275</v>
      </c>
      <c r="FB172" s="260">
        <f t="shared" si="190"/>
        <v>3235.8894433720384</v>
      </c>
      <c r="FC172" s="260">
        <f t="shared" si="191"/>
        <v>3399.1039579556623</v>
      </c>
      <c r="FD172" s="260">
        <f t="shared" si="192"/>
        <v>3570.5508235626908</v>
      </c>
      <c r="FE172" s="260">
        <f t="shared" si="193"/>
        <v>3750.645270441154</v>
      </c>
      <c r="FF172" s="260">
        <f t="shared" si="194"/>
        <v>3939.8234725717261</v>
      </c>
      <c r="FG172" s="260">
        <f t="shared" si="195"/>
        <v>4138.5436040453378</v>
      </c>
      <c r="FH172" s="260">
        <f t="shared" si="196"/>
        <v>4347.2869487232483</v>
      </c>
      <c r="FI172" s="260">
        <f t="shared" si="197"/>
        <v>4566.559065867089</v>
      </c>
      <c r="FJ172" s="260">
        <f t="shared" si="198"/>
        <v>4796.8910145619302</v>
      </c>
      <c r="FK172" s="260">
        <f t="shared" si="199"/>
        <v>5038.840639897835</v>
      </c>
      <c r="FL172" s="260">
        <f t="shared" si="200"/>
        <v>5292.9939240249178</v>
      </c>
      <c r="FM172" s="260">
        <f t="shared" si="201"/>
        <v>5559.9664053540573</v>
      </c>
      <c r="FN172" s="260">
        <f t="shared" si="202"/>
        <v>5840.4046693404407</v>
      </c>
      <c r="FO172" s="260">
        <f t="shared" si="203"/>
        <v>6134.9879144605184</v>
      </c>
      <c r="FP172" s="260">
        <f t="shared" si="204"/>
        <v>6444.4295971750007</v>
      </c>
      <c r="FQ172" s="260">
        <f t="shared" si="205"/>
        <v>6769.4791598619076</v>
      </c>
      <c r="FR172" s="260">
        <f t="shared" si="206"/>
        <v>7110.9238459045364</v>
      </c>
      <c r="FS172" s="260">
        <f t="shared" si="207"/>
        <v>7469.5906063303773</v>
      </c>
      <c r="FT172" s="260">
        <f t="shared" si="208"/>
        <v>7846.3481026186837</v>
      </c>
      <c r="FU172" s="260">
        <f t="shared" si="209"/>
        <v>8242.1088105273357</v>
      </c>
      <c r="FV172" s="260">
        <f t="shared" si="210"/>
        <v>8657.8312300342877</v>
      </c>
      <c r="FW172" s="260">
        <f t="shared" si="211"/>
        <v>9094.5222067459181</v>
      </c>
      <c r="FX172" s="260">
        <f t="shared" si="212"/>
        <v>9553.2393703945036</v>
      </c>
      <c r="FY172" s="260">
        <f t="shared" si="213"/>
        <v>10035.093696330707</v>
      </c>
      <c r="FZ172" s="260">
        <f t="shared" si="214"/>
        <v>10541.252196214749</v>
      </c>
      <c r="GA172" s="260">
        <f t="shared" si="215"/>
        <v>11072.940744422962</v>
      </c>
      <c r="GB172" s="260">
        <f t="shared" si="216"/>
        <v>11631.447047014968</v>
      </c>
      <c r="GC172" s="260">
        <f t="shared" si="217"/>
        <v>12218.123760452181</v>
      </c>
      <c r="GD172" s="260">
        <f t="shared" si="218"/>
        <v>12834.391767620798</v>
      </c>
      <c r="GE172" s="260">
        <f t="shared" si="219"/>
        <v>13481.743619093633</v>
      </c>
      <c r="GF172" s="260">
        <f t="shared" si="220"/>
        <v>14161.747147965203</v>
      </c>
      <c r="GG172" s="260">
        <f t="shared" si="221"/>
        <v>14876.049267014891</v>
      </c>
      <c r="GH172" s="260">
        <f t="shared" si="222"/>
        <v>15626.379957394649</v>
      </c>
      <c r="GI172" s="260">
        <f t="shared" si="223"/>
        <v>16414.556458501462</v>
      </c>
      <c r="GJ172" s="260">
        <f t="shared" si="224"/>
        <v>17242.487669182134</v>
      </c>
      <c r="GK172" s="260">
        <f t="shared" si="225"/>
        <v>18112.178770929742</v>
      </c>
      <c r="GL172" s="260">
        <f t="shared" si="226"/>
        <v>19025.736084268785</v>
      </c>
      <c r="GM172" s="260">
        <f t="shared" si="227"/>
        <v>19985.372170090723</v>
      </c>
      <c r="GN172" s="260">
        <f t="shared" si="228"/>
        <v>20993.411188295027</v>
      </c>
      <c r="GO172" s="260">
        <f t="shared" si="229"/>
        <v>22052.294526713849</v>
      </c>
      <c r="GP172" s="260">
        <f t="shared" si="230"/>
        <v>23164.586713953107</v>
      </c>
      <c r="GQ172" s="260">
        <f t="shared" si="231"/>
        <v>24332.981630470484</v>
      </c>
      <c r="GR172" s="260">
        <f t="shared" si="232"/>
        <v>25560.309032932939</v>
      </c>
      <c r="GS172" s="260">
        <f t="shared" si="233"/>
        <v>26849.54140765531</v>
      </c>
      <c r="GT172" s="260">
        <f t="shared" si="234"/>
        <v>28203.801169718368</v>
      </c>
      <c r="GU172" s="260">
        <f t="shared" si="235"/>
        <v>29626.368225202095</v>
      </c>
      <c r="GV172" s="260">
        <f t="shared" si="236"/>
        <v>31120.687914849208</v>
      </c>
      <c r="GW172" s="260">
        <f t="shared" si="237"/>
        <v>32690.379358397884</v>
      </c>
      <c r="GX172" s="260">
        <f t="shared" si="238"/>
        <v>34339.244219792963</v>
      </c>
      <c r="GY172" s="260">
        <f t="shared" si="239"/>
        <v>36071.275914504251</v>
      </c>
      <c r="GZ172" s="260">
        <f t="shared" si="240"/>
        <v>37890.66928125127</v>
      </c>
      <c r="HA172" s="260">
        <f t="shared" si="241"/>
        <v>39801.830741558624</v>
      </c>
      <c r="HB172" s="260">
        <f t="shared" si="242"/>
        <v>41809.388971747576</v>
      </c>
      <c r="HC172" s="260">
        <f t="shared" si="243"/>
        <v>43918.20611321045</v>
      </c>
    </row>
    <row r="173" spans="1:211" ht="12" customHeight="1">
      <c r="A173" s="263" t="str">
        <f>A128</f>
        <v>Portland General Electric Company</v>
      </c>
      <c r="B173" s="274">
        <f t="shared" si="35"/>
        <v>8.084590471130193E-2</v>
      </c>
      <c r="C173" s="275">
        <v>-56.129999999999995</v>
      </c>
      <c r="D173" s="276">
        <f t="shared" si="36"/>
        <v>1.62</v>
      </c>
      <c r="E173" s="276">
        <f t="shared" si="37"/>
        <v>1.72</v>
      </c>
      <c r="F173" s="276">
        <f t="shared" si="38"/>
        <v>1.83</v>
      </c>
      <c r="G173" s="276">
        <f t="shared" si="39"/>
        <v>1.8973700151438666</v>
      </c>
      <c r="H173" s="276">
        <f t="shared" si="40"/>
        <v>2.006871781104492</v>
      </c>
      <c r="I173" s="276">
        <f t="shared" si="41"/>
        <v>2.1244039636272367</v>
      </c>
      <c r="J173" s="276">
        <f t="shared" si="42"/>
        <v>2.2506366425370543</v>
      </c>
      <c r="K173" s="276">
        <f t="shared" si="43"/>
        <v>2.3863017093597692</v>
      </c>
      <c r="L173" s="276">
        <f t="shared" si="44"/>
        <v>2.5321990532214045</v>
      </c>
      <c r="M173" s="276">
        <f t="shared" si="45"/>
        <v>2.6892034095303385</v>
      </c>
      <c r="N173" s="260">
        <f t="shared" si="46"/>
        <v>2.8248437139301505</v>
      </c>
      <c r="O173" s="260">
        <f t="shared" si="47"/>
        <v>2.9673255581377997</v>
      </c>
      <c r="P173" s="260">
        <f t="shared" si="48"/>
        <v>3.1169940214949268</v>
      </c>
      <c r="Q173" s="260">
        <f t="shared" si="49"/>
        <v>3.2742115887453735</v>
      </c>
      <c r="R173" s="260">
        <f t="shared" si="50"/>
        <v>3.4393590279435031</v>
      </c>
      <c r="S173" s="260">
        <f t="shared" si="51"/>
        <v>3.612836312643203</v>
      </c>
      <c r="T173" s="260">
        <f t="shared" si="52"/>
        <v>3.7950635906010293</v>
      </c>
      <c r="U173" s="260">
        <f t="shared" si="53"/>
        <v>3.9864822013396153</v>
      </c>
      <c r="V173" s="260">
        <f t="shared" si="54"/>
        <v>4.1875557450358043</v>
      </c>
      <c r="W173" s="260">
        <f t="shared" si="55"/>
        <v>4.3987712053222534</v>
      </c>
      <c r="X173" s="260">
        <f t="shared" si="56"/>
        <v>4.620640128721857</v>
      </c>
      <c r="Y173" s="260">
        <f t="shared" si="57"/>
        <v>4.853699863571471</v>
      </c>
      <c r="Z173" s="260">
        <f t="shared" si="58"/>
        <v>5.0985148614355191</v>
      </c>
      <c r="AA173" s="260">
        <f t="shared" si="59"/>
        <v>5.3556780441613876</v>
      </c>
      <c r="AB173" s="260">
        <f t="shared" si="60"/>
        <v>5.6258122398875159</v>
      </c>
      <c r="AC173" s="260">
        <f t="shared" si="61"/>
        <v>5.9095716914820686</v>
      </c>
      <c r="AD173" s="260">
        <f t="shared" si="62"/>
        <v>6.2076436410655083</v>
      </c>
      <c r="AE173" s="260">
        <f t="shared" si="63"/>
        <v>6.520749994454647</v>
      </c>
      <c r="AF173" s="260">
        <f t="shared" si="64"/>
        <v>6.8496490695593346</v>
      </c>
      <c r="AG173" s="260">
        <f t="shared" si="65"/>
        <v>7.1951374329662441</v>
      </c>
      <c r="AH173" s="260">
        <f t="shared" si="66"/>
        <v>7.5580518291578178</v>
      </c>
      <c r="AI173" s="260">
        <f t="shared" si="67"/>
        <v>7.9392712070387814</v>
      </c>
      <c r="AJ173" s="260">
        <f t="shared" si="68"/>
        <v>8.3397188486783111</v>
      </c>
      <c r="AK173" s="260">
        <f t="shared" si="69"/>
        <v>8.7603646054234794</v>
      </c>
      <c r="AL173" s="260">
        <f t="shared" si="70"/>
        <v>9.2022272467996871</v>
      </c>
      <c r="AM173" s="260">
        <f t="shared" si="71"/>
        <v>9.6663769278868994</v>
      </c>
      <c r="AN173" s="260">
        <f t="shared" si="72"/>
        <v>10.153937781147491</v>
      </c>
      <c r="AO173" s="260">
        <f t="shared" si="73"/>
        <v>10.666090638982865</v>
      </c>
      <c r="AP173" s="260">
        <f t="shared" si="74"/>
        <v>11.204075893612709</v>
      </c>
      <c r="AQ173" s="260">
        <f t="shared" si="75"/>
        <v>11.769196501203204</v>
      </c>
      <c r="AR173" s="260">
        <f t="shared" si="76"/>
        <v>12.362821137520028</v>
      </c>
      <c r="AS173" s="260">
        <f t="shared" si="77"/>
        <v>12.986387512748786</v>
      </c>
      <c r="AT173" s="260">
        <f t="shared" si="78"/>
        <v>13.641405853511191</v>
      </c>
      <c r="AU173" s="260">
        <f t="shared" si="79"/>
        <v>14.329462560510082</v>
      </c>
      <c r="AV173" s="260">
        <f t="shared" si="80"/>
        <v>15.052224050661827</v>
      </c>
      <c r="AW173" s="260">
        <f t="shared" si="81"/>
        <v>15.811440793021424</v>
      </c>
      <c r="AX173" s="260">
        <f t="shared" si="82"/>
        <v>16.608951548275002</v>
      </c>
      <c r="AY173" s="260">
        <f t="shared" si="83"/>
        <v>17.446687822067396</v>
      </c>
      <c r="AZ173" s="260">
        <f t="shared" si="84"/>
        <v>18.326678542950432</v>
      </c>
      <c r="BA173" s="260">
        <f t="shared" si="85"/>
        <v>19.251054976281463</v>
      </c>
      <c r="BB173" s="260">
        <f t="shared" si="86"/>
        <v>20.222055885973294</v>
      </c>
      <c r="BC173" s="260">
        <f t="shared" si="87"/>
        <v>21.242032956596773</v>
      </c>
      <c r="BD173" s="260">
        <f t="shared" si="88"/>
        <v>22.313456488967958</v>
      </c>
      <c r="BE173" s="260">
        <f t="shared" si="89"/>
        <v>23.438921383014097</v>
      </c>
      <c r="BF173" s="260">
        <f t="shared" si="90"/>
        <v>24.621153422408447</v>
      </c>
      <c r="BG173" s="260">
        <f t="shared" si="91"/>
        <v>25.863015876194794</v>
      </c>
      <c r="BH173" s="260">
        <f t="shared" si="92"/>
        <v>27.167516433390247</v>
      </c>
      <c r="BI173" s="260">
        <f t="shared" si="93"/>
        <v>28.537814487361373</v>
      </c>
      <c r="BJ173" s="260">
        <f t="shared" si="94"/>
        <v>29.97722878761585</v>
      </c>
      <c r="BK173" s="260">
        <f t="shared" si="95"/>
        <v>31.489245477541573</v>
      </c>
      <c r="BL173" s="260">
        <f t="shared" si="96"/>
        <v>33.077526537560047</v>
      </c>
      <c r="BM173" s="260">
        <f t="shared" si="97"/>
        <v>34.745918654142663</v>
      </c>
      <c r="BN173" s="260">
        <f t="shared" si="98"/>
        <v>36.498462536169839</v>
      </c>
      <c r="BO173" s="260">
        <f t="shared" si="99"/>
        <v>38.339402701196562</v>
      </c>
      <c r="BP173" s="260">
        <f t="shared" si="100"/>
        <v>40.27319775532581</v>
      </c>
      <c r="BQ173" s="260">
        <f t="shared" si="101"/>
        <v>42.304531191586875</v>
      </c>
      <c r="BR173" s="260">
        <f t="shared" si="102"/>
        <v>44.438322732971372</v>
      </c>
      <c r="BS173" s="260">
        <f t="shared" si="103"/>
        <v>46.679740247598879</v>
      </c>
      <c r="BT173" s="260">
        <f t="shared" si="104"/>
        <v>49.034212264869709</v>
      </c>
      <c r="BU173" s="260">
        <f t="shared" si="105"/>
        <v>51.507441122917868</v>
      </c>
      <c r="BV173" s="260">
        <f t="shared" si="106"/>
        <v>54.105416779206415</v>
      </c>
      <c r="BW173" s="260">
        <f t="shared" si="107"/>
        <v>56.834431317713175</v>
      </c>
      <c r="BX173" s="260">
        <f t="shared" si="108"/>
        <v>59.701094187842138</v>
      </c>
      <c r="BY173" s="260">
        <f t="shared" si="109"/>
        <v>62.712348211967829</v>
      </c>
      <c r="BZ173" s="260">
        <f t="shared" si="110"/>
        <v>65.875486400381746</v>
      </c>
      <c r="CA173" s="260">
        <f t="shared" si="111"/>
        <v>69.19816961436517</v>
      </c>
      <c r="CB173" s="260">
        <f t="shared" si="112"/>
        <v>72.688445120166918</v>
      </c>
      <c r="CC173" s="260">
        <f t="shared" si="113"/>
        <v>76.354766078822266</v>
      </c>
      <c r="CD173" s="260">
        <f t="shared" si="114"/>
        <v>80.206012019015631</v>
      </c>
      <c r="CE173" s="260">
        <f t="shared" si="115"/>
        <v>84.251510342570967</v>
      </c>
      <c r="CF173" s="260">
        <f t="shared" si="116"/>
        <v>88.501058914653925</v>
      </c>
      <c r="CG173" s="260">
        <f t="shared" si="117"/>
        <v>92.964949793397778</v>
      </c>
      <c r="CH173" s="260">
        <f t="shared" si="118"/>
        <v>97.653994156424218</v>
      </c>
      <c r="CI173" s="260">
        <f t="shared" si="119"/>
        <v>102.57954848462887</v>
      </c>
      <c r="CJ173" s="260">
        <f t="shared" si="120"/>
        <v>107.75354206664666</v>
      </c>
      <c r="CK173" s="260">
        <f t="shared" si="121"/>
        <v>113.18850589061061</v>
      </c>
      <c r="CL173" s="260">
        <f t="shared" si="122"/>
        <v>118.89760299317737</v>
      </c>
      <c r="CM173" s="260">
        <f t="shared" si="123"/>
        <v>124.89466033932256</v>
      </c>
      <c r="CN173" s="260">
        <f t="shared" si="124"/>
        <v>131.19420231011586</v>
      </c>
      <c r="CO173" s="260">
        <f t="shared" si="125"/>
        <v>137.81148587958094</v>
      </c>
      <c r="CP173" s="260">
        <f t="shared" si="126"/>
        <v>144.76253756583529</v>
      </c>
      <c r="CQ173" s="260">
        <f t="shared" si="127"/>
        <v>152.06419224600262</v>
      </c>
      <c r="CR173" s="260">
        <f t="shared" si="128"/>
        <v>159.73413392890475</v>
      </c>
      <c r="CS173" s="260">
        <f t="shared" si="129"/>
        <v>167.79093858428075</v>
      </c>
      <c r="CT173" s="260">
        <f t="shared" si="130"/>
        <v>176.25411913226199</v>
      </c>
      <c r="CU173" s="260">
        <f t="shared" si="131"/>
        <v>185.14417270206468</v>
      </c>
      <c r="CV173" s="260">
        <f t="shared" si="132"/>
        <v>194.4826302743557</v>
      </c>
      <c r="CW173" s="260">
        <f t="shared" si="133"/>
        <v>204.29210882752204</v>
      </c>
      <c r="CX173" s="260">
        <f t="shared" si="134"/>
        <v>214.59636611413768</v>
      </c>
      <c r="CY173" s="260">
        <f t="shared" si="135"/>
        <v>225.42035820029184</v>
      </c>
      <c r="CZ173" s="260">
        <f t="shared" si="136"/>
        <v>236.7902999071344</v>
      </c>
      <c r="DA173" s="260">
        <f t="shared" si="137"/>
        <v>248.73372830102295</v>
      </c>
      <c r="DB173" s="260">
        <f t="shared" si="138"/>
        <v>261.27956938603899</v>
      </c>
      <c r="DC173" s="260">
        <f t="shared" si="139"/>
        <v>274.45820816039765</v>
      </c>
      <c r="DD173" s="260">
        <f t="shared" si="140"/>
        <v>288.30156220642164</v>
      </c>
      <c r="DE173" s="260">
        <f t="shared" si="141"/>
        <v>302.84315899230779</v>
      </c>
      <c r="DF173" s="260">
        <f t="shared" si="142"/>
        <v>318.11821707290545</v>
      </c>
      <c r="DG173" s="260">
        <f t="shared" si="143"/>
        <v>334.16373138616837</v>
      </c>
      <c r="DH173" s="260">
        <f t="shared" si="144"/>
        <v>351.01856285185988</v>
      </c>
      <c r="DI173" s="260">
        <f t="shared" si="145"/>
        <v>368.72353248951407</v>
      </c>
      <c r="DJ173" s="260">
        <f t="shared" si="146"/>
        <v>387.32152028359712</v>
      </c>
      <c r="DK173" s="260">
        <f t="shared" si="147"/>
        <v>406.85756903531291</v>
      </c>
      <c r="DL173" s="260">
        <f t="shared" si="148"/>
        <v>427.37899345257392</v>
      </c>
      <c r="DM173" s="260">
        <f t="shared" si="149"/>
        <v>448.93549474234311</v>
      </c>
      <c r="DN173" s="260">
        <f t="shared" si="150"/>
        <v>471.57928098288141</v>
      </c>
      <c r="DO173" s="260">
        <f t="shared" si="151"/>
        <v>495.36519356743145</v>
      </c>
      <c r="DP173" s="260">
        <f t="shared" si="152"/>
        <v>520.3508400255746</v>
      </c>
      <c r="DQ173" s="260">
        <f t="shared" si="153"/>
        <v>546.59673354394317</v>
      </c>
      <c r="DR173" s="260">
        <f t="shared" si="154"/>
        <v>574.16643952419543</v>
      </c>
      <c r="DS173" s="260">
        <f t="shared" si="155"/>
        <v>603.12672953320578</v>
      </c>
      <c r="DT173" s="260">
        <f t="shared" si="156"/>
        <v>633.54774301832356</v>
      </c>
      <c r="DU173" s="260">
        <f t="shared" si="157"/>
        <v>665.50315717936223</v>
      </c>
      <c r="DV173" s="260">
        <f t="shared" si="158"/>
        <v>699.07036540873514</v>
      </c>
      <c r="DW173" s="260">
        <f t="shared" si="159"/>
        <v>734.33066473190502</v>
      </c>
      <c r="DX173" s="260">
        <f t="shared" si="160"/>
        <v>771.36945270211186</v>
      </c>
      <c r="DY173" s="260">
        <f t="shared" si="161"/>
        <v>810.27643422624442</v>
      </c>
      <c r="DZ173" s="260">
        <f t="shared" si="162"/>
        <v>851.14583882276645</v>
      </c>
      <c r="EA173" s="260">
        <f t="shared" si="163"/>
        <v>894.07664883788391</v>
      </c>
      <c r="EB173" s="260">
        <f t="shared" si="164"/>
        <v>939.17283917266946</v>
      </c>
      <c r="EC173" s="260">
        <f t="shared" si="165"/>
        <v>986.54362910174552</v>
      </c>
      <c r="ED173" s="260">
        <f t="shared" si="166"/>
        <v>1036.3037467934105</v>
      </c>
      <c r="EE173" s="260">
        <f t="shared" si="167"/>
        <v>1088.5737071718531</v>
      </c>
      <c r="EF173" s="260">
        <f t="shared" si="168"/>
        <v>1143.4801037944164</v>
      </c>
      <c r="EG173" s="260">
        <f t="shared" si="169"/>
        <v>1201.15591545081</v>
      </c>
      <c r="EH173" s="260">
        <f t="shared" si="170"/>
        <v>1261.7408282268343</v>
      </c>
      <c r="EI173" s="260">
        <f t="shared" si="171"/>
        <v>1325.3815738126241</v>
      </c>
      <c r="EJ173" s="260">
        <f t="shared" si="172"/>
        <v>1392.2322848747685</v>
      </c>
      <c r="EK173" s="260">
        <f t="shared" si="173"/>
        <v>1462.454868352989</v>
      </c>
      <c r="EL173" s="260">
        <f t="shared" si="174"/>
        <v>1536.2193975854691</v>
      </c>
      <c r="EM173" s="260">
        <f t="shared" si="175"/>
        <v>1613.7045242125325</v>
      </c>
      <c r="EN173" s="260">
        <f t="shared" si="176"/>
        <v>1695.0979108562633</v>
      </c>
      <c r="EO173" s="260">
        <f t="shared" si="177"/>
        <v>1780.5966856239868</v>
      </c>
      <c r="EP173" s="260">
        <f t="shared" si="178"/>
        <v>1870.4079195363797</v>
      </c>
      <c r="EQ173" s="260">
        <f t="shared" si="179"/>
        <v>1964.7491280364991</v>
      </c>
      <c r="ER173" s="260">
        <f t="shared" si="180"/>
        <v>2063.8487977943473</v>
      </c>
      <c r="ES173" s="260">
        <f t="shared" si="181"/>
        <v>2167.9469400828484</v>
      </c>
      <c r="ET173" s="260">
        <f t="shared" si="182"/>
        <v>2277.2956720654674</v>
      </c>
      <c r="EU173" s="260">
        <f t="shared" si="183"/>
        <v>2392.1598274033045</v>
      </c>
      <c r="EV173" s="260">
        <f t="shared" si="184"/>
        <v>2512.817597660503</v>
      </c>
      <c r="EW173" s="260">
        <f t="shared" si="185"/>
        <v>2639.5612060614017</v>
      </c>
      <c r="EX173" s="260">
        <f t="shared" si="186"/>
        <v>2772.6976152312204</v>
      </c>
      <c r="EY173" s="260">
        <f t="shared" si="187"/>
        <v>2912.5492706343639</v>
      </c>
      <c r="EZ173" s="260">
        <f t="shared" si="188"/>
        <v>3059.4548815108915</v>
      </c>
      <c r="FA173" s="260">
        <f t="shared" si="189"/>
        <v>3213.7702412025205</v>
      </c>
      <c r="FB173" s="260">
        <f t="shared" si="190"/>
        <v>3375.8690888549186</v>
      </c>
      <c r="FC173" s="260">
        <f t="shared" si="191"/>
        <v>3546.1440145832662</v>
      </c>
      <c r="FD173" s="260">
        <f t="shared" si="192"/>
        <v>3725.0074102933177</v>
      </c>
      <c r="FE173" s="260">
        <f t="shared" si="193"/>
        <v>3912.8924684607782</v>
      </c>
      <c r="FF173" s="260">
        <f t="shared" si="194"/>
        <v>4110.2542312879514</v>
      </c>
      <c r="FG173" s="260">
        <f t="shared" si="195"/>
        <v>4317.5706927786359</v>
      </c>
      <c r="FH173" s="260">
        <f t="shared" si="196"/>
        <v>4535.343956400402</v>
      </c>
      <c r="FI173" s="260">
        <f t="shared" si="197"/>
        <v>4764.1014511380117</v>
      </c>
      <c r="FJ173" s="260">
        <f t="shared" si="198"/>
        <v>5004.397208883167</v>
      </c>
      <c r="FK173" s="260">
        <f t="shared" si="199"/>
        <v>5256.8132062543109</v>
      </c>
      <c r="FL173" s="260">
        <f t="shared" si="200"/>
        <v>5521.9607740962756</v>
      </c>
      <c r="FM173" s="260">
        <f t="shared" si="201"/>
        <v>5800.4820780734453</v>
      </c>
      <c r="FN173" s="260">
        <f t="shared" si="202"/>
        <v>6093.0516739423365</v>
      </c>
      <c r="FO173" s="260">
        <f t="shared" si="203"/>
        <v>6400.3781412703192</v>
      </c>
      <c r="FP173" s="260">
        <f t="shared" si="204"/>
        <v>6723.2057995572131</v>
      </c>
      <c r="FQ173" s="260">
        <f t="shared" si="205"/>
        <v>7062.31651091608</v>
      </c>
      <c r="FR173" s="260">
        <f t="shared" si="206"/>
        <v>7418.5315736791363</v>
      </c>
      <c r="FS173" s="260">
        <f t="shared" si="207"/>
        <v>7792.7137115149626</v>
      </c>
      <c r="FT173" s="260">
        <f t="shared" si="208"/>
        <v>8185.7691628744724</v>
      </c>
      <c r="FU173" s="260">
        <f t="shared" si="209"/>
        <v>8598.6498758261205</v>
      </c>
      <c r="FV173" s="260">
        <f t="shared" si="210"/>
        <v>9032.3558135960557</v>
      </c>
      <c r="FW173" s="260">
        <f t="shared" si="211"/>
        <v>9487.9373763970434</v>
      </c>
      <c r="FX173" s="260">
        <f t="shared" si="212"/>
        <v>9966.4979454116474</v>
      </c>
      <c r="FY173" s="260">
        <f t="shared" si="213"/>
        <v>10469.196555090948</v>
      </c>
      <c r="FZ173" s="260">
        <f t="shared" si="214"/>
        <v>10997.250700240946</v>
      </c>
      <c r="GA173" s="260">
        <f t="shared" si="215"/>
        <v>11551.939284695121</v>
      </c>
      <c r="GB173" s="260">
        <f t="shared" si="216"/>
        <v>12134.605718714649</v>
      </c>
      <c r="GC173" s="260">
        <f t="shared" si="217"/>
        <v>12746.66117261786</v>
      </c>
      <c r="GD173" s="260">
        <f t="shared" si="218"/>
        <v>13389.587994519039</v>
      </c>
      <c r="GE173" s="260">
        <f t="shared" si="219"/>
        <v>14064.943300453973</v>
      </c>
      <c r="GF173" s="260">
        <f t="shared" si="220"/>
        <v>14774.362745587305</v>
      </c>
      <c r="GG173" s="260">
        <f t="shared" si="221"/>
        <v>15519.564485635188</v>
      </c>
      <c r="GH173" s="260">
        <f t="shared" si="222"/>
        <v>16302.35333809753</v>
      </c>
      <c r="GI173" s="260">
        <f t="shared" si="223"/>
        <v>17124.625153377961</v>
      </c>
      <c r="GJ173" s="260">
        <f t="shared" si="224"/>
        <v>17988.371406378039</v>
      </c>
      <c r="GK173" s="260">
        <f t="shared" si="225"/>
        <v>18895.684019686127</v>
      </c>
      <c r="GL173" s="260">
        <f t="shared" si="226"/>
        <v>19848.760430042352</v>
      </c>
      <c r="GM173" s="260">
        <f t="shared" si="227"/>
        <v>20849.908910350165</v>
      </c>
      <c r="GN173" s="260">
        <f t="shared" si="228"/>
        <v>21901.554160124026</v>
      </c>
      <c r="GO173" s="260">
        <f t="shared" si="229"/>
        <v>23006.243177912762</v>
      </c>
      <c r="GP173" s="260">
        <f t="shared" si="230"/>
        <v>24166.651429921185</v>
      </c>
      <c r="GQ173" s="260">
        <f t="shared" si="231"/>
        <v>25385.589329769806</v>
      </c>
      <c r="GR173" s="260">
        <f t="shared" si="232"/>
        <v>26666.009045086157</v>
      </c>
      <c r="GS173" s="260">
        <f t="shared" si="233"/>
        <v>28011.011647412663</v>
      </c>
      <c r="GT173" s="260">
        <f t="shared" si="234"/>
        <v>29423.854622747611</v>
      </c>
      <c r="GU173" s="260">
        <f t="shared" si="235"/>
        <v>30907.959760909074</v>
      </c>
      <c r="GV173" s="260">
        <f t="shared" si="236"/>
        <v>32466.92144282924</v>
      </c>
      <c r="GW173" s="260">
        <f t="shared" si="237"/>
        <v>34104.515345850225</v>
      </c>
      <c r="GX173" s="260">
        <f t="shared" si="238"/>
        <v>35824.707588105004</v>
      </c>
      <c r="GY173" s="260">
        <f t="shared" si="239"/>
        <v>37631.664334130204</v>
      </c>
      <c r="GZ173" s="260">
        <f t="shared" si="240"/>
        <v>39529.761884974992</v>
      </c>
      <c r="HA173" s="260">
        <f t="shared" si="241"/>
        <v>41523.597277243265</v>
      </c>
      <c r="HB173" s="260">
        <f t="shared" si="242"/>
        <v>43617.999416739338</v>
      </c>
      <c r="HC173" s="260">
        <f t="shared" si="243"/>
        <v>45818.04077368178</v>
      </c>
    </row>
    <row r="174" spans="1:211" ht="12" customHeight="1">
      <c r="A174" s="259" t="s">
        <v>1263</v>
      </c>
      <c r="B174" s="274">
        <f t="shared" si="35"/>
        <v>9.9577960683298938E-2</v>
      </c>
      <c r="C174" s="275">
        <v>-32.162698412698411</v>
      </c>
      <c r="D174" s="276">
        <f t="shared" si="36"/>
        <v>1.69</v>
      </c>
      <c r="E174" s="276">
        <f t="shared" si="37"/>
        <v>1.73</v>
      </c>
      <c r="F174" s="276">
        <f t="shared" si="38"/>
        <v>1.84338</v>
      </c>
      <c r="G174" s="276">
        <f t="shared" si="39"/>
        <v>1.9014211999999999</v>
      </c>
      <c r="H174" s="276">
        <f t="shared" si="40"/>
        <v>1.96128583</v>
      </c>
      <c r="I174" s="276">
        <f t="shared" si="41"/>
        <v>2.0310598764010459</v>
      </c>
      <c r="J174" s="276">
        <f t="shared" si="42"/>
        <v>2.1116262699354142</v>
      </c>
      <c r="K174" s="276">
        <f t="shared" si="43"/>
        <v>2.2040282082892908</v>
      </c>
      <c r="L174" s="276">
        <f t="shared" si="44"/>
        <v>2.3094912742575038</v>
      </c>
      <c r="M174" s="276">
        <f t="shared" si="45"/>
        <v>2.4294499813001176</v>
      </c>
      <c r="N174" s="260">
        <f t="shared" si="46"/>
        <v>2.5519886237173597</v>
      </c>
      <c r="O174" s="260">
        <f t="shared" si="47"/>
        <v>2.6807079732909695</v>
      </c>
      <c r="P174" s="260">
        <f t="shared" si="48"/>
        <v>2.8159197777292562</v>
      </c>
      <c r="Q174" s="260">
        <f t="shared" si="49"/>
        <v>2.9579515089337596</v>
      </c>
      <c r="R174" s="260">
        <f t="shared" si="50"/>
        <v>3.1071471561093404</v>
      </c>
      <c r="S174" s="260">
        <f t="shared" si="51"/>
        <v>3.2638680588778253</v>
      </c>
      <c r="T174" s="260">
        <f t="shared" si="52"/>
        <v>3.4284937824129331</v>
      </c>
      <c r="U174" s="260">
        <f t="shared" si="53"/>
        <v>3.6014230367160027</v>
      </c>
      <c r="V174" s="260">
        <f t="shared" si="54"/>
        <v>3.7830746422589132</v>
      </c>
      <c r="W174" s="260">
        <f t="shared" si="55"/>
        <v>3.9738885443329206</v>
      </c>
      <c r="X174" s="260">
        <f t="shared" si="56"/>
        <v>4.1743268785600742</v>
      </c>
      <c r="Y174" s="260">
        <f t="shared" si="57"/>
        <v>4.3848750901477924</v>
      </c>
      <c r="Z174" s="260">
        <f t="shared" si="58"/>
        <v>4.6060431095973415</v>
      </c>
      <c r="AA174" s="260">
        <f t="shared" si="59"/>
        <v>4.8383665877136934</v>
      </c>
      <c r="AB174" s="260">
        <f t="shared" si="60"/>
        <v>5.0824081929078435</v>
      </c>
      <c r="AC174" s="260">
        <f t="shared" si="61"/>
        <v>5.338758973933559</v>
      </c>
      <c r="AD174" s="260">
        <f t="shared" si="62"/>
        <v>5.608039791358987</v>
      </c>
      <c r="AE174" s="260">
        <f t="shared" si="63"/>
        <v>5.8909028212400329</v>
      </c>
      <c r="AF174" s="260">
        <f t="shared" si="64"/>
        <v>6.1880331346372852</v>
      </c>
      <c r="AG174" s="260">
        <f t="shared" si="65"/>
        <v>6.5001503568019379</v>
      </c>
      <c r="AH174" s="260">
        <f t="shared" si="66"/>
        <v>6.828010410049135</v>
      </c>
      <c r="AI174" s="260">
        <f t="shared" si="67"/>
        <v>7.1724073445398204</v>
      </c>
      <c r="AJ174" s="260">
        <f t="shared" si="68"/>
        <v>7.5341752614051112</v>
      </c>
      <c r="AK174" s="260">
        <f t="shared" si="69"/>
        <v>7.9141903328708292</v>
      </c>
      <c r="AL174" s="260">
        <f t="shared" si="70"/>
        <v>8.3133729242747751</v>
      </c>
      <c r="AM174" s="260">
        <f t="shared" si="71"/>
        <v>8.7326898231161021</v>
      </c>
      <c r="AN174" s="260">
        <f t="shared" si="72"/>
        <v>9.1731565805353483</v>
      </c>
      <c r="AO174" s="260">
        <f t="shared" si="73"/>
        <v>9.6358399708960132</v>
      </c>
      <c r="AP174" s="260">
        <f t="shared" si="74"/>
        <v>10.121860575424577</v>
      </c>
      <c r="AQ174" s="260">
        <f t="shared" si="75"/>
        <v>10.632395496166339</v>
      </c>
      <c r="AR174" s="260">
        <f t="shared" si="76"/>
        <v>11.168681206830028</v>
      </c>
      <c r="AS174" s="260">
        <f t="shared" si="77"/>
        <v>11.732016547425724</v>
      </c>
      <c r="AT174" s="260">
        <f t="shared" si="78"/>
        <v>12.323765869948849</v>
      </c>
      <c r="AU174" s="260">
        <f t="shared" si="79"/>
        <v>12.945362342728801</v>
      </c>
      <c r="AV174" s="260">
        <f t="shared" si="80"/>
        <v>13.598311421445112</v>
      </c>
      <c r="AW174" s="260">
        <f t="shared" si="81"/>
        <v>14.284194495217649</v>
      </c>
      <c r="AX174" s="260">
        <f t="shared" si="82"/>
        <v>15.004672716601364</v>
      </c>
      <c r="AY174" s="260">
        <f t="shared" si="83"/>
        <v>15.761491024761552</v>
      </c>
      <c r="AZ174" s="260">
        <f t="shared" si="84"/>
        <v>16.556482371573409</v>
      </c>
      <c r="BA174" s="260">
        <f t="shared" si="85"/>
        <v>17.391572160881147</v>
      </c>
      <c r="BB174" s="260">
        <f t="shared" si="86"/>
        <v>18.2687829116682</v>
      </c>
      <c r="BC174" s="260">
        <f t="shared" si="87"/>
        <v>19.190239156432344</v>
      </c>
      <c r="BD174" s="260">
        <f t="shared" si="88"/>
        <v>20.158172586629163</v>
      </c>
      <c r="BE174" s="260">
        <f t="shared" si="89"/>
        <v>21.17492745764573</v>
      </c>
      <c r="BF174" s="260">
        <f t="shared" si="90"/>
        <v>22.242966266394905</v>
      </c>
      <c r="BG174" s="260">
        <f t="shared" si="91"/>
        <v>23.36487571528091</v>
      </c>
      <c r="BH174" s="260">
        <f t="shared" si="92"/>
        <v>24.543372976980415</v>
      </c>
      <c r="BI174" s="260">
        <f t="shared" si="93"/>
        <v>25.781312275211917</v>
      </c>
      <c r="BJ174" s="260">
        <f t="shared" si="94"/>
        <v>27.081691797431507</v>
      </c>
      <c r="BK174" s="260">
        <f t="shared" si="95"/>
        <v>28.447660956197016</v>
      </c>
      <c r="BL174" s="260">
        <f t="shared" si="96"/>
        <v>29.882528016786942</v>
      </c>
      <c r="BM174" s="260">
        <f t="shared" si="97"/>
        <v>31.389768109547639</v>
      </c>
      <c r="BN174" s="260">
        <f t="shared" si="98"/>
        <v>32.973031646374018</v>
      </c>
      <c r="BO174" s="260">
        <f t="shared" si="99"/>
        <v>34.636153161707782</v>
      </c>
      <c r="BP174" s="260">
        <f t="shared" si="100"/>
        <v>36.383160599465363</v>
      </c>
      <c r="BQ174" s="260">
        <f t="shared" si="101"/>
        <v>38.218285068387786</v>
      </c>
      <c r="BR174" s="260">
        <f t="shared" si="102"/>
        <v>40.145971089439001</v>
      </c>
      <c r="BS174" s="260">
        <f t="shared" si="103"/>
        <v>42.170887360071198</v>
      </c>
      <c r="BT174" s="260">
        <f t="shared" si="104"/>
        <v>44.297938061427125</v>
      </c>
      <c r="BU174" s="260">
        <f t="shared" si="105"/>
        <v>46.532274735864618</v>
      </c>
      <c r="BV174" s="260">
        <f t="shared" si="106"/>
        <v>48.879308763569753</v>
      </c>
      <c r="BW174" s="260">
        <f t="shared" si="107"/>
        <v>51.344724468475803</v>
      </c>
      <c r="BX174" s="260">
        <f t="shared" si="108"/>
        <v>53.934492885229687</v>
      </c>
      <c r="BY174" s="260">
        <f t="shared" si="109"/>
        <v>56.654886220548171</v>
      </c>
      <c r="BZ174" s="260">
        <f t="shared" si="110"/>
        <v>59.512493043988123</v>
      </c>
      <c r="CA174" s="260">
        <f t="shared" si="111"/>
        <v>62.514234244921688</v>
      </c>
      <c r="CB174" s="260">
        <f t="shared" si="112"/>
        <v>65.667379794362745</v>
      </c>
      <c r="CC174" s="260">
        <f t="shared" si="113"/>
        <v>68.979566352240511</v>
      </c>
      <c r="CD174" s="260">
        <f t="shared" si="114"/>
        <v>72.458815762763535</v>
      </c>
      <c r="CE174" s="260">
        <f t="shared" si="115"/>
        <v>76.113554482668562</v>
      </c>
      <c r="CF174" s="260">
        <f t="shared" si="116"/>
        <v>79.952633989407659</v>
      </c>
      <c r="CG174" s="260">
        <f t="shared" si="117"/>
        <v>83.985352218700712</v>
      </c>
      <c r="CH174" s="260">
        <f t="shared" si="118"/>
        <v>88.221476083373162</v>
      </c>
      <c r="CI174" s="260">
        <f t="shared" si="119"/>
        <v>92.67126512801795</v>
      </c>
      <c r="CJ174" s="260">
        <f t="shared" si="120"/>
        <v>97.345496376771024</v>
      </c>
      <c r="CK174" s="260">
        <f t="shared" si="121"/>
        <v>102.25549043438009</v>
      </c>
      <c r="CL174" s="260">
        <f t="shared" si="122"/>
        <v>107.41313890378082</v>
      </c>
      <c r="CM174" s="260">
        <f t="shared" si="123"/>
        <v>112.83093318658393</v>
      </c>
      <c r="CN174" s="260">
        <f t="shared" si="124"/>
        <v>118.52199473622549</v>
      </c>
      <c r="CO174" s="260">
        <f t="shared" si="125"/>
        <v>124.50010683705099</v>
      </c>
      <c r="CP174" s="260">
        <f t="shared" si="126"/>
        <v>130.77974798629972</v>
      </c>
      <c r="CQ174" s="260">
        <f t="shared" si="127"/>
        <v>137.37612695983765</v>
      </c>
      <c r="CR174" s="260">
        <f t="shared" si="128"/>
        <v>144.30521964656526</v>
      </c>
      <c r="CS174" s="260">
        <f t="shared" si="129"/>
        <v>151.58380774071031</v>
      </c>
      <c r="CT174" s="260">
        <f t="shared" si="130"/>
        <v>159.22951938571507</v>
      </c>
      <c r="CU174" s="260">
        <f t="shared" si="131"/>
        <v>167.2608718681538</v>
      </c>
      <c r="CV174" s="260">
        <f t="shared" si="132"/>
        <v>175.69731646508245</v>
      </c>
      <c r="CW174" s="260">
        <f t="shared" si="133"/>
        <v>184.55928555343638</v>
      </c>
      <c r="CX174" s="260">
        <f t="shared" si="134"/>
        <v>193.86824209557165</v>
      </c>
      <c r="CY174" s="260">
        <f t="shared" si="135"/>
        <v>203.64673162079961</v>
      </c>
      <c r="CZ174" s="260">
        <f t="shared" si="136"/>
        <v>213.91843682881003</v>
      </c>
      <c r="DA174" s="260">
        <f t="shared" si="137"/>
        <v>224.70823494722728</v>
      </c>
      <c r="DB174" s="260">
        <f t="shared" si="138"/>
        <v>236.04225798221577</v>
      </c>
      <c r="DC174" s="260">
        <f t="shared" si="139"/>
        <v>247.94795600805546</v>
      </c>
      <c r="DD174" s="260">
        <f t="shared" si="140"/>
        <v>260.45416364897079</v>
      </c>
      <c r="DE174" s="260">
        <f t="shared" si="141"/>
        <v>273.5911699142257</v>
      </c>
      <c r="DF174" s="260">
        <f t="shared" si="142"/>
        <v>287.39079155562001</v>
      </c>
      <c r="DG174" s="260">
        <f t="shared" si="143"/>
        <v>301.88645012505316</v>
      </c>
      <c r="DH174" s="260">
        <f t="shared" si="144"/>
        <v>317.11325291878165</v>
      </c>
      <c r="DI174" s="260">
        <f t="shared" si="145"/>
        <v>333.10807800441188</v>
      </c>
      <c r="DJ174" s="260">
        <f t="shared" si="146"/>
        <v>349.909663536555</v>
      </c>
      <c r="DK174" s="260">
        <f t="shared" si="147"/>
        <v>367.55870157746068</v>
      </c>
      <c r="DL174" s="260">
        <f t="shared" si="148"/>
        <v>386.09793664985472</v>
      </c>
      <c r="DM174" s="260">
        <f t="shared" si="149"/>
        <v>405.5722692606675</v>
      </c>
      <c r="DN174" s="260">
        <f t="shared" si="150"/>
        <v>426.02886464637959</v>
      </c>
      <c r="DO174" s="260">
        <f t="shared" si="151"/>
        <v>447.51726700335621</v>
      </c>
      <c r="DP174" s="260">
        <f t="shared" si="152"/>
        <v>470.08951947982786</v>
      </c>
      <c r="DQ174" s="260">
        <f t="shared" si="153"/>
        <v>493.80029022012724</v>
      </c>
      <c r="DR174" s="260">
        <f t="shared" si="154"/>
        <v>518.70700476645129</v>
      </c>
      <c r="DS174" s="260">
        <f t="shared" si="155"/>
        <v>544.86998513881508</v>
      </c>
      <c r="DT174" s="260">
        <f t="shared" si="156"/>
        <v>572.3525959300373</v>
      </c>
      <c r="DU174" s="260">
        <f t="shared" si="157"/>
        <v>601.22139776958716</v>
      </c>
      <c r="DV174" s="260">
        <f t="shared" si="158"/>
        <v>631.54630852797027</v>
      </c>
      <c r="DW174" s="260">
        <f t="shared" si="159"/>
        <v>663.40077265207765</v>
      </c>
      <c r="DX174" s="260">
        <f t="shared" si="160"/>
        <v>696.86193904161223</v>
      </c>
      <c r="DY174" s="260">
        <f t="shared" si="161"/>
        <v>732.01084789739696</v>
      </c>
      <c r="DZ174" s="260">
        <f t="shared" si="162"/>
        <v>768.93262699409536</v>
      </c>
      <c r="EA174" s="260">
        <f t="shared" si="163"/>
        <v>807.71669785270012</v>
      </c>
      <c r="EB174" s="260">
        <f t="shared" si="164"/>
        <v>848.45699231212348</v>
      </c>
      <c r="EC174" s="260">
        <f t="shared" si="165"/>
        <v>891.25218002440749</v>
      </c>
      <c r="ED174" s="260">
        <f t="shared" si="166"/>
        <v>936.20590742452987</v>
      </c>
      <c r="EE174" s="260">
        <f t="shared" si="167"/>
        <v>983.4270487535689</v>
      </c>
      <c r="EF174" s="260">
        <f t="shared" si="168"/>
        <v>1033.0299697431863</v>
      </c>
      <c r="EG174" s="260">
        <f t="shared" si="169"/>
        <v>1085.1348046000505</v>
      </c>
      <c r="EH174" s="260">
        <f t="shared" si="170"/>
        <v>1139.8677469610329</v>
      </c>
      <c r="EI174" s="260">
        <f t="shared" si="171"/>
        <v>1197.3613555238471</v>
      </c>
      <c r="EJ174" s="260">
        <f t="shared" si="172"/>
        <v>1257.7548750933431</v>
      </c>
      <c r="EK174" s="260">
        <f t="shared" si="173"/>
        <v>1321.1945738210061</v>
      </c>
      <c r="EL174" s="260">
        <f t="shared" si="174"/>
        <v>1387.8340974544226</v>
      </c>
      <c r="EM174" s="260">
        <f t="shared" si="175"/>
        <v>1457.8348414546813</v>
      </c>
      <c r="EN174" s="260">
        <f t="shared" si="176"/>
        <v>1531.3663418829437</v>
      </c>
      <c r="EO174" s="260">
        <f t="shared" si="177"/>
        <v>1608.60668600288</v>
      </c>
      <c r="EP174" s="260">
        <f t="shared" si="178"/>
        <v>1689.7429435934171</v>
      </c>
      <c r="EQ174" s="260">
        <f t="shared" si="179"/>
        <v>1774.9716200164005</v>
      </c>
      <c r="ER174" s="260">
        <f t="shared" si="180"/>
        <v>1864.4991321364671</v>
      </c>
      <c r="ES174" s="260">
        <f t="shared" si="181"/>
        <v>1958.5423082457612</v>
      </c>
      <c r="ET174" s="260">
        <f t="shared" si="182"/>
        <v>2057.3289132042764</v>
      </c>
      <c r="EU174" s="260">
        <f t="shared" si="183"/>
        <v>2161.0982000676677</v>
      </c>
      <c r="EV174" s="260">
        <f t="shared" si="184"/>
        <v>2270.1014895385297</v>
      </c>
      <c r="EW174" s="260">
        <f t="shared" si="185"/>
        <v>2384.6027786445293</v>
      </c>
      <c r="EX174" s="260">
        <f t="shared" si="186"/>
        <v>2504.8793801175543</v>
      </c>
      <c r="EY174" s="260">
        <f t="shared" si="187"/>
        <v>2631.2225940224098</v>
      </c>
      <c r="EZ174" s="260">
        <f t="shared" si="188"/>
        <v>2763.9384132616819</v>
      </c>
      <c r="FA174" s="260">
        <f t="shared" si="189"/>
        <v>2903.3482646654561</v>
      </c>
      <c r="FB174" s="260">
        <f t="shared" si="190"/>
        <v>3049.7897874607384</v>
      </c>
      <c r="FC174" s="260">
        <f t="shared" si="191"/>
        <v>3203.6176510059727</v>
      </c>
      <c r="FD174" s="260">
        <f t="shared" si="192"/>
        <v>3365.2044137711409</v>
      </c>
      <c r="FE174" s="260">
        <f t="shared" si="193"/>
        <v>3534.9414256438231</v>
      </c>
      <c r="FF174" s="260">
        <f t="shared" si="194"/>
        <v>3713.2397757465305</v>
      </c>
      <c r="FG174" s="260">
        <f t="shared" si="195"/>
        <v>3900.5312880608453</v>
      </c>
      <c r="FH174" s="260">
        <f t="shared" si="196"/>
        <v>4097.2695672696927</v>
      </c>
      <c r="FI174" s="260">
        <f t="shared" si="197"/>
        <v>4303.9310973506799</v>
      </c>
      <c r="FJ174" s="260">
        <f t="shared" si="198"/>
        <v>4521.0163955812141</v>
      </c>
      <c r="FK174" s="260">
        <f t="shared" si="199"/>
        <v>4749.0512247503011</v>
      </c>
      <c r="FL174" s="260">
        <f t="shared" si="200"/>
        <v>4988.5878665129012</v>
      </c>
      <c r="FM174" s="260">
        <f t="shared" si="201"/>
        <v>5240.2064589708043</v>
      </c>
      <c r="FN174" s="260">
        <f t="shared" si="202"/>
        <v>5504.5164017195375</v>
      </c>
      <c r="FO174" s="260">
        <f t="shared" si="203"/>
        <v>5782.1578317642043</v>
      </c>
      <c r="FP174" s="260">
        <f t="shared" si="204"/>
        <v>6073.803173878815</v>
      </c>
      <c r="FQ174" s="260">
        <f t="shared" si="205"/>
        <v>6380.1587691639452</v>
      </c>
      <c r="FR174" s="260">
        <f t="shared" si="206"/>
        <v>6701.966585746949</v>
      </c>
      <c r="FS174" s="260">
        <f t="shared" si="207"/>
        <v>7040.0060157679191</v>
      </c>
      <c r="FT174" s="260">
        <f t="shared" si="208"/>
        <v>7395.09576300353</v>
      </c>
      <c r="FU174" s="260">
        <f t="shared" si="209"/>
        <v>7768.0958257004386</v>
      </c>
      <c r="FV174" s="260">
        <f t="shared" si="210"/>
        <v>8159.9095794205177</v>
      </c>
      <c r="FW174" s="260">
        <f t="shared" si="211"/>
        <v>8571.4859649423706</v>
      </c>
      <c r="FX174" s="260">
        <f t="shared" si="212"/>
        <v>9003.8217865180814</v>
      </c>
      <c r="FY174" s="260">
        <f t="shared" si="213"/>
        <v>9457.9641260513581</v>
      </c>
      <c r="FZ174" s="260">
        <f t="shared" si="214"/>
        <v>9935.0128790440358</v>
      </c>
      <c r="GA174" s="260">
        <f t="shared" si="215"/>
        <v>10436.123418452782</v>
      </c>
      <c r="GB174" s="260">
        <f t="shared" si="216"/>
        <v>10962.509392907636</v>
      </c>
      <c r="GC174" s="260">
        <f t="shared" si="217"/>
        <v>11515.445666069465</v>
      </c>
      <c r="GD174" s="260">
        <f t="shared" si="218"/>
        <v>12096.271404245199</v>
      </c>
      <c r="GE174" s="260">
        <f t="shared" si="219"/>
        <v>12706.393319738796</v>
      </c>
      <c r="GF174" s="260">
        <f t="shared" si="220"/>
        <v>13347.289077793077</v>
      </c>
      <c r="GG174" s="260">
        <f t="shared" si="221"/>
        <v>14020.51087537377</v>
      </c>
      <c r="GH174" s="260">
        <f t="shared" si="222"/>
        <v>14727.689200463246</v>
      </c>
      <c r="GI174" s="260">
        <f t="shared" si="223"/>
        <v>15470.536780968712</v>
      </c>
      <c r="GJ174" s="260">
        <f t="shared" si="224"/>
        <v>16250.852732808729</v>
      </c>
      <c r="GK174" s="260">
        <f t="shared" si="225"/>
        <v>17070.526917224426</v>
      </c>
      <c r="GL174" s="260">
        <f t="shared" si="226"/>
        <v>17931.544517868439</v>
      </c>
      <c r="GM174" s="260">
        <f t="shared" si="227"/>
        <v>18835.990848756897</v>
      </c>
      <c r="GN174" s="260">
        <f t="shared" si="228"/>
        <v>19786.056404728981</v>
      </c>
      <c r="GO174" s="260">
        <f t="shared" si="229"/>
        <v>20784.042166645744</v>
      </c>
      <c r="GP174" s="260">
        <f t="shared" si="230"/>
        <v>21832.365174177077</v>
      </c>
      <c r="GQ174" s="260">
        <f t="shared" si="231"/>
        <v>22933.564379673557</v>
      </c>
      <c r="GR174" s="260">
        <f t="shared" si="232"/>
        <v>24090.306797300822</v>
      </c>
      <c r="GS174" s="260">
        <f t="shared" si="233"/>
        <v>25305.393962329155</v>
      </c>
      <c r="GT174" s="260">
        <f t="shared" si="234"/>
        <v>26581.768716222152</v>
      </c>
      <c r="GU174" s="260">
        <f t="shared" si="235"/>
        <v>27922.522333957404</v>
      </c>
      <c r="GV174" s="260">
        <f t="shared" si="236"/>
        <v>29330.902010840975</v>
      </c>
      <c r="GW174" s="260">
        <f t="shared" si="237"/>
        <v>30810.318726948128</v>
      </c>
      <c r="GX174" s="260">
        <f t="shared" si="238"/>
        <v>32364.355508237328</v>
      </c>
      <c r="GY174" s="260">
        <f t="shared" si="239"/>
        <v>33996.776104345277</v>
      </c>
      <c r="GZ174" s="260">
        <f t="shared" si="240"/>
        <v>35711.534104079859</v>
      </c>
      <c r="HA174" s="260">
        <f t="shared" si="241"/>
        <v>37512.782510687983</v>
      </c>
      <c r="HB174" s="260">
        <f t="shared" si="242"/>
        <v>39404.883800088886</v>
      </c>
      <c r="HC174" s="260">
        <f t="shared" si="243"/>
        <v>41392.420486433024</v>
      </c>
    </row>
    <row r="175" spans="1:211" ht="12" customHeight="1">
      <c r="A175" s="259" t="s">
        <v>1264</v>
      </c>
      <c r="B175" s="274">
        <f t="shared" si="35"/>
        <v>8.6361549580248997E-2</v>
      </c>
      <c r="C175" s="275">
        <v>-61.536031746031725</v>
      </c>
      <c r="D175" s="276">
        <f t="shared" si="36"/>
        <v>1.9700000000000002</v>
      </c>
      <c r="E175" s="276">
        <f t="shared" si="37"/>
        <v>2.0699999999999998</v>
      </c>
      <c r="F175" s="276">
        <f t="shared" si="38"/>
        <v>2.16</v>
      </c>
      <c r="G175" s="276">
        <f t="shared" si="39"/>
        <v>2.29</v>
      </c>
      <c r="H175" s="276">
        <f t="shared" si="40"/>
        <v>2.4673049256000001</v>
      </c>
      <c r="I175" s="276">
        <f t="shared" si="41"/>
        <v>2.655950282686582</v>
      </c>
      <c r="J175" s="276">
        <f t="shared" si="42"/>
        <v>2.8565209582511315</v>
      </c>
      <c r="K175" s="276">
        <f t="shared" si="43"/>
        <v>3.0696236324119797</v>
      </c>
      <c r="L175" s="276">
        <f t="shared" si="44"/>
        <v>3.2958870954758992</v>
      </c>
      <c r="M175" s="276">
        <f t="shared" si="45"/>
        <v>3.5359625377036568</v>
      </c>
      <c r="N175" s="260">
        <f t="shared" si="46"/>
        <v>3.714312391515652</v>
      </c>
      <c r="O175" s="260">
        <f t="shared" si="47"/>
        <v>3.9016580053266825</v>
      </c>
      <c r="P175" s="260">
        <f t="shared" si="48"/>
        <v>4.0984531148490602</v>
      </c>
      <c r="Q175" s="260">
        <f t="shared" si="49"/>
        <v>4.3051743416987511</v>
      </c>
      <c r="R175" s="260">
        <f t="shared" si="50"/>
        <v>4.5223223477338408</v>
      </c>
      <c r="S175" s="260">
        <f t="shared" si="51"/>
        <v>4.7504230476164953</v>
      </c>
      <c r="T175" s="260">
        <f t="shared" si="52"/>
        <v>4.9900288825351407</v>
      </c>
      <c r="U175" s="260">
        <f t="shared" si="53"/>
        <v>5.2417201581717165</v>
      </c>
      <c r="V175" s="260">
        <f t="shared" si="54"/>
        <v>5.506106450154447</v>
      </c>
      <c r="W175" s="260">
        <f t="shared" si="55"/>
        <v>5.7838280804000197</v>
      </c>
      <c r="X175" s="260">
        <f t="shared" si="56"/>
        <v>6.0755576679207532</v>
      </c>
      <c r="Y175" s="260">
        <f t="shared" si="57"/>
        <v>6.3820017578526889</v>
      </c>
      <c r="Z175" s="260">
        <f t="shared" si="58"/>
        <v>6.7039025326499582</v>
      </c>
      <c r="AA175" s="260">
        <f t="shared" si="59"/>
        <v>7.0420396095898248</v>
      </c>
      <c r="AB175" s="260">
        <f t="shared" si="60"/>
        <v>7.3972319289417916</v>
      </c>
      <c r="AC175" s="260">
        <f t="shared" si="61"/>
        <v>7.7703397373737708</v>
      </c>
      <c r="AD175" s="260">
        <f t="shared" si="62"/>
        <v>8.1622666713989691</v>
      </c>
      <c r="AE175" s="260">
        <f t="shared" si="63"/>
        <v>8.5739619459094065</v>
      </c>
      <c r="AF175" s="260">
        <f t="shared" si="64"/>
        <v>9.0064226530965463</v>
      </c>
      <c r="AG175" s="260">
        <f t="shared" si="65"/>
        <v>9.4606961773268061</v>
      </c>
      <c r="AH175" s="260">
        <f t="shared" si="66"/>
        <v>9.9378827318205989</v>
      </c>
      <c r="AI175" s="260">
        <f t="shared" si="67"/>
        <v>10.439138023278527</v>
      </c>
      <c r="AJ175" s="260">
        <f t="shared" si="68"/>
        <v>10.96567605090822</v>
      </c>
      <c r="AK175" s="260">
        <f t="shared" si="69"/>
        <v>11.518772046630868</v>
      </c>
      <c r="AL175" s="260">
        <f t="shared" si="70"/>
        <v>12.09976556358834</v>
      </c>
      <c r="AM175" s="260">
        <f t="shared" si="71"/>
        <v>12.710063720431044</v>
      </c>
      <c r="AN175" s="260">
        <f t="shared" si="72"/>
        <v>13.351144609243901</v>
      </c>
      <c r="AO175" s="260">
        <f t="shared" si="73"/>
        <v>14.024560875364145</v>
      </c>
      <c r="AP175" s="260">
        <f t="shared" si="74"/>
        <v>14.731943477761009</v>
      </c>
      <c r="AQ175" s="260">
        <f t="shared" si="75"/>
        <v>15.475005639084578</v>
      </c>
      <c r="AR175" s="260">
        <f t="shared" si="76"/>
        <v>16.255546994950564</v>
      </c>
      <c r="AS175" s="260">
        <f t="shared" si="77"/>
        <v>17.075457952510156</v>
      </c>
      <c r="AT175" s="260">
        <f t="shared" si="78"/>
        <v>17.936724268861131</v>
      </c>
      <c r="AU175" s="260">
        <f t="shared" si="79"/>
        <v>18.841431860388663</v>
      </c>
      <c r="AV175" s="260">
        <f t="shared" si="80"/>
        <v>19.791771854683766</v>
      </c>
      <c r="AW175" s="260">
        <f t="shared" si="81"/>
        <v>20.790045897274613</v>
      </c>
      <c r="AX175" s="260">
        <f t="shared" si="82"/>
        <v>21.838671726023239</v>
      </c>
      <c r="AY175" s="260">
        <f t="shared" si="83"/>
        <v>22.940189026688387</v>
      </c>
      <c r="AZ175" s="260">
        <f t="shared" si="84"/>
        <v>24.097265583836091</v>
      </c>
      <c r="BA175" s="260">
        <f t="shared" si="85"/>
        <v>25.312703741995161</v>
      </c>
      <c r="BB175" s="260">
        <f t="shared" si="86"/>
        <v>26.589447192705762</v>
      </c>
      <c r="BC175" s="260">
        <f t="shared" si="87"/>
        <v>27.930588103898948</v>
      </c>
      <c r="BD175" s="260">
        <f t="shared" si="88"/>
        <v>29.339374608873769</v>
      </c>
      <c r="BE175" s="260">
        <f t="shared" si="89"/>
        <v>30.819218673009765</v>
      </c>
      <c r="BF175" s="260">
        <f t="shared" si="90"/>
        <v>32.373704357267279</v>
      </c>
      <c r="BG175" s="260">
        <f t="shared" si="91"/>
        <v>34.006596498489188</v>
      </c>
      <c r="BH175" s="260">
        <f t="shared" si="92"/>
        <v>35.721849827526967</v>
      </c>
      <c r="BI175" s="260">
        <f t="shared" si="93"/>
        <v>37.523618547274481</v>
      </c>
      <c r="BJ175" s="260">
        <f t="shared" si="94"/>
        <v>39.416266393806715</v>
      </c>
      <c r="BK175" s="260">
        <f t="shared" si="95"/>
        <v>41.404377204990674</v>
      </c>
      <c r="BL175" s="260">
        <f t="shared" si="96"/>
        <v>43.492766022164759</v>
      </c>
      <c r="BM175" s="260">
        <f t="shared" si="97"/>
        <v>45.686490751774016</v>
      </c>
      <c r="BN175" s="260">
        <f t="shared" si="98"/>
        <v>47.99086441520474</v>
      </c>
      <c r="BO175" s="260">
        <f t="shared" si="99"/>
        <v>50.411468016486559</v>
      </c>
      <c r="BP175" s="260">
        <f t="shared" si="100"/>
        <v>52.954164059026468</v>
      </c>
      <c r="BQ175" s="260">
        <f t="shared" si="101"/>
        <v>55.625110744111318</v>
      </c>
      <c r="BR175" s="260">
        <f t="shared" si="102"/>
        <v>58.430776885566274</v>
      </c>
      <c r="BS175" s="260">
        <f t="shared" si="103"/>
        <v>61.377957576691415</v>
      </c>
      <c r="BT175" s="260">
        <f t="shared" si="104"/>
        <v>64.473790647420401</v>
      </c>
      <c r="BU175" s="260">
        <f t="shared" si="105"/>
        <v>67.725773951559233</v>
      </c>
      <c r="BV175" s="260">
        <f t="shared" si="106"/>
        <v>71.14178352597321</v>
      </c>
      <c r="BW175" s="260">
        <f t="shared" si="107"/>
        <v>74.730092665702372</v>
      </c>
      <c r="BX175" s="260">
        <f t="shared" si="108"/>
        <v>78.499391961203528</v>
      </c>
      <c r="BY175" s="260">
        <f t="shared" si="109"/>
        <v>82.458810346247674</v>
      </c>
      <c r="BZ175" s="260">
        <f t="shared" si="110"/>
        <v>86.617937207448847</v>
      </c>
      <c r="CA175" s="260">
        <f t="shared" si="111"/>
        <v>90.986845608972132</v>
      </c>
      <c r="CB175" s="260">
        <f t="shared" si="112"/>
        <v>95.576116688668975</v>
      </c>
      <c r="CC175" s="260">
        <f t="shared" si="113"/>
        <v>100.39686528472521</v>
      </c>
      <c r="CD175" s="260">
        <f t="shared" si="114"/>
        <v>105.46076685488771</v>
      </c>
      <c r="CE175" s="260">
        <f t="shared" si="115"/>
        <v>110.78008575346551</v>
      </c>
      <c r="CF175" s="260">
        <f t="shared" si="116"/>
        <v>116.36770493459008</v>
      </c>
      <c r="CG175" s="260">
        <f t="shared" si="117"/>
        <v>122.23715715367378</v>
      </c>
      <c r="CH175" s="260">
        <f t="shared" si="118"/>
        <v>128.40265774263358</v>
      </c>
      <c r="CI175" s="260">
        <f t="shared" si="119"/>
        <v>134.87913903825913</v>
      </c>
      <c r="CJ175" s="260">
        <f t="shared" si="120"/>
        <v>141.68228654710794</v>
      </c>
      <c r="CK175" s="260">
        <f t="shared" si="121"/>
        <v>148.82857693451578</v>
      </c>
      <c r="CL175" s="260">
        <f t="shared" si="122"/>
        <v>156.33531792972903</v>
      </c>
      <c r="CM175" s="260">
        <f t="shared" si="123"/>
        <v>164.22069024380522</v>
      </c>
      <c r="CN175" s="260">
        <f t="shared" si="124"/>
        <v>172.50379160180449</v>
      </c>
      <c r="CO175" s="260">
        <f t="shared" si="125"/>
        <v>181.20468299591326</v>
      </c>
      <c r="CP175" s="260">
        <f t="shared" si="126"/>
        <v>190.34443727152222</v>
      </c>
      <c r="CQ175" s="260">
        <f t="shared" si="127"/>
        <v>199.9451901639296</v>
      </c>
      <c r="CR175" s="260">
        <f t="shared" si="128"/>
        <v>210.0301939092767</v>
      </c>
      <c r="CS175" s="260">
        <f t="shared" si="129"/>
        <v>220.62387355955696</v>
      </c>
      <c r="CT175" s="260">
        <f t="shared" si="130"/>
        <v>231.75188613808865</v>
      </c>
      <c r="CU175" s="260">
        <f t="shared" si="131"/>
        <v>243.44118277872133</v>
      </c>
      <c r="CV175" s="260">
        <f t="shared" si="132"/>
        <v>255.72007399927165</v>
      </c>
      <c r="CW175" s="260">
        <f t="shared" si="133"/>
        <v>268.6182982672758</v>
      </c>
      <c r="CX175" s="260">
        <f t="shared" si="134"/>
        <v>282.16709402411897</v>
      </c>
      <c r="CY175" s="260">
        <f t="shared" si="135"/>
        <v>296.39927534197852</v>
      </c>
      <c r="CZ175" s="260">
        <f t="shared" si="136"/>
        <v>311.34931139681572</v>
      </c>
      <c r="DA175" s="260">
        <f t="shared" si="137"/>
        <v>327.05340994989302</v>
      </c>
      <c r="DB175" s="260">
        <f t="shared" si="138"/>
        <v>343.54960504000246</v>
      </c>
      <c r="DC175" s="260">
        <f t="shared" si="139"/>
        <v>360.87784909878849</v>
      </c>
      <c r="DD175" s="260">
        <f t="shared" si="140"/>
        <v>379.08010971226065</v>
      </c>
      <c r="DE175" s="260">
        <f t="shared" si="141"/>
        <v>398.20047126284538</v>
      </c>
      <c r="DF175" s="260">
        <f t="shared" si="142"/>
        <v>418.28524169814466</v>
      </c>
      <c r="DG175" s="260">
        <f t="shared" si="143"/>
        <v>439.38306468498746</v>
      </c>
      <c r="DH175" s="260">
        <f t="shared" si="144"/>
        <v>461.54503742040163</v>
      </c>
      <c r="DI175" s="260">
        <f t="shared" si="145"/>
        <v>484.82483438483411</v>
      </c>
      <c r="DJ175" s="260">
        <f t="shared" si="146"/>
        <v>509.27883733734137</v>
      </c>
      <c r="DK175" s="260">
        <f t="shared" si="147"/>
        <v>534.96627186758531</v>
      </c>
      <c r="DL175" s="260">
        <f t="shared" si="148"/>
        <v>561.94935083535472</v>
      </c>
      <c r="DM175" s="260">
        <f t="shared" si="149"/>
        <v>590.29342504500937</v>
      </c>
      <c r="DN175" s="260">
        <f t="shared" si="150"/>
        <v>620.06714151976882</v>
      </c>
      <c r="DO175" s="260">
        <f t="shared" si="151"/>
        <v>651.34260975917266</v>
      </c>
      <c r="DP175" s="260">
        <f t="shared" si="152"/>
        <v>684.19557638237507</v>
      </c>
      <c r="DQ175" s="260">
        <f t="shared" si="153"/>
        <v>718.70560858024362</v>
      </c>
      <c r="DR175" s="260">
        <f t="shared" si="154"/>
        <v>754.95628682057134</v>
      </c>
      <c r="DS175" s="260">
        <f t="shared" si="155"/>
        <v>793.03540727311406</v>
      </c>
      <c r="DT175" s="260">
        <f t="shared" si="156"/>
        <v>833.03519444471397</v>
      </c>
      <c r="DU175" s="260">
        <f t="shared" si="157"/>
        <v>875.05252453949151</v>
      </c>
      <c r="DV175" s="260">
        <f t="shared" si="158"/>
        <v>919.18916008506733</v>
      </c>
      <c r="DW175" s="260">
        <f t="shared" si="159"/>
        <v>965.55199639305818</v>
      </c>
      <c r="DX175" s="260">
        <f t="shared" si="160"/>
        <v>1014.2533204507552</v>
      </c>
      <c r="DY175" s="260">
        <f t="shared" si="161"/>
        <v>1065.4110828709981</v>
      </c>
      <c r="DZ175" s="260">
        <f t="shared" si="162"/>
        <v>1119.1491835588872</v>
      </c>
      <c r="EA175" s="260">
        <f t="shared" si="163"/>
        <v>1175.5977717871908</v>
      </c>
      <c r="EB175" s="260">
        <f t="shared" si="164"/>
        <v>1234.8935614072122</v>
      </c>
      <c r="EC175" s="260">
        <f t="shared" si="165"/>
        <v>1297.1801619585242</v>
      </c>
      <c r="ED175" s="260">
        <f t="shared" si="166"/>
        <v>1362.6084264794965</v>
      </c>
      <c r="EE175" s="260">
        <f t="shared" si="167"/>
        <v>1431.3368168609838</v>
      </c>
      <c r="EF175" s="260">
        <f t="shared" si="168"/>
        <v>1503.5317876280294</v>
      </c>
      <c r="EG175" s="260">
        <f t="shared" si="169"/>
        <v>1579.3681890790738</v>
      </c>
      <c r="EH175" s="260">
        <f t="shared" si="170"/>
        <v>1659.0296907590375</v>
      </c>
      <c r="EI175" s="260">
        <f t="shared" si="171"/>
        <v>1742.7092262918973</v>
      </c>
      <c r="EJ175" s="260">
        <f t="shared" si="172"/>
        <v>1830.6094606500997</v>
      </c>
      <c r="EK175" s="260">
        <f t="shared" si="173"/>
        <v>1922.9432809925038</v>
      </c>
      <c r="EL175" s="260">
        <f t="shared" si="174"/>
        <v>2019.9343122596215</v>
      </c>
      <c r="EM175" s="260">
        <f t="shared" si="175"/>
        <v>2121.8174587748827</v>
      </c>
      <c r="EN175" s="260">
        <f t="shared" si="176"/>
        <v>2228.8394731636436</v>
      </c>
      <c r="EO175" s="260">
        <f t="shared" si="177"/>
        <v>2341.2595539678073</v>
      </c>
      <c r="EP175" s="260">
        <f t="shared" si="178"/>
        <v>2459.3499734034363</v>
      </c>
      <c r="EQ175" s="260">
        <f t="shared" si="179"/>
        <v>2583.3967367817304</v>
      </c>
      <c r="ER175" s="260">
        <f t="shared" si="180"/>
        <v>2713.7002751904342</v>
      </c>
      <c r="ES175" s="260">
        <f t="shared" si="181"/>
        <v>2850.5761731132952</v>
      </c>
      <c r="ET175" s="260">
        <f t="shared" si="182"/>
        <v>2994.3559327497992</v>
      </c>
      <c r="EU175" s="260">
        <f t="shared" si="183"/>
        <v>3145.3877768863122</v>
      </c>
      <c r="EV175" s="260">
        <f t="shared" si="184"/>
        <v>3304.0374922631117</v>
      </c>
      <c r="EW175" s="260">
        <f t="shared" si="185"/>
        <v>3470.6893154798727</v>
      </c>
      <c r="EX175" s="260">
        <f t="shared" si="186"/>
        <v>3645.7468635851992</v>
      </c>
      <c r="EY175" s="260">
        <f t="shared" si="187"/>
        <v>3829.6341116040171</v>
      </c>
      <c r="EZ175" s="260">
        <f t="shared" si="188"/>
        <v>4022.7964193703133</v>
      </c>
      <c r="FA175" s="260">
        <f t="shared" si="189"/>
        <v>4225.7016101521294</v>
      </c>
      <c r="FB175" s="260">
        <f t="shared" si="190"/>
        <v>4438.8411036811494</v>
      </c>
      <c r="FC175" s="260">
        <f t="shared" si="191"/>
        <v>4662.7311063309899</v>
      </c>
      <c r="FD175" s="260">
        <f t="shared" si="192"/>
        <v>4897.9138613267023</v>
      </c>
      <c r="FE175" s="260">
        <f t="shared" si="193"/>
        <v>5144.9589620133929</v>
      </c>
      <c r="FF175" s="260">
        <f t="shared" si="194"/>
        <v>5404.4647313645919</v>
      </c>
      <c r="FG175" s="260">
        <f t="shared" si="195"/>
        <v>5677.0596710714281</v>
      </c>
      <c r="FH175" s="260">
        <f t="shared" si="196"/>
        <v>5963.4039837221808</v>
      </c>
      <c r="FI175" s="260">
        <f t="shared" si="197"/>
        <v>6264.1911717588036</v>
      </c>
      <c r="FJ175" s="260">
        <f t="shared" si="198"/>
        <v>6580.1497170829634</v>
      </c>
      <c r="FK175" s="260">
        <f t="shared" si="199"/>
        <v>6912.0448453794688</v>
      </c>
      <c r="FL175" s="260">
        <f t="shared" si="200"/>
        <v>7260.6803794301122</v>
      </c>
      <c r="FM175" s="260">
        <f t="shared" si="201"/>
        <v>7626.9006859065357</v>
      </c>
      <c r="FN175" s="260">
        <f t="shared" si="202"/>
        <v>8011.5927203570536</v>
      </c>
      <c r="FO175" s="260">
        <f t="shared" si="203"/>
        <v>8415.6881753402595</v>
      </c>
      <c r="FP175" s="260">
        <f t="shared" si="204"/>
        <v>8840.165736907984</v>
      </c>
      <c r="FQ175" s="260">
        <f t="shared" si="205"/>
        <v>9286.0534549026597</v>
      </c>
      <c r="FR175" s="260">
        <f t="shared" si="206"/>
        <v>9754.4312328097258</v>
      </c>
      <c r="FS175" s="260">
        <f t="shared" si="207"/>
        <v>10246.433443195298</v>
      </c>
      <c r="FT175" s="260">
        <f t="shared" si="208"/>
        <v>10763.251675063506</v>
      </c>
      <c r="FU175" s="260">
        <f t="shared" si="209"/>
        <v>11306.137619787327</v>
      </c>
      <c r="FV175" s="260">
        <f t="shared" si="210"/>
        <v>11876.40610260245</v>
      </c>
      <c r="FW175" s="260">
        <f t="shared" si="211"/>
        <v>12475.438267006153</v>
      </c>
      <c r="FX175" s="260">
        <f t="shared" si="212"/>
        <v>13104.684919773603</v>
      </c>
      <c r="FY175" s="260">
        <f t="shared" si="213"/>
        <v>13765.670044692864</v>
      </c>
      <c r="FZ175" s="260">
        <f t="shared" si="214"/>
        <v>14459.994493528666</v>
      </c>
      <c r="GA175" s="260">
        <f t="shared" si="215"/>
        <v>15189.339863154082</v>
      </c>
      <c r="GB175" s="260">
        <f t="shared" si="216"/>
        <v>15955.47256824025</v>
      </c>
      <c r="GC175" s="260">
        <f t="shared" si="217"/>
        <v>16760.248119367832</v>
      </c>
      <c r="GD175" s="260">
        <f t="shared" si="218"/>
        <v>17605.615616921492</v>
      </c>
      <c r="GE175" s="260">
        <f t="shared" si="219"/>
        <v>18493.622471651153</v>
      </c>
      <c r="GF175" s="260">
        <f t="shared" si="220"/>
        <v>19426.419363332941</v>
      </c>
      <c r="GG175" s="260">
        <f t="shared" si="221"/>
        <v>20406.26544953922</v>
      </c>
      <c r="GH175" s="260">
        <f t="shared" si="222"/>
        <v>21435.533837132956</v>
      </c>
      <c r="GI175" s="260">
        <f t="shared" si="223"/>
        <v>22516.717329737916</v>
      </c>
      <c r="GJ175" s="260">
        <f t="shared" si="224"/>
        <v>23652.434465104623</v>
      </c>
      <c r="GK175" s="260">
        <f t="shared" si="225"/>
        <v>24845.435856994016</v>
      </c>
      <c r="GL175" s="260">
        <f t="shared" si="226"/>
        <v>26098.61085693842</v>
      </c>
      <c r="GM175" s="260">
        <f t="shared" si="227"/>
        <v>27414.994552013985</v>
      </c>
      <c r="GN175" s="260">
        <f t="shared" si="228"/>
        <v>28797.775115572698</v>
      </c>
      <c r="GO175" s="260">
        <f t="shared" si="229"/>
        <v>30250.301528736738</v>
      </c>
      <c r="GP175" s="260">
        <f t="shared" si="230"/>
        <v>31776.091691356141</v>
      </c>
      <c r="GQ175" s="260">
        <f t="shared" si="231"/>
        <v>33378.840942073708</v>
      </c>
      <c r="GR175" s="260">
        <f t="shared" si="232"/>
        <v>35062.43100813216</v>
      </c>
      <c r="GS175" s="260">
        <f t="shared" si="233"/>
        <v>36830.939406599144</v>
      </c>
      <c r="GT175" s="260">
        <f t="shared" si="234"/>
        <v>38688.649319779208</v>
      </c>
      <c r="GU175" s="260">
        <f t="shared" si="235"/>
        <v>40640.059968730056</v>
      </c>
      <c r="GV175" s="260">
        <f t="shared" si="236"/>
        <v>42689.897510006966</v>
      </c>
      <c r="GW175" s="260">
        <f t="shared" si="237"/>
        <v>44843.126482026382</v>
      </c>
      <c r="GX175" s="260">
        <f t="shared" si="238"/>
        <v>47104.9618287708</v>
      </c>
      <c r="GY175" s="260">
        <f t="shared" si="239"/>
        <v>49480.881529955419</v>
      </c>
      <c r="GZ175" s="260">
        <f t="shared" si="240"/>
        <v>51976.63986824578</v>
      </c>
      <c r="HA175" s="260">
        <f t="shared" si="241"/>
        <v>54598.281365658411</v>
      </c>
      <c r="HB175" s="260">
        <f t="shared" si="242"/>
        <v>57352.1554228975</v>
      </c>
      <c r="HC175" s="260">
        <f t="shared" si="243"/>
        <v>60244.931697082633</v>
      </c>
    </row>
    <row r="176" spans="1:211" ht="12" customHeight="1">
      <c r="A176" s="259" t="s">
        <v>1003</v>
      </c>
      <c r="B176" s="274">
        <f t="shared" si="35"/>
        <v>9.1783508648472845E-2</v>
      </c>
      <c r="C176" s="275">
        <v>-144.65714285714287</v>
      </c>
      <c r="D176" s="276">
        <f t="shared" si="36"/>
        <v>4.21</v>
      </c>
      <c r="E176" s="276">
        <f t="shared" si="37"/>
        <v>4.53</v>
      </c>
      <c r="F176" s="276">
        <f t="shared" si="38"/>
        <v>4.87</v>
      </c>
      <c r="G176" s="276">
        <f t="shared" si="39"/>
        <v>5.7939134930208516</v>
      </c>
      <c r="H176" s="276">
        <f t="shared" si="40"/>
        <v>6.4360103386413909</v>
      </c>
      <c r="I176" s="276">
        <f t="shared" si="41"/>
        <v>7.1027744170507212</v>
      </c>
      <c r="J176" s="276">
        <f t="shared" si="42"/>
        <v>7.7876340145288667</v>
      </c>
      <c r="K176" s="276">
        <f t="shared" si="43"/>
        <v>8.482965149639087</v>
      </c>
      <c r="L176" s="276">
        <f t="shared" si="44"/>
        <v>9.1801914437437535</v>
      </c>
      <c r="M176" s="276">
        <f t="shared" si="45"/>
        <v>9.8699262295858343</v>
      </c>
      <c r="N176" s="260">
        <f t="shared" si="46"/>
        <v>10.367753873802052</v>
      </c>
      <c r="O176" s="260">
        <f t="shared" si="47"/>
        <v>10.890691367634266</v>
      </c>
      <c r="P176" s="260">
        <f t="shared" si="48"/>
        <v>11.440005222806089</v>
      </c>
      <c r="Q176" s="260">
        <f t="shared" si="49"/>
        <v>12.017025832425151</v>
      </c>
      <c r="R176" s="260">
        <f t="shared" si="50"/>
        <v>12.62315069308611</v>
      </c>
      <c r="S176" s="260">
        <f t="shared" si="51"/>
        <v>13.259847789492786</v>
      </c>
      <c r="T176" s="260">
        <f t="shared" si="52"/>
        <v>13.928659149796724</v>
      </c>
      <c r="U176" s="260">
        <f t="shared" si="53"/>
        <v>14.631204580262921</v>
      </c>
      <c r="V176" s="260">
        <f t="shared" si="54"/>
        <v>15.369185588307749</v>
      </c>
      <c r="W176" s="260">
        <f t="shared" si="55"/>
        <v>16.144389503410384</v>
      </c>
      <c r="X176" s="260">
        <f t="shared" si="56"/>
        <v>16.958693805878212</v>
      </c>
      <c r="Y176" s="260">
        <f t="shared" si="57"/>
        <v>17.814070673950184</v>
      </c>
      <c r="Z176" s="260">
        <f t="shared" si="58"/>
        <v>18.712591760250746</v>
      </c>
      <c r="AA176" s="260">
        <f t="shared" si="59"/>
        <v>19.656433209162604</v>
      </c>
      <c r="AB176" s="260">
        <f t="shared" si="60"/>
        <v>20.647880927269963</v>
      </c>
      <c r="AC176" s="260">
        <f t="shared" si="61"/>
        <v>21.689336119636803</v>
      </c>
      <c r="AD176" s="260">
        <f t="shared" si="62"/>
        <v>22.783321105328593</v>
      </c>
      <c r="AE176" s="260">
        <f t="shared" si="63"/>
        <v>23.932485426262261</v>
      </c>
      <c r="AF176" s="260">
        <f t="shared" si="64"/>
        <v>25.139612264179373</v>
      </c>
      <c r="AG176" s="260">
        <f t="shared" si="65"/>
        <v>26.4076251812841</v>
      </c>
      <c r="AH176" s="260">
        <f t="shared" si="66"/>
        <v>27.739595200871086</v>
      </c>
      <c r="AI176" s="260">
        <f t="shared" si="67"/>
        <v>29.138748245092028</v>
      </c>
      <c r="AJ176" s="260">
        <f t="shared" si="68"/>
        <v>30.608472947874571</v>
      </c>
      <c r="AK176" s="260">
        <f t="shared" si="69"/>
        <v>32.152328861915748</v>
      </c>
      <c r="AL176" s="260">
        <f t="shared" si="70"/>
        <v>33.774055079626727</v>
      </c>
      <c r="AM176" s="260">
        <f t="shared" si="71"/>
        <v>35.477579288907975</v>
      </c>
      <c r="AN176" s="260">
        <f t="shared" si="72"/>
        <v>37.267027285687206</v>
      </c>
      <c r="AO176" s="260">
        <f t="shared" si="73"/>
        <v>39.14673296625881</v>
      </c>
      <c r="AP176" s="260">
        <f t="shared" si="74"/>
        <v>41.12124882362523</v>
      </c>
      <c r="AQ176" s="260">
        <f t="shared" si="75"/>
        <v>43.19535697326166</v>
      </c>
      <c r="AR176" s="260">
        <f t="shared" si="76"/>
        <v>45.374080735007524</v>
      </c>
      <c r="AS176" s="260">
        <f t="shared" si="77"/>
        <v>47.662696799135205</v>
      </c>
      <c r="AT176" s="260">
        <f t="shared" si="78"/>
        <v>50.066748006061097</v>
      </c>
      <c r="AU176" s="260">
        <f t="shared" si="79"/>
        <v>52.592056770650551</v>
      </c>
      <c r="AV176" s="260">
        <f t="shared" si="80"/>
        <v>55.244739183629157</v>
      </c>
      <c r="AW176" s="260">
        <f t="shared" si="81"/>
        <v>58.031219824252915</v>
      </c>
      <c r="AX176" s="260">
        <f t="shared" si="82"/>
        <v>60.958247320112292</v>
      </c>
      <c r="AY176" s="260">
        <f t="shared" si="83"/>
        <v>64.032910691754793</v>
      </c>
      <c r="AZ176" s="260">
        <f t="shared" si="84"/>
        <v>67.262656521711364</v>
      </c>
      <c r="BA176" s="260">
        <f t="shared" si="85"/>
        <v>70.65530698950856</v>
      </c>
      <c r="BB176" s="260">
        <f t="shared" si="86"/>
        <v>74.219078816345899</v>
      </c>
      <c r="BC176" s="260">
        <f t="shared" si="87"/>
        <v>77.962603165320658</v>
      </c>
      <c r="BD176" s="260">
        <f t="shared" si="88"/>
        <v>81.89494654539719</v>
      </c>
      <c r="BE176" s="260">
        <f t="shared" si="89"/>
        <v>86.025632769747943</v>
      </c>
      <c r="BF176" s="260">
        <f t="shared" si="90"/>
        <v>90.364666021647949</v>
      </c>
      <c r="BG176" s="260">
        <f t="shared" si="91"/>
        <v>94.922555083786378</v>
      </c>
      <c r="BH176" s="260">
        <f t="shared" si="92"/>
        <v>99.7103387896762</v>
      </c>
      <c r="BI176" s="260">
        <f t="shared" si="93"/>
        <v>104.73961275880379</v>
      </c>
      <c r="BJ176" s="260">
        <f t="shared" si="94"/>
        <v>110.02255748026826</v>
      </c>
      <c r="BK176" s="260">
        <f t="shared" si="95"/>
        <v>115.57196781292724</v>
      </c>
      <c r="BL176" s="260">
        <f t="shared" si="96"/>
        <v>121.40128397349559</v>
      </c>
      <c r="BM176" s="260">
        <f t="shared" si="97"/>
        <v>127.52462408764815</v>
      </c>
      <c r="BN176" s="260">
        <f t="shared" si="98"/>
        <v>133.95681838296221</v>
      </c>
      <c r="BO176" s="260">
        <f t="shared" si="99"/>
        <v>140.71344510651252</v>
      </c>
      <c r="BP176" s="260">
        <f t="shared" si="100"/>
        <v>147.8108682541081</v>
      </c>
      <c r="BQ176" s="260">
        <f t="shared" si="101"/>
        <v>155.26627720254808</v>
      </c>
      <c r="BR176" s="260">
        <f t="shared" si="102"/>
        <v>163.0977283408825</v>
      </c>
      <c r="BS176" s="260">
        <f t="shared" si="103"/>
        <v>171.32418880150598</v>
      </c>
      <c r="BT176" s="260">
        <f t="shared" si="104"/>
        <v>179.96558239699667</v>
      </c>
      <c r="BU176" s="260">
        <f t="shared" si="105"/>
        <v>189.04283787395642</v>
      </c>
      <c r="BV176" s="260">
        <f t="shared" si="106"/>
        <v>198.57793960071871</v>
      </c>
      <c r="BW176" s="260">
        <f t="shared" si="107"/>
        <v>208.59398081168578</v>
      </c>
      <c r="BX176" s="260">
        <f t="shared" si="108"/>
        <v>219.11521953724838</v>
      </c>
      <c r="BY176" s="260">
        <f t="shared" si="109"/>
        <v>230.1671373547461</v>
      </c>
      <c r="BZ176" s="260">
        <f t="shared" si="110"/>
        <v>241.77650110275786</v>
      </c>
      <c r="CA176" s="260">
        <f t="shared" si="111"/>
        <v>253.97142770818968</v>
      </c>
      <c r="CB176" s="260">
        <f t="shared" si="112"/>
        <v>266.781452283166</v>
      </c>
      <c r="CC176" s="260">
        <f t="shared" si="113"/>
        <v>280.23759965664874</v>
      </c>
      <c r="CD176" s="260">
        <f t="shared" si="114"/>
        <v>294.37245951402906</v>
      </c>
      <c r="CE176" s="260">
        <f t="shared" si="115"/>
        <v>309.22026532667218</v>
      </c>
      <c r="CF176" s="260">
        <f t="shared" si="116"/>
        <v>324.81697726257801</v>
      </c>
      <c r="CG176" s="260">
        <f t="shared" si="117"/>
        <v>341.20036927895865</v>
      </c>
      <c r="CH176" s="260">
        <f t="shared" si="118"/>
        <v>358.41012060766485</v>
      </c>
      <c r="CI176" s="260">
        <f t="shared" si="119"/>
        <v>376.48791185503183</v>
      </c>
      <c r="CJ176" s="260">
        <f t="shared" si="120"/>
        <v>395.47752594888902</v>
      </c>
      <c r="CK176" s="260">
        <f t="shared" si="121"/>
        <v>415.42495417722097</v>
      </c>
      <c r="CL176" s="260">
        <f t="shared" si="122"/>
        <v>436.37850757529475</v>
      </c>
      <c r="CM176" s="260">
        <f t="shared" si="123"/>
        <v>458.38893393102586</v>
      </c>
      <c r="CN176" s="260">
        <f t="shared" si="124"/>
        <v>481.50954069195831</v>
      </c>
      <c r="CO176" s="260">
        <f t="shared" si="125"/>
        <v>505.79632407153071</v>
      </c>
      <c r="CP176" s="260">
        <f t="shared" si="126"/>
        <v>531.30810466731327</v>
      </c>
      <c r="CQ176" s="260">
        <f t="shared" si="127"/>
        <v>558.10666991967094</v>
      </c>
      <c r="CR176" s="260">
        <f t="shared" si="128"/>
        <v>586.25692375587687</v>
      </c>
      <c r="CS176" s="260">
        <f t="shared" si="129"/>
        <v>615.82704378210144</v>
      </c>
      <c r="CT176" s="260">
        <f t="shared" si="130"/>
        <v>646.8886464039831</v>
      </c>
      <c r="CU176" s="260">
        <f t="shared" si="131"/>
        <v>679.51696027568937</v>
      </c>
      <c r="CV176" s="260">
        <f t="shared" si="132"/>
        <v>713.79100849754809</v>
      </c>
      <c r="CW176" s="260">
        <f t="shared" si="133"/>
        <v>749.793800003515</v>
      </c>
      <c r="CX176" s="260">
        <f t="shared" si="134"/>
        <v>787.61253060200511</v>
      </c>
      <c r="CY176" s="260">
        <f t="shared" si="135"/>
        <v>827.33879415698846</v>
      </c>
      <c r="CZ176" s="260">
        <f t="shared" si="136"/>
        <v>869.06880442081831</v>
      </c>
      <c r="DA176" s="260">
        <f t="shared" si="137"/>
        <v>912.90362805604786</v>
      </c>
      <c r="DB176" s="260">
        <f t="shared" si="138"/>
        <v>958.9494294105989</v>
      </c>
      <c r="DC176" s="260">
        <f t="shared" si="139"/>
        <v>1007.3177276391053</v>
      </c>
      <c r="DD176" s="260">
        <f t="shared" si="140"/>
        <v>1058.1256667931605</v>
      </c>
      <c r="DE176" s="260">
        <f t="shared" si="141"/>
        <v>1111.4962995346029</v>
      </c>
      <c r="DF176" s="260">
        <f t="shared" si="142"/>
        <v>1167.5588851589714</v>
      </c>
      <c r="DG176" s="260">
        <f t="shared" si="143"/>
        <v>1226.4492026509183</v>
      </c>
      <c r="DH176" s="260">
        <f t="shared" si="144"/>
        <v>1288.3098795297756</v>
      </c>
      <c r="DI176" s="260">
        <f t="shared" si="145"/>
        <v>1353.2907372817083</v>
      </c>
      <c r="DJ176" s="260">
        <f t="shared" si="146"/>
        <v>1421.5491542150692</v>
      </c>
      <c r="DK176" s="260">
        <f t="shared" si="147"/>
        <v>1493.2504466177522</v>
      </c>
      <c r="DL176" s="260">
        <f t="shared" si="148"/>
        <v>1568.5682691396867</v>
      </c>
      <c r="DM176" s="260">
        <f t="shared" si="149"/>
        <v>1647.6850353701561</v>
      </c>
      <c r="DN176" s="260">
        <f t="shared" si="150"/>
        <v>1730.7923596285525</v>
      </c>
      <c r="DO176" s="260">
        <f t="shared" si="151"/>
        <v>1818.0915210385429</v>
      </c>
      <c r="DP176" s="260">
        <f t="shared" si="152"/>
        <v>1909.7939510096003</v>
      </c>
      <c r="DQ176" s="260">
        <f t="shared" si="153"/>
        <v>2006.1217453065381</v>
      </c>
      <c r="DR176" s="260">
        <f t="shared" si="154"/>
        <v>2107.3082019472367</v>
      </c>
      <c r="DS176" s="260">
        <f t="shared" si="155"/>
        <v>2213.5983862313124</v>
      </c>
      <c r="DT176" s="260">
        <f t="shared" si="156"/>
        <v>2325.249724268172</v>
      </c>
      <c r="DU176" s="260">
        <f t="shared" si="157"/>
        <v>2442.5326264419418</v>
      </c>
      <c r="DV176" s="260">
        <f t="shared" si="158"/>
        <v>2565.7311423232372</v>
      </c>
      <c r="DW176" s="260">
        <f t="shared" si="159"/>
        <v>2695.1436486139319</v>
      </c>
      <c r="DX176" s="260">
        <f t="shared" si="160"/>
        <v>2831.0835717910554</v>
      </c>
      <c r="DY176" s="260">
        <f t="shared" si="161"/>
        <v>2973.8801472000205</v>
      </c>
      <c r="DZ176" s="260">
        <f t="shared" si="162"/>
        <v>3123.8792164356264</v>
      </c>
      <c r="EA176" s="260">
        <f t="shared" si="163"/>
        <v>3281.4440649420385</v>
      </c>
      <c r="EB176" s="260">
        <f t="shared" si="164"/>
        <v>3446.9563018603417</v>
      </c>
      <c r="EC176" s="260">
        <f t="shared" si="165"/>
        <v>3620.8167842545849</v>
      </c>
      <c r="ED176" s="260">
        <f t="shared" si="166"/>
        <v>3803.4465879547124</v>
      </c>
      <c r="EE176" s="260">
        <f t="shared" si="167"/>
        <v>3995.2880273676965</v>
      </c>
      <c r="EF176" s="260">
        <f t="shared" si="168"/>
        <v>4196.8057267267504</v>
      </c>
      <c r="EG176" s="260">
        <f t="shared" si="169"/>
        <v>4408.4877453731233</v>
      </c>
      <c r="EH176" s="260">
        <f t="shared" si="170"/>
        <v>4630.8467597957942</v>
      </c>
      <c r="EI176" s="260">
        <f t="shared" si="171"/>
        <v>4864.421305291884</v>
      </c>
      <c r="EJ176" s="260">
        <f t="shared" si="172"/>
        <v>5109.7770802549821</v>
      </c>
      <c r="EK176" s="260">
        <f t="shared" si="173"/>
        <v>5367.5083162502597</v>
      </c>
      <c r="EL176" s="260">
        <f t="shared" si="174"/>
        <v>5638.2392171945885</v>
      </c>
      <c r="EM176" s="260">
        <f t="shared" si="175"/>
        <v>5922.6254711272341</v>
      </c>
      <c r="EN176" s="260">
        <f t="shared" si="176"/>
        <v>6221.3558382325182</v>
      </c>
      <c r="EO176" s="260">
        <f t="shared" si="177"/>
        <v>6535.1538189604935</v>
      </c>
      <c r="EP176" s="260">
        <f t="shared" si="178"/>
        <v>6864.7794062857029</v>
      </c>
      <c r="EQ176" s="260">
        <f t="shared" si="179"/>
        <v>7211.0309263478375</v>
      </c>
      <c r="ER176" s="260">
        <f t="shared" si="180"/>
        <v>7574.7469719321698</v>
      </c>
      <c r="ES176" s="260">
        <f t="shared" si="181"/>
        <v>7956.8084334725127</v>
      </c>
      <c r="ET176" s="260">
        <f t="shared" si="182"/>
        <v>8358.1406324956024</v>
      </c>
      <c r="EU176" s="260">
        <f t="shared" si="183"/>
        <v>8779.7155626739568</v>
      </c>
      <c r="EV176" s="260">
        <f t="shared" si="184"/>
        <v>9222.5542439148248</v>
      </c>
      <c r="EW176" s="260">
        <f t="shared" si="185"/>
        <v>9687.729195186681</v>
      </c>
      <c r="EX176" s="260">
        <f t="shared" si="186"/>
        <v>10176.367032072199</v>
      </c>
      <c r="EY176" s="260">
        <f t="shared" si="187"/>
        <v>10689.651195338805</v>
      </c>
      <c r="EZ176" s="260">
        <f t="shared" si="188"/>
        <v>11228.824817135157</v>
      </c>
      <c r="FA176" s="260">
        <f t="shared" si="189"/>
        <v>11795.19373175526</v>
      </c>
      <c r="FB176" s="260">
        <f t="shared" si="190"/>
        <v>12390.129638262033</v>
      </c>
      <c r="FC176" s="260">
        <f t="shared" si="191"/>
        <v>13015.07342262995</v>
      </c>
      <c r="FD176" s="260">
        <f t="shared" si="192"/>
        <v>13671.538647452697</v>
      </c>
      <c r="FE176" s="260">
        <f t="shared" si="193"/>
        <v>14361.115217667646</v>
      </c>
      <c r="FF176" s="260">
        <f t="shared" si="194"/>
        <v>15085.473231175229</v>
      </c>
      <c r="FG176" s="260">
        <f t="shared" si="195"/>
        <v>15846.367023679077</v>
      </c>
      <c r="FH176" s="260">
        <f t="shared" si="196"/>
        <v>16645.639417543236</v>
      </c>
      <c r="FI176" s="260">
        <f t="shared" si="197"/>
        <v>17485.226184956788</v>
      </c>
      <c r="FJ176" s="260">
        <f t="shared" si="198"/>
        <v>18367.160736215337</v>
      </c>
      <c r="FK176" s="260">
        <f t="shared" si="199"/>
        <v>19293.579044474001</v>
      </c>
      <c r="FL176" s="260">
        <f t="shared" si="200"/>
        <v>20266.724818899202</v>
      </c>
      <c r="FM176" s="260">
        <f t="shared" si="201"/>
        <v>21288.954938748266</v>
      </c>
      <c r="FN176" s="260">
        <f t="shared" si="202"/>
        <v>22362.745161537703</v>
      </c>
      <c r="FO176" s="260">
        <f t="shared" si="203"/>
        <v>23490.696119124863</v>
      </c>
      <c r="FP176" s="260">
        <f t="shared" si="204"/>
        <v>24675.539616225018</v>
      </c>
      <c r="FQ176" s="260">
        <f t="shared" si="205"/>
        <v>25920.14524661834</v>
      </c>
      <c r="FR176" s="260">
        <f t="shared" si="206"/>
        <v>27227.527343070717</v>
      </c>
      <c r="FS176" s="260">
        <f t="shared" si="207"/>
        <v>28600.852277800484</v>
      </c>
      <c r="FT176" s="260">
        <f t="shared" si="208"/>
        <v>30043.446131172273</v>
      </c>
      <c r="FU176" s="260">
        <f t="shared" si="209"/>
        <v>31558.802747190864</v>
      </c>
      <c r="FV176" s="260">
        <f t="shared" si="210"/>
        <v>33150.592195304875</v>
      </c>
      <c r="FW176" s="260">
        <f t="shared" si="211"/>
        <v>34822.669659013911</v>
      </c>
      <c r="FX176" s="260">
        <f t="shared" si="212"/>
        <v>36579.084772806906</v>
      </c>
      <c r="FY176" s="260">
        <f t="shared" si="213"/>
        <v>38424.091430044704</v>
      </c>
      <c r="FZ176" s="260">
        <f t="shared" si="214"/>
        <v>40362.158085540912</v>
      </c>
      <c r="GA176" s="260">
        <f t="shared" si="215"/>
        <v>42397.978577793023</v>
      </c>
      <c r="GB176" s="260">
        <f t="shared" si="216"/>
        <v>44536.483497074274</v>
      </c>
      <c r="GC176" s="260">
        <f t="shared" si="217"/>
        <v>46782.852126918981</v>
      </c>
      <c r="GD176" s="260">
        <f t="shared" si="218"/>
        <v>49142.524987922428</v>
      </c>
      <c r="GE176" s="260">
        <f t="shared" si="219"/>
        <v>51621.217014235648</v>
      </c>
      <c r="GF176" s="260">
        <f t="shared" si="220"/>
        <v>54224.93139466719</v>
      </c>
      <c r="GG176" s="260">
        <f t="shared" si="221"/>
        <v>56959.974111914133</v>
      </c>
      <c r="GH176" s="260">
        <f t="shared" si="222"/>
        <v>59832.969215134966</v>
      </c>
      <c r="GI176" s="260">
        <f t="shared" si="223"/>
        <v>62850.874862853481</v>
      </c>
      <c r="GJ176" s="260">
        <f t="shared" si="224"/>
        <v>66021.000175048001</v>
      </c>
      <c r="GK176" s="260">
        <f t="shared" si="225"/>
        <v>69351.022935240602</v>
      </c>
      <c r="GL176" s="260">
        <f t="shared" si="226"/>
        <v>72849.008185459083</v>
      </c>
      <c r="GM176" s="260">
        <f t="shared" si="227"/>
        <v>76523.427759107391</v>
      </c>
      <c r="GN176" s="260">
        <f t="shared" si="228"/>
        <v>80383.180799051348</v>
      </c>
      <c r="GO176" s="260">
        <f t="shared" si="229"/>
        <v>84437.61531061276</v>
      </c>
      <c r="GP176" s="260">
        <f t="shared" si="230"/>
        <v>88696.550801671809</v>
      </c>
      <c r="GQ176" s="260">
        <f t="shared" si="231"/>
        <v>93170.3020647097</v>
      </c>
      <c r="GR176" s="260">
        <f t="shared" si="232"/>
        <v>97869.704158390232</v>
      </c>
      <c r="GS176" s="260">
        <f t="shared" si="233"/>
        <v>102806.13864918319</v>
      </c>
      <c r="GT176" s="260">
        <f t="shared" si="234"/>
        <v>107991.56117658505</v>
      </c>
      <c r="GU176" s="260">
        <f t="shared" si="235"/>
        <v>113438.53040869723</v>
      </c>
      <c r="GV176" s="260">
        <f t="shared" si="236"/>
        <v>119160.23845829036</v>
      </c>
      <c r="GW176" s="260">
        <f t="shared" si="237"/>
        <v>125170.5428330195</v>
      </c>
      <c r="GX176" s="260">
        <f t="shared" si="238"/>
        <v>131483.99999717119</v>
      </c>
      <c r="GY176" s="260">
        <f t="shared" si="239"/>
        <v>138115.90062622621</v>
      </c>
      <c r="GZ176" s="260">
        <f t="shared" si="240"/>
        <v>145082.30663962159</v>
      </c>
      <c r="HA176" s="260">
        <f t="shared" si="241"/>
        <v>152400.09010140222</v>
      </c>
      <c r="HB176" s="260">
        <f t="shared" si="242"/>
        <v>160086.97408297623</v>
      </c>
      <c r="HC176" s="260">
        <f t="shared" si="243"/>
        <v>168161.57558694057</v>
      </c>
    </row>
    <row r="177" spans="1:211" ht="12" customHeight="1">
      <c r="A177" s="259" t="s">
        <v>554</v>
      </c>
      <c r="B177" s="274">
        <f t="shared" si="35"/>
        <v>8.8296878602696749E-2</v>
      </c>
      <c r="C177" s="275">
        <v>-61.347142857142842</v>
      </c>
      <c r="D177" s="276">
        <f t="shared" si="36"/>
        <v>2.54</v>
      </c>
      <c r="E177" s="276">
        <f t="shared" si="37"/>
        <v>2.63</v>
      </c>
      <c r="F177" s="276">
        <f t="shared" si="38"/>
        <v>2.7</v>
      </c>
      <c r="G177" s="276">
        <f t="shared" si="39"/>
        <v>2.923461538461539</v>
      </c>
      <c r="H177" s="276">
        <f t="shared" si="40"/>
        <v>3.0104178525384619</v>
      </c>
      <c r="I177" s="276">
        <f t="shared" si="41"/>
        <v>3.1036424455480316</v>
      </c>
      <c r="J177" s="276">
        <f t="shared" si="42"/>
        <v>3.2035333529427343</v>
      </c>
      <c r="K177" s="276">
        <f t="shared" si="43"/>
        <v>3.3105226309814846</v>
      </c>
      <c r="L177" s="276">
        <f t="shared" si="44"/>
        <v>3.4250791252957371</v>
      </c>
      <c r="M177" s="276">
        <f t="shared" si="45"/>
        <v>3.547711496029665</v>
      </c>
      <c r="N177" s="260">
        <f t="shared" si="46"/>
        <v>3.7266539536878676</v>
      </c>
      <c r="O177" s="260">
        <f t="shared" si="47"/>
        <v>3.9146220615965461</v>
      </c>
      <c r="P177" s="260">
        <f t="shared" si="48"/>
        <v>4.1120710630976669</v>
      </c>
      <c r="Q177" s="260">
        <f t="shared" si="49"/>
        <v>4.3194791634799428</v>
      </c>
      <c r="R177" s="260">
        <f t="shared" si="50"/>
        <v>4.5373486881528242</v>
      </c>
      <c r="S177" s="260">
        <f t="shared" si="51"/>
        <v>4.7662072992374434</v>
      </c>
      <c r="T177" s="260">
        <f t="shared" si="52"/>
        <v>5.0066092735210024</v>
      </c>
      <c r="U177" s="260">
        <f t="shared" si="53"/>
        <v>5.2591368448696914</v>
      </c>
      <c r="V177" s="260">
        <f t="shared" si="54"/>
        <v>5.5244016143513637</v>
      </c>
      <c r="W177" s="260">
        <f t="shared" si="55"/>
        <v>5.8030460314831638</v>
      </c>
      <c r="X177" s="260">
        <f t="shared" si="56"/>
        <v>6.0957449501915733</v>
      </c>
      <c r="Y177" s="260">
        <f t="shared" si="57"/>
        <v>6.4032072632532708</v>
      </c>
      <c r="Z177" s="260">
        <f t="shared" si="58"/>
        <v>6.7261776191753047</v>
      </c>
      <c r="AA177" s="260">
        <f t="shared" si="59"/>
        <v>7.0654382256727057</v>
      </c>
      <c r="AB177" s="260">
        <f t="shared" si="60"/>
        <v>7.4218107441114238</v>
      </c>
      <c r="AC177" s="260">
        <f t="shared" si="61"/>
        <v>7.7961582795047706</v>
      </c>
      <c r="AD177" s="260">
        <f t="shared" si="62"/>
        <v>8.1893874708829824</v>
      </c>
      <c r="AE177" s="260">
        <f t="shared" si="63"/>
        <v>8.6024506870985871</v>
      </c>
      <c r="AF177" s="260">
        <f t="shared" si="64"/>
        <v>9.0363483333856749</v>
      </c>
      <c r="AG177" s="260">
        <f t="shared" si="65"/>
        <v>9.4921312742593198</v>
      </c>
      <c r="AH177" s="260">
        <f t="shared" si="66"/>
        <v>9.9709033786232535</v>
      </c>
      <c r="AI177" s="260">
        <f t="shared" si="67"/>
        <v>10.473824193249833</v>
      </c>
      <c r="AJ177" s="260">
        <f t="shared" si="68"/>
        <v>11.002111751107213</v>
      </c>
      <c r="AK177" s="260">
        <f t="shared" si="69"/>
        <v>11.557045521335313</v>
      </c>
      <c r="AL177" s="260">
        <f t="shared" si="70"/>
        <v>12.13996950801514</v>
      </c>
      <c r="AM177" s="260">
        <f t="shared" si="71"/>
        <v>12.75229550523645</v>
      </c>
      <c r="AN177" s="260">
        <f t="shared" si="72"/>
        <v>13.395506516347252</v>
      </c>
      <c r="AO177" s="260">
        <f t="shared" si="73"/>
        <v>14.071160345666296</v>
      </c>
      <c r="AP177" s="260">
        <f t="shared" si="74"/>
        <v>14.780893371357379</v>
      </c>
      <c r="AQ177" s="260">
        <f t="shared" si="75"/>
        <v>15.526424508603046</v>
      </c>
      <c r="AR177" s="260">
        <f t="shared" si="76"/>
        <v>16.309559372676205</v>
      </c>
      <c r="AS177" s="260">
        <f t="shared" si="77"/>
        <v>17.132194651992233</v>
      </c>
      <c r="AT177" s="260">
        <f t="shared" si="78"/>
        <v>17.996322701732772</v>
      </c>
      <c r="AU177" s="260">
        <f t="shared" si="79"/>
        <v>18.90403636916658</v>
      </c>
      <c r="AV177" s="260">
        <f t="shared" si="80"/>
        <v>19.857534062353981</v>
      </c>
      <c r="AW177" s="260">
        <f t="shared" si="81"/>
        <v>20.859125074510899</v>
      </c>
      <c r="AX177" s="260">
        <f t="shared" si="82"/>
        <v>21.911235176927637</v>
      </c>
      <c r="AY177" s="260">
        <f t="shared" si="83"/>
        <v>23.016412493988003</v>
      </c>
      <c r="AZ177" s="260">
        <f t="shared" si="84"/>
        <v>24.177333674517598</v>
      </c>
      <c r="BA177" s="260">
        <f t="shared" si="85"/>
        <v>25.396810374407746</v>
      </c>
      <c r="BB177" s="260">
        <f t="shared" si="86"/>
        <v>26.677796066215492</v>
      </c>
      <c r="BC177" s="260">
        <f t="shared" si="87"/>
        <v>28.023393192231911</v>
      </c>
      <c r="BD177" s="260">
        <f t="shared" si="88"/>
        <v>29.436860678342907</v>
      </c>
      <c r="BE177" s="260">
        <f t="shared" si="89"/>
        <v>30.921621826880429</v>
      </c>
      <c r="BF177" s="260">
        <f t="shared" si="90"/>
        <v>32.481272607579996</v>
      </c>
      <c r="BG177" s="260">
        <f t="shared" si="91"/>
        <v>34.119590366724474</v>
      </c>
      <c r="BH177" s="260">
        <f t="shared" si="92"/>
        <v>35.840542975566976</v>
      </c>
      <c r="BI177" s="260">
        <f t="shared" si="93"/>
        <v>37.64829844018967</v>
      </c>
      <c r="BJ177" s="260">
        <f t="shared" si="94"/>
        <v>39.547234996072646</v>
      </c>
      <c r="BK177" s="260">
        <f t="shared" si="95"/>
        <v>41.541951711821213</v>
      </c>
      <c r="BL177" s="260">
        <f t="shared" si="96"/>
        <v>43.637279627732866</v>
      </c>
      <c r="BM177" s="260">
        <f t="shared" si="97"/>
        <v>45.838293456180715</v>
      </c>
      <c r="BN177" s="260">
        <f t="shared" si="98"/>
        <v>48.150323872150679</v>
      </c>
      <c r="BO177" s="260">
        <f t="shared" si="99"/>
        <v>50.578970423699076</v>
      </c>
      <c r="BP177" s="260">
        <f t="shared" si="100"/>
        <v>53.13011509359886</v>
      </c>
      <c r="BQ177" s="260">
        <f t="shared" si="101"/>
        <v>55.809936545019454</v>
      </c>
      <c r="BR177" s="260">
        <f t="shared" si="102"/>
        <v>58.624925085742262</v>
      </c>
      <c r="BS177" s="260">
        <f t="shared" si="103"/>
        <v>61.581898387153863</v>
      </c>
      <c r="BT177" s="260">
        <f t="shared" si="104"/>
        <v>64.688017996086927</v>
      </c>
      <c r="BU177" s="260">
        <f t="shared" si="105"/>
        <v>67.950806679499379</v>
      </c>
      <c r="BV177" s="260">
        <f t="shared" si="106"/>
        <v>71.378166643998966</v>
      </c>
      <c r="BW177" s="260">
        <f t="shared" si="107"/>
        <v>74.978398674339672</v>
      </c>
      <c r="BX177" s="260">
        <f t="shared" si="108"/>
        <v>78.76022223724155</v>
      </c>
      <c r="BY177" s="260">
        <f t="shared" si="109"/>
        <v>82.732796599224102</v>
      </c>
      <c r="BZ177" s="260">
        <f t="shared" si="110"/>
        <v>86.905743009598595</v>
      </c>
      <c r="CA177" s="260">
        <f t="shared" si="111"/>
        <v>91.28916800234488</v>
      </c>
      <c r="CB177" s="260">
        <f t="shared" si="112"/>
        <v>95.893687873307783</v>
      </c>
      <c r="CC177" s="260">
        <f t="shared" si="113"/>
        <v>100.73045439199505</v>
      </c>
      <c r="CD177" s="260">
        <f t="shared" si="114"/>
        <v>105.81118181024857</v>
      </c>
      <c r="CE177" s="260">
        <f t="shared" si="115"/>
        <v>111.14817523320148</v>
      </c>
      <c r="CF177" s="260">
        <f t="shared" si="116"/>
        <v>116.75436042123384</v>
      </c>
      <c r="CG177" s="260">
        <f t="shared" si="117"/>
        <v>122.6433150951041</v>
      </c>
      <c r="CH177" s="260">
        <f t="shared" si="118"/>
        <v>128.8293018200753</v>
      </c>
      <c r="CI177" s="260">
        <f t="shared" si="119"/>
        <v>135.32730254867846</v>
      </c>
      <c r="CJ177" s="260">
        <f t="shared" si="120"/>
        <v>142.15305490577296</v>
      </c>
      <c r="CK177" s="260">
        <f t="shared" si="121"/>
        <v>149.32309030378315</v>
      </c>
      <c r="CL177" s="260">
        <f t="shared" si="122"/>
        <v>156.85477398042372</v>
      </c>
      <c r="CM177" s="260">
        <f t="shared" si="123"/>
        <v>164.76634705588108</v>
      </c>
      <c r="CN177" s="260">
        <f t="shared" si="124"/>
        <v>173.07697071131068</v>
      </c>
      <c r="CO177" s="260">
        <f t="shared" si="125"/>
        <v>181.80677259564621</v>
      </c>
      <c r="CP177" s="260">
        <f t="shared" si="126"/>
        <v>190.97689557311472</v>
      </c>
      <c r="CQ177" s="260">
        <f t="shared" si="127"/>
        <v>200.6095489295198</v>
      </c>
      <c r="CR177" s="260">
        <f t="shared" si="128"/>
        <v>210.72806216131039</v>
      </c>
      <c r="CS177" s="260">
        <f t="shared" si="129"/>
        <v>221.35694147770786</v>
      </c>
      <c r="CT177" s="260">
        <f t="shared" si="130"/>
        <v>232.5219291527352</v>
      </c>
      <c r="CU177" s="260">
        <f t="shared" si="131"/>
        <v>244.25006587089322</v>
      </c>
      <c r="CV177" s="260">
        <f t="shared" si="132"/>
        <v>256.56975621748109</v>
      </c>
      <c r="CW177" s="260">
        <f t="shared" si="133"/>
        <v>269.51083747217228</v>
      </c>
      <c r="CX177" s="260">
        <f t="shared" si="134"/>
        <v>283.10465187245904</v>
      </c>
      <c r="CY177" s="260">
        <f t="shared" si="135"/>
        <v>297.38412252198111</v>
      </c>
      <c r="CZ177" s="260">
        <f t="shared" si="136"/>
        <v>312.38383312758288</v>
      </c>
      <c r="DA177" s="260">
        <f t="shared" si="137"/>
        <v>328.1401117582148</v>
      </c>
      <c r="DB177" s="260">
        <f t="shared" si="138"/>
        <v>344.69111882853747</v>
      </c>
      <c r="DC177" s="260">
        <f t="shared" si="139"/>
        <v>362.07693952031633</v>
      </c>
      <c r="DD177" s="260">
        <f t="shared" si="140"/>
        <v>380.339680865444</v>
      </c>
      <c r="DE177" s="260">
        <f t="shared" si="141"/>
        <v>399.52357372571896</v>
      </c>
      <c r="DF177" s="260">
        <f t="shared" si="142"/>
        <v>419.67507991636512</v>
      </c>
      <c r="DG177" s="260">
        <f t="shared" si="143"/>
        <v>440.84300473273782</v>
      </c>
      <c r="DH177" s="260">
        <f t="shared" si="144"/>
        <v>463.07861515274669</v>
      </c>
      <c r="DI177" s="260">
        <f t="shared" si="145"/>
        <v>486.43576400127205</v>
      </c>
      <c r="DJ177" s="260">
        <f t="shared" si="146"/>
        <v>510.97102037728973</v>
      </c>
      <c r="DK177" s="260">
        <f t="shared" si="147"/>
        <v>536.74380665958984</v>
      </c>
      <c r="DL177" s="260">
        <f t="shared" si="148"/>
        <v>563.81654242290472</v>
      </c>
      <c r="DM177" s="260">
        <f t="shared" si="149"/>
        <v>592.25479561300051</v>
      </c>
      <c r="DN177" s="260">
        <f t="shared" si="150"/>
        <v>622.12744134686329</v>
      </c>
      <c r="DO177" s="260">
        <f t="shared" si="151"/>
        <v>653.50682872258528</v>
      </c>
      <c r="DP177" s="260">
        <f t="shared" si="152"/>
        <v>686.46895604294605</v>
      </c>
      <c r="DQ177" s="260">
        <f t="shared" si="153"/>
        <v>721.09365487706964</v>
      </c>
      <c r="DR177" s="260">
        <f t="shared" si="154"/>
        <v>757.46478340593796</v>
      </c>
      <c r="DS177" s="260">
        <f t="shared" si="155"/>
        <v>795.67042952002748</v>
      </c>
      <c r="DT177" s="260">
        <f t="shared" si="156"/>
        <v>835.80312416095626</v>
      </c>
      <c r="DU177" s="260">
        <f t="shared" si="157"/>
        <v>877.96006542383577</v>
      </c>
      <c r="DV177" s="260">
        <f t="shared" si="158"/>
        <v>922.24335396308629</v>
      </c>
      <c r="DW177" s="260">
        <f t="shared" si="159"/>
        <v>968.76024027184781</v>
      </c>
      <c r="DX177" s="260">
        <f t="shared" si="160"/>
        <v>1017.6233844338797</v>
      </c>
      <c r="DY177" s="260">
        <f t="shared" si="161"/>
        <v>1068.9511289770435</v>
      </c>
      <c r="DZ177" s="260">
        <f t="shared" si="162"/>
        <v>1122.8677854892005</v>
      </c>
      <c r="EA177" s="260">
        <f t="shared" si="163"/>
        <v>1179.5039356906827</v>
      </c>
      <c r="EB177" s="260">
        <f t="shared" si="164"/>
        <v>1238.9967476925096</v>
      </c>
      <c r="EC177" s="260">
        <f t="shared" si="165"/>
        <v>1301.4903082063049</v>
      </c>
      <c r="ED177" s="260">
        <f t="shared" si="166"/>
        <v>1367.135971510495</v>
      </c>
      <c r="EE177" s="260">
        <f t="shared" si="167"/>
        <v>1436.0927260179581</v>
      </c>
      <c r="EF177" s="260">
        <f t="shared" si="168"/>
        <v>1508.5275793329224</v>
      </c>
      <c r="EG177" s="260">
        <f t="shared" si="169"/>
        <v>1584.6159627296863</v>
      </c>
      <c r="EH177" s="260">
        <f t="shared" si="170"/>
        <v>1664.5421560327782</v>
      </c>
      <c r="EI177" s="260">
        <f t="shared" si="171"/>
        <v>1748.4997339275785</v>
      </c>
      <c r="EJ177" s="260">
        <f t="shared" si="172"/>
        <v>1836.6920347823313</v>
      </c>
      <c r="EK177" s="260">
        <f t="shared" si="173"/>
        <v>1929.3326531169985</v>
      </c>
      <c r="EL177" s="260">
        <f t="shared" si="174"/>
        <v>2026.645956911668</v>
      </c>
      <c r="EM177" s="260">
        <f t="shared" si="175"/>
        <v>2128.867631007402</v>
      </c>
      <c r="EN177" s="260">
        <f t="shared" si="176"/>
        <v>2236.2452479155932</v>
      </c>
      <c r="EO177" s="260">
        <f t="shared" si="177"/>
        <v>2349.0388674182841</v>
      </c>
      <c r="EP177" s="260">
        <f t="shared" si="178"/>
        <v>2467.521666411631</v>
      </c>
      <c r="EQ177" s="260">
        <f t="shared" si="179"/>
        <v>2591.980600517943</v>
      </c>
      <c r="ER177" s="260">
        <f t="shared" si="180"/>
        <v>2722.7170990686654</v>
      </c>
      <c r="ES177" s="260">
        <f t="shared" si="181"/>
        <v>2860.0477951415019</v>
      </c>
      <c r="ET177" s="260">
        <f t="shared" si="182"/>
        <v>3004.30529241976</v>
      </c>
      <c r="EU177" s="260">
        <f t="shared" si="183"/>
        <v>3155.8389707311944</v>
      </c>
      <c r="EV177" s="260">
        <f t="shared" si="184"/>
        <v>3315.0158322172988</v>
      </c>
      <c r="EW177" s="260">
        <f t="shared" si="185"/>
        <v>3482.221390182392</v>
      </c>
      <c r="EX177" s="260">
        <f t="shared" si="186"/>
        <v>3657.8606027752267</v>
      </c>
      <c r="EY177" s="260">
        <f t="shared" si="187"/>
        <v>3842.3588537644159</v>
      </c>
      <c r="EZ177" s="260">
        <f t="shared" si="188"/>
        <v>4036.1629827830316</v>
      </c>
      <c r="FA177" s="260">
        <f t="shared" si="189"/>
        <v>4239.7423675375521</v>
      </c>
      <c r="FB177" s="260">
        <f t="shared" si="190"/>
        <v>4453.5900606021723</v>
      </c>
      <c r="FC177" s="260">
        <f t="shared" si="191"/>
        <v>4678.2239835517039</v>
      </c>
      <c r="FD177" s="260">
        <f t="shared" si="192"/>
        <v>4914.1881813251548</v>
      </c>
      <c r="FE177" s="260">
        <f t="shared" si="193"/>
        <v>5162.0541398579517</v>
      </c>
      <c r="FF177" s="260">
        <f t="shared" si="194"/>
        <v>5422.4221701740098</v>
      </c>
      <c r="FG177" s="260">
        <f t="shared" si="195"/>
        <v>5695.9228622897999</v>
      </c>
      <c r="FH177" s="260">
        <f t="shared" si="196"/>
        <v>5983.2186124516556</v>
      </c>
      <c r="FI177" s="260">
        <f t="shared" si="197"/>
        <v>6285.0052274051523</v>
      </c>
      <c r="FJ177" s="260">
        <f t="shared" si="198"/>
        <v>6602.0136095819889</v>
      </c>
      <c r="FK177" s="260">
        <f t="shared" si="199"/>
        <v>6935.0115272857292</v>
      </c>
      <c r="FL177" s="260">
        <f t="shared" si="200"/>
        <v>7284.8054741636734</v>
      </c>
      <c r="FM177" s="260">
        <f t="shared" si="201"/>
        <v>7652.2426224683259</v>
      </c>
      <c r="FN177" s="260">
        <f t="shared" si="202"/>
        <v>8038.2128748391169</v>
      </c>
      <c r="FO177" s="260">
        <f t="shared" si="203"/>
        <v>8443.6510195736137</v>
      </c>
      <c r="FP177" s="260">
        <f t="shared" si="204"/>
        <v>8869.5389946081141</v>
      </c>
      <c r="FQ177" s="260">
        <f t="shared" si="205"/>
        <v>9316.9082656907958</v>
      </c>
      <c r="FR177" s="260">
        <f t="shared" si="206"/>
        <v>9786.8423245071681</v>
      </c>
      <c r="FS177" s="260">
        <f t="shared" si="207"/>
        <v>10280.479312808087</v>
      </c>
      <c r="FT177" s="260">
        <f t="shared" si="208"/>
        <v>10799.014778895718</v>
      </c>
      <c r="FU177" s="260">
        <f t="shared" si="209"/>
        <v>11343.704573143488</v>
      </c>
      <c r="FV177" s="260">
        <f t="shared" si="210"/>
        <v>11915.867889562698</v>
      </c>
      <c r="FW177" s="260">
        <f t="shared" si="211"/>
        <v>12516.890460782221</v>
      </c>
      <c r="FX177" s="260">
        <f t="shared" si="212"/>
        <v>13148.227914179291</v>
      </c>
      <c r="FY177" s="260">
        <f t="shared" si="213"/>
        <v>13811.409297289638</v>
      </c>
      <c r="FZ177" s="260">
        <f t="shared" si="214"/>
        <v>14508.040781035204</v>
      </c>
      <c r="GA177" s="260">
        <f t="shared" si="215"/>
        <v>15239.809549738417</v>
      </c>
      <c r="GB177" s="260">
        <f t="shared" si="216"/>
        <v>16008.487887344236</v>
      </c>
      <c r="GC177" s="260">
        <f t="shared" si="217"/>
        <v>16815.937469746521</v>
      </c>
      <c r="GD177" s="260">
        <f t="shared" si="218"/>
        <v>17664.11387361438</v>
      </c>
      <c r="GE177" s="260">
        <f t="shared" si="219"/>
        <v>18555.071312638469</v>
      </c>
      <c r="GF177" s="260">
        <f t="shared" si="220"/>
        <v>19490.967612668093</v>
      </c>
      <c r="GG177" s="260">
        <f t="shared" si="221"/>
        <v>20474.069437788457</v>
      </c>
      <c r="GH177" s="260">
        <f t="shared" si="222"/>
        <v>21506.757779995165</v>
      </c>
      <c r="GI177" s="260">
        <f t="shared" si="223"/>
        <v>22591.53372576159</v>
      </c>
      <c r="GJ177" s="260">
        <f t="shared" si="224"/>
        <v>23731.024513465189</v>
      </c>
      <c r="GK177" s="260">
        <f t="shared" si="225"/>
        <v>24927.989896343381</v>
      </c>
      <c r="GL177" s="260">
        <f t="shared" si="226"/>
        <v>26185.328826389574</v>
      </c>
      <c r="GM177" s="260">
        <f t="shared" si="227"/>
        <v>27506.086475377146</v>
      </c>
      <c r="GN177" s="260">
        <f t="shared" si="228"/>
        <v>28893.461610015736</v>
      </c>
      <c r="GO177" s="260">
        <f t="shared" si="229"/>
        <v>30350.814339101889</v>
      </c>
      <c r="GP177" s="260">
        <f t="shared" si="230"/>
        <v>31881.674251426986</v>
      </c>
      <c r="GQ177" s="260">
        <f t="shared" si="231"/>
        <v>33489.74896415184</v>
      </c>
      <c r="GR177" s="260">
        <f t="shared" si="232"/>
        <v>35178.93310235141</v>
      </c>
      <c r="GS177" s="260">
        <f t="shared" si="233"/>
        <v>36953.317731477298</v>
      </c>
      <c r="GT177" s="260">
        <f t="shared" si="234"/>
        <v>38817.200265582796</v>
      </c>
      <c r="GU177" s="260">
        <f t="shared" si="235"/>
        <v>40775.094875307266</v>
      </c>
      <c r="GV177" s="260">
        <f t="shared" si="236"/>
        <v>42831.743420827224</v>
      </c>
      <c r="GW177" s="260">
        <f t="shared" si="237"/>
        <v>44992.126936252818</v>
      </c>
      <c r="GX177" s="260">
        <f t="shared" si="238"/>
        <v>47261.47769328393</v>
      </c>
      <c r="GY177" s="260">
        <f t="shared" si="239"/>
        <v>49645.291873343122</v>
      </c>
      <c r="GZ177" s="260">
        <f t="shared" si="240"/>
        <v>52149.342878876334</v>
      </c>
      <c r="HA177" s="260">
        <f t="shared" si="241"/>
        <v>54779.695316060082</v>
      </c>
      <c r="HB177" s="260">
        <f t="shared" si="242"/>
        <v>57542.719682780269</v>
      </c>
      <c r="HC177" s="260">
        <f t="shared" si="243"/>
        <v>60445.107797455647</v>
      </c>
    </row>
    <row r="178" spans="1:211" ht="12" customHeight="1">
      <c r="A178" s="259" t="s">
        <v>1265</v>
      </c>
      <c r="B178" s="274">
        <f t="shared" si="35"/>
        <v>7.6705716812391911E-2</v>
      </c>
      <c r="C178" s="275">
        <v>-61.612857142857159</v>
      </c>
      <c r="D178" s="276">
        <f t="shared" si="36"/>
        <v>1.5</v>
      </c>
      <c r="E178" s="276">
        <f t="shared" si="37"/>
        <v>1.5199999999999998</v>
      </c>
      <c r="F178" s="276">
        <f t="shared" si="38"/>
        <v>1.5400000000000003</v>
      </c>
      <c r="G178" s="276">
        <f t="shared" si="39"/>
        <v>1.6</v>
      </c>
      <c r="H178" s="276">
        <f t="shared" si="40"/>
        <v>1.7334547689000002</v>
      </c>
      <c r="I178" s="276">
        <f t="shared" si="41"/>
        <v>1.8781535969885594</v>
      </c>
      <c r="J178" s="276">
        <f t="shared" si="42"/>
        <v>2.0352521748392367</v>
      </c>
      <c r="K178" s="276">
        <f t="shared" si="43"/>
        <v>2.2060323792040424</v>
      </c>
      <c r="L178" s="276">
        <f t="shared" si="44"/>
        <v>2.3919175532220125</v>
      </c>
      <c r="M178" s="276">
        <f t="shared" si="45"/>
        <v>2.5944897469279931</v>
      </c>
      <c r="N178" s="260">
        <f t="shared" si="46"/>
        <v>2.725352803916667</v>
      </c>
      <c r="O178" s="260">
        <f t="shared" si="47"/>
        <v>2.8628164418884405</v>
      </c>
      <c r="P178" s="260">
        <f t="shared" si="48"/>
        <v>3.0072135865009981</v>
      </c>
      <c r="Q178" s="260">
        <f t="shared" si="49"/>
        <v>3.1588939557964855</v>
      </c>
      <c r="R178" s="260">
        <f t="shared" si="50"/>
        <v>3.3182249071899292</v>
      </c>
      <c r="S178" s="260">
        <f t="shared" si="51"/>
        <v>3.4855923271787677</v>
      </c>
      <c r="T178" s="260">
        <f t="shared" si="52"/>
        <v>3.6614015659283008</v>
      </c>
      <c r="U178" s="260">
        <f t="shared" si="53"/>
        <v>3.8460784189965476</v>
      </c>
      <c r="V178" s="260">
        <f t="shared" si="54"/>
        <v>4.0400701585761691</v>
      </c>
      <c r="W178" s="260">
        <f t="shared" si="55"/>
        <v>4.2438466167510365</v>
      </c>
      <c r="X178" s="260">
        <f t="shared" si="56"/>
        <v>4.4579013233910061</v>
      </c>
      <c r="Y178" s="260">
        <f t="shared" si="57"/>
        <v>4.6827527014407924</v>
      </c>
      <c r="Z178" s="260">
        <f t="shared" si="58"/>
        <v>4.9189453224978221</v>
      </c>
      <c r="AA178" s="260">
        <f t="shared" si="59"/>
        <v>5.1670512257199812</v>
      </c>
      <c r="AB178" s="260">
        <f t="shared" si="60"/>
        <v>5.4276713032575454</v>
      </c>
      <c r="AC178" s="260">
        <f t="shared" si="61"/>
        <v>5.7014367555646865</v>
      </c>
      <c r="AD178" s="260">
        <f t="shared" si="62"/>
        <v>5.9890106201152058</v>
      </c>
      <c r="AE178" s="260">
        <f t="shared" si="63"/>
        <v>6.2910893772249219</v>
      </c>
      <c r="AF178" s="260">
        <f t="shared" si="64"/>
        <v>6.6084046368698752</v>
      </c>
      <c r="AG178" s="260">
        <f t="shared" si="65"/>
        <v>6.941724910585692</v>
      </c>
      <c r="AH178" s="260">
        <f t="shared" si="66"/>
        <v>7.2918574727394949</v>
      </c>
      <c r="AI178" s="260">
        <f t="shared" si="67"/>
        <v>7.6596503156822191</v>
      </c>
      <c r="AJ178" s="260">
        <f t="shared" si="68"/>
        <v>8.0459942035165373</v>
      </c>
      <c r="AK178" s="260">
        <f t="shared" si="69"/>
        <v>8.4518248294544644</v>
      </c>
      <c r="AL178" s="260">
        <f t="shared" si="70"/>
        <v>8.8781250819895856</v>
      </c>
      <c r="AM178" s="260">
        <f t="shared" si="71"/>
        <v>9.3259274253723774</v>
      </c>
      <c r="AN178" s="260">
        <f t="shared" si="72"/>
        <v>9.7963164001539411</v>
      </c>
      <c r="AO178" s="260">
        <f t="shared" si="73"/>
        <v>10.290431249854292</v>
      </c>
      <c r="AP178" s="260">
        <f t="shared" si="74"/>
        <v>10.809468680116716</v>
      </c>
      <c r="AQ178" s="260">
        <f t="shared" si="75"/>
        <v>11.354685757030705</v>
      </c>
      <c r="AR178" s="260">
        <f t="shared" si="76"/>
        <v>11.927402951642934</v>
      </c>
      <c r="AS178" s="260">
        <f t="shared" si="77"/>
        <v>12.529007338029835</v>
      </c>
      <c r="AT178" s="260">
        <f t="shared" si="78"/>
        <v>13.160955952677266</v>
      </c>
      <c r="AU178" s="260">
        <f t="shared" si="79"/>
        <v>13.824779323303376</v>
      </c>
      <c r="AV178" s="260">
        <f t="shared" si="80"/>
        <v>14.522085175671233</v>
      </c>
      <c r="AW178" s="260">
        <f t="shared" si="81"/>
        <v>15.254562327368753</v>
      </c>
      <c r="AX178" s="260">
        <f t="shared" si="82"/>
        <v>16.023984777986414</v>
      </c>
      <c r="AY178" s="260">
        <f t="shared" si="83"/>
        <v>16.832216005598767</v>
      </c>
      <c r="AZ178" s="260">
        <f t="shared" si="84"/>
        <v>17.681213479955513</v>
      </c>
      <c r="BA178" s="260">
        <f t="shared" si="85"/>
        <v>18.573033403312696</v>
      </c>
      <c r="BB178" s="260">
        <f t="shared" si="86"/>
        <v>19.509835690385948</v>
      </c>
      <c r="BC178" s="260">
        <f t="shared" si="87"/>
        <v>20.493889199486784</v>
      </c>
      <c r="BD178" s="260">
        <f t="shared" si="88"/>
        <v>21.527577227511372</v>
      </c>
      <c r="BE178" s="260">
        <f t="shared" si="89"/>
        <v>22.61340328209014</v>
      </c>
      <c r="BF178" s="260">
        <f t="shared" si="90"/>
        <v>23.753997144877971</v>
      </c>
      <c r="BG178" s="260">
        <f t="shared" si="91"/>
        <v>24.95212124066968</v>
      </c>
      <c r="BH178" s="260">
        <f t="shared" si="92"/>
        <v>26.210677327766319</v>
      </c>
      <c r="BI178" s="260">
        <f t="shared" si="93"/>
        <v>27.532713525795824</v>
      </c>
      <c r="BJ178" s="260">
        <f t="shared" si="94"/>
        <v>28.92143169800876</v>
      </c>
      <c r="BK178" s="260">
        <f t="shared" si="95"/>
        <v>30.38019520592853</v>
      </c>
      <c r="BL178" s="260">
        <f t="shared" si="96"/>
        <v>31.91253705513715</v>
      </c>
      <c r="BM178" s="260">
        <f t="shared" si="97"/>
        <v>33.522168451925047</v>
      </c>
      <c r="BN178" s="260">
        <f t="shared" si="98"/>
        <v>35.212987791528292</v>
      </c>
      <c r="BO178" s="260">
        <f t="shared" si="99"/>
        <v>36.989090099722198</v>
      </c>
      <c r="BP178" s="260">
        <f t="shared" si="100"/>
        <v>38.854776950637884</v>
      </c>
      <c r="BQ178" s="260">
        <f t="shared" si="101"/>
        <v>40.814566884822064</v>
      </c>
      <c r="BR178" s="260">
        <f t="shared" si="102"/>
        <v>42.873206352771646</v>
      </c>
      <c r="BS178" s="260">
        <f t="shared" si="103"/>
        <v>45.035681210447635</v>
      </c>
      <c r="BT178" s="260">
        <f t="shared" si="104"/>
        <v>47.307228794609323</v>
      </c>
      <c r="BU178" s="260">
        <f t="shared" si="105"/>
        <v>49.693350607214427</v>
      </c>
      <c r="BV178" s="260">
        <f t="shared" si="106"/>
        <v>52.199825639605649</v>
      </c>
      <c r="BW178" s="260">
        <f t="shared" si="107"/>
        <v>54.832724368753773</v>
      </c>
      <c r="BX178" s="260">
        <f t="shared" si="108"/>
        <v>57.59842345945502</v>
      </c>
      <c r="BY178" s="260">
        <f t="shared" si="109"/>
        <v>60.503621208090259</v>
      </c>
      <c r="BZ178" s="260">
        <f t="shared" si="110"/>
        <v>63.555353765349501</v>
      </c>
      <c r="CA178" s="260">
        <f t="shared" si="111"/>
        <v>66.761012177211811</v>
      </c>
      <c r="CB178" s="260">
        <f t="shared" si="112"/>
        <v>70.128360285452572</v>
      </c>
      <c r="CC178" s="260">
        <f t="shared" si="113"/>
        <v>73.665553531031478</v>
      </c>
      <c r="CD178" s="260">
        <f t="shared" si="114"/>
        <v>77.381158705901768</v>
      </c>
      <c r="CE178" s="260">
        <f t="shared" si="115"/>
        <v>81.284174701077745</v>
      </c>
      <c r="CF178" s="260">
        <f t="shared" si="116"/>
        <v>85.384054301210782</v>
      </c>
      <c r="CG178" s="260">
        <f t="shared" si="117"/>
        <v>89.690727078458607</v>
      </c>
      <c r="CH178" s="260">
        <f t="shared" si="118"/>
        <v>94.214623441094588</v>
      </c>
      <c r="CI178" s="260">
        <f t="shared" si="119"/>
        <v>98.966699895101314</v>
      </c>
      <c r="CJ178" s="260">
        <f t="shared" si="120"/>
        <v>103.95846557992947</v>
      </c>
      <c r="CK178" s="260">
        <f t="shared" si="121"/>
        <v>109.20201014268969</v>
      </c>
      <c r="CL178" s="260">
        <f t="shared" si="122"/>
        <v>114.7100330182864</v>
      </c>
      <c r="CM178" s="260">
        <f t="shared" si="123"/>
        <v>120.49587418640772</v>
      </c>
      <c r="CN178" s="260">
        <f t="shared" si="124"/>
        <v>126.57354647986219</v>
      </c>
      <c r="CO178" s="260">
        <f t="shared" si="125"/>
        <v>132.9577695225106</v>
      </c>
      <c r="CP178" s="260">
        <f t="shared" si="126"/>
        <v>139.66400537898789</v>
      </c>
      <c r="CQ178" s="260">
        <f t="shared" si="127"/>
        <v>146.70849600255565</v>
      </c>
      <c r="CR178" s="260">
        <f t="shared" si="128"/>
        <v>154.1083025717808</v>
      </c>
      <c r="CS178" s="260">
        <f t="shared" si="129"/>
        <v>161.88134681131098</v>
      </c>
      <c r="CT178" s="260">
        <f t="shared" si="130"/>
        <v>170.04645439682179</v>
      </c>
      <c r="CU178" s="260">
        <f t="shared" si="131"/>
        <v>178.62340054925954</v>
      </c>
      <c r="CV178" s="260">
        <f t="shared" si="132"/>
        <v>187.63295792880433</v>
      </c>
      <c r="CW178" s="260">
        <f t="shared" si="133"/>
        <v>197.09694694454973</v>
      </c>
      <c r="CX178" s="260">
        <f t="shared" si="134"/>
        <v>207.0382886017438</v>
      </c>
      <c r="CY178" s="260">
        <f t="shared" si="135"/>
        <v>217.4810600145843</v>
      </c>
      <c r="CZ178" s="260">
        <f t="shared" si="136"/>
        <v>228.45055271901452</v>
      </c>
      <c r="DA178" s="260">
        <f t="shared" si="137"/>
        <v>239.97333392674932</v>
      </c>
      <c r="DB178" s="260">
        <f t="shared" si="138"/>
        <v>252.07731086888282</v>
      </c>
      <c r="DC178" s="260">
        <f t="shared" si="139"/>
        <v>264.79179838491376</v>
      </c>
      <c r="DD178" s="260">
        <f t="shared" si="140"/>
        <v>278.14758992088241</v>
      </c>
      <c r="DE178" s="260">
        <f t="shared" si="141"/>
        <v>292.17703210857167</v>
      </c>
      <c r="DF178" s="260">
        <f t="shared" si="142"/>
        <v>306.91410310639617</v>
      </c>
      <c r="DG178" s="260">
        <f t="shared" si="143"/>
        <v>322.39449489171574</v>
      </c>
      <c r="DH178" s="260">
        <f t="shared" si="144"/>
        <v>338.6556997038773</v>
      </c>
      <c r="DI178" s="260">
        <f t="shared" si="145"/>
        <v>355.7371008473437</v>
      </c>
      <c r="DJ178" s="260">
        <f t="shared" si="146"/>
        <v>373.68006807482743</v>
      </c>
      <c r="DK178" s="260">
        <f t="shared" si="147"/>
        <v>392.52805778143886</v>
      </c>
      <c r="DL178" s="260">
        <f t="shared" si="148"/>
        <v>412.32671825251123</v>
      </c>
      <c r="DM178" s="260">
        <f t="shared" si="149"/>
        <v>433.12400022000429</v>
      </c>
      <c r="DN178" s="260">
        <f t="shared" si="150"/>
        <v>454.97027299524444</v>
      </c>
      <c r="DO178" s="260">
        <f t="shared" si="151"/>
        <v>477.91844645926602</v>
      </c>
      <c r="DP178" s="260">
        <f t="shared" si="152"/>
        <v>502.02409920620408</v>
      </c>
      <c r="DQ178" s="260">
        <f t="shared" si="153"/>
        <v>527.34561315009114</v>
      </c>
      <c r="DR178" s="260">
        <f t="shared" si="154"/>
        <v>553.94431492106503</v>
      </c>
      <c r="DS178" s="260">
        <f t="shared" si="155"/>
        <v>581.88462439343812</v>
      </c>
      <c r="DT178" s="260">
        <f t="shared" si="156"/>
        <v>611.23421070534926</v>
      </c>
      <c r="DU178" s="260">
        <f t="shared" si="157"/>
        <v>642.0641561478667</v>
      </c>
      <c r="DV178" s="260">
        <f t="shared" si="158"/>
        <v>674.44912832046828</v>
      </c>
      <c r="DW178" s="260">
        <f t="shared" si="159"/>
        <v>708.46756096984279</v>
      </c>
      <c r="DX178" s="260">
        <f t="shared" si="160"/>
        <v>744.20184394999296</v>
      </c>
      <c r="DY178" s="260">
        <f t="shared" si="161"/>
        <v>781.73852276370451</v>
      </c>
      <c r="DZ178" s="260">
        <f t="shared" si="162"/>
        <v>821.16850816865644</v>
      </c>
      <c r="EA178" s="260">
        <f t="shared" si="163"/>
        <v>862.5872963558204</v>
      </c>
      <c r="EB178" s="260">
        <f t="shared" si="164"/>
        <v>906.09520023340326</v>
      </c>
      <c r="EC178" s="260">
        <f t="shared" si="165"/>
        <v>951.79759237648489</v>
      </c>
      <c r="ED178" s="260">
        <f t="shared" si="166"/>
        <v>999.80516023075222</v>
      </c>
      <c r="EE178" s="260">
        <f t="shared" si="167"/>
        <v>1050.2341741884161</v>
      </c>
      <c r="EF178" s="260">
        <f t="shared" si="168"/>
        <v>1103.2067691855646</v>
      </c>
      <c r="EG178" s="260">
        <f t="shared" si="169"/>
        <v>1158.8512405029637</v>
      </c>
      <c r="EH178" s="260">
        <f t="shared" si="170"/>
        <v>1217.3023544867044</v>
      </c>
      <c r="EI178" s="260">
        <f t="shared" si="171"/>
        <v>1278.7016749412405</v>
      </c>
      <c r="EJ178" s="260">
        <f t="shared" si="172"/>
        <v>1343.1979059853143</v>
      </c>
      <c r="EK178" s="260">
        <f t="shared" si="173"/>
        <v>1410.9472522011356</v>
      </c>
      <c r="EL178" s="260">
        <f t="shared" si="174"/>
        <v>1482.1137969490708</v>
      </c>
      <c r="EM178" s="260">
        <f t="shared" si="175"/>
        <v>1556.8698997640836</v>
      </c>
      <c r="EN178" s="260">
        <f t="shared" si="176"/>
        <v>1635.3966137963948</v>
      </c>
      <c r="EO178" s="260">
        <f t="shared" si="177"/>
        <v>1717.8841243073628</v>
      </c>
      <c r="EP178" s="260">
        <f t="shared" si="178"/>
        <v>1804.5322092825897</v>
      </c>
      <c r="EQ178" s="260">
        <f t="shared" si="179"/>
        <v>1895.5507232778191</v>
      </c>
      <c r="ER178" s="260">
        <f t="shared" si="180"/>
        <v>1991.1601056694587</v>
      </c>
      <c r="ES178" s="260">
        <f t="shared" si="181"/>
        <v>2091.5919145406724</v>
      </c>
      <c r="ET178" s="260">
        <f t="shared" si="182"/>
        <v>2197.0893874960675</v>
      </c>
      <c r="EU178" s="260">
        <f t="shared" si="183"/>
        <v>2307.9080307632239</v>
      </c>
      <c r="EV178" s="260">
        <f t="shared" si="184"/>
        <v>2424.3162380078243</v>
      </c>
      <c r="EW178" s="260">
        <f t="shared" si="185"/>
        <v>2546.5959403611018</v>
      </c>
      <c r="EX178" s="260">
        <f t="shared" si="186"/>
        <v>2675.0432892339163</v>
      </c>
      <c r="EY178" s="260">
        <f t="shared" si="187"/>
        <v>2809.9693735711853</v>
      </c>
      <c r="EZ178" s="260">
        <f t="shared" si="188"/>
        <v>2951.7009732837969</v>
      </c>
      <c r="FA178" s="260">
        <f t="shared" si="189"/>
        <v>3100.5813506827526</v>
      </c>
      <c r="FB178" s="260">
        <f t="shared" si="190"/>
        <v>3256.9710818323342</v>
      </c>
      <c r="FC178" s="260">
        <f t="shared" si="191"/>
        <v>3421.2489298357614</v>
      </c>
      <c r="FD178" s="260">
        <f t="shared" si="192"/>
        <v>3593.8127621683625</v>
      </c>
      <c r="FE178" s="260">
        <f t="shared" si="193"/>
        <v>3775.0805142799741</v>
      </c>
      <c r="FF178" s="260">
        <f t="shared" si="194"/>
        <v>3965.4912018003215</v>
      </c>
      <c r="FG178" s="260">
        <f t="shared" si="195"/>
        <v>4165.5059837988729</v>
      </c>
      <c r="FH178" s="260">
        <f t="shared" si="196"/>
        <v>4375.6092796742842</v>
      </c>
      <c r="FI178" s="260">
        <f t="shared" si="197"/>
        <v>4596.3099423784561</v>
      </c>
      <c r="FJ178" s="260">
        <f t="shared" si="198"/>
        <v>4828.1424908166491</v>
      </c>
      <c r="FK178" s="260">
        <f t="shared" si="199"/>
        <v>5071.6684044084413</v>
      </c>
      <c r="FL178" s="260">
        <f t="shared" si="200"/>
        <v>5327.4774829448297</v>
      </c>
      <c r="FM178" s="260">
        <f t="shared" si="201"/>
        <v>5596.189275034958</v>
      </c>
      <c r="FN178" s="260">
        <f t="shared" si="202"/>
        <v>5878.4545786020381</v>
      </c>
      <c r="FO178" s="260">
        <f t="shared" si="203"/>
        <v>6174.957017062542</v>
      </c>
      <c r="FP178" s="260">
        <f t="shared" si="204"/>
        <v>6486.4146950060631</v>
      </c>
      <c r="FQ178" s="260">
        <f t="shared" si="205"/>
        <v>6813.5819373857294</v>
      </c>
      <c r="FR178" s="260">
        <f t="shared" si="206"/>
        <v>7157.2511164313828</v>
      </c>
      <c r="FS178" s="260">
        <f t="shared" si="207"/>
        <v>7518.2545707101335</v>
      </c>
      <c r="FT178" s="260">
        <f t="shared" si="208"/>
        <v>7897.4666209821144</v>
      </c>
      <c r="FU178" s="260">
        <f t="shared" si="209"/>
        <v>8295.805687733653</v>
      </c>
      <c r="FV178" s="260">
        <f t="shared" si="210"/>
        <v>8714.2365155163698</v>
      </c>
      <c r="FW178" s="260">
        <f t="shared" si="211"/>
        <v>9153.7725094793659</v>
      </c>
      <c r="FX178" s="260">
        <f t="shared" si="212"/>
        <v>9615.4781897533849</v>
      </c>
      <c r="FY178" s="260">
        <f t="shared" si="213"/>
        <v>10100.471769631258</v>
      </c>
      <c r="FZ178" s="260">
        <f t="shared" si="214"/>
        <v>10609.927863788807</v>
      </c>
      <c r="GA178" s="260">
        <f t="shared" si="215"/>
        <v>11145.080333105252</v>
      </c>
      <c r="GB178" s="260">
        <f t="shared" si="216"/>
        <v>11707.225272973066</v>
      </c>
      <c r="GC178" s="260">
        <f t="shared" si="217"/>
        <v>12297.724152334733</v>
      </c>
      <c r="GD178" s="260">
        <f t="shared" si="218"/>
        <v>12918.007111048862</v>
      </c>
      <c r="GE178" s="260">
        <f t="shared" si="219"/>
        <v>13569.576423571647</v>
      </c>
      <c r="GF178" s="260">
        <f t="shared" si="220"/>
        <v>14254.01013734238</v>
      </c>
      <c r="GG178" s="260">
        <f t="shared" si="221"/>
        <v>14972.965894684958</v>
      </c>
      <c r="GH178" s="260">
        <f t="shared" si="222"/>
        <v>15728.184947481626</v>
      </c>
      <c r="GI178" s="260">
        <f t="shared" si="223"/>
        <v>16521.496374342245</v>
      </c>
      <c r="GJ178" s="260">
        <f t="shared" si="224"/>
        <v>17354.82151048267</v>
      </c>
      <c r="GK178" s="260">
        <f t="shared" si="225"/>
        <v>18230.178601041098</v>
      </c>
      <c r="GL178" s="260">
        <f t="shared" si="226"/>
        <v>19149.68768910224</v>
      </c>
      <c r="GM178" s="260">
        <f t="shared" si="227"/>
        <v>20115.575750267832</v>
      </c>
      <c r="GN178" s="260">
        <f t="shared" si="228"/>
        <v>21130.182086208901</v>
      </c>
      <c r="GO178" s="260">
        <f t="shared" si="229"/>
        <v>22195.963990262557</v>
      </c>
      <c r="GP178" s="260">
        <f t="shared" si="230"/>
        <v>23315.502698794942</v>
      </c>
      <c r="GQ178" s="260">
        <f t="shared" si="231"/>
        <v>24491.509642744008</v>
      </c>
      <c r="GR178" s="260">
        <f t="shared" si="232"/>
        <v>25726.833014482894</v>
      </c>
      <c r="GS178" s="260">
        <f t="shared" si="233"/>
        <v>27024.464665908265</v>
      </c>
      <c r="GT178" s="260">
        <f t="shared" si="234"/>
        <v>28387.547354460243</v>
      </c>
      <c r="GU178" s="260">
        <f t="shared" si="235"/>
        <v>29819.382354623183</v>
      </c>
      <c r="GV178" s="260">
        <f t="shared" si="236"/>
        <v>31323.437453341758</v>
      </c>
      <c r="GW178" s="260">
        <f t="shared" si="237"/>
        <v>32903.355348716497</v>
      </c>
      <c r="GX178" s="260">
        <f t="shared" si="238"/>
        <v>34562.962472319894</v>
      </c>
      <c r="GY178" s="260">
        <f t="shared" si="239"/>
        <v>36306.278256499834</v>
      </c>
      <c r="GZ178" s="260">
        <f t="shared" si="240"/>
        <v>38137.524869115128</v>
      </c>
      <c r="HA178" s="260">
        <f t="shared" si="241"/>
        <v>40061.137439279773</v>
      </c>
      <c r="HB178" s="260">
        <f t="shared" si="242"/>
        <v>42081.774798881968</v>
      </c>
      <c r="HC178" s="260">
        <f t="shared" si="243"/>
        <v>44204.330765892875</v>
      </c>
    </row>
    <row r="179" spans="1:211" ht="12" customHeight="1">
      <c r="A179" s="259" t="s">
        <v>543</v>
      </c>
      <c r="B179" s="274">
        <f t="shared" si="35"/>
        <v>7.972432830368148E-2</v>
      </c>
      <c r="C179" s="275">
        <v>-92.213650793650785</v>
      </c>
      <c r="D179" s="276">
        <f t="shared" si="36"/>
        <v>2.5</v>
      </c>
      <c r="E179" s="276">
        <f t="shared" si="37"/>
        <v>2.66</v>
      </c>
      <c r="F179" s="276">
        <f t="shared" si="38"/>
        <v>2.88</v>
      </c>
      <c r="G179" s="276">
        <f t="shared" si="39"/>
        <v>2.9956974789915964</v>
      </c>
      <c r="H179" s="276">
        <f t="shared" si="40"/>
        <v>3.1920459216134454</v>
      </c>
      <c r="I179" s="276">
        <f t="shared" si="41"/>
        <v>3.3946920954693471</v>
      </c>
      <c r="J179" s="276">
        <f t="shared" si="42"/>
        <v>3.6032154105350309</v>
      </c>
      <c r="K179" s="276">
        <f t="shared" si="43"/>
        <v>3.817131585934169</v>
      </c>
      <c r="L179" s="276">
        <f t="shared" si="44"/>
        <v>4.0358924699914631</v>
      </c>
      <c r="M179" s="276">
        <f t="shared" si="45"/>
        <v>4.2588865041707091</v>
      </c>
      <c r="N179" s="260">
        <f t="shared" si="46"/>
        <v>4.473699805307664</v>
      </c>
      <c r="O179" s="260">
        <f t="shared" si="47"/>
        <v>4.6993480404819934</v>
      </c>
      <c r="P179" s="260">
        <f t="shared" si="48"/>
        <v>4.936377711213729</v>
      </c>
      <c r="Q179" s="260">
        <f t="shared" si="49"/>
        <v>5.1853628839264241</v>
      </c>
      <c r="R179" s="260">
        <f t="shared" si="50"/>
        <v>5.4469065802889478</v>
      </c>
      <c r="S179" s="260">
        <f t="shared" si="51"/>
        <v>5.7216422376845202</v>
      </c>
      <c r="T179" s="260">
        <f t="shared" si="52"/>
        <v>6.0102352433440993</v>
      </c>
      <c r="U179" s="260">
        <f t="shared" si="53"/>
        <v>6.3133845458596909</v>
      </c>
      <c r="V179" s="260">
        <f t="shared" si="54"/>
        <v>6.6318243479805119</v>
      </c>
      <c r="W179" s="260">
        <f t="shared" si="55"/>
        <v>6.9663258847918401</v>
      </c>
      <c r="X179" s="260">
        <f t="shared" si="56"/>
        <v>7.31769929158314</v>
      </c>
      <c r="Y179" s="260">
        <f t="shared" si="57"/>
        <v>7.6867955659292946</v>
      </c>
      <c r="Z179" s="260">
        <f t="shared" si="58"/>
        <v>8.0745086287369432</v>
      </c>
      <c r="AA179" s="260">
        <f t="shared" si="59"/>
        <v>8.4817774892475963</v>
      </c>
      <c r="AB179" s="260">
        <f t="shared" si="60"/>
        <v>8.9095885192410282</v>
      </c>
      <c r="AC179" s="260">
        <f t="shared" si="61"/>
        <v>9.3589778419468104</v>
      </c>
      <c r="AD179" s="260">
        <f t="shared" si="62"/>
        <v>9.8310338414498268</v>
      </c>
      <c r="AE179" s="260">
        <f t="shared" si="63"/>
        <v>10.326899798667245</v>
      </c>
      <c r="AF179" s="260">
        <f t="shared" si="64"/>
        <v>10.847776660281154</v>
      </c>
      <c r="AG179" s="260">
        <f t="shared" si="65"/>
        <v>11.394925947332924</v>
      </c>
      <c r="AH179" s="260">
        <f t="shared" si="66"/>
        <v>11.969672810523718</v>
      </c>
      <c r="AI179" s="260">
        <f t="shared" si="67"/>
        <v>12.573409239620817</v>
      </c>
      <c r="AJ179" s="260">
        <f t="shared" si="68"/>
        <v>13.207597434742668</v>
      </c>
      <c r="AK179" s="260">
        <f t="shared" si="69"/>
        <v>13.873773347687667</v>
      </c>
      <c r="AL179" s="260">
        <f t="shared" si="70"/>
        <v>14.573550401883436</v>
      </c>
      <c r="AM179" s="260">
        <f t="shared" si="71"/>
        <v>15.308623399966057</v>
      </c>
      <c r="AN179" s="260">
        <f t="shared" si="72"/>
        <v>16.080772628453065</v>
      </c>
      <c r="AO179" s="260">
        <f t="shared" si="73"/>
        <v>16.891868169451385</v>
      </c>
      <c r="AP179" s="260">
        <f t="shared" si="74"/>
        <v>17.743874429842837</v>
      </c>
      <c r="AQ179" s="260">
        <f t="shared" si="75"/>
        <v>18.638854898916488</v>
      </c>
      <c r="AR179" s="260">
        <f t="shared" si="76"/>
        <v>19.578977145970494</v>
      </c>
      <c r="AS179" s="260">
        <f t="shared" si="77"/>
        <v>20.566518069987175</v>
      </c>
      <c r="AT179" s="260">
        <f t="shared" si="78"/>
        <v>21.603869414095616</v>
      </c>
      <c r="AU179" s="260">
        <f t="shared" si="79"/>
        <v>22.693543558177375</v>
      </c>
      <c r="AV179" s="260">
        <f t="shared" si="80"/>
        <v>23.838179603644523</v>
      </c>
      <c r="AW179" s="260">
        <f t="shared" si="81"/>
        <v>25.040549765126823</v>
      </c>
      <c r="AX179" s="260">
        <f t="shared" si="82"/>
        <v>26.303566084548205</v>
      </c>
      <c r="AY179" s="260">
        <f t="shared" si="83"/>
        <v>27.630287483853511</v>
      </c>
      <c r="AZ179" s="260">
        <f t="shared" si="84"/>
        <v>29.023927173466557</v>
      </c>
      <c r="BA179" s="260">
        <f t="shared" si="85"/>
        <v>30.487860434422274</v>
      </c>
      <c r="BB179" s="260">
        <f t="shared" si="86"/>
        <v>32.025632793020556</v>
      </c>
      <c r="BC179" s="260">
        <f t="shared" si="87"/>
        <v>33.640968607800211</v>
      </c>
      <c r="BD179" s="260">
        <f t="shared" si="88"/>
        <v>35.337780089629867</v>
      </c>
      <c r="BE179" s="260">
        <f t="shared" si="89"/>
        <v>37.120176776761888</v>
      </c>
      <c r="BF179" s="260">
        <f t="shared" si="90"/>
        <v>38.992475487796973</v>
      </c>
      <c r="BG179" s="260">
        <f t="shared" si="91"/>
        <v>40.959210776664797</v>
      </c>
      <c r="BH179" s="260">
        <f t="shared" si="92"/>
        <v>43.025145914941739</v>
      </c>
      <c r="BI179" s="260">
        <f t="shared" si="93"/>
        <v>45.195284428103989</v>
      </c>
      <c r="BJ179" s="260">
        <f t="shared" si="94"/>
        <v>47.474882213655931</v>
      </c>
      <c r="BK179" s="260">
        <f t="shared" si="95"/>
        <v>49.869460270482861</v>
      </c>
      <c r="BL179" s="260">
        <f t="shared" si="96"/>
        <v>52.384818070257474</v>
      </c>
      <c r="BM179" s="260">
        <f t="shared" si="97"/>
        <v>55.027047603284672</v>
      </c>
      <c r="BN179" s="260">
        <f t="shared" si="98"/>
        <v>57.802548132802457</v>
      </c>
      <c r="BO179" s="260">
        <f t="shared" si="99"/>
        <v>60.718041693472685</v>
      </c>
      <c r="BP179" s="260">
        <f t="shared" si="100"/>
        <v>63.780589371597735</v>
      </c>
      <c r="BQ179" s="260">
        <f t="shared" si="101"/>
        <v>66.997608406492475</v>
      </c>
      <c r="BR179" s="260">
        <f t="shared" si="102"/>
        <v>70.37689015442956</v>
      </c>
      <c r="BS179" s="260">
        <f t="shared" si="103"/>
        <v>73.926618958665358</v>
      </c>
      <c r="BT179" s="260">
        <f t="shared" si="104"/>
        <v>77.655391971248122</v>
      </c>
      <c r="BU179" s="260">
        <f t="shared" si="105"/>
        <v>81.572239974615201</v>
      </c>
      <c r="BV179" s="260">
        <f t="shared" si="106"/>
        <v>85.686649253407438</v>
      </c>
      <c r="BW179" s="260">
        <f t="shared" si="107"/>
        <v>90.008584569472617</v>
      </c>
      <c r="BX179" s="260">
        <f t="shared" si="108"/>
        <v>94.548513295701525</v>
      </c>
      <c r="BY179" s="260">
        <f t="shared" si="109"/>
        <v>99.317430767146504</v>
      </c>
      <c r="BZ179" s="260">
        <f t="shared" si="110"/>
        <v>104.32688691082133</v>
      </c>
      <c r="CA179" s="260">
        <f t="shared" si="111"/>
        <v>109.58901421867714</v>
      </c>
      <c r="CB179" s="260">
        <f t="shared" si="112"/>
        <v>115.11655713150304</v>
      </c>
      <c r="CC179" s="260">
        <f t="shared" si="113"/>
        <v>120.92290290491646</v>
      </c>
      <c r="CD179" s="260">
        <f t="shared" si="114"/>
        <v>127.02211403219833</v>
      </c>
      <c r="CE179" s="260">
        <f t="shared" si="115"/>
        <v>133.42896230249858</v>
      </c>
      <c r="CF179" s="260">
        <f t="shared" si="116"/>
        <v>140.15896457689806</v>
      </c>
      <c r="CG179" s="260">
        <f t="shared" si="117"/>
        <v>147.22842036897336</v>
      </c>
      <c r="CH179" s="260">
        <f t="shared" si="118"/>
        <v>154.65445132088217</v>
      </c>
      <c r="CI179" s="260">
        <f t="shared" si="119"/>
        <v>162.45504267057635</v>
      </c>
      <c r="CJ179" s="260">
        <f t="shared" si="120"/>
        <v>170.64908681057312</v>
      </c>
      <c r="CK179" s="260">
        <f t="shared" si="121"/>
        <v>179.2564290437806</v>
      </c>
      <c r="CL179" s="260">
        <f t="shared" si="122"/>
        <v>188.29791564719383</v>
      </c>
      <c r="CM179" s="260">
        <f t="shared" si="123"/>
        <v>197.79544435986796</v>
      </c>
      <c r="CN179" s="260">
        <f t="shared" si="124"/>
        <v>207.77201741744642</v>
      </c>
      <c r="CO179" s="260">
        <f t="shared" si="125"/>
        <v>218.25179726168938</v>
      </c>
      <c r="CP179" s="260">
        <f t="shared" si="126"/>
        <v>229.26016505992587</v>
      </c>
      <c r="CQ179" s="260">
        <f t="shared" si="127"/>
        <v>240.82378217615974</v>
      </c>
      <c r="CR179" s="260">
        <f t="shared" si="128"/>
        <v>252.97065474270661</v>
      </c>
      <c r="CS179" s="260">
        <f t="shared" si="129"/>
        <v>265.73020148874957</v>
      </c>
      <c r="CT179" s="260">
        <f t="shared" si="130"/>
        <v>279.13332499008874</v>
      </c>
      <c r="CU179" s="260">
        <f t="shared" si="131"/>
        <v>293.21248651264523</v>
      </c>
      <c r="CV179" s="260">
        <f t="shared" si="132"/>
        <v>308.00178463098541</v>
      </c>
      <c r="CW179" s="260">
        <f t="shared" si="133"/>
        <v>323.53703781227171</v>
      </c>
      <c r="CX179" s="260">
        <f t="shared" si="134"/>
        <v>339.8558711656529</v>
      </c>
      <c r="CY179" s="260">
        <f t="shared" si="135"/>
        <v>356.99780756719247</v>
      </c>
      <c r="CZ179" s="260">
        <f t="shared" si="136"/>
        <v>375.00436338103339</v>
      </c>
      <c r="DA179" s="260">
        <f t="shared" si="137"/>
        <v>393.91914900862736</v>
      </c>
      <c r="DB179" s="260">
        <f t="shared" si="138"/>
        <v>413.78797450955028</v>
      </c>
      <c r="DC179" s="260">
        <f t="shared" si="139"/>
        <v>434.65896054970983</v>
      </c>
      <c r="DD179" s="260">
        <f t="shared" si="140"/>
        <v>456.58265494565183</v>
      </c>
      <c r="DE179" s="260">
        <f t="shared" si="141"/>
        <v>479.61215508722671</v>
      </c>
      <c r="DF179" s="260">
        <f t="shared" si="142"/>
        <v>503.80323653511277</v>
      </c>
      <c r="DG179" s="260">
        <f t="shared" si="143"/>
        <v>529.21448810465017</v>
      </c>
      <c r="DH179" s="260">
        <f t="shared" si="144"/>
        <v>555.90745376314692</v>
      </c>
      <c r="DI179" s="260">
        <f t="shared" si="145"/>
        <v>583.94678168431983</v>
      </c>
      <c r="DJ179" s="260">
        <f t="shared" si="146"/>
        <v>613.40038082087051</v>
      </c>
      <c r="DK179" s="260">
        <f t="shared" si="147"/>
        <v>644.33958537439833</v>
      </c>
      <c r="DL179" s="260">
        <f t="shared" si="148"/>
        <v>676.83932756098727</v>
      </c>
      <c r="DM179" s="260">
        <f t="shared" si="149"/>
        <v>710.97831909088791</v>
      </c>
      <c r="DN179" s="260">
        <f t="shared" si="150"/>
        <v>746.83924180182464</v>
      </c>
      <c r="DO179" s="260">
        <f t="shared" si="151"/>
        <v>784.50894790762504</v>
      </c>
      <c r="DP179" s="260">
        <f t="shared" si="152"/>
        <v>824.07867034715991</v>
      </c>
      <c r="DQ179" s="260">
        <f t="shared" si="153"/>
        <v>865.64424374303894</v>
      </c>
      <c r="DR179" s="260">
        <f t="shared" si="154"/>
        <v>909.30633650520645</v>
      </c>
      <c r="DS179" s="260">
        <f t="shared" si="155"/>
        <v>955.17069464157555</v>
      </c>
      <c r="DT179" s="260">
        <f t="shared" si="156"/>
        <v>1003.3483978661859</v>
      </c>
      <c r="DU179" s="260">
        <f t="shared" si="157"/>
        <v>1053.9561286251626</v>
      </c>
      <c r="DV179" s="260">
        <f t="shared" si="158"/>
        <v>1107.1164546920299</v>
      </c>
      <c r="DW179" s="260">
        <f t="shared" si="159"/>
        <v>1162.9581260168088</v>
      </c>
      <c r="DX179" s="260">
        <f t="shared" si="160"/>
        <v>1221.6163865478352</v>
      </c>
      <c r="DY179" s="260">
        <f t="shared" si="161"/>
        <v>1283.2333017815124</v>
      </c>
      <c r="DZ179" s="260">
        <f t="shared" si="162"/>
        <v>1347.9581028332927</v>
      </c>
      <c r="EA179" s="260">
        <f t="shared" si="163"/>
        <v>1415.9475478631996</v>
      </c>
      <c r="EB179" s="260">
        <f t="shared" si="164"/>
        <v>1487.366301731236</v>
      </c>
      <c r="EC179" s="260">
        <f t="shared" si="165"/>
        <v>1562.3873348021714</v>
      </c>
      <c r="ED179" s="260">
        <f t="shared" si="166"/>
        <v>1641.1923418655788</v>
      </c>
      <c r="EE179" s="260">
        <f t="shared" si="167"/>
        <v>1723.9721821857152</v>
      </c>
      <c r="EF179" s="260">
        <f t="shared" si="168"/>
        <v>1810.9273417470063</v>
      </c>
      <c r="EG179" s="260">
        <f t="shared" si="169"/>
        <v>1902.2684188146593</v>
      </c>
      <c r="EH179" s="260">
        <f t="shared" si="170"/>
        <v>1998.2166339863904</v>
      </c>
      <c r="EI179" s="260">
        <f t="shared" si="171"/>
        <v>2099.0043659705684</v>
      </c>
      <c r="EJ179" s="260">
        <f t="shared" si="172"/>
        <v>2204.8757143883909</v>
      </c>
      <c r="EK179" s="260">
        <f t="shared" si="173"/>
        <v>2316.0870909631462</v>
      </c>
      <c r="EL179" s="260">
        <f t="shared" si="174"/>
        <v>2432.9078405283803</v>
      </c>
      <c r="EM179" s="260">
        <f t="shared" si="175"/>
        <v>2555.6208933589924</v>
      </c>
      <c r="EN179" s="260">
        <f t="shared" si="176"/>
        <v>2684.52345040516</v>
      </c>
      <c r="EO179" s="260">
        <f t="shared" si="177"/>
        <v>2819.9277030886651</v>
      </c>
      <c r="EP179" s="260">
        <f t="shared" si="178"/>
        <v>2962.1615894049146</v>
      </c>
      <c r="EQ179" s="260">
        <f t="shared" si="179"/>
        <v>3111.5695881618722</v>
      </c>
      <c r="ER179" s="260">
        <f t="shared" si="180"/>
        <v>3268.513553279477</v>
      </c>
      <c r="ES179" s="260">
        <f t="shared" si="181"/>
        <v>3433.3735901701666</v>
      </c>
      <c r="ET179" s="260">
        <f t="shared" si="182"/>
        <v>3606.5489763230094</v>
      </c>
      <c r="EU179" s="260">
        <f t="shared" si="183"/>
        <v>3788.4591283210384</v>
      </c>
      <c r="EV179" s="260">
        <f t="shared" si="184"/>
        <v>3979.5446176338228</v>
      </c>
      <c r="EW179" s="260">
        <f t="shared" si="185"/>
        <v>4180.2682376454295</v>
      </c>
      <c r="EX179" s="260">
        <f t="shared" si="186"/>
        <v>4391.1161245020503</v>
      </c>
      <c r="EY179" s="260">
        <f t="shared" si="187"/>
        <v>4612.5989344938771</v>
      </c>
      <c r="EZ179" s="260">
        <f t="shared" si="188"/>
        <v>4845.2530808227584</v>
      </c>
      <c r="FA179" s="260">
        <f t="shared" si="189"/>
        <v>5089.6420327509823</v>
      </c>
      <c r="FB179" s="260">
        <f t="shared" si="190"/>
        <v>5346.3576802776197</v>
      </c>
      <c r="FC179" s="260">
        <f t="shared" si="191"/>
        <v>5616.0217676475595</v>
      </c>
      <c r="FD179" s="260">
        <f t="shared" si="192"/>
        <v>5899.2873991650822</v>
      </c>
      <c r="FE179" s="260">
        <f t="shared" si="193"/>
        <v>6196.8406209589202</v>
      </c>
      <c r="FF179" s="260">
        <f t="shared" si="194"/>
        <v>6509.402082529723</v>
      </c>
      <c r="FG179" s="260">
        <f t="shared" si="195"/>
        <v>6837.7287821040427</v>
      </c>
      <c r="FH179" s="260">
        <f t="shared" si="196"/>
        <v>7182.6159000219568</v>
      </c>
      <c r="FI179" s="260">
        <f t="shared" si="197"/>
        <v>7544.8987245986436</v>
      </c>
      <c r="FJ179" s="260">
        <f t="shared" si="198"/>
        <v>7925.4546751241733</v>
      </c>
      <c r="FK179" s="260">
        <f t="shared" si="199"/>
        <v>8325.2054269010732</v>
      </c>
      <c r="FL179" s="260">
        <f t="shared" si="200"/>
        <v>8745.1191434663251</v>
      </c>
      <c r="FM179" s="260">
        <f t="shared" si="201"/>
        <v>9186.2128214040458</v>
      </c>
      <c r="FN179" s="260">
        <f t="shared" si="202"/>
        <v>9649.5547534278176</v>
      </c>
      <c r="FO179" s="260">
        <f t="shared" si="203"/>
        <v>10136.267115698023</v>
      </c>
      <c r="FP179" s="260">
        <f t="shared" si="204"/>
        <v>10647.528685640478</v>
      </c>
      <c r="FQ179" s="260">
        <f t="shared" si="205"/>
        <v>11184.577696848684</v>
      </c>
      <c r="FR179" s="260">
        <f t="shared" si="206"/>
        <v>11748.714837984042</v>
      </c>
      <c r="FS179" s="260">
        <f t="shared" si="207"/>
        <v>12341.306402937122</v>
      </c>
      <c r="FT179" s="260">
        <f t="shared" si="208"/>
        <v>12963.787599879413</v>
      </c>
      <c r="FU179" s="260">
        <f t="shared" si="209"/>
        <v>13617.666027219819</v>
      </c>
      <c r="FV179" s="260">
        <f t="shared" si="210"/>
        <v>14304.525324884349</v>
      </c>
      <c r="FW179" s="260">
        <f t="shared" si="211"/>
        <v>15026.029009762167</v>
      </c>
      <c r="FX179" s="260">
        <f t="shared" si="212"/>
        <v>15783.924504607052</v>
      </c>
      <c r="FY179" s="260">
        <f t="shared" si="213"/>
        <v>16580.047370152006</v>
      </c>
      <c r="FZ179" s="260">
        <f t="shared" si="214"/>
        <v>17416.325750686814</v>
      </c>
      <c r="GA179" s="260">
        <f t="shared" si="215"/>
        <v>18294.785043865391</v>
      </c>
      <c r="GB179" s="260">
        <f t="shared" si="216"/>
        <v>19217.55280605279</v>
      </c>
      <c r="GC179" s="260">
        <f t="shared" si="217"/>
        <v>20186.863905092228</v>
      </c>
      <c r="GD179" s="260">
        <f t="shared" si="218"/>
        <v>21205.065932971742</v>
      </c>
      <c r="GE179" s="260">
        <f t="shared" si="219"/>
        <v>22274.624891499425</v>
      </c>
      <c r="GF179" s="260">
        <f t="shared" si="220"/>
        <v>23398.1311647576</v>
      </c>
      <c r="GG179" s="260">
        <f t="shared" si="221"/>
        <v>24578.305792800609</v>
      </c>
      <c r="GH179" s="260">
        <f t="shared" si="222"/>
        <v>25818.007061790664</v>
      </c>
      <c r="GI179" s="260">
        <f t="shared" si="223"/>
        <v>27120.237426532538</v>
      </c>
      <c r="GJ179" s="260">
        <f t="shared" si="224"/>
        <v>28488.150782172863</v>
      </c>
      <c r="GK179" s="260">
        <f t="shared" si="225"/>
        <v>29925.060102675521</v>
      </c>
      <c r="GL179" s="260">
        <f t="shared" si="226"/>
        <v>31434.445464572887</v>
      </c>
      <c r="GM179" s="260">
        <f t="shared" si="227"/>
        <v>33019.962475425782</v>
      </c>
      <c r="GN179" s="260">
        <f t="shared" si="228"/>
        <v>34685.451127405191</v>
      </c>
      <c r="GO179" s="260">
        <f t="shared" si="229"/>
        <v>36434.945097438387</v>
      </c>
      <c r="GP179" s="260">
        <f t="shared" si="230"/>
        <v>38272.681516443634</v>
      </c>
      <c r="GQ179" s="260">
        <f t="shared" si="231"/>
        <v>40203.111231313786</v>
      </c>
      <c r="GR179" s="260">
        <f t="shared" si="232"/>
        <v>42230.909584502428</v>
      </c>
      <c r="GS179" s="260">
        <f t="shared" si="233"/>
        <v>44360.987737319905</v>
      </c>
      <c r="GT179" s="260">
        <f t="shared" si="234"/>
        <v>46598.504564363226</v>
      </c>
      <c r="GU179" s="260">
        <f t="shared" si="235"/>
        <v>48948.879147887244</v>
      </c>
      <c r="GV179" s="260">
        <f t="shared" si="236"/>
        <v>51417.803902377498</v>
      </c>
      <c r="GW179" s="260">
        <f t="shared" si="237"/>
        <v>54011.258361111191</v>
      </c>
      <c r="GX179" s="260">
        <f t="shared" si="238"/>
        <v>56735.523658096485</v>
      </c>
      <c r="GY179" s="260">
        <f t="shared" si="239"/>
        <v>59597.197740463853</v>
      </c>
      <c r="GZ179" s="260">
        <f t="shared" si="240"/>
        <v>62603.211348153025</v>
      </c>
      <c r="HA179" s="260">
        <f t="shared" si="241"/>
        <v>65760.844799596656</v>
      </c>
      <c r="HB179" s="260">
        <f t="shared" si="242"/>
        <v>69077.745624054529</v>
      </c>
      <c r="HC179" s="260">
        <f t="shared" si="243"/>
        <v>72561.94708330225</v>
      </c>
    </row>
    <row r="180" spans="1:211" ht="12" customHeight="1">
      <c r="A180" s="259" t="s">
        <v>39</v>
      </c>
      <c r="B180" s="274">
        <f t="shared" si="35"/>
        <v>8.1875208495598928E-2</v>
      </c>
      <c r="C180" s="275">
        <v>-63.109126984126995</v>
      </c>
      <c r="D180" s="276">
        <f t="shared" si="36"/>
        <v>1.6999999999999997</v>
      </c>
      <c r="E180" s="276">
        <f t="shared" si="37"/>
        <v>1.8</v>
      </c>
      <c r="F180" s="276">
        <f t="shared" si="38"/>
        <v>1.9299999999999997</v>
      </c>
      <c r="G180" s="276">
        <f t="shared" si="39"/>
        <v>2.02</v>
      </c>
      <c r="H180" s="276">
        <f t="shared" si="40"/>
        <v>2.1880701535999996</v>
      </c>
      <c r="I180" s="276">
        <f t="shared" si="41"/>
        <v>2.3658989162659565</v>
      </c>
      <c r="J180" s="276">
        <f t="shared" si="42"/>
        <v>2.5536881875575155</v>
      </c>
      <c r="K180" s="276">
        <f t="shared" si="43"/>
        <v>2.7516114414802306</v>
      </c>
      <c r="L180" s="276">
        <f t="shared" si="44"/>
        <v>2.9598107662542872</v>
      </c>
      <c r="M180" s="276">
        <f t="shared" si="45"/>
        <v>3.1783939208392211</v>
      </c>
      <c r="N180" s="260">
        <f t="shared" si="46"/>
        <v>3.3387084278777341</v>
      </c>
      <c r="O180" s="260">
        <f t="shared" si="47"/>
        <v>3.5071090129188796</v>
      </c>
      <c r="P180" s="260">
        <f t="shared" si="48"/>
        <v>3.6840035283689856</v>
      </c>
      <c r="Q180" s="260">
        <f t="shared" si="49"/>
        <v>3.8698203982372341</v>
      </c>
      <c r="R180" s="260">
        <f t="shared" si="50"/>
        <v>4.0650096557434834</v>
      </c>
      <c r="S180" s="260">
        <f t="shared" si="51"/>
        <v>4.2700440332618133</v>
      </c>
      <c r="T180" s="260">
        <f t="shared" si="52"/>
        <v>4.4854201072395661</v>
      </c>
      <c r="U180" s="260">
        <f t="shared" si="53"/>
        <v>4.7116595008647844</v>
      </c>
      <c r="V180" s="260">
        <f t="shared" si="54"/>
        <v>4.949310147394784</v>
      </c>
      <c r="W180" s="260">
        <f t="shared" si="55"/>
        <v>5.1989476172055751</v>
      </c>
      <c r="X180" s="260">
        <f t="shared" si="56"/>
        <v>5.461176511776106</v>
      </c>
      <c r="Y180" s="260">
        <f t="shared" si="57"/>
        <v>5.736631927983459</v>
      </c>
      <c r="Z180" s="260">
        <f t="shared" si="58"/>
        <v>6.0259809962554103</v>
      </c>
      <c r="AA180" s="260">
        <f t="shared" si="59"/>
        <v>6.3299244963056056</v>
      </c>
      <c r="AB180" s="260">
        <f t="shared" si="60"/>
        <v>6.6491985543645562</v>
      </c>
      <c r="AC180" s="260">
        <f t="shared" si="61"/>
        <v>6.9845764260170071</v>
      </c>
      <c r="AD180" s="260">
        <f t="shared" si="62"/>
        <v>7.3368703689635382</v>
      </c>
      <c r="AE180" s="260">
        <f t="shared" si="63"/>
        <v>7.7069336102421078</v>
      </c>
      <c r="AF180" s="260">
        <f t="shared" si="64"/>
        <v>8.0956624126739598</v>
      </c>
      <c r="AG180" s="260">
        <f t="shared" si="65"/>
        <v>8.5039982455386784</v>
      </c>
      <c r="AH180" s="260">
        <f t="shared" si="66"/>
        <v>8.9329300647355705</v>
      </c>
      <c r="AI180" s="260">
        <f t="shared" si="67"/>
        <v>9.3834967079537499</v>
      </c>
      <c r="AJ180" s="260">
        <f t="shared" si="68"/>
        <v>9.8567894106518192</v>
      </c>
      <c r="AK180" s="260">
        <f t="shared" si="69"/>
        <v>10.353954448940671</v>
      </c>
      <c r="AL180" s="260">
        <f t="shared" si="70"/>
        <v>10.876195915770202</v>
      </c>
      <c r="AM180" s="260">
        <f t="shared" si="71"/>
        <v>11.424778637143707</v>
      </c>
      <c r="AN180" s="260">
        <f t="shared" si="72"/>
        <v>12.001031235422721</v>
      </c>
      <c r="AO180" s="260">
        <f t="shared" si="73"/>
        <v>12.606349347141419</v>
      </c>
      <c r="AP180" s="260">
        <f t="shared" si="74"/>
        <v>13.242199003123845</v>
      </c>
      <c r="AQ180" s="260">
        <f t="shared" si="75"/>
        <v>13.91012017909034</v>
      </c>
      <c r="AR180" s="260">
        <f t="shared" si="76"/>
        <v>14.611730525352433</v>
      </c>
      <c r="AS180" s="260">
        <f t="shared" si="77"/>
        <v>15.348729284629245</v>
      </c>
      <c r="AT180" s="260">
        <f t="shared" si="78"/>
        <v>16.122901407473986</v>
      </c>
      <c r="AU180" s="260">
        <f t="shared" si="79"/>
        <v>16.93612187527782</v>
      </c>
      <c r="AV180" s="260">
        <f t="shared" si="80"/>
        <v>17.790360241321022</v>
      </c>
      <c r="AW180" s="260">
        <f t="shared" si="81"/>
        <v>18.687685400869491</v>
      </c>
      <c r="AX180" s="260">
        <f t="shared" si="82"/>
        <v>19.630270601869423</v>
      </c>
      <c r="AY180" s="260">
        <f t="shared" si="83"/>
        <v>20.62039870837561</v>
      </c>
      <c r="AZ180" s="260">
        <f t="shared" si="84"/>
        <v>21.66046772946094</v>
      </c>
      <c r="BA180" s="260">
        <f t="shared" si="85"/>
        <v>22.752996626997742</v>
      </c>
      <c r="BB180" s="260">
        <f t="shared" si="86"/>
        <v>23.900631416376829</v>
      </c>
      <c r="BC180" s="260">
        <f t="shared" si="87"/>
        <v>25.106151574939791</v>
      </c>
      <c r="BD180" s="260">
        <f t="shared" si="88"/>
        <v>26.372476773645154</v>
      </c>
      <c r="BE180" s="260">
        <f t="shared" si="89"/>
        <v>27.702673948272022</v>
      </c>
      <c r="BF180" s="260">
        <f t="shared" si="90"/>
        <v>29.099964727286991</v>
      </c>
      <c r="BG180" s="260">
        <f t="shared" si="91"/>
        <v>30.567733234364091</v>
      </c>
      <c r="BH180" s="260">
        <f t="shared" si="92"/>
        <v>32.109534284454803</v>
      </c>
      <c r="BI180" s="260">
        <f t="shared" si="93"/>
        <v>33.729101993258318</v>
      </c>
      <c r="BJ180" s="260">
        <f t="shared" si="94"/>
        <v>35.430358820943539</v>
      </c>
      <c r="BK180" s="260">
        <f t="shared" si="95"/>
        <v>37.217425072025918</v>
      </c>
      <c r="BL180" s="260">
        <f t="shared" si="96"/>
        <v>39.094628874407107</v>
      </c>
      <c r="BM180" s="260">
        <f t="shared" si="97"/>
        <v>41.06651666174573</v>
      </c>
      <c r="BN180" s="260">
        <f t="shared" si="98"/>
        <v>43.137864184546906</v>
      </c>
      <c r="BO180" s="260">
        <f t="shared" si="99"/>
        <v>45.313688076638286</v>
      </c>
      <c r="BP180" s="260">
        <f t="shared" si="100"/>
        <v>47.599258005045741</v>
      </c>
      <c r="BQ180" s="260">
        <f t="shared" si="101"/>
        <v>50.000109432694785</v>
      </c>
      <c r="BR180" s="260">
        <f t="shared" si="102"/>
        <v>52.522057024847776</v>
      </c>
      <c r="BS180" s="260">
        <f t="shared" si="103"/>
        <v>55.171208731746304</v>
      </c>
      <c r="BT180" s="260">
        <f t="shared" si="104"/>
        <v>57.953980581565794</v>
      </c>
      <c r="BU180" s="260">
        <f t="shared" si="105"/>
        <v>60.87711221950957</v>
      </c>
      <c r="BV180" s="260">
        <f t="shared" si="106"/>
        <v>63.947683230676745</v>
      </c>
      <c r="BW180" s="260">
        <f t="shared" si="107"/>
        <v>67.173130286236827</v>
      </c>
      <c r="BX180" s="260">
        <f t="shared" si="108"/>
        <v>70.561265154437322</v>
      </c>
      <c r="BY180" s="260">
        <f t="shared" si="109"/>
        <v>74.120293620065837</v>
      </c>
      <c r="BZ180" s="260">
        <f t="shared" si="110"/>
        <v>77.858835358187847</v>
      </c>
      <c r="CA180" s="260">
        <f t="shared" si="111"/>
        <v>81.78594481029279</v>
      </c>
      <c r="CB180" s="260">
        <f t="shared" si="112"/>
        <v>85.911133113408837</v>
      </c>
      <c r="CC180" s="260">
        <f t="shared" si="113"/>
        <v>90.244391135296709</v>
      </c>
      <c r="CD180" s="260">
        <f t="shared" si="114"/>
        <v>94.796213671512064</v>
      </c>
      <c r="CE180" s="260">
        <f t="shared" si="115"/>
        <v>99.577624862939629</v>
      </c>
      <c r="CF180" s="260">
        <f t="shared" si="116"/>
        <v>104.60020489535835</v>
      </c>
      <c r="CG180" s="260">
        <f t="shared" si="117"/>
        <v>109.87611804570165</v>
      </c>
      <c r="CH180" s="260">
        <f t="shared" si="118"/>
        <v>115.41814214293848</v>
      </c>
      <c r="CI180" s="260">
        <f t="shared" si="119"/>
        <v>121.23969951492735</v>
      </c>
      <c r="CJ180" s="260">
        <f t="shared" si="120"/>
        <v>127.35488949619342</v>
      </c>
      <c r="CK180" s="260">
        <f t="shared" si="121"/>
        <v>133.77852257536057</v>
      </c>
      <c r="CL180" s="260">
        <f t="shared" si="122"/>
        <v>140.52615626494008</v>
      </c>
      <c r="CM180" s="260">
        <f t="shared" si="123"/>
        <v>147.61413278035027</v>
      </c>
      <c r="CN180" s="260">
        <f t="shared" si="124"/>
        <v>155.0596186194218</v>
      </c>
      <c r="CO180" s="260">
        <f t="shared" si="125"/>
        <v>162.88064613824764</v>
      </c>
      <c r="CP180" s="260">
        <f t="shared" si="126"/>
        <v>171.09615722407082</v>
      </c>
      <c r="CQ180" s="260">
        <f t="shared" si="127"/>
        <v>179.7260491709817</v>
      </c>
      <c r="CR180" s="260">
        <f t="shared" si="128"/>
        <v>188.7912228695325</v>
      </c>
      <c r="CS180" s="260">
        <f t="shared" si="129"/>
        <v>198.31363342698023</v>
      </c>
      <c r="CT180" s="260">
        <f t="shared" si="130"/>
        <v>208.31634334075585</v>
      </c>
      <c r="CU180" s="260">
        <f t="shared" si="131"/>
        <v>218.82357835394166</v>
      </c>
      <c r="CV180" s="260">
        <f t="shared" si="132"/>
        <v>229.86078612803433</v>
      </c>
      <c r="CW180" s="260">
        <f t="shared" si="133"/>
        <v>241.45469787509398</v>
      </c>
      <c r="CX180" s="260">
        <f t="shared" si="134"/>
        <v>253.63339309854766</v>
      </c>
      <c r="CY180" s="260">
        <f t="shared" si="135"/>
        <v>266.42636759944367</v>
      </c>
      <c r="CZ180" s="260">
        <f t="shared" si="136"/>
        <v>279.86460491286283</v>
      </c>
      <c r="DA180" s="260">
        <f t="shared" si="137"/>
        <v>293.98065134749964</v>
      </c>
      <c r="DB180" s="260">
        <f t="shared" si="138"/>
        <v>308.80869481015242</v>
      </c>
      <c r="DC180" s="260">
        <f t="shared" si="139"/>
        <v>324.38464760603006</v>
      </c>
      <c r="DD180" s="260">
        <f t="shared" si="140"/>
        <v>340.74623341540996</v>
      </c>
      <c r="DE180" s="260">
        <f t="shared" si="141"/>
        <v>357.93307865729798</v>
      </c>
      <c r="DF180" s="260">
        <f t="shared" si="142"/>
        <v>375.98680846136546</v>
      </c>
      <c r="DG180" s="260">
        <f t="shared" si="143"/>
        <v>394.9511474805995</v>
      </c>
      <c r="DH180" s="260">
        <f t="shared" si="144"/>
        <v>414.87202578882676</v>
      </c>
      <c r="DI180" s="260">
        <f t="shared" si="145"/>
        <v>435.79769011958524</v>
      </c>
      <c r="DJ180" s="260">
        <f t="shared" si="146"/>
        <v>457.77882071575652</v>
      </c>
      <c r="DK180" s="260">
        <f t="shared" si="147"/>
        <v>480.8686540729575</v>
      </c>
      <c r="DL180" s="260">
        <f t="shared" si="148"/>
        <v>505.12311187396682</v>
      </c>
      <c r="DM180" s="260">
        <f t="shared" si="149"/>
        <v>530.60093642645438</v>
      </c>
      <c r="DN180" s="260">
        <f t="shared" si="150"/>
        <v>557.36383293203289</v>
      </c>
      <c r="DO180" s="260">
        <f t="shared" si="151"/>
        <v>585.4766189311963</v>
      </c>
      <c r="DP180" s="260">
        <f t="shared" si="152"/>
        <v>615.00738128608634</v>
      </c>
      <c r="DQ180" s="260">
        <f t="shared" si="153"/>
        <v>646.02764108128895</v>
      </c>
      <c r="DR180" s="260">
        <f t="shared" si="154"/>
        <v>678.61252684203646</v>
      </c>
      <c r="DS180" s="260">
        <f t="shared" si="155"/>
        <v>712.84095648933305</v>
      </c>
      <c r="DT180" s="260">
        <f t="shared" si="156"/>
        <v>748.79582847268853</v>
      </c>
      <c r="DU180" s="260">
        <f t="shared" si="157"/>
        <v>786.5642225433636</v>
      </c>
      <c r="DV180" s="260">
        <f t="shared" si="158"/>
        <v>826.23761065438646</v>
      </c>
      <c r="DW180" s="260">
        <f t="shared" si="159"/>
        <v>867.91207849812133</v>
      </c>
      <c r="DX180" s="260">
        <f t="shared" si="160"/>
        <v>911.688558217935</v>
      </c>
      <c r="DY180" s="260">
        <f t="shared" si="161"/>
        <v>957.67307285757079</v>
      </c>
      <c r="DZ180" s="260">
        <f t="shared" si="162"/>
        <v>1005.9769931402654</v>
      </c>
      <c r="EA180" s="260">
        <f t="shared" si="163"/>
        <v>1056.7173071995073</v>
      </c>
      <c r="EB180" s="260">
        <f t="shared" si="164"/>
        <v>1110.0169039147008</v>
      </c>
      <c r="EC180" s="260">
        <f t="shared" si="165"/>
        <v>1166.0048705379554</v>
      </c>
      <c r="ED180" s="260">
        <f t="shared" si="166"/>
        <v>1224.8168053328222</v>
      </c>
      <c r="EE180" s="260">
        <f t="shared" si="167"/>
        <v>1286.5951459821688</v>
      </c>
      <c r="EF180" s="260">
        <f t="shared" si="168"/>
        <v>1351.4895145605651</v>
      </c>
      <c r="EG180" s="260">
        <f t="shared" si="169"/>
        <v>1419.6570799066781</v>
      </c>
      <c r="EH180" s="260">
        <f t="shared" si="170"/>
        <v>1491.2629382733087</v>
      </c>
      <c r="EI180" s="260">
        <f t="shared" si="171"/>
        <v>1566.4805131769774</v>
      </c>
      <c r="EJ180" s="260">
        <f t="shared" si="172"/>
        <v>1645.4919754154578</v>
      </c>
      <c r="EK180" s="260">
        <f t="shared" si="173"/>
        <v>1728.4886842705093</v>
      </c>
      <c r="EL180" s="260">
        <f t="shared" si="174"/>
        <v>1815.6716509643634</v>
      </c>
      <c r="EM180" s="260">
        <f t="shared" si="175"/>
        <v>1907.25202549242</v>
      </c>
      <c r="EN180" s="260">
        <f t="shared" si="176"/>
        <v>2003.4516080112194</v>
      </c>
      <c r="EO180" s="260">
        <f t="shared" si="177"/>
        <v>2104.5033860202302</v>
      </c>
      <c r="EP180" s="260">
        <f t="shared" si="178"/>
        <v>2210.6520986384671</v>
      </c>
      <c r="EQ180" s="260">
        <f t="shared" si="179"/>
        <v>2322.1548293425658</v>
      </c>
      <c r="ER180" s="260">
        <f t="shared" si="180"/>
        <v>2439.2816286018788</v>
      </c>
      <c r="ES180" s="260">
        <f t="shared" si="181"/>
        <v>2562.316167918565</v>
      </c>
      <c r="ET180" s="260">
        <f t="shared" si="182"/>
        <v>2691.5564268567068</v>
      </c>
      <c r="EU180" s="260">
        <f t="shared" si="183"/>
        <v>2827.3154147243722</v>
      </c>
      <c r="EV180" s="260">
        <f t="shared" si="184"/>
        <v>2969.921928656493</v>
      </c>
      <c r="EW180" s="260">
        <f t="shared" si="185"/>
        <v>3119.721349934558</v>
      </c>
      <c r="EX180" s="260">
        <f t="shared" si="186"/>
        <v>3277.0764804717528</v>
      </c>
      <c r="EY180" s="260">
        <f t="shared" si="187"/>
        <v>3442.3684214894402</v>
      </c>
      <c r="EZ180" s="260">
        <f t="shared" si="188"/>
        <v>3615.9974965130641</v>
      </c>
      <c r="FA180" s="260">
        <f t="shared" si="189"/>
        <v>3798.3842209228965</v>
      </c>
      <c r="FB180" s="260">
        <f t="shared" si="190"/>
        <v>3989.9703204078014</v>
      </c>
      <c r="FC180" s="260">
        <f t="shared" si="191"/>
        <v>4191.2198007886291</v>
      </c>
      <c r="FD180" s="260">
        <f t="shared" si="192"/>
        <v>4402.6200718022583</v>
      </c>
      <c r="FE180" s="260">
        <f t="shared" si="193"/>
        <v>4624.6831275680079</v>
      </c>
      <c r="FF180" s="260">
        <f t="shared" si="194"/>
        <v>4857.9467865954057</v>
      </c>
      <c r="FG180" s="260">
        <f t="shared" si="195"/>
        <v>5102.9759943365079</v>
      </c>
      <c r="FH180" s="260">
        <f t="shared" si="196"/>
        <v>5360.3641914374566</v>
      </c>
      <c r="FI180" s="260">
        <f t="shared" si="197"/>
        <v>5630.7347510030531</v>
      </c>
      <c r="FJ180" s="260">
        <f t="shared" si="198"/>
        <v>5914.7424883552985</v>
      </c>
      <c r="FK180" s="260">
        <f t="shared" si="199"/>
        <v>6213.0752469423951</v>
      </c>
      <c r="FL180" s="260">
        <f t="shared" si="200"/>
        <v>6526.4555642391779</v>
      </c>
      <c r="FM180" s="260">
        <f t="shared" si="201"/>
        <v>6855.6424216736086</v>
      </c>
      <c r="FN180" s="260">
        <f t="shared" si="202"/>
        <v>7201.4330828175625</v>
      </c>
      <c r="FO180" s="260">
        <f t="shared" si="203"/>
        <v>7564.6650242938103</v>
      </c>
      <c r="FP180" s="260">
        <f t="shared" si="204"/>
        <v>7946.2179640757158</v>
      </c>
      <c r="FQ180" s="260">
        <f t="shared" si="205"/>
        <v>8347.0159920920214</v>
      </c>
      <c r="FR180" s="260">
        <f t="shared" si="206"/>
        <v>8768.0298082968693</v>
      </c>
      <c r="FS180" s="260">
        <f t="shared" si="207"/>
        <v>9210.2790736254901</v>
      </c>
      <c r="FT180" s="260">
        <f t="shared" si="208"/>
        <v>9674.8348795293532</v>
      </c>
      <c r="FU180" s="260">
        <f t="shared" si="209"/>
        <v>10162.822342071828</v>
      </c>
      <c r="FV180" s="260">
        <f t="shared" si="210"/>
        <v>10675.423326867018</v>
      </c>
      <c r="FW180" s="260">
        <f t="shared" si="211"/>
        <v>11213.879311461351</v>
      </c>
      <c r="FX180" s="260">
        <f t="shared" si="212"/>
        <v>11779.494392090382</v>
      </c>
      <c r="FY180" s="260">
        <f t="shared" si="213"/>
        <v>12373.638442092932</v>
      </c>
      <c r="FZ180" s="260">
        <f t="shared" si="214"/>
        <v>12997.750429631957</v>
      </c>
      <c r="GA180" s="260">
        <f t="shared" si="215"/>
        <v>13653.341902757438</v>
      </c>
      <c r="GB180" s="260">
        <f t="shared" si="216"/>
        <v>14342.000650251801</v>
      </c>
      <c r="GC180" s="260">
        <f t="shared" si="217"/>
        <v>15065.394547124111</v>
      </c>
      <c r="GD180" s="260">
        <f t="shared" si="218"/>
        <v>15825.275594066587</v>
      </c>
      <c r="GE180" s="260">
        <f t="shared" si="219"/>
        <v>16623.484160656571</v>
      </c>
      <c r="GF180" s="260">
        <f t="shared" si="220"/>
        <v>17461.953442580732</v>
      </c>
      <c r="GG180" s="260">
        <f t="shared" si="221"/>
        <v>18342.714143676472</v>
      </c>
      <c r="GH180" s="260">
        <f t="shared" si="222"/>
        <v>19267.899394130076</v>
      </c>
      <c r="GI180" s="260">
        <f t="shared" si="223"/>
        <v>20239.749916743091</v>
      </c>
      <c r="GJ180" s="260">
        <f t="shared" si="224"/>
        <v>21260.619453779178</v>
      </c>
      <c r="GK180" s="260">
        <f t="shared" si="225"/>
        <v>22332.980467534853</v>
      </c>
      <c r="GL180" s="260">
        <f t="shared" si="226"/>
        <v>23459.430128440399</v>
      </c>
      <c r="GM180" s="260">
        <f t="shared" si="227"/>
        <v>24642.696605193643</v>
      </c>
      <c r="GN180" s="260">
        <f t="shared" si="228"/>
        <v>25885.645672160823</v>
      </c>
      <c r="GO180" s="260">
        <f t="shared" si="229"/>
        <v>27191.287650047048</v>
      </c>
      <c r="GP180" s="260">
        <f t="shared" si="230"/>
        <v>28562.784696646198</v>
      </c>
      <c r="GQ180" s="260">
        <f t="shared" si="231"/>
        <v>30003.458465327763</v>
      </c>
      <c r="GR180" s="260">
        <f t="shared" si="232"/>
        <v>31516.798149808877</v>
      </c>
      <c r="GS180" s="260">
        <f t="shared" si="233"/>
        <v>33106.468934695367</v>
      </c>
      <c r="GT180" s="260">
        <f t="shared" si="234"/>
        <v>34776.320872258271</v>
      </c>
      <c r="GU180" s="260">
        <f t="shared" si="235"/>
        <v>36530.398206944701</v>
      </c>
      <c r="GV180" s="260">
        <f t="shared" si="236"/>
        <v>38372.949170206237</v>
      </c>
      <c r="GW180" s="260">
        <f t="shared" si="237"/>
        <v>40308.43626936707</v>
      </c>
      <c r="GX180" s="260">
        <f t="shared" si="238"/>
        <v>42341.547095450784</v>
      </c>
      <c r="GY180" s="260">
        <f t="shared" si="239"/>
        <v>44477.205676141399</v>
      </c>
      <c r="GZ180" s="260">
        <f t="shared" si="240"/>
        <v>46720.584401374566</v>
      </c>
      <c r="HA180" s="260">
        <f t="shared" si="241"/>
        <v>49077.116550441831</v>
      </c>
      <c r="HB180" s="260">
        <f t="shared" si="242"/>
        <v>51552.509450947487</v>
      </c>
      <c r="HC180" s="260">
        <f t="shared" si="243"/>
        <v>54152.758301487935</v>
      </c>
    </row>
    <row r="181" spans="1:211">
      <c r="A181" s="271" t="s">
        <v>23</v>
      </c>
      <c r="B181" s="274">
        <f>AVERAGE(B142:B164,B165:B180)</f>
        <v>8.9306934877216484E-2</v>
      </c>
      <c r="C181" s="270"/>
      <c r="D181" s="270"/>
      <c r="E181" s="270"/>
      <c r="F181" s="270"/>
      <c r="G181" s="270"/>
      <c r="H181" s="270"/>
      <c r="I181" s="270"/>
      <c r="J181" s="270"/>
      <c r="K181" s="270"/>
      <c r="L181" s="270"/>
      <c r="M181" s="270"/>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c r="AW181" s="244"/>
      <c r="AX181" s="244"/>
      <c r="AY181" s="244"/>
      <c r="AZ181" s="244"/>
      <c r="BA181" s="244"/>
      <c r="BB181" s="244"/>
      <c r="BC181" s="244"/>
      <c r="BD181" s="244"/>
      <c r="BE181" s="244"/>
      <c r="BF181" s="244"/>
      <c r="BG181" s="244"/>
      <c r="BH181" s="244"/>
      <c r="BI181" s="244"/>
      <c r="BJ181" s="244"/>
      <c r="BK181" s="244"/>
      <c r="BL181" s="244"/>
      <c r="BM181" s="244"/>
      <c r="BN181" s="244"/>
      <c r="BO181" s="244"/>
      <c r="BP181" s="244"/>
      <c r="BQ181" s="244"/>
      <c r="BR181" s="244"/>
      <c r="BS181" s="244"/>
      <c r="BT181" s="244"/>
      <c r="BU181" s="244"/>
      <c r="BV181" s="244"/>
      <c r="BW181" s="244"/>
      <c r="BX181" s="244"/>
      <c r="BY181" s="244"/>
      <c r="BZ181" s="244"/>
      <c r="CA181" s="244"/>
      <c r="CB181" s="244"/>
      <c r="CC181" s="244"/>
      <c r="CD181" s="244"/>
      <c r="CE181" s="244"/>
      <c r="CF181" s="244"/>
      <c r="CG181" s="244"/>
      <c r="CH181" s="244"/>
      <c r="CI181" s="244"/>
      <c r="CJ181" s="244"/>
      <c r="CK181" s="244"/>
      <c r="CL181" s="244"/>
      <c r="CM181" s="244"/>
      <c r="CN181" s="244"/>
      <c r="CO181" s="244"/>
      <c r="CP181" s="244"/>
      <c r="CQ181" s="244"/>
      <c r="CR181" s="244"/>
      <c r="CS181" s="244"/>
      <c r="CT181" s="244"/>
      <c r="CU181" s="244"/>
      <c r="CV181" s="244"/>
      <c r="CW181" s="244"/>
      <c r="CX181" s="244"/>
      <c r="CY181" s="244"/>
      <c r="CZ181" s="244"/>
      <c r="DA181" s="244"/>
      <c r="DB181" s="244"/>
      <c r="DC181" s="244"/>
      <c r="DD181" s="244"/>
      <c r="DE181" s="244"/>
      <c r="DF181" s="244"/>
      <c r="DG181" s="244"/>
      <c r="DH181" s="244"/>
      <c r="DI181" s="244"/>
      <c r="DJ181" s="244"/>
      <c r="DK181" s="244"/>
      <c r="DL181" s="244"/>
      <c r="DM181" s="244"/>
      <c r="DN181" s="244"/>
      <c r="DO181" s="244"/>
      <c r="DP181" s="244"/>
      <c r="DQ181" s="244"/>
      <c r="DR181" s="244"/>
      <c r="DS181" s="244"/>
      <c r="DT181" s="244"/>
      <c r="DU181" s="244"/>
      <c r="DV181" s="244"/>
      <c r="DW181" s="244"/>
      <c r="DX181" s="244"/>
      <c r="DY181" s="244"/>
      <c r="DZ181" s="244"/>
      <c r="EA181" s="244"/>
      <c r="EB181" s="244"/>
      <c r="EC181" s="244"/>
      <c r="ED181" s="244"/>
      <c r="EE181" s="244"/>
      <c r="EF181" s="244"/>
      <c r="EG181" s="244"/>
      <c r="EH181" s="244"/>
      <c r="EI181" s="244"/>
      <c r="EJ181" s="244"/>
      <c r="EK181" s="244"/>
      <c r="EL181" s="244"/>
      <c r="EM181" s="244"/>
      <c r="EN181" s="244"/>
      <c r="EO181" s="244"/>
      <c r="EP181" s="244"/>
      <c r="EQ181" s="244"/>
      <c r="ER181" s="244"/>
      <c r="ES181" s="244"/>
      <c r="ET181" s="244"/>
      <c r="EU181" s="244"/>
      <c r="EV181" s="244"/>
      <c r="EW181" s="244"/>
      <c r="EX181" s="244"/>
      <c r="EY181" s="244"/>
      <c r="EZ181" s="244"/>
      <c r="FA181" s="244"/>
      <c r="FB181" s="244"/>
      <c r="FC181" s="244"/>
      <c r="FD181" s="244"/>
      <c r="FE181" s="244"/>
      <c r="FF181" s="244"/>
      <c r="FG181" s="244"/>
      <c r="FH181" s="244"/>
      <c r="FI181" s="244"/>
      <c r="FJ181" s="244"/>
      <c r="FK181" s="244"/>
      <c r="FL181" s="244"/>
      <c r="FM181" s="244"/>
      <c r="FN181" s="244"/>
      <c r="FO181" s="244"/>
      <c r="FP181" s="244"/>
      <c r="FQ181" s="244"/>
      <c r="FR181" s="244"/>
      <c r="FS181" s="244"/>
      <c r="FT181" s="244"/>
      <c r="FU181" s="244"/>
      <c r="FV181" s="244"/>
      <c r="FW181" s="244"/>
      <c r="FX181" s="244"/>
      <c r="FY181" s="244"/>
      <c r="FZ181" s="244"/>
      <c r="GA181" s="244"/>
      <c r="GB181" s="244"/>
      <c r="GC181" s="244"/>
      <c r="GD181" s="244"/>
      <c r="GE181" s="244"/>
      <c r="GF181" s="244"/>
      <c r="GG181" s="244"/>
      <c r="GH181" s="244"/>
      <c r="GI181" s="244"/>
      <c r="GJ181" s="244"/>
      <c r="GK181" s="244"/>
      <c r="GL181" s="244"/>
      <c r="GM181" s="244"/>
      <c r="GN181" s="244"/>
      <c r="GO181" s="244"/>
      <c r="GP181" s="244"/>
      <c r="GQ181" s="244"/>
      <c r="GR181" s="244"/>
      <c r="GS181" s="244"/>
      <c r="GT181" s="244"/>
      <c r="GU181" s="244"/>
      <c r="GV181" s="244"/>
      <c r="GW181" s="244"/>
      <c r="GX181" s="244"/>
      <c r="GY181" s="244"/>
      <c r="GZ181" s="244"/>
      <c r="HA181" s="244"/>
      <c r="HB181" s="244"/>
      <c r="HC181" s="244"/>
    </row>
    <row r="182" spans="1:211">
      <c r="A182" s="271" t="s">
        <v>1270</v>
      </c>
      <c r="B182" s="274">
        <f>AVERAGE(B142:B154,B156:B164,B165:B169,B171:B173,B175,B177:B180)</f>
        <v>8.4411524634963209E-2</v>
      </c>
      <c r="C182" s="270"/>
      <c r="D182" s="270"/>
      <c r="E182" s="270"/>
      <c r="F182" s="270"/>
      <c r="G182" s="270"/>
      <c r="H182" s="270"/>
      <c r="L182" s="270"/>
      <c r="M182" s="270"/>
      <c r="N182" s="244"/>
      <c r="O182" s="244"/>
      <c r="P182" s="244"/>
      <c r="Q182" s="244"/>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c r="BM182" s="244"/>
      <c r="BN182" s="244"/>
      <c r="BO182" s="244"/>
      <c r="BP182" s="244"/>
      <c r="BQ182" s="244"/>
      <c r="BR182" s="244"/>
      <c r="BS182" s="244"/>
      <c r="BT182" s="244"/>
      <c r="BU182" s="244"/>
      <c r="BV182" s="244"/>
      <c r="BW182" s="244"/>
      <c r="BX182" s="244"/>
      <c r="BY182" s="244"/>
      <c r="BZ182" s="244"/>
      <c r="CA182" s="244"/>
      <c r="CB182" s="244"/>
      <c r="CC182" s="244"/>
      <c r="CD182" s="244"/>
      <c r="CE182" s="244"/>
      <c r="CF182" s="244"/>
      <c r="CG182" s="244"/>
      <c r="CH182" s="244"/>
      <c r="CI182" s="244"/>
      <c r="CJ182" s="244"/>
      <c r="CK182" s="244"/>
      <c r="CL182" s="244"/>
      <c r="CM182" s="244"/>
      <c r="CN182" s="244"/>
      <c r="CO182" s="244"/>
      <c r="CP182" s="244"/>
      <c r="CQ182" s="244"/>
      <c r="CR182" s="244"/>
      <c r="CS182" s="244"/>
      <c r="CT182" s="244"/>
      <c r="CU182" s="244"/>
      <c r="CV182" s="244"/>
      <c r="CW182" s="244"/>
      <c r="CX182" s="244"/>
      <c r="CY182" s="244"/>
      <c r="CZ182" s="244"/>
      <c r="DA182" s="244"/>
      <c r="DB182" s="244"/>
      <c r="DC182" s="244"/>
      <c r="DD182" s="244"/>
      <c r="DE182" s="244"/>
      <c r="DF182" s="244"/>
      <c r="DG182" s="244"/>
      <c r="DH182" s="244"/>
      <c r="DI182" s="244"/>
      <c r="DJ182" s="244"/>
      <c r="DK182" s="244"/>
      <c r="DL182" s="244"/>
      <c r="DM182" s="244"/>
      <c r="DN182" s="244"/>
      <c r="DO182" s="244"/>
      <c r="DP182" s="244"/>
      <c r="DQ182" s="244"/>
      <c r="DR182" s="244"/>
      <c r="DS182" s="244"/>
      <c r="DT182" s="244"/>
      <c r="DU182" s="244"/>
      <c r="DV182" s="244"/>
      <c r="DW182" s="244"/>
      <c r="DX182" s="244"/>
      <c r="DY182" s="244"/>
      <c r="DZ182" s="244"/>
      <c r="EA182" s="244"/>
      <c r="EB182" s="244"/>
      <c r="EC182" s="244"/>
      <c r="ED182" s="244"/>
      <c r="EE182" s="244"/>
      <c r="EF182" s="244"/>
      <c r="EG182" s="244"/>
      <c r="EH182" s="244"/>
      <c r="EI182" s="244"/>
      <c r="EJ182" s="244"/>
      <c r="EK182" s="244"/>
      <c r="EL182" s="244"/>
      <c r="EM182" s="244"/>
      <c r="EN182" s="244"/>
      <c r="EO182" s="244"/>
      <c r="EP182" s="244"/>
      <c r="EQ182" s="244"/>
      <c r="ER182" s="244"/>
      <c r="ES182" s="244"/>
      <c r="ET182" s="244"/>
      <c r="EU182" s="244"/>
      <c r="EV182" s="244"/>
      <c r="EW182" s="244"/>
      <c r="EX182" s="244"/>
      <c r="EY182" s="244"/>
      <c r="EZ182" s="244"/>
      <c r="FA182" s="244"/>
      <c r="FB182" s="244"/>
      <c r="FC182" s="244"/>
      <c r="FD182" s="244"/>
      <c r="FE182" s="244"/>
      <c r="FF182" s="244"/>
      <c r="FG182" s="244"/>
      <c r="FH182" s="244"/>
      <c r="FI182" s="244"/>
      <c r="FJ182" s="244"/>
      <c r="FK182" s="244"/>
      <c r="FL182" s="244"/>
      <c r="FM182" s="244"/>
      <c r="FN182" s="244"/>
      <c r="FO182" s="244"/>
      <c r="FP182" s="244"/>
      <c r="FQ182" s="244"/>
      <c r="FR182" s="244"/>
      <c r="FS182" s="244"/>
      <c r="FT182" s="244"/>
      <c r="FU182" s="244"/>
      <c r="FV182" s="244"/>
      <c r="FW182" s="244"/>
      <c r="FX182" s="244"/>
      <c r="FY182" s="244"/>
      <c r="FZ182" s="244"/>
      <c r="GA182" s="244"/>
      <c r="GB182" s="244"/>
      <c r="GC182" s="244"/>
      <c r="GD182" s="244"/>
      <c r="GE182" s="244"/>
      <c r="GF182" s="244"/>
      <c r="GG182" s="244"/>
      <c r="GH182" s="244"/>
      <c r="GI182" s="244"/>
      <c r="GJ182" s="244"/>
      <c r="GK182" s="244"/>
      <c r="GL182" s="244"/>
      <c r="GM182" s="244"/>
      <c r="GN182" s="244"/>
      <c r="GO182" s="244"/>
      <c r="GP182" s="244"/>
      <c r="GQ182" s="244"/>
      <c r="GR182" s="244"/>
      <c r="GS182" s="244"/>
      <c r="GT182" s="244"/>
      <c r="GU182" s="244"/>
      <c r="GV182" s="244"/>
      <c r="GW182" s="244"/>
      <c r="GX182" s="244"/>
      <c r="GY182" s="244"/>
      <c r="GZ182" s="244"/>
      <c r="HA182" s="244"/>
      <c r="HB182" s="244"/>
      <c r="HC182" s="244"/>
    </row>
    <row r="183" spans="1:211">
      <c r="A183" s="271" t="s">
        <v>1271</v>
      </c>
      <c r="B183" s="274">
        <f>AVERAGE(B142:B144,B150:B151,B158,B163,B166:B167,B171:B173,B178:B180)</f>
        <v>8.2222567274653338E-2</v>
      </c>
      <c r="C183" s="270"/>
      <c r="D183" s="270"/>
      <c r="E183" s="270"/>
      <c r="F183" s="270"/>
      <c r="G183" s="270"/>
      <c r="H183" s="270"/>
      <c r="L183" s="270"/>
      <c r="M183" s="270"/>
      <c r="N183" s="244"/>
      <c r="O183" s="244"/>
      <c r="P183" s="244"/>
      <c r="Q183" s="244"/>
      <c r="R183" s="244"/>
      <c r="S183" s="244"/>
      <c r="T183" s="244"/>
      <c r="U183" s="244"/>
      <c r="V183" s="244"/>
      <c r="W183" s="244"/>
      <c r="X183" s="244"/>
      <c r="Y183" s="244"/>
      <c r="Z183" s="244"/>
      <c r="AA183" s="244"/>
      <c r="AB183" s="244"/>
      <c r="AC183" s="244"/>
      <c r="AD183" s="244"/>
      <c r="AE183" s="244"/>
      <c r="AF183" s="244"/>
      <c r="AG183" s="244"/>
      <c r="AH183" s="244"/>
      <c r="AI183" s="244"/>
      <c r="AJ183" s="244"/>
      <c r="AK183" s="244"/>
      <c r="AL183" s="244"/>
      <c r="AM183" s="244"/>
      <c r="AN183" s="244"/>
      <c r="AO183" s="244"/>
      <c r="AP183" s="244"/>
      <c r="AQ183" s="244"/>
      <c r="AR183" s="244"/>
      <c r="AS183" s="244"/>
      <c r="AT183" s="244"/>
      <c r="AU183" s="244"/>
      <c r="AV183" s="244"/>
      <c r="AW183" s="244"/>
      <c r="AX183" s="244"/>
      <c r="AY183" s="244"/>
      <c r="AZ183" s="244"/>
      <c r="BA183" s="244"/>
      <c r="BB183" s="244"/>
      <c r="BC183" s="244"/>
      <c r="BD183" s="244"/>
      <c r="BE183" s="244"/>
      <c r="BF183" s="244"/>
      <c r="BG183" s="244"/>
      <c r="BH183" s="244"/>
      <c r="BI183" s="244"/>
      <c r="BJ183" s="244"/>
      <c r="BK183" s="244"/>
      <c r="BL183" s="244"/>
      <c r="BM183" s="244"/>
      <c r="BN183" s="244"/>
      <c r="BO183" s="244"/>
      <c r="BP183" s="244"/>
      <c r="BQ183" s="244"/>
      <c r="BR183" s="244"/>
      <c r="BS183" s="244"/>
      <c r="BT183" s="244"/>
      <c r="BU183" s="244"/>
      <c r="BV183" s="244"/>
      <c r="BW183" s="244"/>
      <c r="BX183" s="244"/>
      <c r="BY183" s="244"/>
      <c r="BZ183" s="244"/>
      <c r="CA183" s="244"/>
      <c r="CB183" s="244"/>
      <c r="CC183" s="244"/>
      <c r="CD183" s="244"/>
      <c r="CE183" s="244"/>
      <c r="CF183" s="244"/>
      <c r="CG183" s="244"/>
      <c r="CH183" s="244"/>
      <c r="CI183" s="244"/>
      <c r="CJ183" s="244"/>
      <c r="CK183" s="244"/>
      <c r="CL183" s="244"/>
      <c r="CM183" s="244"/>
      <c r="CN183" s="244"/>
      <c r="CO183" s="244"/>
      <c r="CP183" s="244"/>
      <c r="CQ183" s="244"/>
      <c r="CR183" s="244"/>
      <c r="CS183" s="244"/>
      <c r="CT183" s="244"/>
      <c r="CU183" s="244"/>
      <c r="CV183" s="244"/>
      <c r="CW183" s="244"/>
      <c r="CX183" s="244"/>
      <c r="CY183" s="244"/>
      <c r="CZ183" s="244"/>
      <c r="DA183" s="244"/>
      <c r="DB183" s="244"/>
      <c r="DC183" s="244"/>
      <c r="DD183" s="244"/>
      <c r="DE183" s="244"/>
      <c r="DF183" s="244"/>
      <c r="DG183" s="244"/>
      <c r="DH183" s="244"/>
      <c r="DI183" s="244"/>
      <c r="DJ183" s="244"/>
      <c r="DK183" s="244"/>
      <c r="DL183" s="244"/>
      <c r="DM183" s="244"/>
      <c r="DN183" s="244"/>
      <c r="DO183" s="244"/>
      <c r="DP183" s="244"/>
      <c r="DQ183" s="244"/>
      <c r="DR183" s="244"/>
      <c r="DS183" s="244"/>
      <c r="DT183" s="244"/>
      <c r="DU183" s="244"/>
      <c r="DV183" s="244"/>
      <c r="DW183" s="244"/>
      <c r="DX183" s="244"/>
      <c r="DY183" s="244"/>
      <c r="DZ183" s="244"/>
      <c r="EA183" s="244"/>
      <c r="EB183" s="244"/>
      <c r="EC183" s="244"/>
      <c r="ED183" s="244"/>
      <c r="EE183" s="244"/>
      <c r="EF183" s="244"/>
      <c r="EG183" s="244"/>
      <c r="EH183" s="244"/>
      <c r="EI183" s="244"/>
      <c r="EJ183" s="244"/>
      <c r="EK183" s="244"/>
      <c r="EL183" s="244"/>
      <c r="EM183" s="244"/>
      <c r="EN183" s="244"/>
      <c r="EO183" s="244"/>
      <c r="EP183" s="244"/>
      <c r="EQ183" s="244"/>
      <c r="ER183" s="244"/>
      <c r="ES183" s="244"/>
      <c r="ET183" s="244"/>
      <c r="EU183" s="244"/>
      <c r="EV183" s="244"/>
      <c r="EW183" s="244"/>
      <c r="EX183" s="244"/>
      <c r="EY183" s="244"/>
      <c r="EZ183" s="244"/>
      <c r="FA183" s="244"/>
      <c r="FB183" s="244"/>
      <c r="FC183" s="244"/>
      <c r="FD183" s="244"/>
      <c r="FE183" s="244"/>
      <c r="FF183" s="244"/>
      <c r="FG183" s="244"/>
      <c r="FH183" s="244"/>
      <c r="FI183" s="244"/>
      <c r="FJ183" s="244"/>
      <c r="FK183" s="244"/>
      <c r="FL183" s="244"/>
      <c r="FM183" s="244"/>
      <c r="FN183" s="244"/>
      <c r="FO183" s="244"/>
      <c r="FP183" s="244"/>
      <c r="FQ183" s="244"/>
      <c r="FR183" s="244"/>
      <c r="FS183" s="244"/>
      <c r="FT183" s="244"/>
      <c r="FU183" s="244"/>
      <c r="FV183" s="244"/>
      <c r="FW183" s="244"/>
      <c r="FX183" s="244"/>
      <c r="FY183" s="244"/>
      <c r="FZ183" s="244"/>
      <c r="GA183" s="244"/>
      <c r="GB183" s="244"/>
      <c r="GC183" s="244"/>
      <c r="GD183" s="244"/>
      <c r="GE183" s="244"/>
      <c r="GF183" s="244"/>
      <c r="GG183" s="244"/>
      <c r="GH183" s="244"/>
      <c r="GI183" s="244"/>
      <c r="GJ183" s="244"/>
      <c r="GK183" s="244"/>
      <c r="GL183" s="244"/>
      <c r="GM183" s="244"/>
      <c r="GN183" s="244"/>
      <c r="GO183" s="244"/>
      <c r="GP183" s="244"/>
      <c r="GQ183" s="244"/>
      <c r="GR183" s="244"/>
      <c r="GS183" s="244"/>
      <c r="GT183" s="244"/>
      <c r="GU183" s="244"/>
      <c r="GV183" s="244"/>
      <c r="GW183" s="244"/>
      <c r="GX183" s="244"/>
      <c r="GY183" s="244"/>
      <c r="GZ183" s="244"/>
      <c r="HA183" s="244"/>
      <c r="HB183" s="244"/>
      <c r="HC183" s="244"/>
    </row>
    <row r="184" spans="1:211">
      <c r="A184" s="271" t="s">
        <v>1272</v>
      </c>
      <c r="B184" s="274">
        <f>AVERAGE(B144,B158,B163,B171:B173)</f>
        <v>8.2555296928398136E-2</v>
      </c>
      <c r="C184" s="270"/>
      <c r="D184" s="270"/>
      <c r="E184" s="270"/>
      <c r="F184" s="270"/>
      <c r="G184" s="270"/>
      <c r="H184" s="270"/>
      <c r="I184" s="270"/>
      <c r="J184" s="270"/>
      <c r="K184" s="270"/>
      <c r="L184" s="270"/>
      <c r="M184" s="270"/>
      <c r="N184" s="244"/>
      <c r="O184" s="244"/>
      <c r="P184" s="244"/>
      <c r="Q184" s="244"/>
      <c r="R184" s="244"/>
      <c r="S184" s="244"/>
      <c r="T184" s="244"/>
      <c r="U184" s="244"/>
      <c r="V184" s="244"/>
      <c r="W184" s="244"/>
      <c r="X184" s="244"/>
      <c r="Y184" s="244"/>
      <c r="Z184" s="244"/>
      <c r="AA184" s="244"/>
      <c r="AB184" s="244"/>
      <c r="AC184" s="244"/>
      <c r="AD184" s="244"/>
      <c r="AE184" s="244"/>
      <c r="AF184" s="244"/>
      <c r="AG184" s="244"/>
      <c r="AH184" s="244"/>
      <c r="AI184" s="244"/>
      <c r="AJ184" s="244"/>
      <c r="AK184" s="244"/>
      <c r="AL184" s="244"/>
      <c r="AM184" s="244"/>
      <c r="AN184" s="244"/>
      <c r="AO184" s="244"/>
      <c r="AP184" s="244"/>
      <c r="AQ184" s="244"/>
      <c r="AR184" s="244"/>
      <c r="AS184" s="244"/>
      <c r="AT184" s="244"/>
      <c r="AU184" s="244"/>
      <c r="AV184" s="244"/>
      <c r="AW184" s="244"/>
      <c r="AX184" s="244"/>
      <c r="AY184" s="244"/>
      <c r="AZ184" s="244"/>
      <c r="BA184" s="244"/>
      <c r="BB184" s="244"/>
      <c r="BC184" s="244"/>
      <c r="BD184" s="244"/>
      <c r="BE184" s="244"/>
      <c r="BF184" s="244"/>
      <c r="BG184" s="244"/>
      <c r="BH184" s="244"/>
      <c r="BI184" s="244"/>
      <c r="BJ184" s="244"/>
      <c r="BK184" s="244"/>
      <c r="BL184" s="244"/>
      <c r="BM184" s="244"/>
      <c r="BN184" s="244"/>
      <c r="BO184" s="244"/>
      <c r="BP184" s="244"/>
      <c r="BQ184" s="244"/>
      <c r="BR184" s="244"/>
      <c r="BS184" s="244"/>
      <c r="BT184" s="244"/>
      <c r="BU184" s="244"/>
      <c r="BV184" s="244"/>
      <c r="BW184" s="244"/>
      <c r="BX184" s="244"/>
      <c r="BY184" s="244"/>
      <c r="BZ184" s="244"/>
      <c r="CA184" s="244"/>
      <c r="CB184" s="244"/>
      <c r="CC184" s="244"/>
      <c r="CD184" s="244"/>
      <c r="CE184" s="244"/>
      <c r="CF184" s="244"/>
      <c r="CG184" s="244"/>
      <c r="CH184" s="244"/>
      <c r="CI184" s="244"/>
      <c r="CJ184" s="244"/>
      <c r="CK184" s="244"/>
      <c r="CL184" s="244"/>
      <c r="CM184" s="244"/>
      <c r="CN184" s="244"/>
      <c r="CO184" s="244"/>
      <c r="CP184" s="244"/>
      <c r="CQ184" s="244"/>
      <c r="CR184" s="244"/>
      <c r="CS184" s="244"/>
      <c r="CT184" s="244"/>
      <c r="CU184" s="244"/>
      <c r="CV184" s="244"/>
      <c r="CW184" s="244"/>
      <c r="CX184" s="244"/>
      <c r="CY184" s="244"/>
      <c r="CZ184" s="244"/>
      <c r="DA184" s="244"/>
      <c r="DB184" s="244"/>
      <c r="DC184" s="244"/>
      <c r="DD184" s="244"/>
      <c r="DE184" s="244"/>
      <c r="DF184" s="244"/>
      <c r="DG184" s="244"/>
      <c r="DH184" s="244"/>
      <c r="DI184" s="244"/>
      <c r="DJ184" s="244"/>
      <c r="DK184" s="244"/>
      <c r="DL184" s="244"/>
      <c r="DM184" s="244"/>
      <c r="DN184" s="244"/>
      <c r="DO184" s="244"/>
      <c r="DP184" s="244"/>
      <c r="DQ184" s="244"/>
      <c r="DR184" s="244"/>
      <c r="DS184" s="244"/>
      <c r="DT184" s="244"/>
      <c r="DU184" s="244"/>
      <c r="DV184" s="244"/>
      <c r="DW184" s="244"/>
      <c r="DX184" s="244"/>
      <c r="DY184" s="244"/>
      <c r="DZ184" s="244"/>
      <c r="EA184" s="244"/>
      <c r="EB184" s="244"/>
      <c r="EC184" s="244"/>
      <c r="ED184" s="244"/>
      <c r="EE184" s="244"/>
      <c r="EF184" s="244"/>
      <c r="EG184" s="244"/>
      <c r="EH184" s="244"/>
      <c r="EI184" s="244"/>
      <c r="EJ184" s="244"/>
      <c r="EK184" s="244"/>
      <c r="EL184" s="244"/>
      <c r="EM184" s="244"/>
      <c r="EN184" s="244"/>
      <c r="EO184" s="244"/>
      <c r="EP184" s="244"/>
      <c r="EQ184" s="244"/>
      <c r="ER184" s="244"/>
      <c r="ES184" s="244"/>
      <c r="ET184" s="244"/>
      <c r="EU184" s="244"/>
      <c r="EV184" s="244"/>
      <c r="EW184" s="244"/>
      <c r="EX184" s="244"/>
      <c r="EY184" s="244"/>
      <c r="EZ184" s="244"/>
      <c r="FA184" s="244"/>
      <c r="FB184" s="244"/>
      <c r="FC184" s="244"/>
      <c r="FD184" s="244"/>
      <c r="FE184" s="244"/>
      <c r="FF184" s="244"/>
      <c r="FG184" s="244"/>
      <c r="FH184" s="244"/>
      <c r="FI184" s="244"/>
      <c r="FJ184" s="244"/>
      <c r="FK184" s="244"/>
      <c r="FL184" s="244"/>
      <c r="FM184" s="244"/>
      <c r="FN184" s="244"/>
      <c r="FO184" s="244"/>
      <c r="FP184" s="244"/>
      <c r="FQ184" s="244"/>
      <c r="FR184" s="244"/>
      <c r="FS184" s="244"/>
      <c r="FT184" s="244"/>
      <c r="FU184" s="244"/>
      <c r="FV184" s="244"/>
      <c r="FW184" s="244"/>
      <c r="FX184" s="244"/>
      <c r="FY184" s="244"/>
      <c r="FZ184" s="244"/>
      <c r="GA184" s="244"/>
      <c r="GB184" s="244"/>
      <c r="GC184" s="244"/>
      <c r="GD184" s="244"/>
      <c r="GE184" s="244"/>
      <c r="GF184" s="244"/>
      <c r="GG184" s="244"/>
      <c r="GH184" s="244"/>
      <c r="GI184" s="244"/>
      <c r="GJ184" s="244"/>
      <c r="GK184" s="244"/>
      <c r="GL184" s="244"/>
      <c r="GM184" s="244"/>
      <c r="GN184" s="244"/>
      <c r="GO184" s="244"/>
      <c r="GP184" s="244"/>
      <c r="GQ184" s="244"/>
      <c r="GR184" s="244"/>
      <c r="GS184" s="244"/>
      <c r="GT184" s="244"/>
      <c r="GU184" s="244"/>
      <c r="GV184" s="244"/>
      <c r="GW184" s="244"/>
      <c r="GX184" s="244"/>
      <c r="GY184" s="244"/>
      <c r="GZ184" s="244"/>
      <c r="HA184" s="244"/>
      <c r="HB184" s="244"/>
      <c r="HC184" s="244"/>
    </row>
    <row r="185" spans="1:211">
      <c r="A185" s="271" t="s">
        <v>1283</v>
      </c>
      <c r="B185" s="274">
        <f>AVERAGE(B158,B163,B171:B173)</f>
        <v>8.2531370283918631E-2</v>
      </c>
      <c r="C185" s="270"/>
      <c r="D185" s="270"/>
      <c r="E185" s="270"/>
      <c r="F185" s="270"/>
      <c r="G185" s="270"/>
      <c r="H185" s="270"/>
      <c r="I185" s="270"/>
      <c r="J185" s="270"/>
      <c r="K185" s="270"/>
      <c r="L185" s="270"/>
      <c r="M185" s="270"/>
      <c r="N185" s="244"/>
      <c r="O185" s="244"/>
      <c r="P185" s="244"/>
      <c r="Q185" s="244"/>
      <c r="R185" s="244"/>
      <c r="S185" s="244"/>
      <c r="T185" s="244"/>
      <c r="U185" s="244"/>
      <c r="V185" s="244"/>
      <c r="W185" s="244"/>
      <c r="X185" s="244"/>
      <c r="Y185" s="244"/>
      <c r="Z185" s="244"/>
      <c r="AA185" s="244"/>
      <c r="AB185" s="244"/>
      <c r="AC185" s="244"/>
      <c r="AD185" s="244"/>
      <c r="AE185" s="244"/>
      <c r="AF185" s="244"/>
      <c r="AG185" s="244"/>
      <c r="AH185" s="244"/>
      <c r="AI185" s="244"/>
      <c r="AJ185" s="244"/>
      <c r="AK185" s="244"/>
      <c r="AL185" s="244"/>
      <c r="AM185" s="244"/>
      <c r="AN185" s="244"/>
      <c r="AO185" s="244"/>
      <c r="AP185" s="244"/>
      <c r="AQ185" s="244"/>
      <c r="AR185" s="244"/>
      <c r="AS185" s="244"/>
      <c r="AT185" s="244"/>
      <c r="AU185" s="244"/>
      <c r="AV185" s="244"/>
      <c r="AW185" s="244"/>
      <c r="AX185" s="244"/>
      <c r="AY185" s="244"/>
      <c r="AZ185" s="244"/>
      <c r="BA185" s="244"/>
      <c r="BB185" s="244"/>
      <c r="BC185" s="244"/>
      <c r="BD185" s="244"/>
      <c r="BE185" s="244"/>
      <c r="BF185" s="244"/>
      <c r="BG185" s="244"/>
      <c r="BH185" s="244"/>
      <c r="BI185" s="244"/>
      <c r="BJ185" s="244"/>
      <c r="BK185" s="244"/>
      <c r="BL185" s="244"/>
      <c r="BM185" s="244"/>
      <c r="BN185" s="244"/>
      <c r="BO185" s="244"/>
      <c r="BP185" s="244"/>
      <c r="BQ185" s="244"/>
      <c r="BR185" s="244"/>
      <c r="BS185" s="244"/>
      <c r="BT185" s="244"/>
      <c r="BU185" s="244"/>
      <c r="BV185" s="244"/>
      <c r="BW185" s="244"/>
      <c r="BX185" s="244"/>
      <c r="BY185" s="244"/>
      <c r="BZ185" s="244"/>
      <c r="CA185" s="244"/>
      <c r="CB185" s="244"/>
      <c r="CC185" s="244"/>
      <c r="CD185" s="244"/>
      <c r="CE185" s="244"/>
      <c r="CF185" s="244"/>
      <c r="CG185" s="244"/>
      <c r="CH185" s="244"/>
      <c r="CI185" s="244"/>
      <c r="CJ185" s="244"/>
      <c r="CK185" s="244"/>
      <c r="CL185" s="244"/>
      <c r="CM185" s="244"/>
      <c r="CN185" s="244"/>
      <c r="CO185" s="244"/>
      <c r="CP185" s="244"/>
      <c r="CQ185" s="244"/>
      <c r="CR185" s="244"/>
      <c r="CS185" s="244"/>
      <c r="CT185" s="244"/>
      <c r="CU185" s="244"/>
      <c r="CV185" s="244"/>
      <c r="CW185" s="244"/>
      <c r="CX185" s="244"/>
      <c r="CY185" s="244"/>
      <c r="CZ185" s="244"/>
      <c r="DA185" s="244"/>
      <c r="DB185" s="244"/>
      <c r="DC185" s="244"/>
      <c r="DD185" s="244"/>
      <c r="DE185" s="244"/>
      <c r="DF185" s="244"/>
      <c r="DG185" s="244"/>
      <c r="DH185" s="244"/>
      <c r="DI185" s="244"/>
      <c r="DJ185" s="244"/>
      <c r="DK185" s="244"/>
      <c r="DL185" s="244"/>
      <c r="DM185" s="244"/>
      <c r="DN185" s="244"/>
      <c r="DO185" s="244"/>
      <c r="DP185" s="244"/>
      <c r="DQ185" s="244"/>
      <c r="DR185" s="244"/>
      <c r="DS185" s="244"/>
      <c r="DT185" s="244"/>
      <c r="DU185" s="244"/>
      <c r="DV185" s="244"/>
      <c r="DW185" s="244"/>
      <c r="DX185" s="244"/>
      <c r="DY185" s="244"/>
      <c r="DZ185" s="244"/>
      <c r="EA185" s="244"/>
      <c r="EB185" s="244"/>
      <c r="EC185" s="244"/>
      <c r="ED185" s="244"/>
      <c r="EE185" s="244"/>
      <c r="EF185" s="244"/>
      <c r="EG185" s="244"/>
      <c r="EH185" s="244"/>
      <c r="EI185" s="244"/>
      <c r="EJ185" s="244"/>
      <c r="EK185" s="244"/>
      <c r="EL185" s="244"/>
      <c r="EM185" s="244"/>
      <c r="EN185" s="244"/>
      <c r="EO185" s="244"/>
      <c r="EP185" s="244"/>
      <c r="EQ185" s="244"/>
      <c r="ER185" s="244"/>
      <c r="ES185" s="244"/>
      <c r="ET185" s="244"/>
      <c r="EU185" s="244"/>
      <c r="EV185" s="244"/>
      <c r="EW185" s="244"/>
      <c r="EX185" s="244"/>
      <c r="EY185" s="244"/>
      <c r="EZ185" s="244"/>
      <c r="FA185" s="244"/>
      <c r="FB185" s="244"/>
      <c r="FC185" s="244"/>
      <c r="FD185" s="244"/>
      <c r="FE185" s="244"/>
      <c r="FF185" s="244"/>
      <c r="FG185" s="244"/>
      <c r="FH185" s="244"/>
      <c r="FI185" s="244"/>
      <c r="FJ185" s="244"/>
      <c r="FK185" s="244"/>
      <c r="FL185" s="244"/>
      <c r="FM185" s="244"/>
      <c r="FN185" s="244"/>
      <c r="FO185" s="244"/>
      <c r="FP185" s="244"/>
      <c r="FQ185" s="244"/>
      <c r="FR185" s="244"/>
      <c r="FS185" s="244"/>
      <c r="FT185" s="244"/>
      <c r="FU185" s="244"/>
      <c r="FV185" s="244"/>
      <c r="FW185" s="244"/>
      <c r="FX185" s="244"/>
      <c r="FY185" s="244"/>
      <c r="FZ185" s="244"/>
      <c r="GA185" s="244"/>
      <c r="GB185" s="244"/>
      <c r="GC185" s="244"/>
      <c r="GD185" s="244"/>
      <c r="GE185" s="244"/>
      <c r="GF185" s="244"/>
      <c r="GG185" s="244"/>
      <c r="GH185" s="244"/>
      <c r="GI185" s="244"/>
      <c r="GJ185" s="244"/>
      <c r="GK185" s="244"/>
      <c r="GL185" s="244"/>
      <c r="GM185" s="244"/>
      <c r="GN185" s="244"/>
      <c r="GO185" s="244"/>
      <c r="GP185" s="244"/>
      <c r="GQ185" s="244"/>
      <c r="GR185" s="244"/>
      <c r="GS185" s="244"/>
      <c r="GT185" s="244"/>
      <c r="GU185" s="244"/>
      <c r="GV185" s="244"/>
      <c r="GW185" s="244"/>
      <c r="GX185" s="244"/>
      <c r="GY185" s="244"/>
      <c r="GZ185" s="244"/>
      <c r="HA185" s="244"/>
      <c r="HB185" s="244"/>
      <c r="HC185" s="244"/>
    </row>
    <row r="186" spans="1:211">
      <c r="A186" s="244"/>
      <c r="B186" s="262"/>
      <c r="C186" s="244"/>
      <c r="D186" s="244"/>
      <c r="E186" s="244"/>
      <c r="F186" s="244"/>
      <c r="G186" s="244"/>
      <c r="H186" s="244"/>
      <c r="I186" s="244"/>
      <c r="J186" s="244"/>
      <c r="K186" s="244"/>
      <c r="L186" s="244"/>
      <c r="M186" s="244"/>
      <c r="N186" s="244"/>
      <c r="O186" s="244"/>
      <c r="P186" s="244"/>
      <c r="Q186" s="244"/>
      <c r="R186" s="244"/>
      <c r="S186" s="244"/>
      <c r="T186" s="244"/>
      <c r="U186" s="244"/>
      <c r="V186" s="244"/>
      <c r="W186" s="244"/>
      <c r="X186" s="244"/>
      <c r="Y186" s="244"/>
      <c r="Z186" s="244"/>
      <c r="AA186" s="244"/>
      <c r="AB186" s="244"/>
      <c r="AC186" s="244"/>
      <c r="AD186" s="244"/>
      <c r="AE186" s="244"/>
      <c r="AF186" s="244"/>
      <c r="AG186" s="244"/>
      <c r="AH186" s="244"/>
      <c r="AI186" s="244"/>
      <c r="AJ186" s="244"/>
      <c r="AK186" s="244"/>
      <c r="AL186" s="244"/>
      <c r="AM186" s="244"/>
      <c r="AN186" s="244"/>
      <c r="AO186" s="244"/>
      <c r="AP186" s="244"/>
      <c r="AQ186" s="244"/>
      <c r="AR186" s="244"/>
      <c r="AS186" s="244"/>
      <c r="AT186" s="244"/>
      <c r="AU186" s="244"/>
      <c r="AV186" s="244"/>
      <c r="AW186" s="244"/>
      <c r="AX186" s="244"/>
      <c r="AY186" s="244"/>
      <c r="AZ186" s="244"/>
      <c r="BA186" s="244"/>
      <c r="BB186" s="244"/>
      <c r="BC186" s="244"/>
      <c r="BD186" s="244"/>
      <c r="BE186" s="244"/>
      <c r="BF186" s="244"/>
      <c r="BG186" s="244"/>
      <c r="BH186" s="244"/>
      <c r="BI186" s="244"/>
      <c r="BJ186" s="244"/>
      <c r="BK186" s="244"/>
      <c r="BL186" s="244"/>
      <c r="BM186" s="244"/>
      <c r="BN186" s="244"/>
      <c r="BO186" s="244"/>
      <c r="BP186" s="244"/>
      <c r="BQ186" s="244"/>
      <c r="BR186" s="244"/>
      <c r="BS186" s="244"/>
      <c r="BT186" s="244"/>
      <c r="BU186" s="244"/>
      <c r="BV186" s="244"/>
      <c r="BW186" s="244"/>
      <c r="BX186" s="244"/>
      <c r="BY186" s="244"/>
      <c r="BZ186" s="244"/>
      <c r="CA186" s="244"/>
      <c r="CB186" s="244"/>
      <c r="CC186" s="244"/>
      <c r="CD186" s="244"/>
      <c r="CE186" s="244"/>
      <c r="CF186" s="244"/>
      <c r="CG186" s="244"/>
      <c r="CH186" s="244"/>
      <c r="CI186" s="244"/>
      <c r="CJ186" s="244"/>
      <c r="CK186" s="244"/>
      <c r="CL186" s="244"/>
      <c r="CM186" s="244"/>
      <c r="CN186" s="244"/>
      <c r="CO186" s="244"/>
      <c r="CP186" s="244"/>
      <c r="CQ186" s="244"/>
      <c r="CR186" s="244"/>
      <c r="CS186" s="244"/>
      <c r="CT186" s="244"/>
      <c r="CU186" s="244"/>
      <c r="CV186" s="244"/>
      <c r="CW186" s="244"/>
      <c r="CX186" s="244"/>
      <c r="CY186" s="244"/>
      <c r="CZ186" s="244"/>
      <c r="DA186" s="244"/>
      <c r="DB186" s="244"/>
      <c r="DC186" s="244"/>
      <c r="DD186" s="244"/>
      <c r="DE186" s="244"/>
      <c r="DF186" s="244"/>
      <c r="DG186" s="244"/>
      <c r="DH186" s="244"/>
      <c r="DI186" s="244"/>
      <c r="DJ186" s="244"/>
      <c r="DK186" s="244"/>
      <c r="DL186" s="244"/>
      <c r="DM186" s="244"/>
      <c r="DN186" s="244"/>
      <c r="DO186" s="244"/>
      <c r="DP186" s="244"/>
      <c r="DQ186" s="244"/>
      <c r="DR186" s="244"/>
      <c r="DS186" s="244"/>
      <c r="DT186" s="244"/>
      <c r="DU186" s="244"/>
      <c r="DV186" s="244"/>
      <c r="DW186" s="244"/>
      <c r="DX186" s="244"/>
      <c r="DY186" s="244"/>
      <c r="DZ186" s="244"/>
      <c r="EA186" s="244"/>
      <c r="EB186" s="244"/>
      <c r="EC186" s="244"/>
      <c r="ED186" s="244"/>
      <c r="EE186" s="244"/>
      <c r="EF186" s="244"/>
      <c r="EG186" s="244"/>
      <c r="EH186" s="244"/>
      <c r="EI186" s="244"/>
      <c r="EJ186" s="244"/>
      <c r="EK186" s="244"/>
      <c r="EL186" s="244"/>
      <c r="EM186" s="244"/>
      <c r="EN186" s="244"/>
      <c r="EO186" s="244"/>
      <c r="EP186" s="244"/>
      <c r="EQ186" s="244"/>
      <c r="ER186" s="244"/>
      <c r="ES186" s="244"/>
      <c r="ET186" s="244"/>
      <c r="EU186" s="244"/>
      <c r="EV186" s="244"/>
      <c r="EW186" s="244"/>
      <c r="EX186" s="244"/>
      <c r="EY186" s="244"/>
      <c r="EZ186" s="244"/>
      <c r="FA186" s="244"/>
      <c r="FB186" s="244"/>
      <c r="FC186" s="244"/>
      <c r="FD186" s="244"/>
      <c r="FE186" s="244"/>
      <c r="FF186" s="244"/>
      <c r="FG186" s="244"/>
      <c r="FH186" s="244"/>
      <c r="FI186" s="244"/>
      <c r="FJ186" s="244"/>
      <c r="FK186" s="244"/>
      <c r="FL186" s="244"/>
      <c r="FM186" s="244"/>
      <c r="FN186" s="244"/>
      <c r="FO186" s="244"/>
      <c r="FP186" s="244"/>
      <c r="FQ186" s="244"/>
      <c r="FR186" s="244"/>
      <c r="FS186" s="244"/>
      <c r="FT186" s="244"/>
      <c r="FU186" s="244"/>
      <c r="FV186" s="244"/>
      <c r="FW186" s="244"/>
      <c r="FX186" s="244"/>
      <c r="FY186" s="244"/>
      <c r="FZ186" s="244"/>
      <c r="GA186" s="244"/>
      <c r="GB186" s="244"/>
      <c r="GC186" s="244"/>
      <c r="GD186" s="244"/>
      <c r="GE186" s="244"/>
      <c r="GF186" s="244"/>
      <c r="GG186" s="244"/>
      <c r="GH186" s="244"/>
      <c r="GI186" s="244"/>
      <c r="GJ186" s="244"/>
      <c r="GK186" s="244"/>
      <c r="GL186" s="244"/>
      <c r="GM186" s="244"/>
      <c r="GN186" s="244"/>
      <c r="GO186" s="244"/>
      <c r="GP186" s="244"/>
      <c r="GQ186" s="244"/>
      <c r="GR186" s="244"/>
      <c r="GS186" s="244"/>
      <c r="GT186" s="244"/>
      <c r="GU186" s="244"/>
      <c r="GV186" s="244"/>
      <c r="GW186" s="244"/>
      <c r="GX186" s="244"/>
      <c r="GY186" s="244"/>
      <c r="GZ186" s="244"/>
      <c r="HA186" s="244"/>
      <c r="HB186" s="244"/>
      <c r="HC186" s="244"/>
    </row>
    <row r="187" spans="1:211">
      <c r="A187" s="259" t="s">
        <v>1284</v>
      </c>
      <c r="B187" s="244"/>
      <c r="C187" s="264"/>
      <c r="D187" s="244"/>
      <c r="E187" s="244"/>
      <c r="F187" s="244"/>
      <c r="G187" s="244"/>
      <c r="H187" s="244"/>
      <c r="I187" s="244"/>
      <c r="J187" s="244"/>
      <c r="K187" s="244"/>
      <c r="L187" s="244"/>
      <c r="M187" s="244"/>
      <c r="N187" s="244"/>
      <c r="O187" s="244"/>
      <c r="P187" s="244"/>
      <c r="Q187" s="244"/>
      <c r="R187" s="244"/>
      <c r="S187" s="244"/>
      <c r="T187" s="244"/>
      <c r="U187" s="244"/>
      <c r="V187" s="244"/>
      <c r="W187" s="244"/>
      <c r="X187" s="244"/>
      <c r="Y187" s="244"/>
      <c r="Z187" s="244"/>
      <c r="AA187" s="244"/>
      <c r="AB187" s="244"/>
      <c r="AC187" s="244"/>
      <c r="AD187" s="244"/>
      <c r="AE187" s="244"/>
      <c r="AF187" s="244"/>
      <c r="AG187" s="244"/>
      <c r="AH187" s="244"/>
      <c r="AI187" s="244"/>
      <c r="AJ187" s="244"/>
      <c r="AK187" s="244"/>
      <c r="AL187" s="244"/>
      <c r="AM187" s="244"/>
      <c r="AN187" s="244"/>
      <c r="AO187" s="244"/>
      <c r="AP187" s="244"/>
      <c r="AQ187" s="244"/>
      <c r="AR187" s="244"/>
      <c r="AS187" s="244"/>
      <c r="AT187" s="244"/>
      <c r="AU187" s="244"/>
      <c r="AV187" s="244"/>
      <c r="AW187" s="244"/>
      <c r="AX187" s="244"/>
      <c r="AY187" s="244"/>
      <c r="AZ187" s="244"/>
      <c r="BA187" s="244"/>
      <c r="BB187" s="244"/>
      <c r="BC187" s="244"/>
      <c r="BD187" s="244"/>
      <c r="BE187" s="244"/>
      <c r="BF187" s="244"/>
      <c r="BG187" s="244"/>
      <c r="BH187" s="244"/>
      <c r="BI187" s="244"/>
      <c r="BJ187" s="244"/>
      <c r="BK187" s="244"/>
      <c r="BL187" s="244"/>
      <c r="BM187" s="244"/>
      <c r="BN187" s="244"/>
      <c r="BO187" s="244"/>
      <c r="BP187" s="244"/>
      <c r="BQ187" s="244"/>
      <c r="BR187" s="244"/>
      <c r="BS187" s="244"/>
      <c r="BT187" s="244"/>
      <c r="BU187" s="244"/>
      <c r="BV187" s="244"/>
      <c r="BW187" s="244"/>
      <c r="BX187" s="244"/>
      <c r="BY187" s="244"/>
      <c r="BZ187" s="244"/>
      <c r="CA187" s="244"/>
      <c r="CB187" s="244"/>
      <c r="CC187" s="244"/>
      <c r="CD187" s="244"/>
      <c r="CE187" s="244"/>
      <c r="CF187" s="244"/>
      <c r="CG187" s="244"/>
      <c r="CH187" s="244"/>
      <c r="CI187" s="244"/>
      <c r="CJ187" s="244"/>
      <c r="CK187" s="244"/>
      <c r="CL187" s="244"/>
      <c r="CM187" s="244"/>
      <c r="CN187" s="244"/>
      <c r="CO187" s="244"/>
      <c r="CP187" s="244"/>
      <c r="CQ187" s="244"/>
      <c r="CR187" s="244"/>
      <c r="CS187" s="244"/>
      <c r="CT187" s="244"/>
      <c r="CU187" s="244"/>
      <c r="CV187" s="244"/>
      <c r="CW187" s="244"/>
      <c r="CX187" s="244"/>
      <c r="CY187" s="244"/>
      <c r="CZ187" s="244"/>
      <c r="DA187" s="244"/>
      <c r="DB187" s="244"/>
      <c r="DC187" s="244"/>
      <c r="DD187" s="244"/>
      <c r="DE187" s="244"/>
      <c r="DF187" s="244"/>
      <c r="DG187" s="244"/>
      <c r="DH187" s="244"/>
      <c r="DI187" s="244"/>
      <c r="DJ187" s="244"/>
      <c r="DK187" s="244"/>
      <c r="DL187" s="244"/>
      <c r="DM187" s="244"/>
      <c r="DN187" s="244"/>
      <c r="DO187" s="244"/>
      <c r="DP187" s="244"/>
      <c r="DQ187" s="244"/>
      <c r="DR187" s="244"/>
      <c r="DS187" s="244"/>
      <c r="DT187" s="244"/>
      <c r="DU187" s="244"/>
      <c r="DV187" s="244"/>
      <c r="DW187" s="244"/>
      <c r="DX187" s="244"/>
      <c r="DY187" s="244"/>
      <c r="DZ187" s="244"/>
      <c r="EA187" s="244"/>
      <c r="EB187" s="244"/>
      <c r="EC187" s="244"/>
      <c r="ED187" s="244"/>
      <c r="EE187" s="244"/>
      <c r="EF187" s="244"/>
      <c r="EG187" s="244"/>
      <c r="EH187" s="244"/>
      <c r="EI187" s="244"/>
      <c r="EJ187" s="244"/>
      <c r="EK187" s="244"/>
      <c r="EL187" s="244"/>
      <c r="EM187" s="244"/>
      <c r="EN187" s="244"/>
      <c r="EO187" s="244"/>
      <c r="EP187" s="244"/>
      <c r="EQ187" s="244"/>
      <c r="ER187" s="244"/>
      <c r="ES187" s="244"/>
      <c r="ET187" s="244"/>
      <c r="EU187" s="244"/>
      <c r="EV187" s="244"/>
      <c r="EW187" s="244"/>
      <c r="EX187" s="244"/>
      <c r="EY187" s="244"/>
      <c r="EZ187" s="244"/>
      <c r="FA187" s="244"/>
      <c r="FB187" s="244"/>
      <c r="FC187" s="244"/>
      <c r="FD187" s="244"/>
      <c r="FE187" s="244"/>
      <c r="FF187" s="244"/>
      <c r="FG187" s="244"/>
      <c r="FH187" s="244"/>
      <c r="FI187" s="244"/>
      <c r="FJ187" s="244"/>
      <c r="FK187" s="244"/>
      <c r="FL187" s="244"/>
      <c r="FM187" s="244"/>
      <c r="FN187" s="244"/>
      <c r="FO187" s="244"/>
      <c r="FP187" s="244"/>
      <c r="FQ187" s="244"/>
      <c r="FR187" s="244"/>
      <c r="FS187" s="244"/>
      <c r="FT187" s="244"/>
      <c r="FU187" s="244"/>
      <c r="FV187" s="244"/>
      <c r="FW187" s="244"/>
      <c r="FX187" s="244"/>
      <c r="FY187" s="244"/>
      <c r="FZ187" s="244"/>
      <c r="GA187" s="244"/>
      <c r="GB187" s="244"/>
      <c r="GC187" s="244"/>
      <c r="GD187" s="244"/>
      <c r="GE187" s="244"/>
      <c r="GF187" s="244"/>
      <c r="GG187" s="244"/>
      <c r="GH187" s="244"/>
      <c r="GI187" s="244"/>
      <c r="GJ187" s="244"/>
      <c r="GK187" s="244"/>
      <c r="GL187" s="244"/>
      <c r="GM187" s="244"/>
      <c r="GN187" s="244"/>
      <c r="GO187" s="244"/>
      <c r="GP187" s="244"/>
      <c r="GQ187" s="244"/>
      <c r="GR187" s="244"/>
      <c r="GS187" s="244"/>
      <c r="GT187" s="244"/>
      <c r="GU187" s="244"/>
      <c r="GV187" s="244"/>
      <c r="GW187" s="244"/>
      <c r="GX187" s="244"/>
      <c r="GY187" s="244"/>
      <c r="GZ187" s="244"/>
      <c r="HA187" s="244"/>
      <c r="HB187" s="244"/>
      <c r="HC187" s="244"/>
    </row>
    <row r="188" spans="1:211">
      <c r="A188" s="244"/>
      <c r="B188" s="244"/>
      <c r="C188" s="244"/>
      <c r="D188" s="244"/>
      <c r="E188" s="244"/>
      <c r="F188" s="244"/>
      <c r="G188" s="244"/>
      <c r="H188" s="244"/>
      <c r="I188" s="244"/>
      <c r="J188" s="244"/>
      <c r="K188" s="244"/>
      <c r="L188" s="244"/>
      <c r="M188" s="244"/>
      <c r="N188" s="244"/>
      <c r="O188" s="244"/>
      <c r="P188" s="244"/>
      <c r="Q188" s="244"/>
      <c r="R188" s="244"/>
      <c r="S188" s="244"/>
      <c r="T188" s="244"/>
      <c r="U188" s="244"/>
      <c r="V188" s="244"/>
      <c r="W188" s="244"/>
      <c r="X188" s="244"/>
      <c r="Y188" s="244"/>
      <c r="Z188" s="244"/>
      <c r="AA188" s="244"/>
      <c r="AB188" s="244"/>
      <c r="AC188" s="244"/>
      <c r="AD188" s="244"/>
      <c r="AE188" s="244"/>
      <c r="AF188" s="244"/>
      <c r="AG188" s="244"/>
      <c r="AH188" s="244"/>
      <c r="AI188" s="244"/>
      <c r="AJ188" s="244"/>
      <c r="AK188" s="244"/>
      <c r="AL188" s="244"/>
      <c r="AM188" s="244"/>
      <c r="AN188" s="244"/>
      <c r="AO188" s="244"/>
      <c r="AP188" s="244"/>
      <c r="AQ188" s="244"/>
      <c r="AR188" s="244"/>
      <c r="AS188" s="244"/>
      <c r="AT188" s="244"/>
      <c r="AU188" s="244"/>
      <c r="AV188" s="244"/>
      <c r="AW188" s="244"/>
      <c r="AX188" s="244"/>
      <c r="AY188" s="244"/>
      <c r="AZ188" s="244"/>
      <c r="BA188" s="244"/>
      <c r="BB188" s="244"/>
      <c r="BC188" s="244"/>
      <c r="BD188" s="244"/>
      <c r="BE188" s="244"/>
      <c r="BF188" s="244"/>
      <c r="BG188" s="244"/>
      <c r="BH188" s="244"/>
      <c r="BI188" s="244"/>
      <c r="BJ188" s="244"/>
      <c r="BK188" s="244"/>
      <c r="BL188" s="244"/>
      <c r="BM188" s="244"/>
      <c r="BN188" s="244"/>
      <c r="BO188" s="244"/>
      <c r="BP188" s="244"/>
      <c r="BQ188" s="244"/>
      <c r="BR188" s="244"/>
      <c r="BS188" s="244"/>
      <c r="BT188" s="244"/>
      <c r="BU188" s="244"/>
      <c r="BV188" s="244"/>
      <c r="BW188" s="244"/>
      <c r="BX188" s="244"/>
      <c r="BY188" s="244"/>
      <c r="BZ188" s="244"/>
      <c r="CA188" s="244"/>
      <c r="CB188" s="244"/>
      <c r="CC188" s="244"/>
      <c r="CD188" s="244"/>
      <c r="CE188" s="244"/>
      <c r="CF188" s="244"/>
      <c r="CG188" s="244"/>
      <c r="CH188" s="244"/>
      <c r="CI188" s="244"/>
      <c r="CJ188" s="244"/>
      <c r="CK188" s="244"/>
      <c r="CL188" s="244"/>
      <c r="CM188" s="244"/>
      <c r="CN188" s="244"/>
      <c r="CO188" s="244"/>
      <c r="CP188" s="244"/>
      <c r="CQ188" s="244"/>
      <c r="CR188" s="244"/>
      <c r="CS188" s="244"/>
      <c r="CT188" s="244"/>
      <c r="CU188" s="244"/>
      <c r="CV188" s="244"/>
      <c r="CW188" s="244"/>
      <c r="CX188" s="244"/>
      <c r="CY188" s="244"/>
      <c r="CZ188" s="244"/>
      <c r="DA188" s="244"/>
      <c r="DB188" s="244"/>
      <c r="DC188" s="244"/>
      <c r="DD188" s="244"/>
      <c r="DE188" s="244"/>
      <c r="DF188" s="244"/>
      <c r="DG188" s="244"/>
      <c r="DH188" s="244"/>
      <c r="DI188" s="244"/>
      <c r="DJ188" s="244"/>
      <c r="DK188" s="244"/>
      <c r="DL188" s="244"/>
      <c r="DM188" s="244"/>
      <c r="DN188" s="244"/>
      <c r="DO188" s="244"/>
      <c r="DP188" s="244"/>
      <c r="DQ188" s="244"/>
      <c r="DR188" s="244"/>
      <c r="DS188" s="244"/>
      <c r="DT188" s="244"/>
      <c r="DU188" s="244"/>
      <c r="DV188" s="244"/>
      <c r="DW188" s="244"/>
      <c r="DX188" s="244"/>
      <c r="DY188" s="244"/>
      <c r="DZ188" s="244"/>
      <c r="EA188" s="244"/>
      <c r="EB188" s="244"/>
      <c r="EC188" s="244"/>
      <c r="ED188" s="244"/>
      <c r="EE188" s="244"/>
      <c r="EF188" s="244"/>
      <c r="EG188" s="244"/>
      <c r="EH188" s="244"/>
      <c r="EI188" s="244"/>
      <c r="EJ188" s="244"/>
      <c r="EK188" s="244"/>
      <c r="EL188" s="244"/>
      <c r="EM188" s="244"/>
      <c r="EN188" s="244"/>
      <c r="EO188" s="244"/>
      <c r="EP188" s="244"/>
      <c r="EQ188" s="244"/>
      <c r="ER188" s="244"/>
      <c r="ES188" s="244"/>
      <c r="ET188" s="244"/>
      <c r="EU188" s="244"/>
      <c r="EV188" s="244"/>
      <c r="EW188" s="244"/>
      <c r="EX188" s="244"/>
      <c r="EY188" s="244"/>
      <c r="EZ188" s="244"/>
      <c r="FA188" s="244"/>
      <c r="FB188" s="244"/>
      <c r="FC188" s="244"/>
      <c r="FD188" s="244"/>
      <c r="FE188" s="244"/>
      <c r="FF188" s="244"/>
      <c r="FG188" s="244"/>
      <c r="FH188" s="244"/>
      <c r="FI188" s="244"/>
      <c r="FJ188" s="244"/>
      <c r="FK188" s="244"/>
      <c r="FL188" s="244"/>
      <c r="FM188" s="244"/>
      <c r="FN188" s="244"/>
      <c r="FO188" s="244"/>
      <c r="FP188" s="244"/>
      <c r="FQ188" s="244"/>
      <c r="FR188" s="244"/>
      <c r="FS188" s="244"/>
      <c r="FT188" s="244"/>
      <c r="FU188" s="244"/>
      <c r="FV188" s="244"/>
      <c r="FW188" s="244"/>
      <c r="FX188" s="244"/>
      <c r="FY188" s="244"/>
      <c r="FZ188" s="244"/>
      <c r="GA188" s="244"/>
      <c r="GB188" s="244"/>
      <c r="GC188" s="244"/>
      <c r="GD188" s="244"/>
      <c r="GE188" s="244"/>
      <c r="GF188" s="244"/>
      <c r="GG188" s="244"/>
      <c r="GH188" s="244"/>
      <c r="GI188" s="244"/>
      <c r="GJ188" s="244"/>
      <c r="GK188" s="244"/>
      <c r="GL188" s="244"/>
      <c r="GM188" s="244"/>
      <c r="GN188" s="244"/>
      <c r="GO188" s="244"/>
      <c r="GP188" s="244"/>
      <c r="GQ188" s="244"/>
      <c r="GR188" s="244"/>
      <c r="GS188" s="244"/>
      <c r="GT188" s="244"/>
      <c r="GU188" s="244"/>
      <c r="GV188" s="244"/>
      <c r="GW188" s="244"/>
      <c r="GX188" s="244"/>
      <c r="GY188" s="244"/>
      <c r="GZ188" s="244"/>
      <c r="HA188" s="244"/>
      <c r="HB188" s="244"/>
      <c r="HC188" s="244"/>
    </row>
    <row r="189" spans="1:211">
      <c r="A189" s="251" t="s">
        <v>1378</v>
      </c>
      <c r="B189" s="251"/>
      <c r="C189" s="251"/>
      <c r="D189" s="251"/>
      <c r="E189" s="251"/>
      <c r="F189" s="251"/>
      <c r="G189" s="251"/>
      <c r="H189" s="244"/>
      <c r="I189" s="244"/>
      <c r="N189" s="244"/>
      <c r="O189" s="244"/>
      <c r="P189" s="244"/>
      <c r="Q189" s="244"/>
      <c r="R189" s="244"/>
      <c r="S189" s="244"/>
      <c r="T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c r="BD189" s="244"/>
      <c r="BE189" s="244"/>
      <c r="BF189" s="244"/>
      <c r="BG189" s="244"/>
      <c r="BH189" s="244"/>
      <c r="BI189" s="244"/>
      <c r="BJ189" s="244"/>
      <c r="BK189" s="244"/>
      <c r="BL189" s="244"/>
      <c r="BM189" s="244"/>
      <c r="BN189" s="244"/>
      <c r="BO189" s="244"/>
      <c r="BP189" s="244"/>
      <c r="BQ189" s="244"/>
      <c r="BR189" s="244"/>
      <c r="BS189" s="244"/>
      <c r="BT189" s="244"/>
      <c r="BU189" s="244"/>
      <c r="BV189" s="244"/>
      <c r="BW189" s="244"/>
      <c r="BX189" s="244"/>
      <c r="BY189" s="244"/>
      <c r="BZ189" s="244"/>
      <c r="CA189" s="244"/>
      <c r="CB189" s="244"/>
      <c r="CC189" s="244"/>
      <c r="CD189" s="244"/>
      <c r="CE189" s="244"/>
      <c r="CF189" s="244"/>
      <c r="CG189" s="244"/>
      <c r="CH189" s="244"/>
      <c r="CI189" s="244"/>
      <c r="CJ189" s="244"/>
      <c r="CK189" s="244"/>
      <c r="CL189" s="244"/>
      <c r="CM189" s="244"/>
      <c r="CN189" s="244"/>
      <c r="CO189" s="244"/>
      <c r="CP189" s="244"/>
      <c r="CQ189" s="244"/>
      <c r="CR189" s="244"/>
      <c r="CS189" s="244"/>
      <c r="CT189" s="244"/>
      <c r="CU189" s="244"/>
      <c r="CV189" s="244"/>
      <c r="CW189" s="244"/>
      <c r="CX189" s="244"/>
      <c r="CY189" s="244"/>
      <c r="CZ189" s="244"/>
      <c r="DA189" s="244"/>
      <c r="DB189" s="244"/>
      <c r="DC189" s="244"/>
      <c r="DD189" s="244"/>
      <c r="DE189" s="244"/>
      <c r="DF189" s="244"/>
      <c r="DG189" s="244"/>
      <c r="DH189" s="244"/>
      <c r="DI189" s="244"/>
      <c r="DJ189" s="244"/>
      <c r="DK189" s="244"/>
      <c r="DL189" s="244"/>
      <c r="DM189" s="244"/>
      <c r="DN189" s="244"/>
      <c r="DO189" s="244"/>
      <c r="DP189" s="244"/>
      <c r="DQ189" s="244"/>
      <c r="DR189" s="244"/>
      <c r="DS189" s="244"/>
      <c r="DT189" s="244"/>
      <c r="DU189" s="244"/>
      <c r="DV189" s="244"/>
      <c r="DW189" s="244"/>
      <c r="DX189" s="244"/>
      <c r="DY189" s="244"/>
      <c r="DZ189" s="244"/>
      <c r="EA189" s="244"/>
      <c r="EB189" s="244"/>
      <c r="EC189" s="244"/>
      <c r="ED189" s="244"/>
      <c r="EE189" s="244"/>
      <c r="EF189" s="244"/>
      <c r="EG189" s="244"/>
      <c r="EH189" s="244"/>
      <c r="EI189" s="244"/>
      <c r="EJ189" s="244"/>
      <c r="EK189" s="244"/>
      <c r="EL189" s="244"/>
      <c r="EM189" s="244"/>
      <c r="EN189" s="244"/>
      <c r="EO189" s="244"/>
      <c r="EP189" s="244"/>
      <c r="EQ189" s="244"/>
      <c r="ER189" s="244"/>
      <c r="ES189" s="244"/>
      <c r="ET189" s="244"/>
      <c r="EU189" s="244"/>
      <c r="EV189" s="244"/>
      <c r="EW189" s="244"/>
      <c r="EX189" s="244"/>
      <c r="EY189" s="244"/>
      <c r="EZ189" s="244"/>
      <c r="FA189" s="244"/>
      <c r="FB189" s="244"/>
      <c r="FC189" s="244"/>
      <c r="FD189" s="244"/>
      <c r="FE189" s="244"/>
      <c r="FF189" s="244"/>
      <c r="FG189" s="244"/>
      <c r="FH189" s="244"/>
      <c r="FI189" s="244"/>
      <c r="FJ189" s="244"/>
      <c r="FK189" s="244"/>
      <c r="FL189" s="244"/>
      <c r="FM189" s="244"/>
      <c r="FN189" s="244"/>
      <c r="FO189" s="244"/>
      <c r="FP189" s="244"/>
      <c r="FQ189" s="244"/>
      <c r="FR189" s="244"/>
      <c r="FS189" s="244"/>
      <c r="FT189" s="244"/>
      <c r="FU189" s="244"/>
      <c r="FV189" s="244"/>
      <c r="FW189" s="244"/>
      <c r="FX189" s="244"/>
      <c r="FY189" s="244"/>
      <c r="FZ189" s="244"/>
      <c r="GA189" s="244"/>
      <c r="GB189" s="244"/>
      <c r="GC189" s="244"/>
      <c r="GD189" s="244"/>
      <c r="GE189" s="244"/>
      <c r="GF189" s="244"/>
      <c r="GG189" s="244"/>
      <c r="GH189" s="244"/>
      <c r="GI189" s="244"/>
      <c r="GJ189" s="244"/>
      <c r="GK189" s="244"/>
      <c r="GL189" s="244"/>
      <c r="GM189" s="244"/>
      <c r="GN189" s="244"/>
      <c r="GO189" s="244"/>
      <c r="GP189" s="244"/>
      <c r="GQ189" s="244"/>
      <c r="GR189" s="244"/>
      <c r="GS189" s="244"/>
      <c r="GT189" s="244"/>
      <c r="GU189" s="244"/>
      <c r="GV189" s="244"/>
      <c r="GW189" s="244"/>
      <c r="GX189" s="244"/>
      <c r="GY189" s="244"/>
      <c r="GZ189" s="244"/>
      <c r="HA189" s="244"/>
      <c r="HB189" s="244"/>
      <c r="HC189" s="244"/>
    </row>
    <row r="190" spans="1:211">
      <c r="H190" s="244"/>
      <c r="I190" s="244"/>
      <c r="N190" s="244"/>
      <c r="O190" s="244"/>
      <c r="P190" s="244"/>
      <c r="Q190" s="244"/>
      <c r="R190" s="244"/>
      <c r="S190" s="244"/>
      <c r="T190" s="244"/>
      <c r="U190" s="244"/>
      <c r="V190" s="244"/>
      <c r="W190" s="244"/>
      <c r="X190" s="244"/>
      <c r="Y190" s="244"/>
      <c r="Z190" s="244"/>
      <c r="AA190" s="244"/>
      <c r="AB190" s="244"/>
      <c r="AC190" s="244"/>
      <c r="AD190" s="244"/>
      <c r="AE190" s="244"/>
      <c r="AF190" s="244"/>
      <c r="AG190" s="244"/>
      <c r="AH190" s="244"/>
      <c r="AI190" s="244"/>
      <c r="AJ190" s="244"/>
      <c r="AK190" s="244"/>
      <c r="AL190" s="244"/>
      <c r="AM190" s="244"/>
      <c r="AN190" s="244"/>
      <c r="AO190" s="244"/>
      <c r="AP190" s="244"/>
      <c r="AQ190" s="244"/>
      <c r="AR190" s="244"/>
      <c r="AS190" s="244"/>
      <c r="AT190" s="244"/>
      <c r="AU190" s="244"/>
      <c r="AV190" s="244"/>
      <c r="AW190" s="244"/>
      <c r="AX190" s="244"/>
      <c r="AY190" s="244"/>
      <c r="AZ190" s="244"/>
      <c r="BA190" s="244"/>
      <c r="BB190" s="244"/>
      <c r="BC190" s="244"/>
      <c r="BD190" s="244"/>
      <c r="BE190" s="244"/>
      <c r="BF190" s="244"/>
      <c r="BG190" s="244"/>
      <c r="BH190" s="244"/>
      <c r="BI190" s="244"/>
      <c r="BJ190" s="244"/>
      <c r="BK190" s="244"/>
      <c r="BL190" s="244"/>
      <c r="BM190" s="244"/>
      <c r="BN190" s="244"/>
      <c r="BO190" s="244"/>
      <c r="BP190" s="244"/>
      <c r="BQ190" s="244"/>
      <c r="BR190" s="244"/>
      <c r="BS190" s="244"/>
      <c r="BT190" s="244"/>
      <c r="BU190" s="244"/>
      <c r="BV190" s="244"/>
      <c r="BW190" s="244"/>
      <c r="BX190" s="244"/>
      <c r="BY190" s="244"/>
      <c r="BZ190" s="244"/>
      <c r="CA190" s="244"/>
      <c r="CB190" s="244"/>
      <c r="CC190" s="244"/>
      <c r="CD190" s="244"/>
      <c r="CE190" s="244"/>
      <c r="CF190" s="244"/>
      <c r="CG190" s="244"/>
      <c r="CH190" s="244"/>
      <c r="CI190" s="244"/>
      <c r="CJ190" s="244"/>
      <c r="CK190" s="244"/>
      <c r="CL190" s="244"/>
      <c r="CM190" s="244"/>
      <c r="CN190" s="244"/>
      <c r="CO190" s="244"/>
      <c r="CP190" s="244"/>
      <c r="CQ190" s="244"/>
      <c r="CR190" s="244"/>
      <c r="CS190" s="244"/>
      <c r="CT190" s="244"/>
      <c r="CU190" s="244"/>
      <c r="CV190" s="244"/>
      <c r="CW190" s="244"/>
      <c r="CX190" s="244"/>
      <c r="CY190" s="244"/>
      <c r="CZ190" s="244"/>
      <c r="DA190" s="244"/>
      <c r="DB190" s="244"/>
      <c r="DC190" s="244"/>
      <c r="DD190" s="244"/>
      <c r="DE190" s="244"/>
      <c r="DF190" s="244"/>
      <c r="DG190" s="244"/>
      <c r="DH190" s="244"/>
      <c r="DI190" s="244"/>
      <c r="DJ190" s="244"/>
      <c r="DK190" s="244"/>
      <c r="DL190" s="244"/>
      <c r="DM190" s="244"/>
      <c r="DN190" s="244"/>
      <c r="DO190" s="244"/>
      <c r="DP190" s="244"/>
      <c r="DQ190" s="244"/>
      <c r="DR190" s="244"/>
      <c r="DS190" s="244"/>
      <c r="DT190" s="244"/>
      <c r="DU190" s="244"/>
      <c r="DV190" s="244"/>
      <c r="DW190" s="244"/>
      <c r="DX190" s="244"/>
      <c r="DY190" s="244"/>
      <c r="DZ190" s="244"/>
      <c r="EA190" s="244"/>
      <c r="EB190" s="244"/>
      <c r="EC190" s="244"/>
      <c r="ED190" s="244"/>
      <c r="EE190" s="244"/>
      <c r="EF190" s="244"/>
      <c r="EG190" s="244"/>
      <c r="EH190" s="244"/>
      <c r="EI190" s="244"/>
      <c r="EJ190" s="244"/>
      <c r="EK190" s="244"/>
      <c r="EL190" s="244"/>
      <c r="EM190" s="244"/>
      <c r="EN190" s="244"/>
      <c r="EO190" s="244"/>
      <c r="EP190" s="244"/>
      <c r="EQ190" s="244"/>
      <c r="ER190" s="244"/>
      <c r="ES190" s="244"/>
      <c r="ET190" s="244"/>
      <c r="EU190" s="244"/>
      <c r="EV190" s="244"/>
      <c r="EW190" s="244"/>
      <c r="EX190" s="244"/>
      <c r="EY190" s="244"/>
      <c r="EZ190" s="244"/>
      <c r="FA190" s="244"/>
      <c r="FB190" s="244"/>
      <c r="FC190" s="244"/>
      <c r="FD190" s="244"/>
      <c r="FE190" s="244"/>
      <c r="FF190" s="244"/>
      <c r="FG190" s="244"/>
      <c r="FH190" s="244"/>
      <c r="FI190" s="244"/>
      <c r="FJ190" s="244"/>
      <c r="FK190" s="244"/>
      <c r="FL190" s="244"/>
      <c r="FM190" s="244"/>
      <c r="FN190" s="244"/>
      <c r="FO190" s="244"/>
      <c r="FP190" s="244"/>
      <c r="FQ190" s="244"/>
      <c r="FR190" s="244"/>
      <c r="FS190" s="244"/>
      <c r="FT190" s="244"/>
      <c r="FU190" s="244"/>
      <c r="FV190" s="244"/>
      <c r="FW190" s="244"/>
      <c r="FX190" s="244"/>
      <c r="FY190" s="244"/>
      <c r="FZ190" s="244"/>
      <c r="GA190" s="244"/>
      <c r="GB190" s="244"/>
      <c r="GC190" s="244"/>
      <c r="GD190" s="244"/>
      <c r="GE190" s="244"/>
      <c r="GF190" s="244"/>
      <c r="GG190" s="244"/>
      <c r="GH190" s="244"/>
      <c r="GI190" s="244"/>
      <c r="GJ190" s="244"/>
      <c r="GK190" s="244"/>
      <c r="GL190" s="244"/>
      <c r="GM190" s="244"/>
      <c r="GN190" s="244"/>
      <c r="GO190" s="244"/>
      <c r="GP190" s="244"/>
      <c r="GQ190" s="244"/>
      <c r="GR190" s="244"/>
      <c r="GS190" s="244"/>
      <c r="GT190" s="244"/>
      <c r="GU190" s="244"/>
      <c r="GV190" s="244"/>
      <c r="GW190" s="244"/>
      <c r="GX190" s="244"/>
      <c r="GY190" s="244"/>
      <c r="GZ190" s="244"/>
      <c r="HA190" s="244"/>
      <c r="HB190" s="244"/>
      <c r="HC190" s="244"/>
    </row>
    <row r="191" spans="1:211">
      <c r="A191" s="334" t="str">
        <f t="shared" ref="A191:A230" si="244">A141</f>
        <v>Company</v>
      </c>
      <c r="B191" s="335" t="s">
        <v>1375</v>
      </c>
      <c r="C191" s="335" t="s">
        <v>1367</v>
      </c>
      <c r="D191" s="335" t="s">
        <v>1368</v>
      </c>
      <c r="E191" s="335" t="s">
        <v>1369</v>
      </c>
      <c r="F191" s="335" t="s">
        <v>1376</v>
      </c>
      <c r="G191" s="335" t="s">
        <v>1377</v>
      </c>
      <c r="H191" s="244"/>
      <c r="I191" s="244"/>
      <c r="N191" s="244"/>
      <c r="O191" s="244"/>
      <c r="P191" s="244"/>
      <c r="Q191" s="244"/>
      <c r="R191" s="244"/>
      <c r="S191" s="244"/>
      <c r="T191" s="244"/>
      <c r="U191" s="244"/>
      <c r="V191" s="244"/>
      <c r="W191" s="244"/>
      <c r="X191" s="244"/>
      <c r="Y191" s="244"/>
      <c r="Z191" s="244"/>
      <c r="AA191" s="244"/>
      <c r="AB191" s="244"/>
      <c r="AC191" s="244"/>
      <c r="AD191" s="244"/>
      <c r="AE191" s="244"/>
      <c r="AF191" s="244"/>
      <c r="AG191" s="244"/>
      <c r="AH191" s="244"/>
      <c r="AI191" s="244"/>
      <c r="AJ191" s="244"/>
      <c r="AK191" s="244"/>
      <c r="AL191" s="244"/>
      <c r="AM191" s="244"/>
      <c r="AN191" s="244"/>
      <c r="AO191" s="244"/>
      <c r="AP191" s="244"/>
      <c r="AQ191" s="244"/>
      <c r="AR191" s="244"/>
      <c r="AS191" s="244"/>
      <c r="AT191" s="244"/>
      <c r="AU191" s="244"/>
      <c r="AV191" s="244"/>
      <c r="AW191" s="244"/>
      <c r="AX191" s="244"/>
      <c r="AY191" s="244"/>
      <c r="AZ191" s="244"/>
      <c r="BA191" s="244"/>
      <c r="BB191" s="244"/>
      <c r="BC191" s="244"/>
      <c r="BD191" s="244"/>
      <c r="BE191" s="244"/>
      <c r="BF191" s="244"/>
      <c r="BG191" s="244"/>
      <c r="BH191" s="244"/>
      <c r="BI191" s="244"/>
      <c r="BJ191" s="244"/>
      <c r="BK191" s="244"/>
      <c r="BL191" s="244"/>
      <c r="BM191" s="244"/>
      <c r="BN191" s="244"/>
      <c r="BO191" s="244"/>
      <c r="BP191" s="244"/>
      <c r="BQ191" s="244"/>
      <c r="BR191" s="244"/>
      <c r="BS191" s="244"/>
      <c r="BT191" s="244"/>
      <c r="BU191" s="244"/>
      <c r="BV191" s="244"/>
      <c r="BW191" s="244"/>
      <c r="BX191" s="244"/>
      <c r="BY191" s="244"/>
      <c r="BZ191" s="244"/>
      <c r="CA191" s="244"/>
      <c r="CB191" s="244"/>
      <c r="CC191" s="244"/>
      <c r="CD191" s="244"/>
      <c r="CE191" s="244"/>
      <c r="CF191" s="244"/>
      <c r="CG191" s="244"/>
      <c r="CH191" s="244"/>
      <c r="CI191" s="244"/>
      <c r="CJ191" s="244"/>
      <c r="CK191" s="244"/>
      <c r="CL191" s="244"/>
      <c r="CM191" s="244"/>
      <c r="CN191" s="244"/>
      <c r="CO191" s="244"/>
      <c r="CP191" s="244"/>
      <c r="CQ191" s="244"/>
      <c r="CR191" s="244"/>
      <c r="CS191" s="244"/>
      <c r="CT191" s="244"/>
      <c r="CU191" s="244"/>
      <c r="CV191" s="244"/>
      <c r="CW191" s="244"/>
      <c r="CX191" s="244"/>
      <c r="CY191" s="244"/>
      <c r="CZ191" s="244"/>
      <c r="DA191" s="244"/>
      <c r="DB191" s="244"/>
      <c r="DC191" s="244"/>
      <c r="DD191" s="244"/>
      <c r="DE191" s="244"/>
      <c r="DF191" s="244"/>
      <c r="DG191" s="244"/>
      <c r="DH191" s="244"/>
      <c r="DI191" s="244"/>
      <c r="DJ191" s="244"/>
      <c r="DK191" s="244"/>
      <c r="DL191" s="244"/>
      <c r="DM191" s="244"/>
      <c r="DN191" s="244"/>
      <c r="DO191" s="244"/>
      <c r="DP191" s="244"/>
      <c r="DQ191" s="244"/>
      <c r="DR191" s="244"/>
      <c r="DS191" s="244"/>
      <c r="DT191" s="244"/>
      <c r="DU191" s="244"/>
      <c r="DV191" s="244"/>
      <c r="DW191" s="244"/>
      <c r="DX191" s="244"/>
      <c r="DY191" s="244"/>
      <c r="DZ191" s="244"/>
      <c r="EA191" s="244"/>
      <c r="EB191" s="244"/>
      <c r="EC191" s="244"/>
      <c r="ED191" s="244"/>
      <c r="EE191" s="244"/>
      <c r="EF191" s="244"/>
      <c r="EG191" s="244"/>
      <c r="EH191" s="244"/>
      <c r="EI191" s="244"/>
      <c r="EJ191" s="244"/>
      <c r="EK191" s="244"/>
      <c r="EL191" s="244"/>
      <c r="EM191" s="244"/>
      <c r="EN191" s="244"/>
      <c r="EO191" s="244"/>
      <c r="EP191" s="244"/>
      <c r="EQ191" s="244"/>
      <c r="ER191" s="244"/>
      <c r="ES191" s="244"/>
      <c r="ET191" s="244"/>
      <c r="EU191" s="244"/>
      <c r="EV191" s="244"/>
      <c r="EW191" s="244"/>
      <c r="EX191" s="244"/>
      <c r="EY191" s="244"/>
      <c r="EZ191" s="244"/>
      <c r="FA191" s="244"/>
      <c r="FB191" s="244"/>
      <c r="FC191" s="244"/>
      <c r="FD191" s="244"/>
      <c r="FE191" s="244"/>
      <c r="FF191" s="244"/>
      <c r="FG191" s="244"/>
      <c r="FH191" s="244"/>
      <c r="FI191" s="244"/>
      <c r="FJ191" s="244"/>
      <c r="FK191" s="244"/>
      <c r="FL191" s="244"/>
      <c r="FM191" s="244"/>
      <c r="FN191" s="244"/>
      <c r="FO191" s="244"/>
      <c r="FP191" s="244"/>
      <c r="FQ191" s="244"/>
      <c r="FR191" s="244"/>
      <c r="FS191" s="244"/>
      <c r="FT191" s="244"/>
      <c r="FU191" s="244"/>
      <c r="FV191" s="244"/>
      <c r="FW191" s="244"/>
      <c r="FX191" s="244"/>
      <c r="FY191" s="244"/>
      <c r="FZ191" s="244"/>
      <c r="GA191" s="244"/>
      <c r="GB191" s="244"/>
      <c r="GC191" s="244"/>
      <c r="GD191" s="244"/>
      <c r="GE191" s="244"/>
      <c r="GF191" s="244"/>
      <c r="GG191" s="244"/>
      <c r="GH191" s="244"/>
      <c r="GI191" s="244"/>
      <c r="GJ191" s="244"/>
      <c r="GK191" s="244"/>
      <c r="GL191" s="244"/>
      <c r="GM191" s="244"/>
      <c r="GN191" s="244"/>
      <c r="GO191" s="244"/>
      <c r="GP191" s="244"/>
      <c r="GQ191" s="244"/>
      <c r="GR191" s="244"/>
      <c r="GS191" s="244"/>
      <c r="GT191" s="244"/>
      <c r="GU191" s="244"/>
      <c r="GV191" s="244"/>
      <c r="GW191" s="244"/>
      <c r="GX191" s="244"/>
      <c r="GY191" s="244"/>
      <c r="GZ191" s="244"/>
      <c r="HA191" s="244"/>
      <c r="HB191" s="244"/>
      <c r="HC191" s="244"/>
    </row>
    <row r="192" spans="1:211">
      <c r="A192" s="263" t="str">
        <f t="shared" si="244"/>
        <v>ALLETE, Inc.</v>
      </c>
      <c r="B192" s="275">
        <f t="shared" ref="B192:B230" si="245">C142</f>
        <v>-84.84809523809524</v>
      </c>
      <c r="C192" s="327">
        <f t="shared" ref="C192:C230" si="246">NPV(B142,D142:H142)</f>
        <v>10.876672379177242</v>
      </c>
      <c r="D192" s="327">
        <f t="shared" ref="D192:D230" si="247">NPV(B142,I142:L142)/((1+B142)^5)</f>
        <v>8.4529900209541822</v>
      </c>
      <c r="E192" s="327">
        <f t="shared" ref="E192:E230" si="248">NPV(B142,M142:HC142)/((1+B142)^9)</f>
        <v>65.518432838221869</v>
      </c>
      <c r="F192" s="275">
        <f>SUM(B192:E192)</f>
        <v>2.5805491077335319E-10</v>
      </c>
      <c r="G192" s="336">
        <f>E192/-B192</f>
        <v>0.77218507562683969</v>
      </c>
      <c r="H192" s="244"/>
      <c r="I192" s="244"/>
      <c r="J192" s="244"/>
      <c r="K192" s="244"/>
      <c r="L192" s="244"/>
      <c r="M192" s="244"/>
      <c r="N192" s="244"/>
      <c r="O192" s="244"/>
      <c r="P192" s="244"/>
      <c r="Q192" s="244"/>
      <c r="R192" s="244"/>
      <c r="S192" s="244"/>
      <c r="T192" s="244"/>
      <c r="U192" s="244"/>
      <c r="V192" s="244"/>
      <c r="W192" s="244"/>
      <c r="X192" s="244"/>
      <c r="Y192" s="244"/>
      <c r="Z192" s="244"/>
      <c r="AA192" s="244"/>
      <c r="AB192" s="244"/>
      <c r="AC192" s="244"/>
      <c r="AD192" s="244"/>
      <c r="AE192" s="244"/>
      <c r="AF192" s="244"/>
      <c r="AG192" s="244"/>
      <c r="AH192" s="244"/>
      <c r="AI192" s="244"/>
      <c r="AJ192" s="244"/>
      <c r="AK192" s="244"/>
      <c r="AL192" s="244"/>
      <c r="AM192" s="244"/>
      <c r="AN192" s="244"/>
      <c r="AO192" s="244"/>
      <c r="AP192" s="244"/>
      <c r="AQ192" s="244"/>
      <c r="AR192" s="244"/>
      <c r="AS192" s="244"/>
      <c r="AT192" s="244"/>
      <c r="AU192" s="244"/>
      <c r="AV192" s="244"/>
      <c r="AW192" s="244"/>
      <c r="AX192" s="244"/>
      <c r="AY192" s="244"/>
      <c r="AZ192" s="244"/>
      <c r="BA192" s="244"/>
      <c r="BB192" s="244"/>
      <c r="BC192" s="244"/>
      <c r="BD192" s="244"/>
      <c r="BE192" s="244"/>
      <c r="BF192" s="244"/>
      <c r="BG192" s="244"/>
      <c r="BH192" s="244"/>
      <c r="BI192" s="244"/>
      <c r="BJ192" s="244"/>
      <c r="BK192" s="244"/>
      <c r="BL192" s="244"/>
      <c r="BM192" s="244"/>
      <c r="BN192" s="244"/>
      <c r="BO192" s="244"/>
      <c r="BP192" s="244"/>
      <c r="BQ192" s="244"/>
      <c r="BR192" s="244"/>
      <c r="BS192" s="244"/>
      <c r="BT192" s="244"/>
      <c r="BU192" s="244"/>
      <c r="BV192" s="244"/>
      <c r="BW192" s="244"/>
      <c r="BX192" s="244"/>
      <c r="BY192" s="244"/>
      <c r="BZ192" s="244"/>
      <c r="CA192" s="244"/>
      <c r="CB192" s="244"/>
      <c r="CC192" s="244"/>
      <c r="CD192" s="244"/>
      <c r="CE192" s="244"/>
      <c r="CF192" s="244"/>
      <c r="CG192" s="244"/>
      <c r="CH192" s="244"/>
      <c r="CI192" s="244"/>
      <c r="CJ192" s="244"/>
      <c r="CK192" s="244"/>
      <c r="CL192" s="244"/>
      <c r="CM192" s="244"/>
      <c r="CN192" s="244"/>
      <c r="CO192" s="244"/>
      <c r="CP192" s="244"/>
      <c r="CQ192" s="244"/>
      <c r="CR192" s="244"/>
      <c r="CS192" s="244"/>
      <c r="CT192" s="244"/>
      <c r="CU192" s="244"/>
      <c r="CV192" s="244"/>
      <c r="CW192" s="244"/>
      <c r="CX192" s="244"/>
      <c r="CY192" s="244"/>
      <c r="CZ192" s="244"/>
      <c r="DA192" s="244"/>
      <c r="DB192" s="244"/>
      <c r="DC192" s="244"/>
      <c r="DD192" s="244"/>
      <c r="DE192" s="244"/>
      <c r="DF192" s="244"/>
      <c r="DG192" s="244"/>
      <c r="DH192" s="244"/>
      <c r="DI192" s="244"/>
      <c r="DJ192" s="244"/>
      <c r="DK192" s="244"/>
      <c r="DL192" s="244"/>
      <c r="DM192" s="244"/>
      <c r="DN192" s="244"/>
      <c r="DO192" s="244"/>
      <c r="DP192" s="244"/>
      <c r="DQ192" s="244"/>
      <c r="DR192" s="244"/>
      <c r="DS192" s="244"/>
      <c r="DT192" s="244"/>
      <c r="DU192" s="244"/>
      <c r="DV192" s="244"/>
      <c r="DW192" s="244"/>
      <c r="DX192" s="244"/>
      <c r="DY192" s="244"/>
      <c r="DZ192" s="244"/>
      <c r="EA192" s="244"/>
      <c r="EB192" s="244"/>
      <c r="EC192" s="244"/>
      <c r="ED192" s="244"/>
      <c r="EE192" s="244"/>
      <c r="EF192" s="244"/>
      <c r="EG192" s="244"/>
      <c r="EH192" s="244"/>
      <c r="EI192" s="244"/>
      <c r="EJ192" s="244"/>
      <c r="EK192" s="244"/>
      <c r="EL192" s="244"/>
      <c r="EM192" s="244"/>
      <c r="EN192" s="244"/>
      <c r="EO192" s="244"/>
      <c r="EP192" s="244"/>
      <c r="EQ192" s="244"/>
      <c r="ER192" s="244"/>
      <c r="ES192" s="244"/>
      <c r="ET192" s="244"/>
      <c r="EU192" s="244"/>
      <c r="EV192" s="244"/>
      <c r="EW192" s="244"/>
      <c r="EX192" s="244"/>
      <c r="EY192" s="244"/>
      <c r="EZ192" s="244"/>
      <c r="FA192" s="244"/>
      <c r="FB192" s="244"/>
      <c r="FC192" s="244"/>
      <c r="FD192" s="244"/>
      <c r="FE192" s="244"/>
      <c r="FF192" s="244"/>
      <c r="FG192" s="244"/>
      <c r="FH192" s="244"/>
      <c r="FI192" s="244"/>
      <c r="FJ192" s="244"/>
      <c r="FK192" s="244"/>
      <c r="FL192" s="244"/>
      <c r="FM192" s="244"/>
      <c r="FN192" s="244"/>
      <c r="FO192" s="244"/>
      <c r="FP192" s="244"/>
      <c r="FQ192" s="244"/>
      <c r="FR192" s="244"/>
      <c r="FS192" s="244"/>
      <c r="FT192" s="244"/>
      <c r="FU192" s="244"/>
      <c r="FV192" s="244"/>
      <c r="FW192" s="244"/>
      <c r="FX192" s="244"/>
      <c r="FY192" s="244"/>
      <c r="FZ192" s="244"/>
      <c r="GA192" s="244"/>
      <c r="GB192" s="244"/>
      <c r="GC192" s="244"/>
      <c r="GD192" s="244"/>
      <c r="GE192" s="244"/>
      <c r="GF192" s="244"/>
      <c r="GG192" s="244"/>
      <c r="GH192" s="244"/>
      <c r="GI192" s="244"/>
      <c r="GJ192" s="244"/>
      <c r="GK192" s="244"/>
      <c r="GL192" s="244"/>
      <c r="GM192" s="244"/>
      <c r="GN192" s="244"/>
      <c r="GO192" s="244"/>
      <c r="GP192" s="244"/>
      <c r="GQ192" s="244"/>
      <c r="GR192" s="244"/>
      <c r="GS192" s="244"/>
      <c r="GT192" s="244"/>
      <c r="GU192" s="244"/>
      <c r="GV192" s="244"/>
      <c r="GW192" s="244"/>
      <c r="GX192" s="244"/>
      <c r="GY192" s="244"/>
      <c r="GZ192" s="244"/>
      <c r="HA192" s="244"/>
      <c r="HB192" s="244"/>
      <c r="HC192" s="244"/>
    </row>
    <row r="193" spans="1:211">
      <c r="A193" s="263" t="str">
        <f t="shared" si="244"/>
        <v>Alliant Energy Corporation</v>
      </c>
      <c r="B193" s="275">
        <f t="shared" si="245"/>
        <v>-52.866825396825391</v>
      </c>
      <c r="C193" s="327">
        <f t="shared" si="246"/>
        <v>6.794038876815045</v>
      </c>
      <c r="D193" s="327">
        <f t="shared" si="247"/>
        <v>5.1142817516466446</v>
      </c>
      <c r="E193" s="327">
        <f t="shared" si="248"/>
        <v>40.958504776436264</v>
      </c>
      <c r="F193" s="275">
        <f t="shared" ref="F193:F230" si="249">SUM(B193:E193)</f>
        <v>8.0725612860987894E-9</v>
      </c>
      <c r="G193" s="336">
        <f t="shared" ref="G193:G230" si="250">E193/-B193</f>
        <v>0.77474870997069156</v>
      </c>
      <c r="H193" s="244"/>
      <c r="I193" s="244"/>
      <c r="J193" s="244"/>
      <c r="K193" s="244"/>
      <c r="L193" s="244"/>
      <c r="M193" s="244"/>
      <c r="N193" s="244"/>
      <c r="O193" s="244"/>
      <c r="P193" s="244"/>
      <c r="Q193" s="244"/>
      <c r="R193" s="244"/>
      <c r="S193" s="244"/>
      <c r="T193" s="244"/>
      <c r="U193" s="244"/>
      <c r="V193" s="244"/>
      <c r="W193" s="244"/>
      <c r="X193" s="244"/>
      <c r="Y193" s="244"/>
      <c r="Z193" s="244"/>
      <c r="AA193" s="244"/>
      <c r="AB193" s="244"/>
      <c r="AC193" s="244"/>
      <c r="AD193" s="244"/>
      <c r="AE193" s="244"/>
      <c r="AF193" s="244"/>
      <c r="AG193" s="244"/>
      <c r="AH193" s="244"/>
      <c r="AI193" s="244"/>
      <c r="AJ193" s="244"/>
      <c r="AK193" s="244"/>
      <c r="AL193" s="244"/>
      <c r="AM193" s="244"/>
      <c r="AN193" s="244"/>
      <c r="AO193" s="244"/>
      <c r="AP193" s="244"/>
      <c r="AQ193" s="244"/>
      <c r="AR193" s="244"/>
      <c r="AS193" s="244"/>
      <c r="AT193" s="244"/>
      <c r="AU193" s="244"/>
      <c r="AV193" s="244"/>
      <c r="AW193" s="244"/>
      <c r="AX193" s="244"/>
      <c r="AY193" s="244"/>
      <c r="AZ193" s="244"/>
      <c r="BA193" s="244"/>
      <c r="BB193" s="244"/>
      <c r="BC193" s="244"/>
      <c r="BD193" s="244"/>
      <c r="BE193" s="244"/>
      <c r="BF193" s="244"/>
      <c r="BG193" s="244"/>
      <c r="BH193" s="244"/>
      <c r="BI193" s="244"/>
      <c r="BJ193" s="244"/>
      <c r="BK193" s="244"/>
      <c r="BL193" s="244"/>
      <c r="BM193" s="244"/>
      <c r="BN193" s="244"/>
      <c r="BO193" s="244"/>
      <c r="BP193" s="244"/>
      <c r="BQ193" s="244"/>
      <c r="BR193" s="244"/>
      <c r="BS193" s="244"/>
      <c r="BT193" s="244"/>
      <c r="BU193" s="244"/>
      <c r="BV193" s="244"/>
      <c r="BW193" s="244"/>
      <c r="BX193" s="244"/>
      <c r="BY193" s="244"/>
      <c r="BZ193" s="244"/>
      <c r="CA193" s="244"/>
      <c r="CB193" s="244"/>
      <c r="CC193" s="244"/>
      <c r="CD193" s="244"/>
      <c r="CE193" s="244"/>
      <c r="CF193" s="244"/>
      <c r="CG193" s="244"/>
      <c r="CH193" s="244"/>
      <c r="CI193" s="244"/>
      <c r="CJ193" s="244"/>
      <c r="CK193" s="244"/>
      <c r="CL193" s="244"/>
      <c r="CM193" s="244"/>
      <c r="CN193" s="244"/>
      <c r="CO193" s="244"/>
      <c r="CP193" s="244"/>
      <c r="CQ193" s="244"/>
      <c r="CR193" s="244"/>
      <c r="CS193" s="244"/>
      <c r="CT193" s="244"/>
      <c r="CU193" s="244"/>
      <c r="CV193" s="244"/>
      <c r="CW193" s="244"/>
      <c r="CX193" s="244"/>
      <c r="CY193" s="244"/>
      <c r="CZ193" s="244"/>
      <c r="DA193" s="244"/>
      <c r="DB193" s="244"/>
      <c r="DC193" s="244"/>
      <c r="DD193" s="244"/>
      <c r="DE193" s="244"/>
      <c r="DF193" s="244"/>
      <c r="DG193" s="244"/>
      <c r="DH193" s="244"/>
      <c r="DI193" s="244"/>
      <c r="DJ193" s="244"/>
      <c r="DK193" s="244"/>
      <c r="DL193" s="244"/>
      <c r="DM193" s="244"/>
      <c r="DN193" s="244"/>
      <c r="DO193" s="244"/>
      <c r="DP193" s="244"/>
      <c r="DQ193" s="244"/>
      <c r="DR193" s="244"/>
      <c r="DS193" s="244"/>
      <c r="DT193" s="244"/>
      <c r="DU193" s="244"/>
      <c r="DV193" s="244"/>
      <c r="DW193" s="244"/>
      <c r="DX193" s="244"/>
      <c r="DY193" s="244"/>
      <c r="DZ193" s="244"/>
      <c r="EA193" s="244"/>
      <c r="EB193" s="244"/>
      <c r="EC193" s="244"/>
      <c r="ED193" s="244"/>
      <c r="EE193" s="244"/>
      <c r="EF193" s="244"/>
      <c r="EG193" s="244"/>
      <c r="EH193" s="244"/>
      <c r="EI193" s="244"/>
      <c r="EJ193" s="244"/>
      <c r="EK193" s="244"/>
      <c r="EL193" s="244"/>
      <c r="EM193" s="244"/>
      <c r="EN193" s="244"/>
      <c r="EO193" s="244"/>
      <c r="EP193" s="244"/>
      <c r="EQ193" s="244"/>
      <c r="ER193" s="244"/>
      <c r="ES193" s="244"/>
      <c r="ET193" s="244"/>
      <c r="EU193" s="244"/>
      <c r="EV193" s="244"/>
      <c r="EW193" s="244"/>
      <c r="EX193" s="244"/>
      <c r="EY193" s="244"/>
      <c r="EZ193" s="244"/>
      <c r="FA193" s="244"/>
      <c r="FB193" s="244"/>
      <c r="FC193" s="244"/>
      <c r="FD193" s="244"/>
      <c r="FE193" s="244"/>
      <c r="FF193" s="244"/>
      <c r="FG193" s="244"/>
      <c r="FH193" s="244"/>
      <c r="FI193" s="244"/>
      <c r="FJ193" s="244"/>
      <c r="FK193" s="244"/>
      <c r="FL193" s="244"/>
      <c r="FM193" s="244"/>
      <c r="FN193" s="244"/>
      <c r="FO193" s="244"/>
      <c r="FP193" s="244"/>
      <c r="FQ193" s="244"/>
      <c r="FR193" s="244"/>
      <c r="FS193" s="244"/>
      <c r="FT193" s="244"/>
      <c r="FU193" s="244"/>
      <c r="FV193" s="244"/>
      <c r="FW193" s="244"/>
      <c r="FX193" s="244"/>
      <c r="FY193" s="244"/>
      <c r="FZ193" s="244"/>
      <c r="GA193" s="244"/>
      <c r="GB193" s="244"/>
      <c r="GC193" s="244"/>
      <c r="GD193" s="244"/>
      <c r="GE193" s="244"/>
      <c r="GF193" s="244"/>
      <c r="GG193" s="244"/>
      <c r="GH193" s="244"/>
      <c r="GI193" s="244"/>
      <c r="GJ193" s="244"/>
      <c r="GK193" s="244"/>
      <c r="GL193" s="244"/>
      <c r="GM193" s="244"/>
      <c r="GN193" s="244"/>
      <c r="GO193" s="244"/>
      <c r="GP193" s="244"/>
      <c r="GQ193" s="244"/>
      <c r="GR193" s="244"/>
      <c r="GS193" s="244"/>
      <c r="GT193" s="244"/>
      <c r="GU193" s="244"/>
      <c r="GV193" s="244"/>
      <c r="GW193" s="244"/>
      <c r="GX193" s="244"/>
      <c r="GY193" s="244"/>
      <c r="GZ193" s="244"/>
      <c r="HA193" s="244"/>
      <c r="HB193" s="244"/>
      <c r="HC193" s="244"/>
    </row>
    <row r="194" spans="1:211">
      <c r="A194" s="263" t="str">
        <f t="shared" si="244"/>
        <v>Ameren Corporation</v>
      </c>
      <c r="B194" s="275">
        <f t="shared" si="245"/>
        <v>-76.784603174603177</v>
      </c>
      <c r="C194" s="327">
        <f t="shared" si="246"/>
        <v>8.9985231566172477</v>
      </c>
      <c r="D194" s="327">
        <f t="shared" si="247"/>
        <v>7.2163649762728772</v>
      </c>
      <c r="E194" s="327">
        <f t="shared" si="248"/>
        <v>60.569715062259881</v>
      </c>
      <c r="F194" s="275">
        <f t="shared" si="249"/>
        <v>2.0546835344248393E-8</v>
      </c>
      <c r="G194" s="336">
        <f t="shared" si="250"/>
        <v>0.78882630837497858</v>
      </c>
      <c r="H194" s="244"/>
      <c r="I194" s="244"/>
      <c r="J194" s="244"/>
      <c r="K194" s="244"/>
      <c r="L194" s="244"/>
      <c r="M194" s="244"/>
      <c r="N194" s="244"/>
      <c r="O194" s="244"/>
      <c r="P194" s="244"/>
      <c r="Q194" s="244"/>
      <c r="R194" s="244"/>
      <c r="S194" s="244"/>
      <c r="T194" s="244"/>
      <c r="U194" s="244"/>
      <c r="V194" s="244"/>
      <c r="W194" s="244"/>
      <c r="X194" s="244"/>
      <c r="Y194" s="244"/>
      <c r="Z194" s="244"/>
      <c r="AA194" s="244"/>
      <c r="AB194" s="244"/>
      <c r="AC194" s="244"/>
      <c r="AD194" s="244"/>
      <c r="AE194" s="244"/>
      <c r="AF194" s="244"/>
      <c r="AG194" s="244"/>
      <c r="AH194" s="244"/>
      <c r="AI194" s="244"/>
      <c r="AJ194" s="244"/>
      <c r="AK194" s="244"/>
      <c r="AL194" s="244"/>
      <c r="AM194" s="244"/>
      <c r="AN194" s="244"/>
      <c r="AO194" s="244"/>
      <c r="AP194" s="244"/>
      <c r="AQ194" s="244"/>
      <c r="AR194" s="244"/>
      <c r="AS194" s="244"/>
      <c r="AT194" s="244"/>
      <c r="AU194" s="244"/>
      <c r="AV194" s="244"/>
      <c r="AW194" s="244"/>
      <c r="AX194" s="244"/>
      <c r="AY194" s="244"/>
      <c r="AZ194" s="244"/>
      <c r="BA194" s="244"/>
      <c r="BB194" s="244"/>
      <c r="BC194" s="244"/>
      <c r="BD194" s="244"/>
      <c r="BE194" s="244"/>
      <c r="BF194" s="244"/>
      <c r="BG194" s="244"/>
      <c r="BH194" s="244"/>
      <c r="BI194" s="244"/>
      <c r="BJ194" s="244"/>
      <c r="BK194" s="244"/>
      <c r="BL194" s="244"/>
      <c r="BM194" s="244"/>
      <c r="BN194" s="244"/>
      <c r="BO194" s="244"/>
      <c r="BP194" s="244"/>
      <c r="BQ194" s="244"/>
      <c r="BR194" s="244"/>
      <c r="BS194" s="244"/>
      <c r="BT194" s="244"/>
      <c r="BU194" s="244"/>
      <c r="BV194" s="244"/>
      <c r="BW194" s="244"/>
      <c r="BX194" s="244"/>
      <c r="BY194" s="244"/>
      <c r="BZ194" s="244"/>
      <c r="CA194" s="244"/>
      <c r="CB194" s="244"/>
      <c r="CC194" s="244"/>
      <c r="CD194" s="244"/>
      <c r="CE194" s="244"/>
      <c r="CF194" s="244"/>
      <c r="CG194" s="244"/>
      <c r="CH194" s="244"/>
      <c r="CI194" s="244"/>
      <c r="CJ194" s="244"/>
      <c r="CK194" s="244"/>
      <c r="CL194" s="244"/>
      <c r="CM194" s="244"/>
      <c r="CN194" s="244"/>
      <c r="CO194" s="244"/>
      <c r="CP194" s="244"/>
      <c r="CQ194" s="244"/>
      <c r="CR194" s="244"/>
      <c r="CS194" s="244"/>
      <c r="CT194" s="244"/>
      <c r="CU194" s="244"/>
      <c r="CV194" s="244"/>
      <c r="CW194" s="244"/>
      <c r="CX194" s="244"/>
      <c r="CY194" s="244"/>
      <c r="CZ194" s="244"/>
      <c r="DA194" s="244"/>
      <c r="DB194" s="244"/>
      <c r="DC194" s="244"/>
      <c r="DD194" s="244"/>
      <c r="DE194" s="244"/>
      <c r="DF194" s="244"/>
      <c r="DG194" s="244"/>
      <c r="DH194" s="244"/>
      <c r="DI194" s="244"/>
      <c r="DJ194" s="244"/>
      <c r="DK194" s="244"/>
      <c r="DL194" s="244"/>
      <c r="DM194" s="244"/>
      <c r="DN194" s="244"/>
      <c r="DO194" s="244"/>
      <c r="DP194" s="244"/>
      <c r="DQ194" s="244"/>
      <c r="DR194" s="244"/>
      <c r="DS194" s="244"/>
      <c r="DT194" s="244"/>
      <c r="DU194" s="244"/>
      <c r="DV194" s="244"/>
      <c r="DW194" s="244"/>
      <c r="DX194" s="244"/>
      <c r="DY194" s="244"/>
      <c r="DZ194" s="244"/>
      <c r="EA194" s="244"/>
      <c r="EB194" s="244"/>
      <c r="EC194" s="244"/>
      <c r="ED194" s="244"/>
      <c r="EE194" s="244"/>
      <c r="EF194" s="244"/>
      <c r="EG194" s="244"/>
      <c r="EH194" s="244"/>
      <c r="EI194" s="244"/>
      <c r="EJ194" s="244"/>
      <c r="EK194" s="244"/>
      <c r="EL194" s="244"/>
      <c r="EM194" s="244"/>
      <c r="EN194" s="244"/>
      <c r="EO194" s="244"/>
      <c r="EP194" s="244"/>
      <c r="EQ194" s="244"/>
      <c r="ER194" s="244"/>
      <c r="ES194" s="244"/>
      <c r="ET194" s="244"/>
      <c r="EU194" s="244"/>
      <c r="EV194" s="244"/>
      <c r="EW194" s="244"/>
      <c r="EX194" s="244"/>
      <c r="EY194" s="244"/>
      <c r="EZ194" s="244"/>
      <c r="FA194" s="244"/>
      <c r="FB194" s="244"/>
      <c r="FC194" s="244"/>
      <c r="FD194" s="244"/>
      <c r="FE194" s="244"/>
      <c r="FF194" s="244"/>
      <c r="FG194" s="244"/>
      <c r="FH194" s="244"/>
      <c r="FI194" s="244"/>
      <c r="FJ194" s="244"/>
      <c r="FK194" s="244"/>
      <c r="FL194" s="244"/>
      <c r="FM194" s="244"/>
      <c r="FN194" s="244"/>
      <c r="FO194" s="244"/>
      <c r="FP194" s="244"/>
      <c r="FQ194" s="244"/>
      <c r="FR194" s="244"/>
      <c r="FS194" s="244"/>
      <c r="FT194" s="244"/>
      <c r="FU194" s="244"/>
      <c r="FV194" s="244"/>
      <c r="FW194" s="244"/>
      <c r="FX194" s="244"/>
      <c r="FY194" s="244"/>
      <c r="FZ194" s="244"/>
      <c r="GA194" s="244"/>
      <c r="GB194" s="244"/>
      <c r="GC194" s="244"/>
      <c r="GD194" s="244"/>
      <c r="GE194" s="244"/>
      <c r="GF194" s="244"/>
      <c r="GG194" s="244"/>
      <c r="GH194" s="244"/>
      <c r="GI194" s="244"/>
      <c r="GJ194" s="244"/>
      <c r="GK194" s="244"/>
      <c r="GL194" s="244"/>
      <c r="GM194" s="244"/>
      <c r="GN194" s="244"/>
      <c r="GO194" s="244"/>
      <c r="GP194" s="244"/>
      <c r="GQ194" s="244"/>
      <c r="GR194" s="244"/>
      <c r="GS194" s="244"/>
      <c r="GT194" s="244"/>
      <c r="GU194" s="244"/>
      <c r="GV194" s="244"/>
      <c r="GW194" s="244"/>
      <c r="GX194" s="244"/>
      <c r="GY194" s="244"/>
      <c r="GZ194" s="244"/>
      <c r="HA194" s="244"/>
      <c r="HB194" s="244"/>
      <c r="HC194" s="244"/>
    </row>
    <row r="195" spans="1:211">
      <c r="A195" s="263" t="str">
        <f t="shared" si="244"/>
        <v>American Electric Power Company, Inc.</v>
      </c>
      <c r="B195" s="275">
        <f t="shared" si="245"/>
        <v>-92.322063492063492</v>
      </c>
      <c r="C195" s="327">
        <f t="shared" si="246"/>
        <v>12.597172887779184</v>
      </c>
      <c r="D195" s="327">
        <f t="shared" si="247"/>
        <v>9.6005217432275032</v>
      </c>
      <c r="E195" s="327">
        <f t="shared" si="248"/>
        <v>70.124368861058386</v>
      </c>
      <c r="F195" s="275">
        <f t="shared" si="249"/>
        <v>1.5774048733874224E-12</v>
      </c>
      <c r="G195" s="336">
        <f t="shared" si="250"/>
        <v>0.75956240803788644</v>
      </c>
      <c r="H195" s="244"/>
      <c r="I195" s="244"/>
      <c r="J195" s="244"/>
      <c r="K195" s="244"/>
      <c r="L195" s="244"/>
      <c r="M195" s="244"/>
      <c r="N195" s="244"/>
      <c r="O195" s="244"/>
      <c r="P195" s="244"/>
      <c r="Q195" s="244"/>
      <c r="R195" s="244"/>
      <c r="S195" s="244"/>
      <c r="T195" s="244"/>
      <c r="U195" s="244"/>
      <c r="V195" s="244"/>
      <c r="W195" s="244"/>
      <c r="X195" s="244"/>
      <c r="Y195" s="244"/>
      <c r="Z195" s="244"/>
      <c r="AA195" s="244"/>
      <c r="AB195" s="244"/>
      <c r="AC195" s="244"/>
      <c r="AD195" s="244"/>
      <c r="AE195" s="244"/>
      <c r="AF195" s="244"/>
      <c r="AG195" s="244"/>
      <c r="AH195" s="244"/>
      <c r="AI195" s="244"/>
      <c r="AJ195" s="244"/>
      <c r="AK195" s="244"/>
      <c r="AL195" s="244"/>
      <c r="AM195" s="244"/>
      <c r="AN195" s="244"/>
      <c r="AO195" s="244"/>
      <c r="AP195" s="244"/>
      <c r="AQ195" s="244"/>
      <c r="AR195" s="244"/>
      <c r="AS195" s="244"/>
      <c r="AT195" s="244"/>
      <c r="AU195" s="244"/>
      <c r="AV195" s="244"/>
      <c r="AW195" s="244"/>
      <c r="AX195" s="244"/>
      <c r="AY195" s="244"/>
      <c r="AZ195" s="244"/>
      <c r="BA195" s="244"/>
      <c r="BB195" s="244"/>
      <c r="BC195" s="244"/>
      <c r="BD195" s="244"/>
      <c r="BE195" s="244"/>
      <c r="BF195" s="244"/>
      <c r="BG195" s="244"/>
      <c r="BH195" s="244"/>
      <c r="BI195" s="244"/>
      <c r="BJ195" s="244"/>
      <c r="BK195" s="244"/>
      <c r="BL195" s="244"/>
      <c r="BM195" s="244"/>
      <c r="BN195" s="244"/>
      <c r="BO195" s="244"/>
      <c r="BP195" s="244"/>
      <c r="BQ195" s="244"/>
      <c r="BR195" s="244"/>
      <c r="BS195" s="244"/>
      <c r="BT195" s="244"/>
      <c r="BU195" s="244"/>
      <c r="BV195" s="244"/>
      <c r="BW195" s="244"/>
      <c r="BX195" s="244"/>
      <c r="BY195" s="244"/>
      <c r="BZ195" s="244"/>
      <c r="CA195" s="244"/>
      <c r="CB195" s="244"/>
      <c r="CC195" s="244"/>
      <c r="CD195" s="244"/>
      <c r="CE195" s="244"/>
      <c r="CF195" s="244"/>
      <c r="CG195" s="244"/>
      <c r="CH195" s="244"/>
      <c r="CI195" s="244"/>
      <c r="CJ195" s="244"/>
      <c r="CK195" s="244"/>
      <c r="CL195" s="244"/>
      <c r="CM195" s="244"/>
      <c r="CN195" s="244"/>
      <c r="CO195" s="244"/>
      <c r="CP195" s="244"/>
      <c r="CQ195" s="244"/>
      <c r="CR195" s="244"/>
      <c r="CS195" s="244"/>
      <c r="CT195" s="244"/>
      <c r="CU195" s="244"/>
      <c r="CV195" s="244"/>
      <c r="CW195" s="244"/>
      <c r="CX195" s="244"/>
      <c r="CY195" s="244"/>
      <c r="CZ195" s="244"/>
      <c r="DA195" s="244"/>
      <c r="DB195" s="244"/>
      <c r="DC195" s="244"/>
      <c r="DD195" s="244"/>
      <c r="DE195" s="244"/>
      <c r="DF195" s="244"/>
      <c r="DG195" s="244"/>
      <c r="DH195" s="244"/>
      <c r="DI195" s="244"/>
      <c r="DJ195" s="244"/>
      <c r="DK195" s="244"/>
      <c r="DL195" s="244"/>
      <c r="DM195" s="244"/>
      <c r="DN195" s="244"/>
      <c r="DO195" s="244"/>
      <c r="DP195" s="244"/>
      <c r="DQ195" s="244"/>
      <c r="DR195" s="244"/>
      <c r="DS195" s="244"/>
      <c r="DT195" s="244"/>
      <c r="DU195" s="244"/>
      <c r="DV195" s="244"/>
      <c r="DW195" s="244"/>
      <c r="DX195" s="244"/>
      <c r="DY195" s="244"/>
      <c r="DZ195" s="244"/>
      <c r="EA195" s="244"/>
      <c r="EB195" s="244"/>
      <c r="EC195" s="244"/>
      <c r="ED195" s="244"/>
      <c r="EE195" s="244"/>
      <c r="EF195" s="244"/>
      <c r="EG195" s="244"/>
      <c r="EH195" s="244"/>
      <c r="EI195" s="244"/>
      <c r="EJ195" s="244"/>
      <c r="EK195" s="244"/>
      <c r="EL195" s="244"/>
      <c r="EM195" s="244"/>
      <c r="EN195" s="244"/>
      <c r="EO195" s="244"/>
      <c r="EP195" s="244"/>
      <c r="EQ195" s="244"/>
      <c r="ER195" s="244"/>
      <c r="ES195" s="244"/>
      <c r="ET195" s="244"/>
      <c r="EU195" s="244"/>
      <c r="EV195" s="244"/>
      <c r="EW195" s="244"/>
      <c r="EX195" s="244"/>
      <c r="EY195" s="244"/>
      <c r="EZ195" s="244"/>
      <c r="FA195" s="244"/>
      <c r="FB195" s="244"/>
      <c r="FC195" s="244"/>
      <c r="FD195" s="244"/>
      <c r="FE195" s="244"/>
      <c r="FF195" s="244"/>
      <c r="FG195" s="244"/>
      <c r="FH195" s="244"/>
      <c r="FI195" s="244"/>
      <c r="FJ195" s="244"/>
      <c r="FK195" s="244"/>
      <c r="FL195" s="244"/>
      <c r="FM195" s="244"/>
      <c r="FN195" s="244"/>
      <c r="FO195" s="244"/>
      <c r="FP195" s="244"/>
      <c r="FQ195" s="244"/>
      <c r="FR195" s="244"/>
      <c r="FS195" s="244"/>
      <c r="FT195" s="244"/>
      <c r="FU195" s="244"/>
      <c r="FV195" s="244"/>
      <c r="FW195" s="244"/>
      <c r="FX195" s="244"/>
      <c r="FY195" s="244"/>
      <c r="FZ195" s="244"/>
      <c r="GA195" s="244"/>
      <c r="GB195" s="244"/>
      <c r="GC195" s="244"/>
      <c r="GD195" s="244"/>
      <c r="GE195" s="244"/>
      <c r="GF195" s="244"/>
      <c r="GG195" s="244"/>
      <c r="GH195" s="244"/>
      <c r="GI195" s="244"/>
      <c r="GJ195" s="244"/>
      <c r="GK195" s="244"/>
      <c r="GL195" s="244"/>
      <c r="GM195" s="244"/>
      <c r="GN195" s="244"/>
      <c r="GO195" s="244"/>
      <c r="GP195" s="244"/>
      <c r="GQ195" s="244"/>
      <c r="GR195" s="244"/>
      <c r="GS195" s="244"/>
      <c r="GT195" s="244"/>
      <c r="GU195" s="244"/>
      <c r="GV195" s="244"/>
      <c r="GW195" s="244"/>
      <c r="GX195" s="244"/>
      <c r="GY195" s="244"/>
      <c r="GZ195" s="244"/>
      <c r="HA195" s="244"/>
      <c r="HB195" s="244"/>
      <c r="HC195" s="244"/>
    </row>
    <row r="196" spans="1:211">
      <c r="A196" s="263" t="str">
        <f t="shared" si="244"/>
        <v>Avangrid, Inc.</v>
      </c>
      <c r="B196" s="275">
        <f t="shared" si="245"/>
        <v>-50.176349206349215</v>
      </c>
      <c r="C196" s="327">
        <f t="shared" si="246"/>
        <v>7.9243036001956142</v>
      </c>
      <c r="D196" s="327">
        <f t="shared" si="247"/>
        <v>5.6212184169690484</v>
      </c>
      <c r="E196" s="327">
        <f t="shared" si="248"/>
        <v>36.630827188913891</v>
      </c>
      <c r="F196" s="275">
        <f t="shared" si="249"/>
        <v>-2.7065993890573736E-10</v>
      </c>
      <c r="G196" s="336">
        <f t="shared" si="250"/>
        <v>0.73004169829634991</v>
      </c>
      <c r="H196" s="244"/>
      <c r="I196" s="244"/>
      <c r="J196" s="244"/>
      <c r="K196" s="244"/>
      <c r="L196" s="244"/>
      <c r="M196" s="244"/>
      <c r="N196" s="244"/>
      <c r="O196" s="244"/>
      <c r="P196" s="244"/>
      <c r="Q196" s="244"/>
      <c r="R196" s="244"/>
      <c r="S196" s="244"/>
      <c r="T196" s="244"/>
      <c r="U196" s="244"/>
      <c r="V196" s="244"/>
      <c r="W196" s="244"/>
      <c r="X196" s="244"/>
      <c r="Y196" s="244"/>
      <c r="Z196" s="244"/>
      <c r="AA196" s="244"/>
      <c r="AB196" s="244"/>
      <c r="AC196" s="244"/>
      <c r="AD196" s="244"/>
      <c r="AE196" s="244"/>
      <c r="AF196" s="244"/>
      <c r="AG196" s="244"/>
      <c r="AH196" s="244"/>
      <c r="AI196" s="244"/>
      <c r="AJ196" s="244"/>
      <c r="AK196" s="244"/>
      <c r="AL196" s="244"/>
      <c r="AM196" s="244"/>
      <c r="AN196" s="244"/>
      <c r="AO196" s="244"/>
      <c r="AP196" s="244"/>
      <c r="AQ196" s="244"/>
      <c r="AR196" s="244"/>
      <c r="AS196" s="244"/>
      <c r="AT196" s="244"/>
      <c r="AU196" s="244"/>
      <c r="AV196" s="244"/>
      <c r="AW196" s="244"/>
      <c r="AX196" s="244"/>
      <c r="AY196" s="244"/>
      <c r="AZ196" s="244"/>
      <c r="BA196" s="244"/>
      <c r="BB196" s="244"/>
      <c r="BC196" s="244"/>
      <c r="BD196" s="244"/>
      <c r="BE196" s="244"/>
      <c r="BF196" s="244"/>
      <c r="BG196" s="244"/>
      <c r="BH196" s="244"/>
      <c r="BI196" s="244"/>
      <c r="BJ196" s="244"/>
      <c r="BK196" s="244"/>
      <c r="BL196" s="244"/>
      <c r="BM196" s="244"/>
      <c r="BN196" s="244"/>
      <c r="BO196" s="244"/>
      <c r="BP196" s="244"/>
      <c r="BQ196" s="244"/>
      <c r="BR196" s="244"/>
      <c r="BS196" s="244"/>
      <c r="BT196" s="244"/>
      <c r="BU196" s="244"/>
      <c r="BV196" s="244"/>
      <c r="BW196" s="244"/>
      <c r="BX196" s="244"/>
      <c r="BY196" s="244"/>
      <c r="BZ196" s="244"/>
      <c r="CA196" s="244"/>
      <c r="CB196" s="244"/>
      <c r="CC196" s="244"/>
      <c r="CD196" s="244"/>
      <c r="CE196" s="244"/>
      <c r="CF196" s="244"/>
      <c r="CG196" s="244"/>
      <c r="CH196" s="244"/>
      <c r="CI196" s="244"/>
      <c r="CJ196" s="244"/>
      <c r="CK196" s="244"/>
      <c r="CL196" s="244"/>
      <c r="CM196" s="244"/>
      <c r="CN196" s="244"/>
      <c r="CO196" s="244"/>
      <c r="CP196" s="244"/>
      <c r="CQ196" s="244"/>
      <c r="CR196" s="244"/>
      <c r="CS196" s="244"/>
      <c r="CT196" s="244"/>
      <c r="CU196" s="244"/>
      <c r="CV196" s="244"/>
      <c r="CW196" s="244"/>
      <c r="CX196" s="244"/>
      <c r="CY196" s="244"/>
      <c r="CZ196" s="244"/>
      <c r="DA196" s="244"/>
      <c r="DB196" s="244"/>
      <c r="DC196" s="244"/>
      <c r="DD196" s="244"/>
      <c r="DE196" s="244"/>
      <c r="DF196" s="244"/>
      <c r="DG196" s="244"/>
      <c r="DH196" s="244"/>
      <c r="DI196" s="244"/>
      <c r="DJ196" s="244"/>
      <c r="DK196" s="244"/>
      <c r="DL196" s="244"/>
      <c r="DM196" s="244"/>
      <c r="DN196" s="244"/>
      <c r="DO196" s="244"/>
      <c r="DP196" s="244"/>
      <c r="DQ196" s="244"/>
      <c r="DR196" s="244"/>
      <c r="DS196" s="244"/>
      <c r="DT196" s="244"/>
      <c r="DU196" s="244"/>
      <c r="DV196" s="244"/>
      <c r="DW196" s="244"/>
      <c r="DX196" s="244"/>
      <c r="DY196" s="244"/>
      <c r="DZ196" s="244"/>
      <c r="EA196" s="244"/>
      <c r="EB196" s="244"/>
      <c r="EC196" s="244"/>
      <c r="ED196" s="244"/>
      <c r="EE196" s="244"/>
      <c r="EF196" s="244"/>
      <c r="EG196" s="244"/>
      <c r="EH196" s="244"/>
      <c r="EI196" s="244"/>
      <c r="EJ196" s="244"/>
      <c r="EK196" s="244"/>
      <c r="EL196" s="244"/>
      <c r="EM196" s="244"/>
      <c r="EN196" s="244"/>
      <c r="EO196" s="244"/>
      <c r="EP196" s="244"/>
      <c r="EQ196" s="244"/>
      <c r="ER196" s="244"/>
      <c r="ES196" s="244"/>
      <c r="ET196" s="244"/>
      <c r="EU196" s="244"/>
      <c r="EV196" s="244"/>
      <c r="EW196" s="244"/>
      <c r="EX196" s="244"/>
      <c r="EY196" s="244"/>
      <c r="EZ196" s="244"/>
      <c r="FA196" s="244"/>
      <c r="FB196" s="244"/>
      <c r="FC196" s="244"/>
      <c r="FD196" s="244"/>
      <c r="FE196" s="244"/>
      <c r="FF196" s="244"/>
      <c r="FG196" s="244"/>
      <c r="FH196" s="244"/>
      <c r="FI196" s="244"/>
      <c r="FJ196" s="244"/>
      <c r="FK196" s="244"/>
      <c r="FL196" s="244"/>
      <c r="FM196" s="244"/>
      <c r="FN196" s="244"/>
      <c r="FO196" s="244"/>
      <c r="FP196" s="244"/>
      <c r="FQ196" s="244"/>
      <c r="FR196" s="244"/>
      <c r="FS196" s="244"/>
      <c r="FT196" s="244"/>
      <c r="FU196" s="244"/>
      <c r="FV196" s="244"/>
      <c r="FW196" s="244"/>
      <c r="FX196" s="244"/>
      <c r="FY196" s="244"/>
      <c r="FZ196" s="244"/>
      <c r="GA196" s="244"/>
      <c r="GB196" s="244"/>
      <c r="GC196" s="244"/>
      <c r="GD196" s="244"/>
      <c r="GE196" s="244"/>
      <c r="GF196" s="244"/>
      <c r="GG196" s="244"/>
      <c r="GH196" s="244"/>
      <c r="GI196" s="244"/>
      <c r="GJ196" s="244"/>
      <c r="GK196" s="244"/>
      <c r="GL196" s="244"/>
      <c r="GM196" s="244"/>
      <c r="GN196" s="244"/>
      <c r="GO196" s="244"/>
      <c r="GP196" s="244"/>
      <c r="GQ196" s="244"/>
      <c r="GR196" s="244"/>
      <c r="GS196" s="244"/>
      <c r="GT196" s="244"/>
      <c r="GU196" s="244"/>
      <c r="GV196" s="244"/>
      <c r="GW196" s="244"/>
      <c r="GX196" s="244"/>
      <c r="GY196" s="244"/>
      <c r="GZ196" s="244"/>
      <c r="HA196" s="244"/>
      <c r="HB196" s="244"/>
      <c r="HC196" s="244"/>
    </row>
    <row r="197" spans="1:211">
      <c r="A197" s="263" t="str">
        <f t="shared" si="244"/>
        <v>Avista Corporation</v>
      </c>
      <c r="B197" s="275">
        <f t="shared" si="245"/>
        <v>-47.664126984127002</v>
      </c>
      <c r="C197" s="327">
        <f t="shared" si="246"/>
        <v>7.1634723496571269</v>
      </c>
      <c r="D197" s="327">
        <f t="shared" si="247"/>
        <v>4.7194836159824858</v>
      </c>
      <c r="E197" s="327">
        <f t="shared" si="248"/>
        <v>35.781171068703195</v>
      </c>
      <c r="F197" s="275">
        <f t="shared" si="249"/>
        <v>5.021580307129625E-8</v>
      </c>
      <c r="G197" s="336">
        <f t="shared" si="250"/>
        <v>0.75069393551714392</v>
      </c>
    </row>
    <row r="198" spans="1:211">
      <c r="A198" s="263" t="str">
        <f t="shared" si="244"/>
        <v>Black Hills Corporation</v>
      </c>
      <c r="B198" s="275">
        <f t="shared" si="245"/>
        <v>-76.850158730158711</v>
      </c>
      <c r="C198" s="327">
        <f t="shared" si="246"/>
        <v>9.7211511168367952</v>
      </c>
      <c r="D198" s="327">
        <f t="shared" si="247"/>
        <v>7.3126324537889413</v>
      </c>
      <c r="E198" s="327">
        <f t="shared" si="248"/>
        <v>59.816375183480766</v>
      </c>
      <c r="F198" s="275">
        <f t="shared" si="249"/>
        <v>2.3947791305545252E-8</v>
      </c>
      <c r="G198" s="336">
        <f t="shared" si="250"/>
        <v>0.77835070443396115</v>
      </c>
    </row>
    <row r="199" spans="1:211">
      <c r="A199" s="263" t="str">
        <f t="shared" si="244"/>
        <v>CenterPoint Energy, Inc.</v>
      </c>
      <c r="B199" s="275">
        <f t="shared" si="245"/>
        <v>-28.409999999999997</v>
      </c>
      <c r="C199" s="327">
        <f t="shared" si="246"/>
        <v>4.808873398956635</v>
      </c>
      <c r="D199" s="327">
        <f t="shared" si="247"/>
        <v>2.9748412934930881</v>
      </c>
      <c r="E199" s="327">
        <f t="shared" si="248"/>
        <v>20.62628528705141</v>
      </c>
      <c r="F199" s="275">
        <f t="shared" si="249"/>
        <v>-2.049886305144355E-8</v>
      </c>
      <c r="G199" s="336">
        <f t="shared" si="250"/>
        <v>0.72602200939990891</v>
      </c>
    </row>
    <row r="200" spans="1:211">
      <c r="A200" s="263" t="str">
        <f t="shared" si="244"/>
        <v>CMS Energy Corporation</v>
      </c>
      <c r="B200" s="275">
        <f t="shared" si="245"/>
        <v>-62.678571428571445</v>
      </c>
      <c r="C200" s="327">
        <f t="shared" si="246"/>
        <v>7.4338896798052145</v>
      </c>
      <c r="D200" s="327">
        <f t="shared" si="247"/>
        <v>5.9947360592109193</v>
      </c>
      <c r="E200" s="327">
        <f t="shared" si="248"/>
        <v>49.249945697758761</v>
      </c>
      <c r="F200" s="275">
        <f t="shared" si="249"/>
        <v>8.2034503634531575E-9</v>
      </c>
      <c r="G200" s="336">
        <f t="shared" si="250"/>
        <v>0.78575411939444162</v>
      </c>
    </row>
    <row r="201" spans="1:211">
      <c r="A201" s="263" t="str">
        <f t="shared" si="244"/>
        <v>Consolidated Edison, Inc.</v>
      </c>
      <c r="B201" s="275">
        <f t="shared" si="245"/>
        <v>-90.685714285714269</v>
      </c>
      <c r="C201" s="327">
        <f t="shared" si="246"/>
        <v>12.976070758155453</v>
      </c>
      <c r="D201" s="327">
        <f t="shared" si="247"/>
        <v>8.7053832124807702</v>
      </c>
      <c r="E201" s="327">
        <f t="shared" si="248"/>
        <v>69.004260385664978</v>
      </c>
      <c r="F201" s="275">
        <f t="shared" si="249"/>
        <v>7.0586935407845885E-8</v>
      </c>
      <c r="G201" s="336">
        <f t="shared" si="250"/>
        <v>0.76091654489548666</v>
      </c>
    </row>
    <row r="202" spans="1:211">
      <c r="A202" s="263" t="str">
        <f t="shared" si="244"/>
        <v>Dominion Energy, Inc.</v>
      </c>
      <c r="B202" s="275">
        <f t="shared" si="245"/>
        <v>-81.00968253968253</v>
      </c>
      <c r="C202" s="327">
        <f t="shared" si="246"/>
        <v>15.423460188298822</v>
      </c>
      <c r="D202" s="327">
        <f t="shared" si="247"/>
        <v>9.3167069732579595</v>
      </c>
      <c r="E202" s="327">
        <f t="shared" si="248"/>
        <v>56.269515377926986</v>
      </c>
      <c r="F202" s="275">
        <f t="shared" si="249"/>
        <v>-1.9876722490153043E-10</v>
      </c>
      <c r="G202" s="336">
        <f t="shared" si="250"/>
        <v>0.69460234398972498</v>
      </c>
    </row>
    <row r="203" spans="1:211">
      <c r="A203" s="263" t="str">
        <f t="shared" si="244"/>
        <v>DTE Energy Company</v>
      </c>
      <c r="B203" s="275">
        <f t="shared" si="245"/>
        <v>-128.01317460317458</v>
      </c>
      <c r="C203" s="327">
        <f t="shared" si="246"/>
        <v>17.764909600731482</v>
      </c>
      <c r="D203" s="327">
        <f t="shared" si="247"/>
        <v>13.737046797700557</v>
      </c>
      <c r="E203" s="327">
        <f t="shared" si="248"/>
        <v>96.511218203728347</v>
      </c>
      <c r="F203" s="275">
        <f t="shared" si="249"/>
        <v>-1.0141860684598214E-9</v>
      </c>
      <c r="G203" s="336">
        <f t="shared" si="250"/>
        <v>0.75391629418535633</v>
      </c>
    </row>
    <row r="204" spans="1:211">
      <c r="A204" s="263" t="str">
        <f t="shared" si="244"/>
        <v>Duke Energy Corporation</v>
      </c>
      <c r="B204" s="275">
        <f t="shared" si="245"/>
        <v>-93.238888888888908</v>
      </c>
      <c r="C204" s="327">
        <f t="shared" si="246"/>
        <v>16.159090575598558</v>
      </c>
      <c r="D204" s="327">
        <f t="shared" si="247"/>
        <v>10.602983142133475</v>
      </c>
      <c r="E204" s="327">
        <f t="shared" si="248"/>
        <v>66.476815171056003</v>
      </c>
      <c r="F204" s="275">
        <f t="shared" si="249"/>
        <v>-1.0088285762321902E-10</v>
      </c>
      <c r="G204" s="336">
        <f t="shared" si="250"/>
        <v>0.71297305194482974</v>
      </c>
    </row>
    <row r="205" spans="1:211">
      <c r="A205" s="263" t="str">
        <f t="shared" si="244"/>
        <v>Edison International</v>
      </c>
      <c r="B205" s="275">
        <f t="shared" si="245"/>
        <v>-70.721904761904753</v>
      </c>
      <c r="C205" s="327">
        <f t="shared" si="246"/>
        <v>10.801281737872277</v>
      </c>
      <c r="D205" s="327">
        <f t="shared" si="247"/>
        <v>8.5500367656567029</v>
      </c>
      <c r="E205" s="327">
        <f t="shared" si="248"/>
        <v>51.370586258324217</v>
      </c>
      <c r="F205" s="275">
        <f t="shared" si="249"/>
        <v>-5.156408633411047E-11</v>
      </c>
      <c r="G205" s="336">
        <f t="shared" si="250"/>
        <v>0.72637447239678465</v>
      </c>
    </row>
    <row r="206" spans="1:211">
      <c r="A206" s="263" t="str">
        <f t="shared" si="244"/>
        <v>El Paso Electric Company</v>
      </c>
      <c r="B206" s="275">
        <f t="shared" si="245"/>
        <v>-67.125396825396805</v>
      </c>
      <c r="C206" s="327">
        <f t="shared" si="246"/>
        <v>7.3868253582000847</v>
      </c>
      <c r="D206" s="327">
        <f t="shared" si="247"/>
        <v>5.8781249901231121</v>
      </c>
      <c r="E206" s="327">
        <f t="shared" si="248"/>
        <v>53.860446413210603</v>
      </c>
      <c r="F206" s="275">
        <f t="shared" si="249"/>
        <v>-6.3863005550501839E-8</v>
      </c>
      <c r="G206" s="336">
        <f t="shared" si="250"/>
        <v>0.80238551964630733</v>
      </c>
    </row>
    <row r="207" spans="1:211">
      <c r="A207" s="263" t="str">
        <f t="shared" si="244"/>
        <v>Entergy Corporation</v>
      </c>
      <c r="B207" s="275">
        <f t="shared" si="245"/>
        <v>-116.64539682539686</v>
      </c>
      <c r="C207" s="327">
        <f t="shared" si="246"/>
        <v>16.399733541168739</v>
      </c>
      <c r="D207" s="327">
        <f t="shared" si="247"/>
        <v>11.047476283078723</v>
      </c>
      <c r="E207" s="327">
        <f t="shared" si="248"/>
        <v>89.198187001145456</v>
      </c>
      <c r="F207" s="275">
        <f t="shared" si="249"/>
        <v>-3.936406756110955E-12</v>
      </c>
      <c r="G207" s="336">
        <f t="shared" si="250"/>
        <v>0.76469530241869432</v>
      </c>
    </row>
    <row r="208" spans="1:211">
      <c r="A208" s="263" t="str">
        <f t="shared" si="244"/>
        <v>Evergy, Inc.</v>
      </c>
      <c r="B208" s="275">
        <f t="shared" si="245"/>
        <v>-64.420158730158747</v>
      </c>
      <c r="C208" s="327">
        <f t="shared" si="246"/>
        <v>9.0717197476251119</v>
      </c>
      <c r="D208" s="327">
        <f t="shared" si="247"/>
        <v>6.6014934876639204</v>
      </c>
      <c r="E208" s="327">
        <f t="shared" si="248"/>
        <v>48.746945494884905</v>
      </c>
      <c r="F208" s="275">
        <f t="shared" si="249"/>
        <v>1.5191403690550942E-11</v>
      </c>
      <c r="G208" s="336">
        <f t="shared" si="250"/>
        <v>0.75670328132960163</v>
      </c>
    </row>
    <row r="209" spans="1:7">
      <c r="A209" s="263" t="str">
        <f t="shared" si="244"/>
        <v>Eversource Energy</v>
      </c>
      <c r="B209" s="275">
        <f t="shared" si="245"/>
        <v>-83.29047619047617</v>
      </c>
      <c r="C209" s="327">
        <f t="shared" si="246"/>
        <v>10.044899851070467</v>
      </c>
      <c r="D209" s="327">
        <f t="shared" si="247"/>
        <v>7.7193411659396931</v>
      </c>
      <c r="E209" s="327">
        <f t="shared" si="248"/>
        <v>65.526235177678402</v>
      </c>
      <c r="F209" s="275">
        <f t="shared" si="249"/>
        <v>4.2123957655348931E-9</v>
      </c>
      <c r="G209" s="336">
        <f t="shared" si="250"/>
        <v>0.7867194206913537</v>
      </c>
    </row>
    <row r="210" spans="1:7">
      <c r="A210" s="263" t="str">
        <f t="shared" si="244"/>
        <v>Exelon Corporation</v>
      </c>
      <c r="B210" s="275">
        <f t="shared" si="245"/>
        <v>-46.453174603174617</v>
      </c>
      <c r="C210" s="327">
        <f t="shared" si="246"/>
        <v>6.6509106214161777</v>
      </c>
      <c r="D210" s="327">
        <f t="shared" si="247"/>
        <v>5.4954331615232705</v>
      </c>
      <c r="E210" s="327">
        <f t="shared" si="248"/>
        <v>34.306830817561732</v>
      </c>
      <c r="F210" s="275">
        <f t="shared" si="249"/>
        <v>-2.6734312541520922E-9</v>
      </c>
      <c r="G210" s="336">
        <f t="shared" si="250"/>
        <v>0.73852500094185591</v>
      </c>
    </row>
    <row r="211" spans="1:7">
      <c r="A211" s="263" t="str">
        <f t="shared" si="244"/>
        <v>FirstEnergy Corp.</v>
      </c>
      <c r="B211" s="275">
        <f t="shared" si="245"/>
        <v>-47.571111111111108</v>
      </c>
      <c r="C211" s="327">
        <f t="shared" si="246"/>
        <v>6.8401283753527542</v>
      </c>
      <c r="D211" s="327">
        <f t="shared" si="247"/>
        <v>5.145429906984762</v>
      </c>
      <c r="E211" s="327">
        <f t="shared" si="248"/>
        <v>35.58555282702573</v>
      </c>
      <c r="F211" s="275">
        <f t="shared" si="249"/>
        <v>-1.7478640756962704E-9</v>
      </c>
      <c r="G211" s="336">
        <f t="shared" si="250"/>
        <v>0.74804964601119162</v>
      </c>
    </row>
    <row r="212" spans="1:7">
      <c r="A212" s="263" t="str">
        <f t="shared" si="244"/>
        <v>Hawaiian Electric Industries, Inc.</v>
      </c>
      <c r="B212" s="275">
        <f t="shared" si="245"/>
        <v>-44.522539682539694</v>
      </c>
      <c r="C212" s="327">
        <f t="shared" si="246"/>
        <v>5.7215071232187338</v>
      </c>
      <c r="D212" s="327">
        <f t="shared" si="247"/>
        <v>4.1342617897393517</v>
      </c>
      <c r="E212" s="327">
        <f t="shared" si="248"/>
        <v>34.666770769573738</v>
      </c>
      <c r="F212" s="275">
        <f t="shared" si="249"/>
        <v>-7.8657080848643091E-12</v>
      </c>
      <c r="G212" s="336">
        <f t="shared" si="250"/>
        <v>0.77863417084378339</v>
      </c>
    </row>
    <row r="213" spans="1:7">
      <c r="A213" s="263" t="str">
        <f t="shared" si="244"/>
        <v>IDACORP, Inc.</v>
      </c>
      <c r="B213" s="275">
        <f t="shared" si="245"/>
        <v>-108.31730158730157</v>
      </c>
      <c r="C213" s="327">
        <f t="shared" si="246"/>
        <v>12.051548317604542</v>
      </c>
      <c r="D213" s="327">
        <f t="shared" si="247"/>
        <v>8.9945945463600641</v>
      </c>
      <c r="E213" s="327">
        <f t="shared" si="248"/>
        <v>87.271158718916013</v>
      </c>
      <c r="F213" s="275">
        <f t="shared" si="249"/>
        <v>-4.4209542693351978E-9</v>
      </c>
      <c r="G213" s="336">
        <f t="shared" si="250"/>
        <v>0.80569915830646144</v>
      </c>
    </row>
    <row r="214" spans="1:7">
      <c r="A214" s="263" t="str">
        <f t="shared" si="244"/>
        <v>MDU Resources Group Inc.</v>
      </c>
      <c r="B214" s="275">
        <f t="shared" si="245"/>
        <v>-28.270476190476185</v>
      </c>
      <c r="C214" s="327">
        <f t="shared" si="246"/>
        <v>3.7818164804141823</v>
      </c>
      <c r="D214" s="327">
        <f t="shared" si="247"/>
        <v>3.3624853874495169</v>
      </c>
      <c r="E214" s="327">
        <f t="shared" si="248"/>
        <v>21.126174322541182</v>
      </c>
      <c r="F214" s="275">
        <f t="shared" si="249"/>
        <v>-7.1302963533526054E-11</v>
      </c>
      <c r="G214" s="336">
        <f t="shared" si="250"/>
        <v>0.74728752993761771</v>
      </c>
    </row>
    <row r="215" spans="1:7">
      <c r="A215" s="263" t="str">
        <f t="shared" si="244"/>
        <v>NextEra Energy, Inc.</v>
      </c>
      <c r="B215" s="275">
        <f t="shared" si="245"/>
        <v>-229.12857142857129</v>
      </c>
      <c r="C215" s="327">
        <f t="shared" si="246"/>
        <v>26.466956944584901</v>
      </c>
      <c r="D215" s="327">
        <f t="shared" si="247"/>
        <v>21.357582166564569</v>
      </c>
      <c r="E215" s="327">
        <f t="shared" si="248"/>
        <v>181.30403231739348</v>
      </c>
      <c r="F215" s="275">
        <f t="shared" si="249"/>
        <v>-2.8364866011543199E-11</v>
      </c>
      <c r="G215" s="336">
        <f t="shared" si="250"/>
        <v>0.79127640515104125</v>
      </c>
    </row>
    <row r="216" spans="1:7">
      <c r="A216" s="263" t="str">
        <f t="shared" si="244"/>
        <v>NiSource Inc.</v>
      </c>
      <c r="B216" s="275">
        <f t="shared" si="245"/>
        <v>-28.205555555555556</v>
      </c>
      <c r="C216" s="327">
        <f t="shared" si="246"/>
        <v>3.8192679434701646</v>
      </c>
      <c r="D216" s="327">
        <f t="shared" si="247"/>
        <v>2.8704537007805957</v>
      </c>
      <c r="E216" s="327">
        <f t="shared" si="248"/>
        <v>21.515833911316058</v>
      </c>
      <c r="F216" s="275">
        <f t="shared" si="249"/>
        <v>1.1262102361797588E-11</v>
      </c>
      <c r="G216" s="336">
        <f t="shared" si="250"/>
        <v>0.76282255348372863</v>
      </c>
    </row>
    <row r="217" spans="1:7">
      <c r="A217" s="263" t="str">
        <f t="shared" si="244"/>
        <v>NorthWestern Corporation</v>
      </c>
      <c r="B217" s="275">
        <f t="shared" si="245"/>
        <v>-72.900634920634914</v>
      </c>
      <c r="C217" s="327">
        <f t="shared" si="246"/>
        <v>10.338153813959302</v>
      </c>
      <c r="D217" s="327">
        <f t="shared" si="247"/>
        <v>7.0851230134131624</v>
      </c>
      <c r="E217" s="327">
        <f t="shared" si="248"/>
        <v>55.477358111697356</v>
      </c>
      <c r="F217" s="275">
        <f t="shared" si="249"/>
        <v>1.8434903381603363E-8</v>
      </c>
      <c r="G217" s="336">
        <f t="shared" si="250"/>
        <v>0.76099965620456067</v>
      </c>
    </row>
    <row r="218" spans="1:7">
      <c r="A218" s="263" t="str">
        <f t="shared" si="244"/>
        <v>OGE Energy Corp.</v>
      </c>
      <c r="B218" s="275">
        <f t="shared" si="245"/>
        <v>-43.463809523809495</v>
      </c>
      <c r="C218" s="327">
        <f t="shared" si="246"/>
        <v>6.8020421758494294</v>
      </c>
      <c r="D218" s="327">
        <f t="shared" si="247"/>
        <v>4.5653656257834179</v>
      </c>
      <c r="E218" s="327">
        <f t="shared" si="248"/>
        <v>32.096401722177582</v>
      </c>
      <c r="F218" s="275">
        <f t="shared" si="249"/>
        <v>9.3081098384573124E-13</v>
      </c>
      <c r="G218" s="336">
        <f t="shared" si="250"/>
        <v>0.73846269054246516</v>
      </c>
    </row>
    <row r="219" spans="1:7">
      <c r="A219" s="263" t="str">
        <f t="shared" si="244"/>
        <v>Otter Tail Corporation</v>
      </c>
      <c r="B219" s="275">
        <f t="shared" si="245"/>
        <v>-52.737460317460311</v>
      </c>
      <c r="C219" s="327">
        <f t="shared" si="246"/>
        <v>6.6315589526734504</v>
      </c>
      <c r="D219" s="327">
        <f t="shared" si="247"/>
        <v>5.2580168291816767</v>
      </c>
      <c r="E219" s="327">
        <f t="shared" si="248"/>
        <v>40.847884535762489</v>
      </c>
      <c r="F219" s="275">
        <f t="shared" si="249"/>
        <v>1.5730705626992858E-10</v>
      </c>
      <c r="G219" s="336">
        <f t="shared" si="250"/>
        <v>0.77455160506162213</v>
      </c>
    </row>
    <row r="220" spans="1:7">
      <c r="A220" s="263" t="str">
        <f t="shared" si="244"/>
        <v>PG&amp;E Corporation</v>
      </c>
      <c r="B220" s="275">
        <f t="shared" si="245"/>
        <v>-8.628730158730157</v>
      </c>
      <c r="C220" s="327">
        <f t="shared" si="246"/>
        <v>2.8434437391257612</v>
      </c>
      <c r="D220" s="327">
        <f t="shared" si="247"/>
        <v>2.6156215042270654</v>
      </c>
      <c r="E220" s="327">
        <f t="shared" si="248"/>
        <v>3.1696649154051628</v>
      </c>
      <c r="F220" s="275">
        <f t="shared" si="249"/>
        <v>2.7832403048932974E-11</v>
      </c>
      <c r="G220" s="336">
        <f t="shared" si="250"/>
        <v>0.3673385141379395</v>
      </c>
    </row>
    <row r="221" spans="1:7">
      <c r="A221" s="263" t="str">
        <f t="shared" si="244"/>
        <v>Pinnacle West Capital Corporation</v>
      </c>
      <c r="B221" s="275">
        <f t="shared" si="245"/>
        <v>-92.741587301587288</v>
      </c>
      <c r="C221" s="327">
        <f t="shared" si="246"/>
        <v>13.909278616014054</v>
      </c>
      <c r="D221" s="327">
        <f t="shared" si="247"/>
        <v>9.9564856275879556</v>
      </c>
      <c r="E221" s="327">
        <f t="shared" si="248"/>
        <v>68.875823040294975</v>
      </c>
      <c r="F221" s="275">
        <f t="shared" si="249"/>
        <v>-1.7690311437945638E-8</v>
      </c>
      <c r="G221" s="336">
        <f t="shared" si="250"/>
        <v>0.7426638366272188</v>
      </c>
    </row>
    <row r="222" spans="1:7">
      <c r="A222" s="263" t="str">
        <f t="shared" si="244"/>
        <v>PNM Resources, Inc.</v>
      </c>
      <c r="B222" s="275">
        <f t="shared" si="245"/>
        <v>-50.53857142857143</v>
      </c>
      <c r="C222" s="327">
        <f t="shared" si="246"/>
        <v>5.8234688692137464</v>
      </c>
      <c r="D222" s="327">
        <f t="shared" si="247"/>
        <v>4.6673076507790103</v>
      </c>
      <c r="E222" s="327">
        <f t="shared" si="248"/>
        <v>40.047794908578147</v>
      </c>
      <c r="F222" s="275">
        <f t="shared" si="249"/>
        <v>-5.2580162446247414E-13</v>
      </c>
      <c r="G222" s="336">
        <f t="shared" si="250"/>
        <v>0.7924203984511039</v>
      </c>
    </row>
    <row r="223" spans="1:7">
      <c r="A223" s="263" t="str">
        <f t="shared" si="244"/>
        <v>Portland General Electric Company</v>
      </c>
      <c r="B223" s="275">
        <f t="shared" si="245"/>
        <v>-56.129999999999995</v>
      </c>
      <c r="C223" s="327">
        <f t="shared" si="246"/>
        <v>7.1712160271980965</v>
      </c>
      <c r="D223" s="327">
        <f t="shared" si="247"/>
        <v>5.1775380446873465</v>
      </c>
      <c r="E223" s="327">
        <f t="shared" si="248"/>
        <v>43.781245928074924</v>
      </c>
      <c r="F223" s="275">
        <f t="shared" si="249"/>
        <v>-3.9626968373340787E-11</v>
      </c>
      <c r="G223" s="336">
        <f t="shared" si="250"/>
        <v>0.77999725508774143</v>
      </c>
    </row>
    <row r="224" spans="1:7">
      <c r="A224" s="263" t="str">
        <f t="shared" si="244"/>
        <v>PPL Corporation</v>
      </c>
      <c r="B224" s="275">
        <f t="shared" si="245"/>
        <v>-32.162698412698411</v>
      </c>
      <c r="C224" s="327">
        <f t="shared" si="246"/>
        <v>6.8751914866286148</v>
      </c>
      <c r="D224" s="327">
        <f t="shared" si="247"/>
        <v>4.2498311273079903</v>
      </c>
      <c r="E224" s="327">
        <f t="shared" si="248"/>
        <v>21.037675798762457</v>
      </c>
      <c r="F224" s="275">
        <f t="shared" si="249"/>
        <v>6.5369931689929217E-13</v>
      </c>
      <c r="G224" s="336">
        <f t="shared" si="250"/>
        <v>0.65410170281161495</v>
      </c>
    </row>
    <row r="225" spans="1:7">
      <c r="A225" s="263" t="str">
        <f t="shared" si="244"/>
        <v>Public Service Enterprise Group Incorporated</v>
      </c>
      <c r="B225" s="275">
        <f t="shared" si="245"/>
        <v>-61.536031746031725</v>
      </c>
      <c r="C225" s="327">
        <f t="shared" si="246"/>
        <v>8.526841076662981</v>
      </c>
      <c r="D225" s="327">
        <f t="shared" si="247"/>
        <v>6.3615499459694114</v>
      </c>
      <c r="E225" s="327">
        <f t="shared" si="248"/>
        <v>46.647640640308452</v>
      </c>
      <c r="F225" s="275">
        <f t="shared" si="249"/>
        <v>-8.3090881730640831E-8</v>
      </c>
      <c r="G225" s="336">
        <f t="shared" si="250"/>
        <v>0.75805409150902259</v>
      </c>
    </row>
    <row r="226" spans="1:7">
      <c r="A226" s="263" t="str">
        <f t="shared" si="244"/>
        <v>Sempra Energy</v>
      </c>
      <c r="B226" s="275">
        <f t="shared" si="245"/>
        <v>-144.65714285714287</v>
      </c>
      <c r="C226" s="327">
        <f t="shared" si="246"/>
        <v>19.625284005786487</v>
      </c>
      <c r="D226" s="327">
        <f t="shared" si="247"/>
        <v>16.772507622744484</v>
      </c>
      <c r="E226" s="327">
        <f t="shared" si="248"/>
        <v>108.2593512286103</v>
      </c>
      <c r="F226" s="275">
        <f t="shared" si="249"/>
        <v>-1.6058265828178264E-12</v>
      </c>
      <c r="G226" s="336">
        <f t="shared" si="250"/>
        <v>0.74838579755112777</v>
      </c>
    </row>
    <row r="227" spans="1:7">
      <c r="A227" s="263" t="str">
        <f t="shared" si="244"/>
        <v>Southern Company</v>
      </c>
      <c r="B227" s="275">
        <f t="shared" si="245"/>
        <v>-61.347142857142842</v>
      </c>
      <c r="C227" s="327">
        <f t="shared" si="246"/>
        <v>10.705144320698984</v>
      </c>
      <c r="D227" s="327">
        <f t="shared" si="247"/>
        <v>6.9214820924924272</v>
      </c>
      <c r="E227" s="327">
        <f t="shared" si="248"/>
        <v>43.720516442758488</v>
      </c>
      <c r="F227" s="275">
        <f t="shared" si="249"/>
        <v>-1.1929444099223474E-9</v>
      </c>
      <c r="G227" s="336">
        <f t="shared" si="250"/>
        <v>0.71267404489511554</v>
      </c>
    </row>
    <row r="228" spans="1:7">
      <c r="A228" s="263" t="str">
        <f t="shared" si="244"/>
        <v>Unitil Corporation</v>
      </c>
      <c r="B228" s="275">
        <f t="shared" si="245"/>
        <v>-61.612857142857159</v>
      </c>
      <c r="C228" s="327">
        <f t="shared" si="246"/>
        <v>6.326462660294661</v>
      </c>
      <c r="D228" s="327">
        <f t="shared" si="247"/>
        <v>4.8699148853188339</v>
      </c>
      <c r="E228" s="327">
        <f t="shared" si="248"/>
        <v>50.416479597244752</v>
      </c>
      <c r="F228" s="275">
        <f t="shared" si="249"/>
        <v>1.0871303857129533E-12</v>
      </c>
      <c r="G228" s="336">
        <f t="shared" si="250"/>
        <v>0.81827855313295739</v>
      </c>
    </row>
    <row r="229" spans="1:7">
      <c r="A229" s="339" t="str">
        <f t="shared" si="244"/>
        <v>WEC Energy Group, Inc.</v>
      </c>
      <c r="B229" s="340">
        <f t="shared" si="245"/>
        <v>-92.213650793650785</v>
      </c>
      <c r="C229" s="341">
        <f t="shared" si="246"/>
        <v>11.264484438393257</v>
      </c>
      <c r="D229" s="341">
        <f t="shared" si="247"/>
        <v>8.3388015068629375</v>
      </c>
      <c r="E229" s="341">
        <f t="shared" si="248"/>
        <v>72.610364841969542</v>
      </c>
      <c r="F229" s="340">
        <f t="shared" si="249"/>
        <v>-6.4250542664012755E-9</v>
      </c>
      <c r="G229" s="342">
        <f t="shared" si="250"/>
        <v>0.78741449033887512</v>
      </c>
    </row>
    <row r="230" spans="1:7">
      <c r="A230" s="334" t="str">
        <f t="shared" si="244"/>
        <v>Xcel Energy Inc.</v>
      </c>
      <c r="B230" s="343">
        <f t="shared" si="245"/>
        <v>-63.109126984126995</v>
      </c>
      <c r="C230" s="344">
        <f t="shared" si="246"/>
        <v>7.5841494529857663</v>
      </c>
      <c r="D230" s="344">
        <f t="shared" si="247"/>
        <v>5.8713719076991699</v>
      </c>
      <c r="E230" s="344">
        <f t="shared" si="248"/>
        <v>49.6536056234414</v>
      </c>
      <c r="F230" s="343">
        <f t="shared" si="249"/>
        <v>-6.6080474425689317E-13</v>
      </c>
      <c r="G230" s="345">
        <f t="shared" si="250"/>
        <v>0.78678961342517251</v>
      </c>
    </row>
    <row r="231" spans="1:7">
      <c r="A231" s="263" t="s">
        <v>23</v>
      </c>
      <c r="B231" s="275"/>
      <c r="C231" s="327"/>
      <c r="D231" s="327"/>
      <c r="E231" s="327"/>
      <c r="F231" s="337"/>
      <c r="G231" s="338">
        <f>AVERAGE(G192:G230)</f>
        <v>0.74922815166673229</v>
      </c>
    </row>
  </sheetData>
  <pageMargins left="0.7" right="0.7" top="0.75" bottom="0.75" header="0.3" footer="0.3"/>
  <pageSetup scale="59" orientation="portrait" r:id="rId1"/>
  <headerFooter>
    <oddFooter>&amp;RSchedule RBH-R12
Page &amp;P of 6</oddFooter>
  </headerFooter>
  <rowBreaks count="3" manualBreakCount="3">
    <brk id="45" max="13" man="1"/>
    <brk id="91" max="13" man="1"/>
    <brk id="137" max="12"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view="pageBreakPreview" zoomScale="85" zoomScaleNormal="100" zoomScaleSheetLayoutView="85" workbookViewId="0"/>
  </sheetViews>
  <sheetFormatPr defaultRowHeight="15"/>
  <cols>
    <col min="1" max="1" width="41.5703125" bestFit="1" customWidth="1"/>
    <col min="2" max="10" width="12.7109375" customWidth="1"/>
  </cols>
  <sheetData>
    <row r="1" spans="1:10">
      <c r="A1" s="265"/>
      <c r="B1" s="124"/>
      <c r="C1" s="124"/>
      <c r="D1" s="124"/>
      <c r="E1" s="124"/>
      <c r="F1" s="123"/>
      <c r="G1" s="123"/>
      <c r="H1" s="123"/>
      <c r="I1" s="123"/>
      <c r="J1" s="123"/>
    </row>
    <row r="2" spans="1:10">
      <c r="A2" s="243" t="s">
        <v>1281</v>
      </c>
      <c r="B2" s="269"/>
      <c r="C2" s="269"/>
      <c r="D2" s="269"/>
      <c r="E2" s="269"/>
      <c r="F2" s="210"/>
      <c r="G2" s="210"/>
      <c r="H2" s="210"/>
      <c r="I2" s="210"/>
      <c r="J2" s="210"/>
    </row>
    <row r="3" spans="1:10">
      <c r="A3" s="266"/>
      <c r="B3" s="123"/>
      <c r="C3" s="123"/>
      <c r="D3" s="123"/>
      <c r="E3" s="123"/>
      <c r="F3" s="123"/>
      <c r="G3" s="123"/>
      <c r="H3" s="123"/>
      <c r="I3" s="123"/>
      <c r="J3" s="123"/>
    </row>
    <row r="4" spans="1:10" ht="26.25">
      <c r="A4" s="267" t="s">
        <v>2</v>
      </c>
      <c r="B4" s="268" t="s">
        <v>1279</v>
      </c>
      <c r="C4" s="214">
        <v>2022</v>
      </c>
      <c r="D4" s="214">
        <v>2023</v>
      </c>
      <c r="E4" s="214">
        <v>2024</v>
      </c>
      <c r="F4" s="214">
        <v>2025</v>
      </c>
      <c r="G4" s="214">
        <v>2026</v>
      </c>
      <c r="H4" s="214">
        <v>2027</v>
      </c>
      <c r="I4" s="214">
        <v>2028</v>
      </c>
      <c r="J4" s="214">
        <v>2029</v>
      </c>
    </row>
    <row r="5" spans="1:10">
      <c r="A5" s="239" t="s">
        <v>532</v>
      </c>
      <c r="B5" s="125">
        <v>7.0999999999999994E-2</v>
      </c>
      <c r="C5" s="125" t="s">
        <v>1273</v>
      </c>
      <c r="D5" s="125">
        <f>B5</f>
        <v>7.0999999999999994E-2</v>
      </c>
      <c r="E5" s="125">
        <f t="shared" ref="E5:E21" si="0">B5</f>
        <v>7.0999999999999994E-2</v>
      </c>
      <c r="F5" s="125">
        <f t="shared" ref="F5:F27" si="1">B5-($B5-$J5)/5</f>
        <v>6.6887768289978569E-2</v>
      </c>
      <c r="G5" s="125">
        <f t="shared" ref="G5:I24" si="2">F5-($B5-$J5)/5</f>
        <v>6.2775536579957145E-2</v>
      </c>
      <c r="H5" s="125">
        <f t="shared" si="2"/>
        <v>5.866330486993572E-2</v>
      </c>
      <c r="I5" s="125">
        <f t="shared" si="2"/>
        <v>5.4551073159914296E-2</v>
      </c>
      <c r="J5" s="125">
        <f>'RBH-R11 Long Term Growth Rate'!G10</f>
        <v>5.0438841449892857E-2</v>
      </c>
    </row>
    <row r="6" spans="1:10">
      <c r="A6" s="239" t="s">
        <v>533</v>
      </c>
      <c r="B6" s="125">
        <v>5.4891300000000004E-2</v>
      </c>
      <c r="C6" s="125" t="s">
        <v>1273</v>
      </c>
      <c r="D6" s="125">
        <f>B6</f>
        <v>5.4891300000000004E-2</v>
      </c>
      <c r="E6" s="125">
        <f t="shared" si="0"/>
        <v>5.4891300000000004E-2</v>
      </c>
      <c r="F6" s="125">
        <f t="shared" si="1"/>
        <v>5.4000808289978573E-2</v>
      </c>
      <c r="G6" s="125">
        <f t="shared" si="2"/>
        <v>5.3110316579957143E-2</v>
      </c>
      <c r="H6" s="125">
        <f t="shared" si="2"/>
        <v>5.2219824869935712E-2</v>
      </c>
      <c r="I6" s="125">
        <f t="shared" si="2"/>
        <v>5.1329333159914281E-2</v>
      </c>
      <c r="J6" s="125">
        <f>J5</f>
        <v>5.0438841449892857E-2</v>
      </c>
    </row>
    <row r="7" spans="1:10">
      <c r="A7" s="239" t="s">
        <v>1274</v>
      </c>
      <c r="B7" s="125">
        <v>5.3701400000000003E-2</v>
      </c>
      <c r="C7" s="125" t="s">
        <v>1273</v>
      </c>
      <c r="D7" s="125">
        <f>B7</f>
        <v>5.3701400000000003E-2</v>
      </c>
      <c r="E7" s="125">
        <f t="shared" si="0"/>
        <v>5.3701400000000003E-2</v>
      </c>
      <c r="F7" s="125">
        <f t="shared" si="1"/>
        <v>5.3048888289978571E-2</v>
      </c>
      <c r="G7" s="125">
        <f t="shared" si="2"/>
        <v>5.2396376579957139E-2</v>
      </c>
      <c r="H7" s="125">
        <f t="shared" si="2"/>
        <v>5.1743864869935707E-2</v>
      </c>
      <c r="I7" s="125">
        <f t="shared" si="2"/>
        <v>5.1091353159914275E-2</v>
      </c>
      <c r="J7" s="125">
        <f t="shared" ref="J7:J44" si="3">J6</f>
        <v>5.0438841449892857E-2</v>
      </c>
    </row>
    <row r="8" spans="1:10">
      <c r="A8" s="239" t="s">
        <v>534</v>
      </c>
      <c r="B8" s="125">
        <v>5.7893E-2</v>
      </c>
      <c r="C8" s="125" t="s">
        <v>1273</v>
      </c>
      <c r="D8" s="125" t="s">
        <v>1273</v>
      </c>
      <c r="E8" s="125">
        <f t="shared" si="0"/>
        <v>5.7893E-2</v>
      </c>
      <c r="F8" s="125">
        <f t="shared" si="1"/>
        <v>5.6402168289978571E-2</v>
      </c>
      <c r="G8" s="125">
        <f t="shared" si="2"/>
        <v>5.4911336579957143E-2</v>
      </c>
      <c r="H8" s="125">
        <f t="shared" si="2"/>
        <v>5.3420504869935714E-2</v>
      </c>
      <c r="I8" s="125">
        <f t="shared" si="2"/>
        <v>5.1929673159914286E-2</v>
      </c>
      <c r="J8" s="125">
        <f t="shared" si="3"/>
        <v>5.0438841449892857E-2</v>
      </c>
    </row>
    <row r="9" spans="1:10">
      <c r="A9" s="239" t="s">
        <v>547</v>
      </c>
      <c r="B9" s="125">
        <v>6.5804799999999997E-2</v>
      </c>
      <c r="C9" s="125" t="s">
        <v>1273</v>
      </c>
      <c r="D9" s="125">
        <f>B9</f>
        <v>6.5804799999999997E-2</v>
      </c>
      <c r="E9" s="125">
        <f t="shared" si="0"/>
        <v>6.5804799999999997E-2</v>
      </c>
      <c r="F9" s="125">
        <f t="shared" si="1"/>
        <v>6.2731608289978563E-2</v>
      </c>
      <c r="G9" s="125">
        <f t="shared" si="2"/>
        <v>5.9658416579957137E-2</v>
      </c>
      <c r="H9" s="125">
        <f t="shared" si="2"/>
        <v>5.658522486993571E-2</v>
      </c>
      <c r="I9" s="125">
        <f t="shared" si="2"/>
        <v>5.3512033159914284E-2</v>
      </c>
      <c r="J9" s="125">
        <f t="shared" si="3"/>
        <v>5.0438841449892857E-2</v>
      </c>
    </row>
    <row r="10" spans="1:10">
      <c r="A10" s="239" t="s">
        <v>1118</v>
      </c>
      <c r="B10" s="125">
        <v>4.0041799999999995E-2</v>
      </c>
      <c r="C10" s="125" t="s">
        <v>1273</v>
      </c>
      <c r="D10" s="125">
        <f>B10</f>
        <v>4.0041799999999995E-2</v>
      </c>
      <c r="E10" s="125">
        <f t="shared" si="0"/>
        <v>4.0041799999999995E-2</v>
      </c>
      <c r="F10" s="125">
        <f t="shared" si="1"/>
        <v>4.2121208289978569E-2</v>
      </c>
      <c r="G10" s="125">
        <f t="shared" si="2"/>
        <v>4.4200616579957143E-2</v>
      </c>
      <c r="H10" s="125">
        <f t="shared" si="2"/>
        <v>4.6280024869935717E-2</v>
      </c>
      <c r="I10" s="125">
        <f t="shared" si="2"/>
        <v>4.835943315991429E-2</v>
      </c>
      <c r="J10" s="125">
        <f t="shared" si="3"/>
        <v>5.0438841449892857E-2</v>
      </c>
    </row>
    <row r="11" spans="1:10">
      <c r="A11" s="239" t="s">
        <v>1252</v>
      </c>
      <c r="B11" s="125">
        <v>4.9403100000000005E-2</v>
      </c>
      <c r="C11" s="125" t="s">
        <v>1273</v>
      </c>
      <c r="D11" s="125" t="s">
        <v>1273</v>
      </c>
      <c r="E11" s="125">
        <f t="shared" si="0"/>
        <v>4.9403100000000005E-2</v>
      </c>
      <c r="F11" s="125">
        <f t="shared" si="1"/>
        <v>4.9610248289978578E-2</v>
      </c>
      <c r="G11" s="125">
        <f t="shared" si="2"/>
        <v>4.9817396579957152E-2</v>
      </c>
      <c r="H11" s="125">
        <f t="shared" si="2"/>
        <v>5.0024544869935725E-2</v>
      </c>
      <c r="I11" s="125">
        <f t="shared" si="2"/>
        <v>5.0231693159914298E-2</v>
      </c>
      <c r="J11" s="125">
        <f t="shared" si="3"/>
        <v>5.0438841449892857E-2</v>
      </c>
    </row>
    <row r="12" spans="1:10">
      <c r="A12" s="239" t="s">
        <v>1253</v>
      </c>
      <c r="B12" s="125">
        <v>4.5694800000000008E-2</v>
      </c>
      <c r="C12" s="125" t="s">
        <v>1273</v>
      </c>
      <c r="D12" s="125" t="s">
        <v>1273</v>
      </c>
      <c r="E12" s="125">
        <f t="shared" si="0"/>
        <v>4.5694800000000008E-2</v>
      </c>
      <c r="F12" s="125">
        <f t="shared" si="1"/>
        <v>4.6643608289978579E-2</v>
      </c>
      <c r="G12" s="125">
        <f t="shared" si="2"/>
        <v>4.759241657995715E-2</v>
      </c>
      <c r="H12" s="125">
        <f t="shared" si="2"/>
        <v>4.8541224869935722E-2</v>
      </c>
      <c r="I12" s="125">
        <f t="shared" si="2"/>
        <v>4.9490033159914293E-2</v>
      </c>
      <c r="J12" s="125">
        <f t="shared" si="3"/>
        <v>5.0438841449892857E-2</v>
      </c>
    </row>
    <row r="13" spans="1:10">
      <c r="A13" s="239" t="s">
        <v>535</v>
      </c>
      <c r="B13" s="125">
        <v>6.9391400000000006E-2</v>
      </c>
      <c r="C13" s="125" t="s">
        <v>1273</v>
      </c>
      <c r="D13" s="125" t="s">
        <v>1273</v>
      </c>
      <c r="E13" s="125">
        <f t="shared" si="0"/>
        <v>6.9391400000000006E-2</v>
      </c>
      <c r="F13" s="125">
        <f t="shared" si="1"/>
        <v>6.5600888289978579E-2</v>
      </c>
      <c r="G13" s="125">
        <f t="shared" si="2"/>
        <v>6.1810376579957152E-2</v>
      </c>
      <c r="H13" s="125">
        <f t="shared" si="2"/>
        <v>5.8019864869935725E-2</v>
      </c>
      <c r="I13" s="125">
        <f t="shared" si="2"/>
        <v>5.4229353159914298E-2</v>
      </c>
      <c r="J13" s="125">
        <f t="shared" si="3"/>
        <v>5.0438841449892857E-2</v>
      </c>
    </row>
    <row r="14" spans="1:10">
      <c r="A14" s="239" t="s">
        <v>1254</v>
      </c>
      <c r="B14" s="125">
        <v>0.03</v>
      </c>
      <c r="C14" s="125" t="s">
        <v>1273</v>
      </c>
      <c r="D14" s="125">
        <f t="shared" ref="D14:D15" si="4">B14</f>
        <v>0.03</v>
      </c>
      <c r="E14" s="125">
        <f t="shared" si="0"/>
        <v>0.03</v>
      </c>
      <c r="F14" s="125">
        <f t="shared" si="1"/>
        <v>3.4087768289978573E-2</v>
      </c>
      <c r="G14" s="125">
        <f t="shared" si="2"/>
        <v>3.8175536579957148E-2</v>
      </c>
      <c r="H14" s="125">
        <f t="shared" si="2"/>
        <v>4.2263304869935722E-2</v>
      </c>
      <c r="I14" s="125">
        <f t="shared" si="2"/>
        <v>4.6351073159914297E-2</v>
      </c>
      <c r="J14" s="125">
        <f t="shared" si="3"/>
        <v>5.0438841449892857E-2</v>
      </c>
    </row>
    <row r="15" spans="1:10">
      <c r="A15" s="239" t="s">
        <v>1255</v>
      </c>
      <c r="B15" s="125">
        <v>4.46924E-2</v>
      </c>
      <c r="C15" s="125" t="s">
        <v>1273</v>
      </c>
      <c r="D15" s="125">
        <f t="shared" si="4"/>
        <v>4.46924E-2</v>
      </c>
      <c r="E15" s="125">
        <f t="shared" si="0"/>
        <v>4.46924E-2</v>
      </c>
      <c r="F15" s="125">
        <f t="shared" si="1"/>
        <v>4.5841688289978574E-2</v>
      </c>
      <c r="G15" s="125">
        <f t="shared" si="2"/>
        <v>4.6990976579957149E-2</v>
      </c>
      <c r="H15" s="125">
        <f t="shared" si="2"/>
        <v>4.8140264869935723E-2</v>
      </c>
      <c r="I15" s="125">
        <f t="shared" si="2"/>
        <v>4.9289553159914297E-2</v>
      </c>
      <c r="J15" s="125">
        <f t="shared" si="3"/>
        <v>5.0438841449892857E-2</v>
      </c>
    </row>
    <row r="16" spans="1:10">
      <c r="A16" s="239" t="s">
        <v>536</v>
      </c>
      <c r="B16" s="125">
        <v>6.2E-2</v>
      </c>
      <c r="C16" s="125" t="s">
        <v>1273</v>
      </c>
      <c r="D16" s="125" t="s">
        <v>1273</v>
      </c>
      <c r="E16" s="125">
        <f t="shared" si="0"/>
        <v>6.2E-2</v>
      </c>
      <c r="F16" s="125">
        <f t="shared" si="1"/>
        <v>5.9687768289978571E-2</v>
      </c>
      <c r="G16" s="125">
        <f t="shared" si="2"/>
        <v>5.7375536579957143E-2</v>
      </c>
      <c r="H16" s="125">
        <f t="shared" si="2"/>
        <v>5.5063304869935714E-2</v>
      </c>
      <c r="I16" s="125">
        <f t="shared" si="2"/>
        <v>5.2751073159914286E-2</v>
      </c>
      <c r="J16" s="125">
        <f t="shared" si="3"/>
        <v>5.0438841449892857E-2</v>
      </c>
    </row>
    <row r="17" spans="1:10">
      <c r="A17" s="239" t="s">
        <v>549</v>
      </c>
      <c r="B17" s="125">
        <v>4.8821199999999995E-2</v>
      </c>
      <c r="C17" s="125" t="s">
        <v>1273</v>
      </c>
      <c r="D17" s="125" t="s">
        <v>1273</v>
      </c>
      <c r="E17" s="125">
        <f t="shared" si="0"/>
        <v>4.8821199999999995E-2</v>
      </c>
      <c r="F17" s="125">
        <f t="shared" si="1"/>
        <v>4.9144728289978568E-2</v>
      </c>
      <c r="G17" s="125">
        <f t="shared" si="2"/>
        <v>4.946825657995714E-2</v>
      </c>
      <c r="H17" s="125">
        <f t="shared" si="2"/>
        <v>4.9791784869935712E-2</v>
      </c>
      <c r="I17" s="125">
        <f t="shared" si="2"/>
        <v>5.0115313159914285E-2</v>
      </c>
      <c r="J17" s="125">
        <f t="shared" si="3"/>
        <v>5.0438841449892857E-2</v>
      </c>
    </row>
    <row r="18" spans="1:10">
      <c r="A18" s="239" t="s">
        <v>725</v>
      </c>
      <c r="B18" s="125">
        <v>5.9356699999999998E-2</v>
      </c>
      <c r="C18" s="125" t="s">
        <v>1273</v>
      </c>
      <c r="D18" s="125" t="s">
        <v>1273</v>
      </c>
      <c r="E18" s="125">
        <f t="shared" si="0"/>
        <v>5.9356699999999998E-2</v>
      </c>
      <c r="F18" s="125">
        <f t="shared" si="1"/>
        <v>5.757312828997857E-2</v>
      </c>
      <c r="G18" s="125">
        <f t="shared" si="2"/>
        <v>5.5789556579957142E-2</v>
      </c>
      <c r="H18" s="125">
        <f t="shared" si="2"/>
        <v>5.4005984869935714E-2</v>
      </c>
      <c r="I18" s="125">
        <f t="shared" si="2"/>
        <v>5.2222413159914285E-2</v>
      </c>
      <c r="J18" s="125">
        <f t="shared" si="3"/>
        <v>5.0438841449892857E-2</v>
      </c>
    </row>
    <row r="19" spans="1:10">
      <c r="A19" s="239" t="s">
        <v>1256</v>
      </c>
      <c r="B19" s="125">
        <v>6.25E-2</v>
      </c>
      <c r="C19" s="125">
        <f>B19</f>
        <v>6.25E-2</v>
      </c>
      <c r="D19" s="125">
        <f t="shared" ref="D19:E19" si="5">C19</f>
        <v>6.25E-2</v>
      </c>
      <c r="E19" s="125">
        <f t="shared" si="5"/>
        <v>6.25E-2</v>
      </c>
      <c r="F19" s="125">
        <f t="shared" si="1"/>
        <v>6.0087768289978569E-2</v>
      </c>
      <c r="G19" s="125">
        <f t="shared" si="2"/>
        <v>5.7675536579957137E-2</v>
      </c>
      <c r="H19" s="125">
        <f t="shared" si="2"/>
        <v>5.5263304869935706E-2</v>
      </c>
      <c r="I19" s="125">
        <f t="shared" si="2"/>
        <v>5.2851073159914275E-2</v>
      </c>
      <c r="J19" s="125">
        <f t="shared" si="3"/>
        <v>5.0438841449892857E-2</v>
      </c>
    </row>
    <row r="20" spans="1:10">
      <c r="A20" s="239" t="s">
        <v>1257</v>
      </c>
      <c r="B20" s="125">
        <v>1.2083399999999999E-2</v>
      </c>
      <c r="C20" s="125" t="s">
        <v>1273</v>
      </c>
      <c r="D20" s="125" t="s">
        <v>1273</v>
      </c>
      <c r="E20" s="125">
        <f t="shared" si="0"/>
        <v>1.2083399999999999E-2</v>
      </c>
      <c r="F20" s="125">
        <f t="shared" si="1"/>
        <v>1.975448828997857E-2</v>
      </c>
      <c r="G20" s="125">
        <f t="shared" si="2"/>
        <v>2.7425576579957141E-2</v>
      </c>
      <c r="H20" s="125">
        <f t="shared" si="2"/>
        <v>3.5096664869935713E-2</v>
      </c>
      <c r="I20" s="125">
        <f t="shared" si="2"/>
        <v>4.2767753159914282E-2</v>
      </c>
      <c r="J20" s="125">
        <f t="shared" si="3"/>
        <v>5.0438841449892857E-2</v>
      </c>
    </row>
    <row r="21" spans="1:10">
      <c r="A21" s="239" t="s">
        <v>1275</v>
      </c>
      <c r="B21" s="125">
        <v>6.22886E-2</v>
      </c>
      <c r="C21" s="125" t="s">
        <v>1273</v>
      </c>
      <c r="D21" s="125" t="s">
        <v>1273</v>
      </c>
      <c r="E21" s="125">
        <f t="shared" si="0"/>
        <v>6.22886E-2</v>
      </c>
      <c r="F21" s="125">
        <f t="shared" si="1"/>
        <v>5.9918648289978574E-2</v>
      </c>
      <c r="G21" s="125">
        <f t="shared" si="2"/>
        <v>5.7548696579957148E-2</v>
      </c>
      <c r="H21" s="125">
        <f t="shared" si="2"/>
        <v>5.5178744869935722E-2</v>
      </c>
      <c r="I21" s="125">
        <f t="shared" si="2"/>
        <v>5.2808793159914297E-2</v>
      </c>
      <c r="J21" s="125">
        <f t="shared" si="3"/>
        <v>5.0438841449892857E-2</v>
      </c>
    </row>
    <row r="22" spans="1:10">
      <c r="A22" s="239" t="s">
        <v>732</v>
      </c>
      <c r="B22" s="125">
        <v>6.1024900000000007E-2</v>
      </c>
      <c r="C22" s="125" t="s">
        <v>1273</v>
      </c>
      <c r="D22" s="125" t="s">
        <v>1273</v>
      </c>
      <c r="E22" s="125"/>
      <c r="F22" s="125">
        <f t="shared" si="1"/>
        <v>5.8907688289978576E-2</v>
      </c>
      <c r="G22" s="125">
        <f t="shared" si="2"/>
        <v>5.6790476579957144E-2</v>
      </c>
      <c r="H22" s="125">
        <f t="shared" si="2"/>
        <v>5.4673264869935713E-2</v>
      </c>
      <c r="I22" s="125">
        <f t="shared" si="2"/>
        <v>5.2556053159914282E-2</v>
      </c>
      <c r="J22" s="125">
        <f t="shared" si="3"/>
        <v>5.0438841449892857E-2</v>
      </c>
    </row>
    <row r="23" spans="1:10">
      <c r="A23" s="239" t="s">
        <v>1258</v>
      </c>
      <c r="B23" s="125">
        <v>4.3333299999999998E-2</v>
      </c>
      <c r="C23" s="125" t="s">
        <v>1273</v>
      </c>
      <c r="D23" s="125" t="s">
        <v>1273</v>
      </c>
      <c r="E23" s="125"/>
      <c r="F23" s="125">
        <f t="shared" si="1"/>
        <v>4.4754408289978571E-2</v>
      </c>
      <c r="G23" s="125">
        <f t="shared" si="2"/>
        <v>4.6175516579957145E-2</v>
      </c>
      <c r="H23" s="125">
        <f t="shared" si="2"/>
        <v>4.7596624869935718E-2</v>
      </c>
      <c r="I23" s="125">
        <f t="shared" si="2"/>
        <v>4.9017733159914291E-2</v>
      </c>
      <c r="J23" s="125">
        <f t="shared" si="3"/>
        <v>5.0438841449892857E-2</v>
      </c>
    </row>
    <row r="24" spans="1:10">
      <c r="A24" s="239" t="s">
        <v>1259</v>
      </c>
      <c r="B24" s="125">
        <v>6.2E-2</v>
      </c>
      <c r="C24" s="125" t="s">
        <v>1273</v>
      </c>
      <c r="D24" s="125" t="s">
        <v>1273</v>
      </c>
      <c r="E24" s="125">
        <f t="shared" ref="E24:E25" si="6">B24</f>
        <v>6.2E-2</v>
      </c>
      <c r="F24" s="125">
        <f t="shared" si="1"/>
        <v>5.9687768289978571E-2</v>
      </c>
      <c r="G24" s="125">
        <f t="shared" si="2"/>
        <v>5.7375536579957143E-2</v>
      </c>
      <c r="H24" s="125">
        <f t="shared" si="2"/>
        <v>5.5063304869935714E-2</v>
      </c>
      <c r="I24" s="125">
        <f t="shared" si="2"/>
        <v>5.2751073159914286E-2</v>
      </c>
      <c r="J24" s="125">
        <f t="shared" si="3"/>
        <v>5.0438841449892857E-2</v>
      </c>
    </row>
    <row r="25" spans="1:10">
      <c r="A25" s="239" t="s">
        <v>541</v>
      </c>
      <c r="B25" s="125">
        <v>4.21594E-2</v>
      </c>
      <c r="C25" s="125" t="s">
        <v>1273</v>
      </c>
      <c r="D25" s="125" t="s">
        <v>1273</v>
      </c>
      <c r="E25" s="125">
        <f t="shared" si="6"/>
        <v>4.21594E-2</v>
      </c>
      <c r="F25" s="125">
        <f t="shared" si="1"/>
        <v>4.381528828997857E-2</v>
      </c>
      <c r="G25" s="125">
        <f t="shared" ref="G25:I27" si="7">F25-($B25-$J25)/5</f>
        <v>4.547117657995714E-2</v>
      </c>
      <c r="H25" s="125">
        <f t="shared" si="7"/>
        <v>4.712706486993571E-2</v>
      </c>
      <c r="I25" s="125">
        <f t="shared" si="7"/>
        <v>4.878295315991428E-2</v>
      </c>
      <c r="J25" s="125">
        <f t="shared" si="3"/>
        <v>5.0438841449892857E-2</v>
      </c>
    </row>
    <row r="26" spans="1:10">
      <c r="A26" s="239" t="s">
        <v>1276</v>
      </c>
      <c r="B26" s="125">
        <v>3.3333000000000002E-2</v>
      </c>
      <c r="C26" s="125">
        <f t="shared" ref="C26:E27" si="8">B26</f>
        <v>3.3333000000000002E-2</v>
      </c>
      <c r="D26" s="125">
        <f t="shared" si="8"/>
        <v>3.3333000000000002E-2</v>
      </c>
      <c r="E26" s="125">
        <f t="shared" si="8"/>
        <v>3.3333000000000002E-2</v>
      </c>
      <c r="F26" s="125">
        <f t="shared" si="1"/>
        <v>3.6754168289978573E-2</v>
      </c>
      <c r="G26" s="125">
        <f t="shared" si="7"/>
        <v>4.0175336579957144E-2</v>
      </c>
      <c r="H26" s="125">
        <f t="shared" si="7"/>
        <v>4.3596504869935715E-2</v>
      </c>
      <c r="I26" s="125">
        <f t="shared" si="7"/>
        <v>4.7017673159914286E-2</v>
      </c>
      <c r="J26" s="125">
        <f t="shared" si="3"/>
        <v>5.0438841449892857E-2</v>
      </c>
    </row>
    <row r="27" spans="1:10">
      <c r="A27" s="239" t="s">
        <v>1260</v>
      </c>
      <c r="B27" s="125">
        <v>7.4999999999999997E-2</v>
      </c>
      <c r="C27" s="125">
        <f t="shared" si="8"/>
        <v>7.4999999999999997E-2</v>
      </c>
      <c r="D27" s="125">
        <f t="shared" si="8"/>
        <v>7.4999999999999997E-2</v>
      </c>
      <c r="E27" s="125">
        <f t="shared" si="8"/>
        <v>7.4999999999999997E-2</v>
      </c>
      <c r="F27" s="125">
        <f t="shared" si="1"/>
        <v>7.0087768289978564E-2</v>
      </c>
      <c r="G27" s="125">
        <f t="shared" si="7"/>
        <v>6.517553657995713E-2</v>
      </c>
      <c r="H27" s="125">
        <f t="shared" si="7"/>
        <v>6.0263304869935704E-2</v>
      </c>
      <c r="I27" s="125">
        <f t="shared" si="7"/>
        <v>5.5351073159914277E-2</v>
      </c>
      <c r="J27" s="125">
        <f t="shared" si="3"/>
        <v>5.0438841449892857E-2</v>
      </c>
    </row>
    <row r="28" spans="1:10">
      <c r="A28" s="239" t="s">
        <v>1277</v>
      </c>
      <c r="B28" s="125" t="s">
        <v>1278</v>
      </c>
      <c r="C28" s="125" t="s">
        <v>1278</v>
      </c>
      <c r="D28" s="125" t="s">
        <v>1278</v>
      </c>
      <c r="E28" s="125" t="s">
        <v>1278</v>
      </c>
      <c r="F28" s="125" t="s">
        <v>1278</v>
      </c>
      <c r="G28" s="125" t="s">
        <v>1278</v>
      </c>
      <c r="H28" s="125" t="s">
        <v>1278</v>
      </c>
      <c r="I28" s="125" t="s">
        <v>1278</v>
      </c>
      <c r="J28" s="125">
        <f t="shared" si="3"/>
        <v>5.0438841449892857E-2</v>
      </c>
    </row>
    <row r="29" spans="1:10">
      <c r="A29" s="239" t="s">
        <v>553</v>
      </c>
      <c r="B29" s="125">
        <v>7.8108899999999995E-2</v>
      </c>
      <c r="C29" s="125" t="s">
        <v>1273</v>
      </c>
      <c r="D29" s="125" t="s">
        <v>1273</v>
      </c>
      <c r="E29" s="125">
        <f t="shared" ref="E29:E32" si="9">B29</f>
        <v>7.8108899999999995E-2</v>
      </c>
      <c r="F29" s="125">
        <f t="shared" ref="F29:F44" si="10">B29-($B29-$J29)/5</f>
        <v>7.2574888289978573E-2</v>
      </c>
      <c r="G29" s="125">
        <f t="shared" ref="G29:I44" si="11">F29-($B29-$J29)/5</f>
        <v>6.7040876579957151E-2</v>
      </c>
      <c r="H29" s="125">
        <f t="shared" si="11"/>
        <v>6.1506864869935722E-2</v>
      </c>
      <c r="I29" s="125">
        <f t="shared" si="11"/>
        <v>5.5972853159914293E-2</v>
      </c>
      <c r="J29" s="125">
        <f t="shared" si="3"/>
        <v>5.0438841449892857E-2</v>
      </c>
    </row>
    <row r="30" spans="1:10">
      <c r="A30" s="239" t="s">
        <v>1261</v>
      </c>
      <c r="B30" s="125">
        <v>4.4856399999999998E-2</v>
      </c>
      <c r="C30" s="125" t="s">
        <v>1273</v>
      </c>
      <c r="D30" s="125" t="s">
        <v>1273</v>
      </c>
      <c r="E30" s="125">
        <f t="shared" si="9"/>
        <v>4.4856399999999998E-2</v>
      </c>
      <c r="F30" s="125">
        <f t="shared" si="10"/>
        <v>4.5972888289978572E-2</v>
      </c>
      <c r="G30" s="125">
        <f t="shared" si="11"/>
        <v>4.7089376579957147E-2</v>
      </c>
      <c r="H30" s="125">
        <f t="shared" si="11"/>
        <v>4.8205864869935722E-2</v>
      </c>
      <c r="I30" s="125">
        <f t="shared" si="11"/>
        <v>4.9322353159914296E-2</v>
      </c>
      <c r="J30" s="125">
        <f t="shared" si="3"/>
        <v>5.0438841449892857E-2</v>
      </c>
    </row>
    <row r="31" spans="1:10">
      <c r="A31" s="239" t="s">
        <v>37</v>
      </c>
      <c r="B31" s="125">
        <v>3.62508E-2</v>
      </c>
      <c r="C31" s="125" t="s">
        <v>1273</v>
      </c>
      <c r="D31" s="125" t="s">
        <v>1273</v>
      </c>
      <c r="E31" s="125">
        <f t="shared" si="9"/>
        <v>3.62508E-2</v>
      </c>
      <c r="F31" s="125">
        <f t="shared" si="10"/>
        <v>3.9088408289978574E-2</v>
      </c>
      <c r="G31" s="125">
        <f t="shared" si="11"/>
        <v>4.1926016579957148E-2</v>
      </c>
      <c r="H31" s="125">
        <f t="shared" si="11"/>
        <v>4.4763624869935723E-2</v>
      </c>
      <c r="I31" s="125">
        <f t="shared" si="11"/>
        <v>4.7601233159914297E-2</v>
      </c>
      <c r="J31" s="125">
        <f t="shared" si="3"/>
        <v>5.0438841449892857E-2</v>
      </c>
    </row>
    <row r="32" spans="1:10">
      <c r="A32" s="239" t="s">
        <v>38</v>
      </c>
      <c r="B32" s="125">
        <v>5.1724300000000001E-2</v>
      </c>
      <c r="C32" s="125" t="s">
        <v>1273</v>
      </c>
      <c r="D32" s="125" t="s">
        <v>1273</v>
      </c>
      <c r="E32" s="125">
        <f t="shared" si="9"/>
        <v>5.1724300000000001E-2</v>
      </c>
      <c r="F32" s="125">
        <f t="shared" si="10"/>
        <v>5.1467208289978569E-2</v>
      </c>
      <c r="G32" s="125">
        <f t="shared" si="11"/>
        <v>5.1210116579957138E-2</v>
      </c>
      <c r="H32" s="125">
        <f t="shared" si="11"/>
        <v>5.0953024869935706E-2</v>
      </c>
      <c r="I32" s="125">
        <f t="shared" si="11"/>
        <v>5.0695933159914275E-2</v>
      </c>
      <c r="J32" s="125">
        <f t="shared" si="3"/>
        <v>5.0438841449892857E-2</v>
      </c>
    </row>
    <row r="33" spans="1:10">
      <c r="A33" s="239" t="s">
        <v>537</v>
      </c>
      <c r="B33" s="125">
        <v>7.0499999999999993E-2</v>
      </c>
      <c r="C33" s="125">
        <f t="shared" ref="C33:E38" si="12">B33</f>
        <v>7.0499999999999993E-2</v>
      </c>
      <c r="D33" s="125">
        <f t="shared" si="12"/>
        <v>7.0499999999999993E-2</v>
      </c>
      <c r="E33" s="125">
        <f t="shared" si="12"/>
        <v>7.0499999999999993E-2</v>
      </c>
      <c r="F33" s="125">
        <f t="shared" si="10"/>
        <v>6.6487768289978572E-2</v>
      </c>
      <c r="G33" s="125">
        <f t="shared" si="11"/>
        <v>6.2475536579957143E-2</v>
      </c>
      <c r="H33" s="125">
        <f t="shared" si="11"/>
        <v>5.8463304869935714E-2</v>
      </c>
      <c r="I33" s="125">
        <f t="shared" si="11"/>
        <v>5.4451073159914286E-2</v>
      </c>
      <c r="J33" s="125">
        <f t="shared" si="3"/>
        <v>5.0438841449892857E-2</v>
      </c>
    </row>
    <row r="34" spans="1:10">
      <c r="A34" s="239" t="s">
        <v>1262</v>
      </c>
      <c r="B34" s="125">
        <v>4.2546099999999996E-2</v>
      </c>
      <c r="C34" s="125" t="s">
        <v>1273</v>
      </c>
      <c r="D34" s="125">
        <f>B34</f>
        <v>4.2546099999999996E-2</v>
      </c>
      <c r="E34" s="125">
        <f t="shared" si="12"/>
        <v>4.2546099999999996E-2</v>
      </c>
      <c r="F34" s="125">
        <f t="shared" si="10"/>
        <v>4.4124648289978571E-2</v>
      </c>
      <c r="G34" s="125">
        <f t="shared" si="11"/>
        <v>4.5703196579957146E-2</v>
      </c>
      <c r="H34" s="125">
        <f t="shared" si="11"/>
        <v>4.7281744869935721E-2</v>
      </c>
      <c r="I34" s="125">
        <f t="shared" si="11"/>
        <v>4.8860293159914296E-2</v>
      </c>
      <c r="J34" s="125">
        <f t="shared" si="3"/>
        <v>5.0438841449892857E-2</v>
      </c>
    </row>
    <row r="35" spans="1:10">
      <c r="A35" s="239" t="s">
        <v>538</v>
      </c>
      <c r="B35" s="125">
        <v>5.1073399999999998E-2</v>
      </c>
      <c r="C35" s="125" t="s">
        <v>1273</v>
      </c>
      <c r="D35" s="125">
        <f>B35</f>
        <v>5.1073399999999998E-2</v>
      </c>
      <c r="E35" s="125">
        <f t="shared" si="12"/>
        <v>5.1073399999999998E-2</v>
      </c>
      <c r="F35" s="125">
        <f t="shared" si="10"/>
        <v>5.0946488289978567E-2</v>
      </c>
      <c r="G35" s="125">
        <f t="shared" si="11"/>
        <v>5.0819576579957136E-2</v>
      </c>
      <c r="H35" s="125">
        <f t="shared" si="11"/>
        <v>5.0692664869935705E-2</v>
      </c>
      <c r="I35" s="125">
        <f t="shared" si="11"/>
        <v>5.0565753159914274E-2</v>
      </c>
      <c r="J35" s="125">
        <f t="shared" si="3"/>
        <v>5.0438841449892857E-2</v>
      </c>
    </row>
    <row r="36" spans="1:10">
      <c r="A36" s="239" t="s">
        <v>539</v>
      </c>
      <c r="B36" s="125">
        <v>6.2309799999999999E-2</v>
      </c>
      <c r="C36" s="125" t="s">
        <v>1273</v>
      </c>
      <c r="D36" s="125">
        <f>B36</f>
        <v>6.2309799999999999E-2</v>
      </c>
      <c r="E36" s="125">
        <f t="shared" si="12"/>
        <v>6.2309799999999999E-2</v>
      </c>
      <c r="F36" s="125">
        <f t="shared" si="10"/>
        <v>5.993560828997857E-2</v>
      </c>
      <c r="G36" s="125">
        <f t="shared" si="11"/>
        <v>5.7561416579957142E-2</v>
      </c>
      <c r="H36" s="125">
        <f t="shared" si="11"/>
        <v>5.5187224869935714E-2</v>
      </c>
      <c r="I36" s="125">
        <f t="shared" si="11"/>
        <v>5.2813033159914285E-2</v>
      </c>
      <c r="J36" s="125">
        <f t="shared" si="3"/>
        <v>5.0438841449892857E-2</v>
      </c>
    </row>
    <row r="37" spans="1:10">
      <c r="A37" s="239" t="s">
        <v>540</v>
      </c>
      <c r="B37" s="125">
        <v>4.5531599999999998E-2</v>
      </c>
      <c r="C37" s="125" t="s">
        <v>1273</v>
      </c>
      <c r="D37" s="125" t="s">
        <v>1273</v>
      </c>
      <c r="E37" s="125">
        <f t="shared" ref="E37:E44" si="13">B37</f>
        <v>4.5531599999999998E-2</v>
      </c>
      <c r="F37" s="125">
        <f t="shared" si="10"/>
        <v>4.651304828997857E-2</v>
      </c>
      <c r="G37" s="125">
        <f t="shared" si="11"/>
        <v>4.7494496579957142E-2</v>
      </c>
      <c r="H37" s="125">
        <f t="shared" si="11"/>
        <v>4.8475944869935714E-2</v>
      </c>
      <c r="I37" s="125">
        <f t="shared" si="11"/>
        <v>4.9457393159914285E-2</v>
      </c>
      <c r="J37" s="125">
        <f t="shared" si="3"/>
        <v>5.0438841449892857E-2</v>
      </c>
    </row>
    <row r="38" spans="1:10">
      <c r="A38" s="239" t="s">
        <v>1263</v>
      </c>
      <c r="B38" s="125">
        <v>0.03</v>
      </c>
      <c r="C38" s="125" t="s">
        <v>1273</v>
      </c>
      <c r="D38" s="125">
        <f>B38</f>
        <v>0.03</v>
      </c>
      <c r="E38" s="125">
        <f t="shared" si="12"/>
        <v>0.03</v>
      </c>
      <c r="F38" s="125">
        <f t="shared" si="10"/>
        <v>3.4087768289978573E-2</v>
      </c>
      <c r="G38" s="125">
        <f t="shared" si="11"/>
        <v>3.8175536579957148E-2</v>
      </c>
      <c r="H38" s="125">
        <f t="shared" si="11"/>
        <v>4.2263304869935722E-2</v>
      </c>
      <c r="I38" s="125">
        <f t="shared" si="11"/>
        <v>4.6351073159914297E-2</v>
      </c>
      <c r="J38" s="125">
        <f t="shared" si="3"/>
        <v>5.0438841449892857E-2</v>
      </c>
    </row>
    <row r="39" spans="1:10">
      <c r="A39" s="239" t="s">
        <v>1264</v>
      </c>
      <c r="B39" s="125">
        <v>5.2305200000000003E-2</v>
      </c>
      <c r="C39" s="125" t="s">
        <v>1273</v>
      </c>
      <c r="D39" s="125" t="s">
        <v>1273</v>
      </c>
      <c r="E39" s="125">
        <f t="shared" si="13"/>
        <v>5.2305200000000003E-2</v>
      </c>
      <c r="F39" s="125">
        <f t="shared" si="10"/>
        <v>5.1931928289978571E-2</v>
      </c>
      <c r="G39" s="125">
        <f t="shared" si="11"/>
        <v>5.1558656579957139E-2</v>
      </c>
      <c r="H39" s="125">
        <f t="shared" si="11"/>
        <v>5.1185384869935707E-2</v>
      </c>
      <c r="I39" s="125">
        <f t="shared" si="11"/>
        <v>5.0812113159914275E-2</v>
      </c>
      <c r="J39" s="125">
        <f t="shared" si="3"/>
        <v>5.0438841449892857E-2</v>
      </c>
    </row>
    <row r="40" spans="1:10">
      <c r="A40" s="239" t="s">
        <v>1003</v>
      </c>
      <c r="B40" s="125">
        <v>8.1998599999999991E-2</v>
      </c>
      <c r="C40" s="125" t="s">
        <v>1273</v>
      </c>
      <c r="D40" s="125" t="s">
        <v>1273</v>
      </c>
      <c r="E40" s="125">
        <f t="shared" si="13"/>
        <v>8.1998599999999991E-2</v>
      </c>
      <c r="F40" s="125">
        <f t="shared" si="10"/>
        <v>7.5686648289978564E-2</v>
      </c>
      <c r="G40" s="125">
        <f t="shared" si="11"/>
        <v>6.9374696579957137E-2</v>
      </c>
      <c r="H40" s="125">
        <f t="shared" si="11"/>
        <v>6.3062744869935711E-2</v>
      </c>
      <c r="I40" s="125">
        <f t="shared" si="11"/>
        <v>5.6750793159914284E-2</v>
      </c>
      <c r="J40" s="125">
        <f t="shared" si="3"/>
        <v>5.0438841449892857E-2</v>
      </c>
    </row>
    <row r="41" spans="1:10">
      <c r="A41" s="239" t="s">
        <v>554</v>
      </c>
      <c r="B41" s="125">
        <v>4.3333299999999998E-2</v>
      </c>
      <c r="C41" s="125" t="s">
        <v>1273</v>
      </c>
      <c r="D41" s="125" t="s">
        <v>1273</v>
      </c>
      <c r="E41" s="125">
        <f t="shared" si="13"/>
        <v>4.3333299999999998E-2</v>
      </c>
      <c r="F41" s="125">
        <f t="shared" si="10"/>
        <v>4.4754408289978571E-2</v>
      </c>
      <c r="G41" s="125">
        <f t="shared" si="11"/>
        <v>4.6175516579957145E-2</v>
      </c>
      <c r="H41" s="125">
        <f t="shared" si="11"/>
        <v>4.7596624869935718E-2</v>
      </c>
      <c r="I41" s="125">
        <f t="shared" si="11"/>
        <v>4.9017733159914291E-2</v>
      </c>
      <c r="J41" s="125">
        <f t="shared" si="3"/>
        <v>5.0438841449892857E-2</v>
      </c>
    </row>
    <row r="42" spans="1:10">
      <c r="A42" s="239" t="s">
        <v>1265</v>
      </c>
      <c r="B42" s="125">
        <v>4.2784099999999999E-2</v>
      </c>
      <c r="C42" s="125" t="s">
        <v>1273</v>
      </c>
      <c r="D42" s="125" t="s">
        <v>1273</v>
      </c>
      <c r="E42" s="125">
        <f t="shared" si="13"/>
        <v>4.2784099999999999E-2</v>
      </c>
      <c r="F42" s="125">
        <f t="shared" si="10"/>
        <v>4.4315048289978572E-2</v>
      </c>
      <c r="G42" s="125">
        <f t="shared" si="11"/>
        <v>4.5845996579957145E-2</v>
      </c>
      <c r="H42" s="125">
        <f t="shared" si="11"/>
        <v>4.7376944869935718E-2</v>
      </c>
      <c r="I42" s="125">
        <f t="shared" si="11"/>
        <v>4.8907893159914291E-2</v>
      </c>
      <c r="J42" s="125">
        <f t="shared" si="3"/>
        <v>5.0438841449892857E-2</v>
      </c>
    </row>
    <row r="43" spans="1:10">
      <c r="A43" s="239" t="s">
        <v>543</v>
      </c>
      <c r="B43" s="125">
        <v>6.0569199999999997E-2</v>
      </c>
      <c r="C43" s="125" t="s">
        <v>1273</v>
      </c>
      <c r="D43" s="125" t="s">
        <v>1273</v>
      </c>
      <c r="E43" s="125">
        <f t="shared" si="13"/>
        <v>6.0569199999999997E-2</v>
      </c>
      <c r="F43" s="125">
        <f t="shared" si="10"/>
        <v>5.8543128289978569E-2</v>
      </c>
      <c r="G43" s="125">
        <f t="shared" si="11"/>
        <v>5.6517056579957141E-2</v>
      </c>
      <c r="H43" s="125">
        <f t="shared" si="11"/>
        <v>5.4490984869935713E-2</v>
      </c>
      <c r="I43" s="125">
        <f t="shared" si="11"/>
        <v>5.2464913159914285E-2</v>
      </c>
      <c r="J43" s="125">
        <f t="shared" si="3"/>
        <v>5.0438841449892857E-2</v>
      </c>
    </row>
    <row r="44" spans="1:10">
      <c r="A44" s="239" t="s">
        <v>39</v>
      </c>
      <c r="B44" s="125">
        <v>5.6698399999999996E-2</v>
      </c>
      <c r="C44" s="125" t="s">
        <v>1273</v>
      </c>
      <c r="D44" s="125" t="s">
        <v>1273</v>
      </c>
      <c r="E44" s="125">
        <f t="shared" si="13"/>
        <v>5.6698399999999996E-2</v>
      </c>
      <c r="F44" s="125">
        <f t="shared" si="10"/>
        <v>5.5446488289978571E-2</v>
      </c>
      <c r="G44" s="125">
        <f t="shared" si="11"/>
        <v>5.4194576579957146E-2</v>
      </c>
      <c r="H44" s="125">
        <f t="shared" si="11"/>
        <v>5.2942664869935721E-2</v>
      </c>
      <c r="I44" s="125">
        <f t="shared" si="11"/>
        <v>5.1690753159914296E-2</v>
      </c>
      <c r="J44" s="125">
        <f t="shared" si="3"/>
        <v>5.0438841449892857E-2</v>
      </c>
    </row>
    <row r="46" spans="1:10">
      <c r="A46" s="239" t="s">
        <v>1280</v>
      </c>
    </row>
  </sheetData>
  <pageMargins left="0.7" right="0.7" top="0.75" bottom="0.75" header="0.3" footer="0.3"/>
  <pageSetup scale="57" orientation="portrait" r:id="rId1"/>
  <headerFooter>
    <oddFooter>&amp;RSchedule RBH-R12
Page 6 of 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R139"/>
  <sheetViews>
    <sheetView tabSelected="1" view="pageBreakPreview" topLeftCell="A70" zoomScaleNormal="100" zoomScaleSheetLayoutView="100" workbookViewId="0"/>
  </sheetViews>
  <sheetFormatPr defaultColWidth="9.140625" defaultRowHeight="12.75"/>
  <cols>
    <col min="1" max="1" width="6.7109375" style="34" customWidth="1"/>
    <col min="2" max="2" width="34.85546875" style="1" bestFit="1" customWidth="1"/>
    <col min="3" max="3" width="9.140625" style="1"/>
    <col min="4" max="4" width="1.28515625" style="1" customWidth="1"/>
    <col min="5" max="5" width="10.7109375" style="1" customWidth="1"/>
    <col min="6" max="8" width="9.28515625" style="1" bestFit="1" customWidth="1"/>
    <col min="9" max="10" width="10.140625" style="1" customWidth="1"/>
    <col min="11" max="11" width="10.28515625" style="1" customWidth="1"/>
    <col min="12" max="12" width="9.28515625" style="1" bestFit="1" customWidth="1"/>
    <col min="13" max="13" width="1.28515625" style="1" customWidth="1"/>
    <col min="14" max="14" width="8.140625" style="1" bestFit="1" customWidth="1"/>
    <col min="15" max="16" width="9.28515625" style="1" bestFit="1" customWidth="1"/>
    <col min="17" max="17" width="2.42578125" style="1" customWidth="1"/>
    <col min="18" max="16384" width="9.140625" style="1"/>
  </cols>
  <sheetData>
    <row r="1" spans="1:16" ht="12.75" customHeight="1"/>
    <row r="2" spans="1:16" ht="12.75" customHeight="1">
      <c r="B2" s="122" t="s">
        <v>546</v>
      </c>
      <c r="C2" s="5"/>
      <c r="D2" s="5"/>
      <c r="E2" s="5"/>
      <c r="F2" s="5"/>
      <c r="G2" s="5"/>
      <c r="H2" s="5"/>
      <c r="I2" s="5"/>
      <c r="J2" s="5"/>
      <c r="K2" s="5"/>
      <c r="L2" s="5"/>
      <c r="M2" s="5"/>
      <c r="N2" s="5"/>
      <c r="O2" s="5"/>
      <c r="P2" s="5"/>
    </row>
    <row r="3" spans="1:16" ht="12.75" customHeight="1">
      <c r="B3" s="5" t="s">
        <v>42</v>
      </c>
      <c r="C3" s="5"/>
      <c r="D3" s="5"/>
      <c r="E3" s="5"/>
      <c r="F3" s="5"/>
      <c r="G3" s="5"/>
      <c r="H3" s="5"/>
      <c r="I3" s="5"/>
      <c r="J3" s="5"/>
      <c r="K3" s="5"/>
      <c r="L3" s="5"/>
      <c r="M3" s="5"/>
      <c r="N3" s="5"/>
      <c r="O3" s="5"/>
      <c r="P3" s="5"/>
    </row>
    <row r="4" spans="1:16" ht="12.75" customHeight="1"/>
    <row r="5" spans="1:16" ht="12.75" customHeight="1">
      <c r="B5" s="54"/>
      <c r="C5" s="54"/>
      <c r="D5" s="34"/>
      <c r="E5" s="55" t="s">
        <v>51</v>
      </c>
      <c r="F5" s="55" t="s">
        <v>52</v>
      </c>
      <c r="G5" s="55" t="s">
        <v>53</v>
      </c>
      <c r="H5" s="55" t="s">
        <v>57</v>
      </c>
      <c r="I5" s="55" t="s">
        <v>58</v>
      </c>
      <c r="J5" s="55" t="s">
        <v>59</v>
      </c>
      <c r="K5" s="55" t="s">
        <v>60</v>
      </c>
      <c r="L5" s="55" t="s">
        <v>61</v>
      </c>
      <c r="M5" s="56"/>
      <c r="N5" s="55" t="s">
        <v>62</v>
      </c>
      <c r="O5" s="55" t="s">
        <v>477</v>
      </c>
      <c r="P5" s="55" t="s">
        <v>478</v>
      </c>
    </row>
    <row r="6" spans="1:16" ht="38.25">
      <c r="A6" s="57"/>
      <c r="B6" s="58" t="s">
        <v>2</v>
      </c>
      <c r="C6" s="58" t="s">
        <v>0</v>
      </c>
      <c r="D6" s="59"/>
      <c r="E6" s="208" t="s">
        <v>479</v>
      </c>
      <c r="F6" s="208" t="s">
        <v>480</v>
      </c>
      <c r="G6" s="60" t="s">
        <v>48</v>
      </c>
      <c r="H6" s="60" t="s">
        <v>481</v>
      </c>
      <c r="I6" s="60" t="s">
        <v>482</v>
      </c>
      <c r="J6" s="60" t="s">
        <v>483</v>
      </c>
      <c r="K6" s="60" t="s">
        <v>484</v>
      </c>
      <c r="L6" s="60" t="s">
        <v>485</v>
      </c>
      <c r="M6" s="61"/>
      <c r="N6" s="60" t="s">
        <v>486</v>
      </c>
      <c r="O6" s="60" t="s">
        <v>487</v>
      </c>
      <c r="P6" s="60" t="s">
        <v>488</v>
      </c>
    </row>
    <row r="7" spans="1:16" ht="12.75" customHeight="1">
      <c r="B7" s="43"/>
      <c r="C7" s="43"/>
      <c r="D7" s="43"/>
      <c r="E7" s="43"/>
      <c r="F7" s="43"/>
      <c r="G7" s="43"/>
      <c r="H7" s="43"/>
      <c r="I7" s="43"/>
      <c r="J7" s="43"/>
      <c r="K7" s="43"/>
      <c r="L7" s="43"/>
      <c r="M7" s="62"/>
      <c r="O7" s="43"/>
      <c r="P7" s="43"/>
    </row>
    <row r="8" spans="1:16" ht="12.75" customHeight="1">
      <c r="B8" s="123" t="s">
        <v>532</v>
      </c>
      <c r="C8" s="124" t="s">
        <v>30</v>
      </c>
      <c r="D8" s="125"/>
      <c r="E8" s="126">
        <v>2.35</v>
      </c>
      <c r="F8" s="126">
        <v>80.518666666666661</v>
      </c>
      <c r="G8" s="125">
        <f t="shared" ref="G8:G27" si="0">E8/F8</f>
        <v>2.9185778867012208E-2</v>
      </c>
      <c r="H8" s="125">
        <f>G8*(1+0.5*L8)</f>
        <v>3.01197237907566E-2</v>
      </c>
      <c r="I8" s="125">
        <v>7.2000000000000008E-2</v>
      </c>
      <c r="J8" s="125">
        <v>7.0000000000000007E-2</v>
      </c>
      <c r="K8" s="125">
        <v>0.05</v>
      </c>
      <c r="L8" s="125">
        <f>AVERAGE(I8:K8)</f>
        <v>6.4000000000000001E-2</v>
      </c>
      <c r="M8" s="127"/>
      <c r="N8" s="125">
        <f t="shared" ref="N8:N27" si="1">G8*(1+0.5*MIN(I8:K8))+MIN(I8:K8)</f>
        <v>7.9915423338687508E-2</v>
      </c>
      <c r="O8" s="125">
        <f t="shared" ref="O8:O27" si="2">H8+L8</f>
        <v>9.4119723790756601E-2</v>
      </c>
      <c r="P8" s="125">
        <f t="shared" ref="P8:P27" si="3">G8*(1+0.5*MAX(I8:K8))+MAX(I8:K8)</f>
        <v>0.10223646690622465</v>
      </c>
    </row>
    <row r="9" spans="1:16" ht="12.75" customHeight="1">
      <c r="B9" s="123" t="s">
        <v>533</v>
      </c>
      <c r="C9" s="124" t="s">
        <v>5</v>
      </c>
      <c r="D9" s="125"/>
      <c r="E9" s="126">
        <v>1.42</v>
      </c>
      <c r="F9" s="126">
        <v>52.664166666666681</v>
      </c>
      <c r="G9" s="125">
        <f t="shared" si="0"/>
        <v>2.6963305220184496E-2</v>
      </c>
      <c r="H9" s="125">
        <f t="shared" ref="H9:H27" si="4">G9*(1+0.5*L9)</f>
        <v>2.7745241071569844E-2</v>
      </c>
      <c r="I9" s="125">
        <v>5.5E-2</v>
      </c>
      <c r="J9" s="125">
        <v>5.3999999999999999E-2</v>
      </c>
      <c r="K9" s="125">
        <v>6.5000000000000002E-2</v>
      </c>
      <c r="L9" s="125">
        <f t="shared" ref="L9:L27" si="5">AVERAGE(I9:K9)</f>
        <v>5.7999999999999996E-2</v>
      </c>
      <c r="M9" s="127"/>
      <c r="N9" s="125">
        <f t="shared" si="1"/>
        <v>8.1691314461129469E-2</v>
      </c>
      <c r="O9" s="125">
        <f t="shared" si="2"/>
        <v>8.5745241071569833E-2</v>
      </c>
      <c r="P9" s="125">
        <f t="shared" si="3"/>
        <v>9.2839612639840488E-2</v>
      </c>
    </row>
    <row r="10" spans="1:16" ht="12.75" customHeight="1">
      <c r="B10" s="123" t="s">
        <v>534</v>
      </c>
      <c r="C10" s="124" t="s">
        <v>31</v>
      </c>
      <c r="D10" s="125"/>
      <c r="E10" s="126">
        <v>2.8</v>
      </c>
      <c r="F10" s="126">
        <v>91.061333333333351</v>
      </c>
      <c r="G10" s="125">
        <f t="shared" si="0"/>
        <v>3.0748506501112795E-2</v>
      </c>
      <c r="H10" s="125">
        <f t="shared" si="4"/>
        <v>3.1550530045683485E-2</v>
      </c>
      <c r="I10" s="125">
        <v>5.5999999999999994E-2</v>
      </c>
      <c r="J10" s="125">
        <v>6.0499999999999998E-2</v>
      </c>
      <c r="K10" s="125">
        <v>0.04</v>
      </c>
      <c r="L10" s="125">
        <f t="shared" si="5"/>
        <v>5.2166666666666667E-2</v>
      </c>
      <c r="M10" s="127"/>
      <c r="N10" s="125">
        <f t="shared" si="1"/>
        <v>7.1363476631135056E-2</v>
      </c>
      <c r="O10" s="125">
        <f t="shared" si="2"/>
        <v>8.3717196712350145E-2</v>
      </c>
      <c r="P10" s="125">
        <f t="shared" si="3"/>
        <v>9.2178648822771464E-2</v>
      </c>
    </row>
    <row r="11" spans="1:16" ht="12.75" customHeight="1">
      <c r="B11" s="123" t="s">
        <v>547</v>
      </c>
      <c r="C11" s="124" t="s">
        <v>548</v>
      </c>
      <c r="D11" s="125"/>
      <c r="E11" s="126">
        <v>1.76</v>
      </c>
      <c r="F11" s="126">
        <v>48.819666666666663</v>
      </c>
      <c r="G11" s="125">
        <f t="shared" si="0"/>
        <v>3.6051045002355613E-2</v>
      </c>
      <c r="H11" s="125">
        <f t="shared" si="4"/>
        <v>3.7378925159942372E-2</v>
      </c>
      <c r="I11" s="125">
        <v>7.3999999999999996E-2</v>
      </c>
      <c r="J11" s="125">
        <v>6.2E-2</v>
      </c>
      <c r="K11" s="125">
        <v>8.5000000000000006E-2</v>
      </c>
      <c r="L11" s="125">
        <f t="shared" si="5"/>
        <v>7.3666666666666672E-2</v>
      </c>
      <c r="M11" s="127"/>
      <c r="N11" s="125">
        <f t="shared" si="1"/>
        <v>9.9168627397428627E-2</v>
      </c>
      <c r="O11" s="125">
        <f t="shared" si="2"/>
        <v>0.11104559182660904</v>
      </c>
      <c r="P11" s="125">
        <f t="shared" si="3"/>
        <v>0.12258321441495573</v>
      </c>
    </row>
    <row r="12" spans="1:16" ht="12.75" customHeight="1">
      <c r="B12" s="123" t="s">
        <v>1118</v>
      </c>
      <c r="C12" s="124" t="s">
        <v>1117</v>
      </c>
      <c r="D12" s="125"/>
      <c r="E12" s="126">
        <v>1.55</v>
      </c>
      <c r="F12" s="126">
        <v>47.095999999999989</v>
      </c>
      <c r="G12" s="125">
        <f t="shared" si="0"/>
        <v>3.2911499915067102E-2</v>
      </c>
      <c r="H12" s="125">
        <f t="shared" si="4"/>
        <v>3.3481965913594938E-2</v>
      </c>
      <c r="I12" s="125">
        <v>3.4000000000000002E-2</v>
      </c>
      <c r="J12" s="125">
        <v>3.5000000000000003E-2</v>
      </c>
      <c r="K12" s="125">
        <v>3.5000000000000003E-2</v>
      </c>
      <c r="L12" s="125">
        <f t="shared" si="5"/>
        <v>3.4666666666666672E-2</v>
      </c>
      <c r="M12" s="127"/>
      <c r="N12" s="125">
        <f t="shared" ref="N12:N13" si="6">G12*(1+0.5*MIN(I12:K12))+MIN(I12:K12)</f>
        <v>6.7470995413623253E-2</v>
      </c>
      <c r="O12" s="125">
        <f t="shared" ref="O12:O13" si="7">H12+L12</f>
        <v>6.8148632580261603E-2</v>
      </c>
      <c r="P12" s="125">
        <f t="shared" ref="P12:P13" si="8">G12*(1+0.5*MAX(I12:K12))+MAX(I12:K12)</f>
        <v>6.8487451163580793E-2</v>
      </c>
    </row>
    <row r="13" spans="1:16" ht="12.75" customHeight="1">
      <c r="B13" s="123" t="s">
        <v>535</v>
      </c>
      <c r="C13" s="124" t="s">
        <v>6</v>
      </c>
      <c r="D13" s="125"/>
      <c r="E13" s="126">
        <v>1.53</v>
      </c>
      <c r="F13" s="126">
        <v>61.157333333333327</v>
      </c>
      <c r="G13" s="125">
        <f t="shared" si="0"/>
        <v>2.5017441353449032E-2</v>
      </c>
      <c r="H13" s="125">
        <f t="shared" si="4"/>
        <v>2.5888882227260837E-2</v>
      </c>
      <c r="I13" s="125">
        <v>6.4000000000000001E-2</v>
      </c>
      <c r="J13" s="125">
        <v>7.4999999999999997E-2</v>
      </c>
      <c r="K13" s="125">
        <v>7.0000000000000007E-2</v>
      </c>
      <c r="L13" s="125">
        <f t="shared" si="5"/>
        <v>6.9666666666666668E-2</v>
      </c>
      <c r="M13" s="127"/>
      <c r="N13" s="125">
        <f t="shared" si="6"/>
        <v>8.9817999476759405E-2</v>
      </c>
      <c r="O13" s="125">
        <f t="shared" si="7"/>
        <v>9.5555548893927506E-2</v>
      </c>
      <c r="P13" s="125">
        <f t="shared" si="8"/>
        <v>0.10095559540420337</v>
      </c>
    </row>
    <row r="14" spans="1:16" ht="12.75" customHeight="1">
      <c r="B14" s="123" t="s">
        <v>536</v>
      </c>
      <c r="C14" s="124" t="s">
        <v>9</v>
      </c>
      <c r="D14" s="125"/>
      <c r="E14" s="126">
        <v>4.05</v>
      </c>
      <c r="F14" s="126">
        <v>123.94200000000002</v>
      </c>
      <c r="G14" s="125">
        <f t="shared" si="0"/>
        <v>3.2676574526794781E-2</v>
      </c>
      <c r="H14" s="125">
        <f t="shared" si="4"/>
        <v>3.3511461005954389E-2</v>
      </c>
      <c r="I14" s="125">
        <v>0.06</v>
      </c>
      <c r="J14" s="125">
        <v>4.8300000000000003E-2</v>
      </c>
      <c r="K14" s="125">
        <v>4.4999999999999998E-2</v>
      </c>
      <c r="L14" s="125">
        <f t="shared" si="5"/>
        <v>5.11E-2</v>
      </c>
      <c r="M14" s="127"/>
      <c r="N14" s="125">
        <f t="shared" si="1"/>
        <v>7.8411797453647653E-2</v>
      </c>
      <c r="O14" s="125">
        <f t="shared" si="2"/>
        <v>8.4611461005954389E-2</v>
      </c>
      <c r="P14" s="125">
        <f t="shared" si="3"/>
        <v>9.3656871762598626E-2</v>
      </c>
    </row>
    <row r="15" spans="1:16" ht="12.75" customHeight="1">
      <c r="B15" s="123" t="s">
        <v>549</v>
      </c>
      <c r="C15" s="124" t="s">
        <v>10</v>
      </c>
      <c r="D15" s="125"/>
      <c r="E15" s="126">
        <v>3.78</v>
      </c>
      <c r="F15" s="126">
        <v>89.22966666666666</v>
      </c>
      <c r="G15" s="125">
        <f t="shared" si="0"/>
        <v>4.2362592411343013E-2</v>
      </c>
      <c r="H15" s="125">
        <f t="shared" si="4"/>
        <v>4.343577808576371E-2</v>
      </c>
      <c r="I15" s="125">
        <v>4.8000000000000001E-2</v>
      </c>
      <c r="J15" s="125">
        <v>4.3999999999999997E-2</v>
      </c>
      <c r="K15" s="125">
        <v>0.06</v>
      </c>
      <c r="L15" s="125">
        <f t="shared" si="5"/>
        <v>5.0666666666666665E-2</v>
      </c>
      <c r="M15" s="127"/>
      <c r="N15" s="125">
        <f t="shared" si="1"/>
        <v>8.7294569444392567E-2</v>
      </c>
      <c r="O15" s="125">
        <f t="shared" si="2"/>
        <v>9.4102444752430375E-2</v>
      </c>
      <c r="P15" s="125">
        <f t="shared" si="3"/>
        <v>0.1036334701836833</v>
      </c>
    </row>
    <row r="16" spans="1:16" ht="12.75" customHeight="1">
      <c r="B16" s="123" t="s">
        <v>550</v>
      </c>
      <c r="C16" s="124" t="s">
        <v>551</v>
      </c>
      <c r="D16" s="125"/>
      <c r="E16" s="126">
        <v>2.02</v>
      </c>
      <c r="F16" s="126">
        <v>63.410999999999987</v>
      </c>
      <c r="G16" s="125">
        <f t="shared" si="0"/>
        <v>3.1855671728879854E-2</v>
      </c>
      <c r="H16" s="125">
        <f t="shared" si="4"/>
        <v>3.2898944978000673E-2</v>
      </c>
      <c r="I16" s="125">
        <v>6.4000000000000001E-2</v>
      </c>
      <c r="J16" s="125">
        <v>6.7000000000000004E-2</v>
      </c>
      <c r="K16" s="125" t="s">
        <v>552</v>
      </c>
      <c r="L16" s="125">
        <f t="shared" si="5"/>
        <v>6.5500000000000003E-2</v>
      </c>
      <c r="M16" s="127"/>
      <c r="N16" s="125">
        <f t="shared" si="1"/>
        <v>9.6875053224204005E-2</v>
      </c>
      <c r="O16" s="125">
        <f t="shared" si="2"/>
        <v>9.8398944978000669E-2</v>
      </c>
      <c r="P16" s="125">
        <f t="shared" si="3"/>
        <v>9.9922836731797332E-2</v>
      </c>
    </row>
    <row r="17" spans="2:18" ht="12.75" customHeight="1">
      <c r="B17" s="123" t="s">
        <v>541</v>
      </c>
      <c r="C17" s="124" t="s">
        <v>1109</v>
      </c>
      <c r="D17" s="125"/>
      <c r="E17" s="126">
        <v>1.28</v>
      </c>
      <c r="F17" s="126">
        <v>43.997333333333344</v>
      </c>
      <c r="G17" s="125">
        <f t="shared" si="0"/>
        <v>2.9092672283168669E-2</v>
      </c>
      <c r="H17" s="125">
        <f t="shared" ref="H17" si="9">G17*(1+0.5*L17)</f>
        <v>2.9582398933268673E-2</v>
      </c>
      <c r="I17" s="125">
        <v>4.2000000000000003E-2</v>
      </c>
      <c r="J17" s="125">
        <v>3.4000000000000002E-2</v>
      </c>
      <c r="K17" s="125">
        <v>2.5000000000000001E-2</v>
      </c>
      <c r="L17" s="125">
        <f t="shared" ref="L17" si="10">AVERAGE(I17:K17)</f>
        <v>3.3666666666666671E-2</v>
      </c>
      <c r="M17" s="127"/>
      <c r="N17" s="125">
        <f t="shared" ref="N17" si="11">G17*(1+0.5*MIN(I17:K17))+MIN(I17:K17)</f>
        <v>5.4456330686708278E-2</v>
      </c>
      <c r="O17" s="125">
        <f t="shared" ref="O17" si="12">H17+L17</f>
        <v>6.3249065599935345E-2</v>
      </c>
      <c r="P17" s="125">
        <f t="shared" ref="P17" si="13">G17*(1+0.5*MAX(I17:K17))+MAX(I17:K17)</f>
        <v>7.1703618401115207E-2</v>
      </c>
    </row>
    <row r="18" spans="2:18" ht="12.75" customHeight="1">
      <c r="B18" s="123" t="s">
        <v>553</v>
      </c>
      <c r="C18" s="124" t="s">
        <v>36</v>
      </c>
      <c r="D18" s="125"/>
      <c r="E18" s="126">
        <v>5</v>
      </c>
      <c r="F18" s="126">
        <v>231.48966666666666</v>
      </c>
      <c r="G18" s="125">
        <f t="shared" si="0"/>
        <v>2.1599236251006165E-2</v>
      </c>
      <c r="H18" s="125">
        <f t="shared" si="4"/>
        <v>2.2552842531488086E-2</v>
      </c>
      <c r="I18" s="125">
        <v>0.08</v>
      </c>
      <c r="J18" s="125">
        <v>7.9899999999999999E-2</v>
      </c>
      <c r="K18" s="125">
        <v>0.105</v>
      </c>
      <c r="L18" s="125">
        <f t="shared" si="5"/>
        <v>8.829999999999999E-2</v>
      </c>
      <c r="M18" s="127"/>
      <c r="N18" s="125">
        <f t="shared" si="1"/>
        <v>0.10236212573923387</v>
      </c>
      <c r="O18" s="125">
        <f t="shared" si="2"/>
        <v>0.11085284253148808</v>
      </c>
      <c r="P18" s="125">
        <f t="shared" si="3"/>
        <v>0.12773319615418399</v>
      </c>
    </row>
    <row r="19" spans="2:18" ht="12.75" customHeight="1">
      <c r="B19" s="123" t="s">
        <v>37</v>
      </c>
      <c r="C19" s="124" t="s">
        <v>21</v>
      </c>
      <c r="D19" s="125"/>
      <c r="E19" s="126">
        <v>2.2999999999999998</v>
      </c>
      <c r="F19" s="126">
        <v>70.567999999999984</v>
      </c>
      <c r="G19" s="125">
        <f t="shared" si="0"/>
        <v>3.2592676567282625E-2</v>
      </c>
      <c r="H19" s="125">
        <f t="shared" si="4"/>
        <v>3.3083196349620231E-2</v>
      </c>
      <c r="I19" s="125">
        <v>2.7999999999999997E-2</v>
      </c>
      <c r="J19" s="125">
        <v>3.2300000000000002E-2</v>
      </c>
      <c r="K19" s="125">
        <v>0.03</v>
      </c>
      <c r="L19" s="125">
        <f t="shared" si="5"/>
        <v>3.0099999999999998E-2</v>
      </c>
      <c r="M19" s="127"/>
      <c r="N19" s="125">
        <f t="shared" si="1"/>
        <v>6.1048974039224581E-2</v>
      </c>
      <c r="O19" s="125">
        <f t="shared" si="2"/>
        <v>6.3183196349620233E-2</v>
      </c>
      <c r="P19" s="125">
        <f t="shared" si="3"/>
        <v>6.5419048293844248E-2</v>
      </c>
    </row>
    <row r="20" spans="2:18" ht="12.75" customHeight="1">
      <c r="B20" s="123" t="s">
        <v>38</v>
      </c>
      <c r="C20" s="124" t="s">
        <v>26</v>
      </c>
      <c r="D20" s="125"/>
      <c r="E20" s="126">
        <v>1.55</v>
      </c>
      <c r="F20" s="126">
        <v>42.719666666666662</v>
      </c>
      <c r="G20" s="125">
        <f t="shared" si="0"/>
        <v>3.6283054643060579E-2</v>
      </c>
      <c r="H20" s="125">
        <f t="shared" si="4"/>
        <v>3.7159895130267878E-2</v>
      </c>
      <c r="I20" s="125">
        <v>4.4999999999999998E-2</v>
      </c>
      <c r="J20" s="125">
        <v>3.5000000000000003E-2</v>
      </c>
      <c r="K20" s="125">
        <v>6.5000000000000002E-2</v>
      </c>
      <c r="L20" s="125">
        <f t="shared" si="5"/>
        <v>4.8333333333333339E-2</v>
      </c>
      <c r="M20" s="127"/>
      <c r="N20" s="125">
        <f t="shared" si="1"/>
        <v>7.1918008099314146E-2</v>
      </c>
      <c r="O20" s="125">
        <f t="shared" si="2"/>
        <v>8.5493228463601217E-2</v>
      </c>
      <c r="P20" s="125">
        <f t="shared" si="3"/>
        <v>0.10246225391896005</v>
      </c>
    </row>
    <row r="21" spans="2:18" ht="12.75" customHeight="1">
      <c r="B21" s="123" t="s">
        <v>537</v>
      </c>
      <c r="C21" s="124" t="s">
        <v>27</v>
      </c>
      <c r="D21" s="125"/>
      <c r="E21" s="126">
        <v>1.4</v>
      </c>
      <c r="F21" s="126">
        <v>50.06166666666666</v>
      </c>
      <c r="G21" s="125">
        <f t="shared" si="0"/>
        <v>2.796550920531345E-2</v>
      </c>
      <c r="H21" s="125">
        <f t="shared" si="4"/>
        <v>2.8944302027499418E-2</v>
      </c>
      <c r="I21" s="125">
        <v>7.0000000000000007E-2</v>
      </c>
      <c r="J21" s="125">
        <v>0.09</v>
      </c>
      <c r="K21" s="125">
        <v>0.05</v>
      </c>
      <c r="L21" s="125">
        <f t="shared" si="5"/>
        <v>7.0000000000000007E-2</v>
      </c>
      <c r="M21" s="127"/>
      <c r="N21" s="125">
        <f t="shared" si="1"/>
        <v>7.8664646935446281E-2</v>
      </c>
      <c r="O21" s="125">
        <f t="shared" si="2"/>
        <v>9.8944302027499431E-2</v>
      </c>
      <c r="P21" s="125">
        <f t="shared" si="3"/>
        <v>0.11922395711955255</v>
      </c>
    </row>
    <row r="22" spans="2:18" ht="12.75" customHeight="1">
      <c r="B22" s="123" t="s">
        <v>538</v>
      </c>
      <c r="C22" s="124" t="s">
        <v>16</v>
      </c>
      <c r="D22" s="125"/>
      <c r="E22" s="126">
        <v>3.13</v>
      </c>
      <c r="F22" s="126">
        <v>87.215666666666664</v>
      </c>
      <c r="G22" s="125">
        <f t="shared" si="0"/>
        <v>3.5888047636701358E-2</v>
      </c>
      <c r="H22" s="125">
        <f t="shared" si="4"/>
        <v>3.6743977572836685E-2</v>
      </c>
      <c r="I22" s="125">
        <v>4.9000000000000002E-2</v>
      </c>
      <c r="J22" s="125">
        <v>4.41E-2</v>
      </c>
      <c r="K22" s="125">
        <v>0.05</v>
      </c>
      <c r="L22" s="125">
        <f t="shared" si="5"/>
        <v>4.7699999999999999E-2</v>
      </c>
      <c r="M22" s="127"/>
      <c r="N22" s="125">
        <f t="shared" si="1"/>
        <v>8.0779379087090625E-2</v>
      </c>
      <c r="O22" s="125">
        <f t="shared" si="2"/>
        <v>8.4443977572836684E-2</v>
      </c>
      <c r="P22" s="125">
        <f t="shared" si="3"/>
        <v>8.6785248827618899E-2</v>
      </c>
    </row>
    <row r="23" spans="2:18" ht="12.75" customHeight="1">
      <c r="B23" s="123" t="s">
        <v>539</v>
      </c>
      <c r="C23" s="124" t="s">
        <v>22</v>
      </c>
      <c r="D23" s="125"/>
      <c r="E23" s="126">
        <v>1.23</v>
      </c>
      <c r="F23" s="126">
        <v>48.80466666666667</v>
      </c>
      <c r="G23" s="125">
        <f t="shared" si="0"/>
        <v>2.5202507956889365E-2</v>
      </c>
      <c r="H23" s="125">
        <f t="shared" si="4"/>
        <v>2.5998487166527785E-2</v>
      </c>
      <c r="I23" s="125">
        <v>5.6000000000000001E-2</v>
      </c>
      <c r="J23" s="125">
        <v>6.3500000000000001E-2</v>
      </c>
      <c r="K23" s="125">
        <v>7.0000000000000007E-2</v>
      </c>
      <c r="L23" s="125">
        <f t="shared" si="5"/>
        <v>6.3166666666666663E-2</v>
      </c>
      <c r="M23" s="127"/>
      <c r="N23" s="125">
        <f t="shared" si="1"/>
        <v>8.1908178179682267E-2</v>
      </c>
      <c r="O23" s="125">
        <f t="shared" si="2"/>
        <v>8.9165153833194455E-2</v>
      </c>
      <c r="P23" s="125">
        <f t="shared" si="3"/>
        <v>9.6084595735380501E-2</v>
      </c>
    </row>
    <row r="24" spans="2:18" ht="12.75" customHeight="1">
      <c r="B24" s="123" t="s">
        <v>540</v>
      </c>
      <c r="C24" s="124" t="s">
        <v>28</v>
      </c>
      <c r="D24" s="125"/>
      <c r="E24" s="126">
        <v>1.54</v>
      </c>
      <c r="F24" s="126">
        <v>55.381666666666661</v>
      </c>
      <c r="G24" s="125">
        <f t="shared" si="0"/>
        <v>2.7807036022751214E-2</v>
      </c>
      <c r="H24" s="125">
        <f t="shared" si="4"/>
        <v>2.841415630924795E-2</v>
      </c>
      <c r="I24" s="125">
        <v>4.4999999999999998E-2</v>
      </c>
      <c r="J24" s="125">
        <v>4.1000000000000002E-2</v>
      </c>
      <c r="K24" s="125">
        <v>4.4999999999999998E-2</v>
      </c>
      <c r="L24" s="125">
        <f t="shared" si="5"/>
        <v>4.3666666666666666E-2</v>
      </c>
      <c r="M24" s="127"/>
      <c r="N24" s="125">
        <f t="shared" si="1"/>
        <v>6.9377080261217611E-2</v>
      </c>
      <c r="O24" s="125">
        <f t="shared" si="2"/>
        <v>7.2080822975914616E-2</v>
      </c>
      <c r="P24" s="125">
        <f t="shared" si="3"/>
        <v>7.3432694333263118E-2</v>
      </c>
    </row>
    <row r="25" spans="2:18" ht="12.75" customHeight="1">
      <c r="B25" s="123" t="s">
        <v>554</v>
      </c>
      <c r="C25" s="124" t="s">
        <v>29</v>
      </c>
      <c r="D25" s="125"/>
      <c r="E25" s="126">
        <v>2.48</v>
      </c>
      <c r="F25" s="126">
        <v>61.803333333333335</v>
      </c>
      <c r="G25" s="125">
        <f t="shared" si="0"/>
        <v>4.0127285475432824E-2</v>
      </c>
      <c r="H25" s="125">
        <f t="shared" si="4"/>
        <v>4.0766646890674718E-2</v>
      </c>
      <c r="I25" s="125">
        <v>4.4999999999999998E-2</v>
      </c>
      <c r="J25" s="125">
        <v>1.5599999999999999E-2</v>
      </c>
      <c r="K25" s="125">
        <v>3.5000000000000003E-2</v>
      </c>
      <c r="L25" s="125">
        <f t="shared" si="5"/>
        <v>3.1866666666666668E-2</v>
      </c>
      <c r="M25" s="127"/>
      <c r="N25" s="125">
        <f t="shared" si="1"/>
        <v>5.60402783021412E-2</v>
      </c>
      <c r="O25" s="125">
        <f t="shared" si="2"/>
        <v>7.2633313557341386E-2</v>
      </c>
      <c r="P25" s="125">
        <f t="shared" si="3"/>
        <v>8.603014939863006E-2</v>
      </c>
    </row>
    <row r="26" spans="2:18" ht="12.75" customHeight="1">
      <c r="B26" s="123" t="s">
        <v>543</v>
      </c>
      <c r="C26" s="124" t="s">
        <v>19</v>
      </c>
      <c r="D26" s="125"/>
      <c r="E26" s="126">
        <v>2.5299999999999998</v>
      </c>
      <c r="F26" s="126">
        <v>88.911333333333317</v>
      </c>
      <c r="G26" s="125">
        <f t="shared" si="0"/>
        <v>2.8455315032954183E-2</v>
      </c>
      <c r="H26" s="125">
        <f t="shared" si="4"/>
        <v>2.931608831270105E-2</v>
      </c>
      <c r="I26" s="125">
        <v>6.0999999999999999E-2</v>
      </c>
      <c r="J26" s="125">
        <v>6.0499999999999998E-2</v>
      </c>
      <c r="K26" s="125">
        <v>0.06</v>
      </c>
      <c r="L26" s="125">
        <f t="shared" si="5"/>
        <v>6.0499999999999998E-2</v>
      </c>
      <c r="M26" s="127"/>
      <c r="N26" s="125">
        <f t="shared" si="1"/>
        <v>8.9308974483942802E-2</v>
      </c>
      <c r="O26" s="125">
        <f t="shared" si="2"/>
        <v>8.9816088312701048E-2</v>
      </c>
      <c r="P26" s="125">
        <f t="shared" si="3"/>
        <v>9.032320214145928E-2</v>
      </c>
    </row>
    <row r="27" spans="2:18" ht="12.75" customHeight="1">
      <c r="B27" s="123" t="s">
        <v>39</v>
      </c>
      <c r="C27" s="124" t="s">
        <v>20</v>
      </c>
      <c r="D27" s="125"/>
      <c r="E27" s="126">
        <v>1.62</v>
      </c>
      <c r="F27" s="126">
        <v>61.36699999999999</v>
      </c>
      <c r="G27" s="125">
        <f t="shared" si="0"/>
        <v>2.6398552968207676E-2</v>
      </c>
      <c r="H27" s="125">
        <f t="shared" si="4"/>
        <v>2.7106914139521248E-2</v>
      </c>
      <c r="I27" s="125">
        <v>5.3999999999999999E-2</v>
      </c>
      <c r="J27" s="125">
        <v>5.1999999999999998E-2</v>
      </c>
      <c r="K27" s="125">
        <v>5.5E-2</v>
      </c>
      <c r="L27" s="125">
        <f t="shared" si="5"/>
        <v>5.3666666666666668E-2</v>
      </c>
      <c r="M27" s="127"/>
      <c r="N27" s="125">
        <f t="shared" si="1"/>
        <v>7.9084915345381077E-2</v>
      </c>
      <c r="O27" s="125">
        <f t="shared" si="2"/>
        <v>8.077358080618792E-2</v>
      </c>
      <c r="P27" s="125">
        <f t="shared" si="3"/>
        <v>8.2124513174833394E-2</v>
      </c>
    </row>
    <row r="28" spans="2:18" ht="12.75" customHeight="1">
      <c r="M28" s="65"/>
    </row>
    <row r="29" spans="2:18" ht="12.75" customHeight="1">
      <c r="B29" s="66" t="s">
        <v>489</v>
      </c>
      <c r="C29" s="66"/>
      <c r="D29" s="63"/>
      <c r="E29" s="66"/>
      <c r="F29" s="66"/>
      <c r="G29" s="67">
        <f t="shared" ref="G29:L29" si="14">AVERAGE(G8:G27)</f>
        <v>3.0959215478448356E-2</v>
      </c>
      <c r="H29" s="67">
        <f t="shared" si="14"/>
        <v>3.1784017882109029E-2</v>
      </c>
      <c r="I29" s="67">
        <f t="shared" si="14"/>
        <v>5.5100000000000017E-2</v>
      </c>
      <c r="J29" s="67">
        <f t="shared" si="14"/>
        <v>5.3185000000000003E-2</v>
      </c>
      <c r="K29" s="67">
        <f t="shared" si="14"/>
        <v>5.4736842105263174E-2</v>
      </c>
      <c r="L29" s="67">
        <f t="shared" si="14"/>
        <v>5.4519999999999999E-2</v>
      </c>
      <c r="M29" s="64"/>
      <c r="N29" s="67">
        <f>AVERAGE(N8:N27)</f>
        <v>7.8847907400019498E-2</v>
      </c>
      <c r="O29" s="67">
        <f>AVERAGE(O8:O27)</f>
        <v>8.6304017882109035E-2</v>
      </c>
      <c r="P29" s="67">
        <f>AVERAGE(P8:P27)</f>
        <v>9.3890832276424835E-2</v>
      </c>
    </row>
    <row r="30" spans="2:18" ht="12.75" customHeight="1">
      <c r="B30" s="68" t="s">
        <v>490</v>
      </c>
      <c r="C30" s="68"/>
      <c r="E30" s="68"/>
      <c r="F30" s="68"/>
      <c r="G30" s="69">
        <f t="shared" ref="G30:L30" si="15">MEDIAN(G8:G27)</f>
        <v>2.9967142684062503E-2</v>
      </c>
      <c r="H30" s="69">
        <f t="shared" si="15"/>
        <v>3.0835126918220043E-2</v>
      </c>
      <c r="I30" s="69">
        <f t="shared" si="15"/>
        <v>5.5499999999999994E-2</v>
      </c>
      <c r="J30" s="69">
        <f t="shared" si="15"/>
        <v>5.2999999999999999E-2</v>
      </c>
      <c r="K30" s="69">
        <f t="shared" si="15"/>
        <v>0.05</v>
      </c>
      <c r="L30" s="69">
        <f t="shared" si="15"/>
        <v>5.2916666666666667E-2</v>
      </c>
      <c r="M30" s="64"/>
      <c r="N30" s="69">
        <f>MEDIAN(N8:N27)</f>
        <v>7.9500169342034299E-2</v>
      </c>
      <c r="O30" s="69">
        <f>MEDIAN(O8:O27)</f>
        <v>8.5619234767585525E-2</v>
      </c>
      <c r="P30" s="69">
        <f>MEDIAN(P8:P27)</f>
        <v>9.324824220121955E-2</v>
      </c>
    </row>
    <row r="31" spans="2:18" ht="12.75" customHeight="1">
      <c r="G31" s="63"/>
      <c r="H31" s="63"/>
      <c r="I31" s="63"/>
      <c r="J31" s="63"/>
      <c r="K31" s="63"/>
      <c r="L31" s="70"/>
      <c r="M31" s="63"/>
      <c r="N31" s="63"/>
      <c r="O31" s="63"/>
      <c r="P31" s="63"/>
    </row>
    <row r="32" spans="2:18" ht="12.75" customHeight="1">
      <c r="B32" s="68" t="s">
        <v>456</v>
      </c>
      <c r="R32"/>
    </row>
    <row r="33" spans="2:18" ht="12.75" customHeight="1">
      <c r="B33" s="1" t="s">
        <v>476</v>
      </c>
      <c r="K33" s="63"/>
      <c r="R33"/>
    </row>
    <row r="34" spans="2:18" ht="12.75" customHeight="1">
      <c r="B34" s="128" t="s">
        <v>1119</v>
      </c>
      <c r="K34" s="63"/>
      <c r="R34"/>
    </row>
    <row r="35" spans="2:18" ht="12.75" customHeight="1">
      <c r="B35" s="71" t="s">
        <v>491</v>
      </c>
      <c r="K35" s="63"/>
      <c r="R35"/>
    </row>
    <row r="36" spans="2:18" ht="12.75" customHeight="1">
      <c r="B36" s="71" t="s">
        <v>492</v>
      </c>
      <c r="K36" s="63"/>
      <c r="R36"/>
    </row>
    <row r="37" spans="2:18" ht="12.75" customHeight="1">
      <c r="B37" s="71" t="s">
        <v>493</v>
      </c>
      <c r="K37" s="63"/>
      <c r="R37"/>
    </row>
    <row r="38" spans="2:18" ht="12.75" customHeight="1">
      <c r="B38" s="71" t="s">
        <v>494</v>
      </c>
      <c r="K38" s="63"/>
      <c r="R38"/>
    </row>
    <row r="39" spans="2:18" ht="12.75" customHeight="1">
      <c r="B39" s="71" t="s">
        <v>473</v>
      </c>
      <c r="K39" s="63"/>
      <c r="R39"/>
    </row>
    <row r="40" spans="2:18" ht="12.75" customHeight="1">
      <c r="B40" s="71" t="s">
        <v>495</v>
      </c>
      <c r="K40" s="63"/>
      <c r="R40"/>
    </row>
    <row r="41" spans="2:18" ht="12.75" customHeight="1">
      <c r="B41" s="71" t="s">
        <v>496</v>
      </c>
      <c r="K41" s="63"/>
      <c r="R41"/>
    </row>
    <row r="42" spans="2:18" ht="12.75" customHeight="1">
      <c r="B42" s="71" t="s">
        <v>497</v>
      </c>
      <c r="R42"/>
    </row>
    <row r="43" spans="2:18" ht="12.75" customHeight="1">
      <c r="B43" s="71" t="s">
        <v>498</v>
      </c>
      <c r="R43"/>
    </row>
    <row r="44" spans="2:18" ht="12.75" customHeight="1">
      <c r="B44" s="71"/>
      <c r="R44"/>
    </row>
    <row r="45" spans="2:18" ht="12.75" customHeight="1">
      <c r="B45" s="71"/>
      <c r="R45"/>
    </row>
    <row r="46" spans="2:18" ht="12.75" customHeight="1">
      <c r="B46" s="71"/>
      <c r="R46"/>
    </row>
    <row r="47" spans="2:18" ht="12.75" customHeight="1">
      <c r="B47" s="71"/>
      <c r="R47"/>
    </row>
    <row r="48" spans="2:18" ht="12.75" customHeight="1">
      <c r="B48" s="71"/>
      <c r="R48"/>
    </row>
    <row r="49" spans="1:18" ht="12.75" customHeight="1">
      <c r="R49"/>
    </row>
    <row r="50" spans="1:18" ht="12.75" customHeight="1">
      <c r="B50" s="5" t="str">
        <f>B2</f>
        <v>Constant Growth Discounted Cash Flow Model</v>
      </c>
      <c r="C50" s="5"/>
      <c r="D50" s="5"/>
      <c r="E50" s="5"/>
      <c r="F50" s="5"/>
      <c r="G50" s="5"/>
      <c r="H50" s="5"/>
      <c r="I50" s="5"/>
      <c r="J50" s="5"/>
      <c r="K50" s="5"/>
      <c r="L50" s="5"/>
      <c r="M50" s="5"/>
      <c r="N50" s="5"/>
      <c r="O50" s="5"/>
      <c r="P50" s="5"/>
      <c r="R50"/>
    </row>
    <row r="51" spans="1:18" ht="12.75" customHeight="1">
      <c r="B51" s="5" t="s">
        <v>499</v>
      </c>
      <c r="C51" s="5"/>
      <c r="D51" s="5"/>
      <c r="E51" s="5"/>
      <c r="F51" s="5"/>
      <c r="G51" s="5"/>
      <c r="H51" s="5"/>
      <c r="I51" s="5"/>
      <c r="J51" s="5"/>
      <c r="K51" s="5"/>
      <c r="L51" s="5"/>
      <c r="M51" s="5"/>
      <c r="N51" s="5"/>
      <c r="O51" s="5"/>
      <c r="P51" s="5"/>
      <c r="R51"/>
    </row>
    <row r="52" spans="1:18" ht="12.75" customHeight="1">
      <c r="B52" s="5"/>
      <c r="C52" s="5"/>
      <c r="D52" s="5"/>
      <c r="E52" s="5"/>
      <c r="F52" s="5"/>
      <c r="G52" s="5"/>
      <c r="H52" s="5"/>
      <c r="I52" s="5"/>
      <c r="J52" s="5"/>
      <c r="K52" s="5"/>
      <c r="L52" s="5"/>
      <c r="M52" s="5"/>
      <c r="N52" s="5"/>
      <c r="O52" s="5"/>
      <c r="P52" s="5"/>
    </row>
    <row r="53" spans="1:18" ht="12.75" customHeight="1">
      <c r="B53" s="54"/>
      <c r="C53" s="54"/>
      <c r="D53" s="34"/>
      <c r="E53" s="55" t="s">
        <v>51</v>
      </c>
      <c r="F53" s="55" t="s">
        <v>52</v>
      </c>
      <c r="G53" s="55" t="s">
        <v>53</v>
      </c>
      <c r="H53" s="55" t="s">
        <v>57</v>
      </c>
      <c r="I53" s="55" t="s">
        <v>58</v>
      </c>
      <c r="J53" s="55" t="s">
        <v>59</v>
      </c>
      <c r="K53" s="55" t="s">
        <v>60</v>
      </c>
      <c r="L53" s="55" t="s">
        <v>61</v>
      </c>
      <c r="M53" s="56"/>
      <c r="N53" s="55" t="s">
        <v>62</v>
      </c>
      <c r="O53" s="55" t="s">
        <v>477</v>
      </c>
      <c r="P53" s="55" t="s">
        <v>478</v>
      </c>
    </row>
    <row r="54" spans="1:18" ht="38.25">
      <c r="A54" s="57"/>
      <c r="B54" s="58" t="s">
        <v>2</v>
      </c>
      <c r="C54" s="58" t="s">
        <v>0</v>
      </c>
      <c r="D54" s="59"/>
      <c r="E54" s="60" t="s">
        <v>479</v>
      </c>
      <c r="F54" s="60" t="s">
        <v>480</v>
      </c>
      <c r="G54" s="60" t="s">
        <v>48</v>
      </c>
      <c r="H54" s="60" t="s">
        <v>481</v>
      </c>
      <c r="I54" s="60" t="s">
        <v>482</v>
      </c>
      <c r="J54" s="60" t="s">
        <v>483</v>
      </c>
      <c r="K54" s="60" t="s">
        <v>484</v>
      </c>
      <c r="L54" s="60" t="s">
        <v>485</v>
      </c>
      <c r="M54" s="61"/>
      <c r="N54" s="60" t="s">
        <v>486</v>
      </c>
      <c r="O54" s="60" t="s">
        <v>487</v>
      </c>
      <c r="P54" s="60" t="s">
        <v>488</v>
      </c>
    </row>
    <row r="55" spans="1:18" ht="12.75" customHeight="1">
      <c r="B55" s="43"/>
      <c r="C55" s="43"/>
      <c r="D55" s="43"/>
      <c r="E55" s="43"/>
      <c r="F55" s="43"/>
      <c r="G55" s="43"/>
      <c r="H55" s="43"/>
      <c r="I55" s="43"/>
      <c r="J55" s="43"/>
      <c r="K55" s="43"/>
      <c r="L55" s="43"/>
      <c r="M55" s="62"/>
      <c r="O55" s="43"/>
      <c r="P55" s="43"/>
    </row>
    <row r="56" spans="1:18" ht="12.75" customHeight="1">
      <c r="B56" s="1" t="str">
        <f t="shared" ref="B56:C58" si="16">B8</f>
        <v>ALLETE, Inc.</v>
      </c>
      <c r="C56" s="34" t="str">
        <f t="shared" si="16"/>
        <v>ALE</v>
      </c>
      <c r="D56" s="63"/>
      <c r="E56" s="2">
        <f>E8</f>
        <v>2.35</v>
      </c>
      <c r="F56" s="126">
        <v>84.32655555555553</v>
      </c>
      <c r="G56" s="63">
        <f t="shared" ref="G56:G75" si="17">E56/F56</f>
        <v>2.7867852357040562E-2</v>
      </c>
      <c r="H56" s="63">
        <f>G56*(1+0.5*L56)</f>
        <v>2.8759623632465862E-2</v>
      </c>
      <c r="I56" s="63">
        <f>I8</f>
        <v>7.2000000000000008E-2</v>
      </c>
      <c r="J56" s="63">
        <f>J8</f>
        <v>7.0000000000000007E-2</v>
      </c>
      <c r="K56" s="63">
        <f>K8</f>
        <v>0.05</v>
      </c>
      <c r="L56" s="63">
        <f>AVERAGE(I56:K56)</f>
        <v>6.4000000000000001E-2</v>
      </c>
      <c r="M56" s="64"/>
      <c r="N56" s="63">
        <f>G56*(1+0.5*MIN(I56:K56))+MIN(I56:K56)</f>
        <v>7.8564548665966571E-2</v>
      </c>
      <c r="O56" s="63">
        <f>H56+L56</f>
        <v>9.2759623632465871E-2</v>
      </c>
      <c r="P56" s="63">
        <f>G56*(1+0.5*MAX(I56:K56))+MAX(I56:K56)</f>
        <v>0.10087109504189404</v>
      </c>
    </row>
    <row r="57" spans="1:18" ht="12.75" customHeight="1">
      <c r="B57" s="1" t="str">
        <f t="shared" si="16"/>
        <v>Alliant Energy Corporation</v>
      </c>
      <c r="C57" s="34" t="str">
        <f t="shared" si="16"/>
        <v>LNT</v>
      </c>
      <c r="D57" s="63"/>
      <c r="E57" s="2">
        <f t="shared" ref="E57:E75" si="18">E9</f>
        <v>1.42</v>
      </c>
      <c r="F57" s="126">
        <v>52.678499999999993</v>
      </c>
      <c r="G57" s="63">
        <f t="shared" si="17"/>
        <v>2.695596875385594E-2</v>
      </c>
      <c r="H57" s="63">
        <f t="shared" ref="H57:H75" si="19">G57*(1+0.5*L57)</f>
        <v>2.7737691847717759E-2</v>
      </c>
      <c r="I57" s="63">
        <f t="shared" ref="I57:K75" si="20">I9</f>
        <v>5.5E-2</v>
      </c>
      <c r="J57" s="63">
        <f t="shared" si="20"/>
        <v>5.3999999999999999E-2</v>
      </c>
      <c r="K57" s="63">
        <f t="shared" si="20"/>
        <v>6.5000000000000002E-2</v>
      </c>
      <c r="L57" s="63">
        <f t="shared" ref="L57:L75" si="21">AVERAGE(I57:K57)</f>
        <v>5.7999999999999996E-2</v>
      </c>
      <c r="M57" s="64"/>
      <c r="N57" s="63">
        <f t="shared" ref="N57:N75" si="22">G57*(1+0.5*MIN(I57:K57))+MIN(I57:K57)</f>
        <v>8.1683779910210044E-2</v>
      </c>
      <c r="O57" s="63">
        <f t="shared" ref="O57:O75" si="23">H57+L57</f>
        <v>8.5737691847717762E-2</v>
      </c>
      <c r="P57" s="63">
        <f t="shared" ref="P57:P75" si="24">G57*(1+0.5*MAX(I57:K57))+MAX(I57:K57)</f>
        <v>9.2832037738356257E-2</v>
      </c>
    </row>
    <row r="58" spans="1:18" ht="12.75" customHeight="1">
      <c r="B58" s="1" t="str">
        <f t="shared" si="16"/>
        <v>American Electric Power Company, Inc.</v>
      </c>
      <c r="C58" s="34" t="str">
        <f t="shared" si="16"/>
        <v>AEP</v>
      </c>
      <c r="D58" s="63"/>
      <c r="E58" s="2">
        <f t="shared" si="18"/>
        <v>2.8</v>
      </c>
      <c r="F58" s="126">
        <v>91.876888888888885</v>
      </c>
      <c r="G58" s="63">
        <f t="shared" si="17"/>
        <v>3.0475563918867275E-2</v>
      </c>
      <c r="H58" s="63">
        <f t="shared" si="19"/>
        <v>3.1270468211084396E-2</v>
      </c>
      <c r="I58" s="63">
        <f t="shared" si="20"/>
        <v>5.5999999999999994E-2</v>
      </c>
      <c r="J58" s="63">
        <f t="shared" si="20"/>
        <v>6.0499999999999998E-2</v>
      </c>
      <c r="K58" s="63">
        <f t="shared" si="20"/>
        <v>0.04</v>
      </c>
      <c r="L58" s="63">
        <f t="shared" si="21"/>
        <v>5.2166666666666667E-2</v>
      </c>
      <c r="M58" s="64"/>
      <c r="N58" s="63">
        <f t="shared" si="22"/>
        <v>7.1085075197244621E-2</v>
      </c>
      <c r="O58" s="63">
        <f t="shared" si="23"/>
        <v>8.3437134877751062E-2</v>
      </c>
      <c r="P58" s="63">
        <f t="shared" si="24"/>
        <v>9.1897449727413011E-2</v>
      </c>
    </row>
    <row r="59" spans="1:18" ht="12.75" customHeight="1">
      <c r="B59" s="1" t="str">
        <f t="shared" ref="B59:C75" si="25">B11</f>
        <v>Avangrid, Inc.</v>
      </c>
      <c r="C59" s="34" t="str">
        <f t="shared" si="25"/>
        <v>AGR</v>
      </c>
      <c r="D59" s="63"/>
      <c r="E59" s="2">
        <f t="shared" si="18"/>
        <v>1.76</v>
      </c>
      <c r="F59" s="126">
        <v>49.897888888888886</v>
      </c>
      <c r="G59" s="63">
        <f t="shared" si="17"/>
        <v>3.5272033330290081E-2</v>
      </c>
      <c r="H59" s="63">
        <f t="shared" si="19"/>
        <v>3.65712198912891E-2</v>
      </c>
      <c r="I59" s="63">
        <f t="shared" si="20"/>
        <v>7.3999999999999996E-2</v>
      </c>
      <c r="J59" s="63">
        <f t="shared" si="20"/>
        <v>6.2E-2</v>
      </c>
      <c r="K59" s="63">
        <f t="shared" si="20"/>
        <v>8.5000000000000006E-2</v>
      </c>
      <c r="L59" s="63">
        <f t="shared" si="21"/>
        <v>7.3666666666666672E-2</v>
      </c>
      <c r="M59" s="64"/>
      <c r="N59" s="63">
        <f t="shared" si="22"/>
        <v>9.836546636352908E-2</v>
      </c>
      <c r="O59" s="63">
        <f t="shared" si="23"/>
        <v>0.11023788655795577</v>
      </c>
      <c r="P59" s="63">
        <f t="shared" si="24"/>
        <v>0.12177109474682742</v>
      </c>
    </row>
    <row r="60" spans="1:18" ht="12.75" customHeight="1">
      <c r="B60" s="1" t="str">
        <f t="shared" si="25"/>
        <v>Avista Corporation</v>
      </c>
      <c r="C60" s="34" t="str">
        <f t="shared" si="25"/>
        <v>AVA</v>
      </c>
      <c r="D60" s="63"/>
      <c r="E60" s="2">
        <f t="shared" si="18"/>
        <v>1.55</v>
      </c>
      <c r="F60" s="126">
        <v>47.387222222222206</v>
      </c>
      <c r="G60" s="63">
        <f t="shared" si="17"/>
        <v>3.2709239480872725E-2</v>
      </c>
      <c r="H60" s="63">
        <f t="shared" si="19"/>
        <v>3.3276199631874524E-2</v>
      </c>
      <c r="I60" s="63">
        <f t="shared" si="20"/>
        <v>3.4000000000000002E-2</v>
      </c>
      <c r="J60" s="63">
        <f t="shared" si="20"/>
        <v>3.5000000000000003E-2</v>
      </c>
      <c r="K60" s="63">
        <f t="shared" si="20"/>
        <v>3.5000000000000003E-2</v>
      </c>
      <c r="L60" s="63">
        <f t="shared" si="21"/>
        <v>3.4666666666666672E-2</v>
      </c>
      <c r="M60" s="64"/>
      <c r="N60" s="63">
        <f t="shared" si="22"/>
        <v>6.7265296552047563E-2</v>
      </c>
      <c r="O60" s="63">
        <f t="shared" si="23"/>
        <v>6.7942866298541196E-2</v>
      </c>
      <c r="P60" s="63">
        <f t="shared" si="24"/>
        <v>6.8281651171787999E-2</v>
      </c>
    </row>
    <row r="61" spans="1:18" ht="12.75" customHeight="1">
      <c r="B61" s="1" t="str">
        <f t="shared" si="25"/>
        <v>CMS Energy Corporation</v>
      </c>
      <c r="C61" s="34" t="str">
        <f t="shared" si="25"/>
        <v>CMS</v>
      </c>
      <c r="D61" s="63"/>
      <c r="E61" s="2">
        <f t="shared" si="18"/>
        <v>1.53</v>
      </c>
      <c r="F61" s="126">
        <v>62.29644444444444</v>
      </c>
      <c r="G61" s="63">
        <f t="shared" si="17"/>
        <v>2.4559989155792734E-2</v>
      </c>
      <c r="H61" s="63">
        <f t="shared" si="19"/>
        <v>2.5415495444719511E-2</v>
      </c>
      <c r="I61" s="63">
        <f t="shared" si="20"/>
        <v>6.4000000000000001E-2</v>
      </c>
      <c r="J61" s="63">
        <f t="shared" si="20"/>
        <v>7.4999999999999997E-2</v>
      </c>
      <c r="K61" s="63">
        <f t="shared" si="20"/>
        <v>7.0000000000000007E-2</v>
      </c>
      <c r="L61" s="63">
        <f t="shared" si="21"/>
        <v>6.9666666666666668E-2</v>
      </c>
      <c r="M61" s="64"/>
      <c r="N61" s="63">
        <f t="shared" si="22"/>
        <v>8.9345908808778102E-2</v>
      </c>
      <c r="O61" s="63">
        <f t="shared" si="23"/>
        <v>9.5082162111386176E-2</v>
      </c>
      <c r="P61" s="63">
        <f t="shared" si="24"/>
        <v>0.10048098874913496</v>
      </c>
    </row>
    <row r="62" spans="1:18" ht="12.75" customHeight="1">
      <c r="B62" s="1" t="str">
        <f t="shared" si="25"/>
        <v>DTE Energy Company</v>
      </c>
      <c r="C62" s="34" t="str">
        <f t="shared" si="25"/>
        <v>DTE</v>
      </c>
      <c r="D62" s="63"/>
      <c r="E62" s="2">
        <f t="shared" si="18"/>
        <v>4.05</v>
      </c>
      <c r="F62" s="126">
        <v>127.90799999999996</v>
      </c>
      <c r="G62" s="63">
        <f t="shared" si="17"/>
        <v>3.1663383056571917E-2</v>
      </c>
      <c r="H62" s="63">
        <f t="shared" si="19"/>
        <v>3.247238249366733E-2</v>
      </c>
      <c r="I62" s="63">
        <f t="shared" si="20"/>
        <v>0.06</v>
      </c>
      <c r="J62" s="63">
        <f t="shared" si="20"/>
        <v>4.8300000000000003E-2</v>
      </c>
      <c r="K62" s="63">
        <f t="shared" si="20"/>
        <v>4.4999999999999998E-2</v>
      </c>
      <c r="L62" s="63">
        <f t="shared" si="21"/>
        <v>5.11E-2</v>
      </c>
      <c r="M62" s="64"/>
      <c r="N62" s="63">
        <f t="shared" si="22"/>
        <v>7.7375809175344784E-2</v>
      </c>
      <c r="O62" s="63">
        <f t="shared" si="23"/>
        <v>8.357238249366733E-2</v>
      </c>
      <c r="P62" s="63">
        <f t="shared" si="24"/>
        <v>9.2613284548269073E-2</v>
      </c>
    </row>
    <row r="63" spans="1:18" ht="12.75" customHeight="1">
      <c r="B63" s="1" t="str">
        <f t="shared" si="25"/>
        <v>Duke Energy Corporation</v>
      </c>
      <c r="C63" s="34" t="str">
        <f t="shared" si="25"/>
        <v>DUK</v>
      </c>
      <c r="D63" s="63"/>
      <c r="E63" s="2">
        <f t="shared" si="18"/>
        <v>3.78</v>
      </c>
      <c r="F63" s="126">
        <v>92.298666666666662</v>
      </c>
      <c r="G63" s="63">
        <f t="shared" si="17"/>
        <v>4.0954004391540504E-2</v>
      </c>
      <c r="H63" s="63">
        <f t="shared" si="19"/>
        <v>4.1991505836126201E-2</v>
      </c>
      <c r="I63" s="63">
        <f t="shared" si="20"/>
        <v>4.8000000000000001E-2</v>
      </c>
      <c r="J63" s="63">
        <f t="shared" si="20"/>
        <v>4.3999999999999997E-2</v>
      </c>
      <c r="K63" s="63">
        <f t="shared" si="20"/>
        <v>0.06</v>
      </c>
      <c r="L63" s="63">
        <f t="shared" si="21"/>
        <v>5.0666666666666665E-2</v>
      </c>
      <c r="M63" s="64"/>
      <c r="N63" s="63">
        <f t="shared" si="22"/>
        <v>8.5854992488154397E-2</v>
      </c>
      <c r="O63" s="63">
        <f t="shared" si="23"/>
        <v>9.2658172502792874E-2</v>
      </c>
      <c r="P63" s="63">
        <f t="shared" si="24"/>
        <v>0.10218262452328672</v>
      </c>
    </row>
    <row r="64" spans="1:18" ht="12.75" customHeight="1">
      <c r="B64" s="1" t="str">
        <f t="shared" si="25"/>
        <v>Evergy, Inc</v>
      </c>
      <c r="C64" s="34" t="str">
        <f t="shared" si="25"/>
        <v>EVRG</v>
      </c>
      <c r="D64" s="63"/>
      <c r="E64" s="2">
        <f t="shared" si="18"/>
        <v>2.02</v>
      </c>
      <c r="F64" s="126">
        <v>64.216666666666683</v>
      </c>
      <c r="G64" s="63">
        <f t="shared" si="17"/>
        <v>3.1456008305216707E-2</v>
      </c>
      <c r="H64" s="63">
        <f t="shared" si="19"/>
        <v>3.2486192577212553E-2</v>
      </c>
      <c r="I64" s="63">
        <f t="shared" si="20"/>
        <v>6.4000000000000001E-2</v>
      </c>
      <c r="J64" s="63">
        <f t="shared" si="20"/>
        <v>6.7000000000000004E-2</v>
      </c>
      <c r="K64" s="63" t="str">
        <f t="shared" si="20"/>
        <v>NMF</v>
      </c>
      <c r="L64" s="63">
        <f t="shared" si="21"/>
        <v>6.5500000000000003E-2</v>
      </c>
      <c r="M64" s="64"/>
      <c r="N64" s="63">
        <f t="shared" si="22"/>
        <v>9.6462600570983645E-2</v>
      </c>
      <c r="O64" s="63">
        <f t="shared" si="23"/>
        <v>9.7986192577212555E-2</v>
      </c>
      <c r="P64" s="63">
        <f t="shared" si="24"/>
        <v>9.950978458344148E-2</v>
      </c>
    </row>
    <row r="65" spans="2:16" ht="12.75" customHeight="1">
      <c r="B65" s="1" t="str">
        <f t="shared" si="25"/>
        <v>Hawaiian Electric Industries, Inc.</v>
      </c>
      <c r="C65" s="34" t="str">
        <f t="shared" si="25"/>
        <v>HE</v>
      </c>
      <c r="D65" s="63"/>
      <c r="E65" s="2">
        <f t="shared" si="18"/>
        <v>1.28</v>
      </c>
      <c r="F65" s="126">
        <v>44.484444444444456</v>
      </c>
      <c r="G65" s="63">
        <f t="shared" si="17"/>
        <v>2.8774103307023673E-2</v>
      </c>
      <c r="H65" s="63">
        <f t="shared" si="19"/>
        <v>2.9258467379358569E-2</v>
      </c>
      <c r="I65" s="63">
        <f t="shared" si="20"/>
        <v>4.2000000000000003E-2</v>
      </c>
      <c r="J65" s="63">
        <f t="shared" si="20"/>
        <v>3.4000000000000002E-2</v>
      </c>
      <c r="K65" s="63">
        <f t="shared" si="20"/>
        <v>2.5000000000000001E-2</v>
      </c>
      <c r="L65" s="63">
        <f t="shared" si="21"/>
        <v>3.3666666666666671E-2</v>
      </c>
      <c r="M65" s="64"/>
      <c r="N65" s="63">
        <f t="shared" si="22"/>
        <v>5.4133779598361464E-2</v>
      </c>
      <c r="O65" s="63">
        <f t="shared" si="23"/>
        <v>6.2925134046025233E-2</v>
      </c>
      <c r="P65" s="63">
        <f t="shared" si="24"/>
        <v>7.137835947647117E-2</v>
      </c>
    </row>
    <row r="66" spans="2:16" ht="12.75" customHeight="1">
      <c r="B66" s="1" t="str">
        <f t="shared" si="25"/>
        <v>NextEra Energy, Inc.</v>
      </c>
      <c r="C66" s="34" t="str">
        <f t="shared" si="25"/>
        <v>NEE</v>
      </c>
      <c r="D66" s="63"/>
      <c r="E66" s="2">
        <f t="shared" si="18"/>
        <v>5</v>
      </c>
      <c r="F66" s="126">
        <v>227.79377777777773</v>
      </c>
      <c r="G66" s="63">
        <f t="shared" si="17"/>
        <v>2.1949677681177521E-2</v>
      </c>
      <c r="H66" s="63">
        <f t="shared" si="19"/>
        <v>2.2918755950801506E-2</v>
      </c>
      <c r="I66" s="63">
        <f t="shared" si="20"/>
        <v>0.08</v>
      </c>
      <c r="J66" s="63">
        <f t="shared" si="20"/>
        <v>7.9899999999999999E-2</v>
      </c>
      <c r="K66" s="63">
        <f t="shared" si="20"/>
        <v>0.105</v>
      </c>
      <c r="L66" s="63">
        <f t="shared" si="21"/>
        <v>8.829999999999999E-2</v>
      </c>
      <c r="M66" s="64"/>
      <c r="N66" s="63">
        <f t="shared" si="22"/>
        <v>0.10272656730454056</v>
      </c>
      <c r="O66" s="63">
        <f t="shared" si="23"/>
        <v>0.1112187559508015</v>
      </c>
      <c r="P66" s="63">
        <f t="shared" si="24"/>
        <v>0.12810203575943935</v>
      </c>
    </row>
    <row r="67" spans="2:16" ht="12.75" customHeight="1">
      <c r="B67" s="1" t="str">
        <f t="shared" si="25"/>
        <v>NorthWestern Corporation</v>
      </c>
      <c r="C67" s="34" t="str">
        <f t="shared" si="25"/>
        <v>NWE</v>
      </c>
      <c r="D67" s="63"/>
      <c r="E67" s="2">
        <f t="shared" si="18"/>
        <v>2.2999999999999998</v>
      </c>
      <c r="F67" s="126">
        <v>72.313777777777773</v>
      </c>
      <c r="G67" s="63">
        <f t="shared" si="17"/>
        <v>3.1805833835261144E-2</v>
      </c>
      <c r="H67" s="63">
        <f t="shared" si="19"/>
        <v>3.2284511634481823E-2</v>
      </c>
      <c r="I67" s="63">
        <f t="shared" si="20"/>
        <v>2.7999999999999997E-2</v>
      </c>
      <c r="J67" s="63">
        <f t="shared" si="20"/>
        <v>3.2300000000000002E-2</v>
      </c>
      <c r="K67" s="63">
        <f t="shared" si="20"/>
        <v>0.03</v>
      </c>
      <c r="L67" s="63">
        <f t="shared" si="21"/>
        <v>3.0099999999999998E-2</v>
      </c>
      <c r="M67" s="64"/>
      <c r="N67" s="63">
        <f t="shared" si="22"/>
        <v>6.0251115508954796E-2</v>
      </c>
      <c r="O67" s="63">
        <f t="shared" si="23"/>
        <v>6.2384511634481818E-2</v>
      </c>
      <c r="P67" s="63">
        <f t="shared" si="24"/>
        <v>6.4619498051700613E-2</v>
      </c>
    </row>
    <row r="68" spans="2:16" ht="12.75" customHeight="1">
      <c r="B68" s="1" t="str">
        <f t="shared" si="25"/>
        <v>OGE Energy Corp.</v>
      </c>
      <c r="C68" s="34" t="str">
        <f t="shared" si="25"/>
        <v>OGE</v>
      </c>
      <c r="D68" s="63"/>
      <c r="E68" s="2">
        <f t="shared" si="18"/>
        <v>1.55</v>
      </c>
      <c r="F68" s="126">
        <v>43.253888888888866</v>
      </c>
      <c r="G68" s="63">
        <f t="shared" si="17"/>
        <v>3.583492813748284E-2</v>
      </c>
      <c r="H68" s="63">
        <f t="shared" si="19"/>
        <v>3.6700938900805342E-2</v>
      </c>
      <c r="I68" s="63">
        <f t="shared" si="20"/>
        <v>4.4999999999999998E-2</v>
      </c>
      <c r="J68" s="63">
        <f t="shared" si="20"/>
        <v>3.5000000000000003E-2</v>
      </c>
      <c r="K68" s="63">
        <f t="shared" si="20"/>
        <v>6.5000000000000002E-2</v>
      </c>
      <c r="L68" s="63">
        <f t="shared" si="21"/>
        <v>4.8333333333333339E-2</v>
      </c>
      <c r="M68" s="64"/>
      <c r="N68" s="63">
        <f t="shared" si="22"/>
        <v>7.1462039379888792E-2</v>
      </c>
      <c r="O68" s="63">
        <f t="shared" si="23"/>
        <v>8.5034272234138675E-2</v>
      </c>
      <c r="P68" s="63">
        <f t="shared" si="24"/>
        <v>0.10199956330195104</v>
      </c>
    </row>
    <row r="69" spans="2:16" ht="12.75" customHeight="1">
      <c r="B69" s="1" t="str">
        <f t="shared" si="25"/>
        <v>Otter Tail Corporation</v>
      </c>
      <c r="C69" s="34" t="str">
        <f t="shared" si="25"/>
        <v>OTTR</v>
      </c>
      <c r="D69" s="63"/>
      <c r="E69" s="2">
        <f t="shared" si="18"/>
        <v>1.4</v>
      </c>
      <c r="F69" s="126">
        <v>52.040222222222212</v>
      </c>
      <c r="G69" s="63">
        <f t="shared" si="17"/>
        <v>2.6902267903886314E-2</v>
      </c>
      <c r="H69" s="63">
        <f t="shared" si="19"/>
        <v>2.7843847280522332E-2</v>
      </c>
      <c r="I69" s="63">
        <f t="shared" si="20"/>
        <v>7.0000000000000007E-2</v>
      </c>
      <c r="J69" s="63">
        <f t="shared" si="20"/>
        <v>0.09</v>
      </c>
      <c r="K69" s="63">
        <f t="shared" si="20"/>
        <v>0.05</v>
      </c>
      <c r="L69" s="63">
        <f t="shared" si="21"/>
        <v>7.0000000000000007E-2</v>
      </c>
      <c r="M69" s="64"/>
      <c r="N69" s="63">
        <f t="shared" si="22"/>
        <v>7.7574824601483475E-2</v>
      </c>
      <c r="O69" s="63">
        <f t="shared" si="23"/>
        <v>9.7843847280522339E-2</v>
      </c>
      <c r="P69" s="63">
        <f t="shared" si="24"/>
        <v>0.11811286995956119</v>
      </c>
    </row>
    <row r="70" spans="2:16" ht="12.75" customHeight="1">
      <c r="B70" s="1" t="str">
        <f t="shared" si="25"/>
        <v>Pinnacle West Capital Corporation</v>
      </c>
      <c r="C70" s="34" t="str">
        <f t="shared" si="25"/>
        <v>PNW</v>
      </c>
      <c r="D70" s="63"/>
      <c r="E70" s="2">
        <f t="shared" si="18"/>
        <v>3.13</v>
      </c>
      <c r="F70" s="126">
        <v>92.237888888888889</v>
      </c>
      <c r="G70" s="63">
        <f t="shared" si="17"/>
        <v>3.3933994345538891E-2</v>
      </c>
      <c r="H70" s="63">
        <f t="shared" si="19"/>
        <v>3.4743320110679994E-2</v>
      </c>
      <c r="I70" s="63">
        <f t="shared" si="20"/>
        <v>4.9000000000000002E-2</v>
      </c>
      <c r="J70" s="63">
        <f t="shared" si="20"/>
        <v>4.41E-2</v>
      </c>
      <c r="K70" s="63">
        <f t="shared" si="20"/>
        <v>0.05</v>
      </c>
      <c r="L70" s="63">
        <f t="shared" si="21"/>
        <v>4.7699999999999999E-2</v>
      </c>
      <c r="M70" s="64"/>
      <c r="N70" s="63">
        <f t="shared" si="22"/>
        <v>7.8782238920858019E-2</v>
      </c>
      <c r="O70" s="63">
        <f t="shared" si="23"/>
        <v>8.2443320110679993E-2</v>
      </c>
      <c r="P70" s="63">
        <f t="shared" si="24"/>
        <v>8.4782344204177365E-2</v>
      </c>
    </row>
    <row r="71" spans="2:16" ht="12.75" customHeight="1">
      <c r="B71" s="1" t="str">
        <f t="shared" si="25"/>
        <v>PNM Resources, Inc.</v>
      </c>
      <c r="C71" s="34" t="str">
        <f t="shared" si="25"/>
        <v>PNM</v>
      </c>
      <c r="D71" s="63"/>
      <c r="E71" s="2">
        <f t="shared" si="18"/>
        <v>1.23</v>
      </c>
      <c r="F71" s="126">
        <v>50.368444444444449</v>
      </c>
      <c r="G71" s="63">
        <f t="shared" si="17"/>
        <v>2.4420051354904743E-2</v>
      </c>
      <c r="H71" s="63">
        <f t="shared" si="19"/>
        <v>2.5191317976863817E-2</v>
      </c>
      <c r="I71" s="63">
        <f t="shared" si="20"/>
        <v>5.6000000000000001E-2</v>
      </c>
      <c r="J71" s="63">
        <f t="shared" si="20"/>
        <v>6.3500000000000001E-2</v>
      </c>
      <c r="K71" s="63">
        <f t="shared" si="20"/>
        <v>7.0000000000000007E-2</v>
      </c>
      <c r="L71" s="63">
        <f t="shared" si="21"/>
        <v>6.3166666666666663E-2</v>
      </c>
      <c r="M71" s="64"/>
      <c r="N71" s="63">
        <f t="shared" si="22"/>
        <v>8.1103812792842081E-2</v>
      </c>
      <c r="O71" s="63">
        <f t="shared" si="23"/>
        <v>8.8357984643530479E-2</v>
      </c>
      <c r="P71" s="63">
        <f t="shared" si="24"/>
        <v>9.5274753152326419E-2</v>
      </c>
    </row>
    <row r="72" spans="2:16" ht="12.75" customHeight="1">
      <c r="B72" s="1" t="str">
        <f t="shared" si="25"/>
        <v>Portland General Electric Company</v>
      </c>
      <c r="C72" s="34" t="str">
        <f t="shared" si="25"/>
        <v>POR</v>
      </c>
      <c r="D72" s="63"/>
      <c r="E72" s="2">
        <f t="shared" si="18"/>
        <v>1.54</v>
      </c>
      <c r="F72" s="126">
        <v>56.007777777777754</v>
      </c>
      <c r="G72" s="63">
        <f t="shared" si="17"/>
        <v>2.7496181085960296E-2</v>
      </c>
      <c r="H72" s="63">
        <f t="shared" si="19"/>
        <v>2.8096514373003763E-2</v>
      </c>
      <c r="I72" s="63">
        <f t="shared" si="20"/>
        <v>4.4999999999999998E-2</v>
      </c>
      <c r="J72" s="63">
        <f t="shared" si="20"/>
        <v>4.1000000000000002E-2</v>
      </c>
      <c r="K72" s="63">
        <f t="shared" si="20"/>
        <v>4.4999999999999998E-2</v>
      </c>
      <c r="L72" s="63">
        <f t="shared" si="21"/>
        <v>4.3666666666666666E-2</v>
      </c>
      <c r="M72" s="64"/>
      <c r="N72" s="63">
        <f t="shared" si="22"/>
        <v>6.9059852798222479E-2</v>
      </c>
      <c r="O72" s="63">
        <f t="shared" si="23"/>
        <v>7.1763181039670429E-2</v>
      </c>
      <c r="P72" s="63">
        <f t="shared" si="24"/>
        <v>7.3114845160394404E-2</v>
      </c>
    </row>
    <row r="73" spans="2:16" ht="12.75" customHeight="1">
      <c r="B73" s="1" t="str">
        <f t="shared" si="25"/>
        <v>Southern Company</v>
      </c>
      <c r="C73" s="34" t="str">
        <f t="shared" si="25"/>
        <v>SO</v>
      </c>
      <c r="D73" s="63"/>
      <c r="E73" s="2">
        <f t="shared" si="18"/>
        <v>2.48</v>
      </c>
      <c r="F73" s="126">
        <v>60.721444444444465</v>
      </c>
      <c r="G73" s="63">
        <f t="shared" si="17"/>
        <v>4.0842243176033348E-2</v>
      </c>
      <c r="H73" s="63">
        <f t="shared" si="19"/>
        <v>4.1492996250638146E-2</v>
      </c>
      <c r="I73" s="63">
        <f t="shared" si="20"/>
        <v>4.4999999999999998E-2</v>
      </c>
      <c r="J73" s="63">
        <f t="shared" si="20"/>
        <v>1.5599999999999999E-2</v>
      </c>
      <c r="K73" s="63">
        <f t="shared" si="20"/>
        <v>3.5000000000000003E-2</v>
      </c>
      <c r="L73" s="63">
        <f t="shared" si="21"/>
        <v>3.1866666666666668E-2</v>
      </c>
      <c r="M73" s="64"/>
      <c r="N73" s="63">
        <f t="shared" si="22"/>
        <v>5.6760812672806402E-2</v>
      </c>
      <c r="O73" s="63">
        <f t="shared" si="23"/>
        <v>7.3359662917304808E-2</v>
      </c>
      <c r="P73" s="63">
        <f t="shared" si="24"/>
        <v>8.67611936474941E-2</v>
      </c>
    </row>
    <row r="74" spans="2:16" ht="12.75" customHeight="1">
      <c r="B74" s="1" t="str">
        <f t="shared" si="25"/>
        <v>WEC Energy Group, Inc.</v>
      </c>
      <c r="C74" s="34" t="str">
        <f t="shared" si="25"/>
        <v>WEC</v>
      </c>
      <c r="D74" s="63"/>
      <c r="E74" s="2">
        <f t="shared" si="18"/>
        <v>2.5299999999999998</v>
      </c>
      <c r="F74" s="126">
        <v>91.835888888888903</v>
      </c>
      <c r="G74" s="63">
        <f t="shared" si="17"/>
        <v>2.7549142613091219E-2</v>
      </c>
      <c r="H74" s="63">
        <f t="shared" si="19"/>
        <v>2.8382504177137231E-2</v>
      </c>
      <c r="I74" s="63">
        <f t="shared" si="20"/>
        <v>6.0999999999999999E-2</v>
      </c>
      <c r="J74" s="63">
        <f t="shared" si="20"/>
        <v>6.0499999999999998E-2</v>
      </c>
      <c r="K74" s="63">
        <f t="shared" si="20"/>
        <v>0.06</v>
      </c>
      <c r="L74" s="63">
        <f t="shared" si="21"/>
        <v>6.0499999999999998E-2</v>
      </c>
      <c r="M74" s="64"/>
      <c r="N74" s="63">
        <f t="shared" si="22"/>
        <v>8.837561689148396E-2</v>
      </c>
      <c r="O74" s="63">
        <f t="shared" si="23"/>
        <v>8.8882504177137223E-2</v>
      </c>
      <c r="P74" s="63">
        <f t="shared" si="24"/>
        <v>8.9389391462790499E-2</v>
      </c>
    </row>
    <row r="75" spans="2:16" ht="12.75" customHeight="1">
      <c r="B75" s="1" t="str">
        <f t="shared" si="25"/>
        <v>Xcel Energy Inc.</v>
      </c>
      <c r="C75" s="34" t="str">
        <f t="shared" si="25"/>
        <v>XEL</v>
      </c>
      <c r="D75" s="63"/>
      <c r="E75" s="2">
        <f t="shared" si="18"/>
        <v>1.62</v>
      </c>
      <c r="F75" s="126">
        <v>62.867055555555545</v>
      </c>
      <c r="G75" s="63">
        <f t="shared" si="17"/>
        <v>2.5768663502435039E-2</v>
      </c>
      <c r="H75" s="63">
        <f t="shared" si="19"/>
        <v>2.6460122639750377E-2</v>
      </c>
      <c r="I75" s="63">
        <f t="shared" si="20"/>
        <v>5.3999999999999999E-2</v>
      </c>
      <c r="J75" s="63">
        <f t="shared" si="20"/>
        <v>5.1999999999999998E-2</v>
      </c>
      <c r="K75" s="63">
        <f t="shared" si="20"/>
        <v>5.5E-2</v>
      </c>
      <c r="L75" s="63">
        <f t="shared" si="21"/>
        <v>5.3666666666666668E-2</v>
      </c>
      <c r="M75" s="64"/>
      <c r="N75" s="63">
        <f t="shared" si="22"/>
        <v>7.8438648753498347E-2</v>
      </c>
      <c r="O75" s="63">
        <f t="shared" si="23"/>
        <v>8.0126789306417048E-2</v>
      </c>
      <c r="P75" s="63">
        <f t="shared" si="24"/>
        <v>8.1477301748752007E-2</v>
      </c>
    </row>
    <row r="76" spans="2:16" ht="12.75" customHeight="1">
      <c r="M76" s="65"/>
    </row>
    <row r="77" spans="2:16" ht="12.75" customHeight="1">
      <c r="B77" s="66" t="s">
        <v>489</v>
      </c>
      <c r="C77" s="66"/>
      <c r="D77" s="63"/>
      <c r="E77" s="66"/>
      <c r="F77" s="66"/>
      <c r="G77" s="67">
        <f t="shared" ref="G77:L77" si="26">AVERAGE(G56:G75)</f>
        <v>3.035955648464218E-2</v>
      </c>
      <c r="H77" s="67">
        <f t="shared" si="26"/>
        <v>3.1167703812010013E-2</v>
      </c>
      <c r="I77" s="67">
        <f t="shared" si="26"/>
        <v>5.5100000000000017E-2</v>
      </c>
      <c r="J77" s="67">
        <f t="shared" si="26"/>
        <v>5.3185000000000003E-2</v>
      </c>
      <c r="K77" s="67">
        <f t="shared" si="26"/>
        <v>5.4736842105263174E-2</v>
      </c>
      <c r="L77" s="67">
        <f t="shared" si="26"/>
        <v>5.4519999999999999E-2</v>
      </c>
      <c r="M77" s="64"/>
      <c r="N77" s="67">
        <f>AVERAGE(N56:N75)</f>
        <v>7.8233639347759953E-2</v>
      </c>
      <c r="O77" s="67">
        <f>AVERAGE(O56:O75)</f>
        <v>8.5687703812010005E-2</v>
      </c>
      <c r="P77" s="67">
        <f>AVERAGE(P56:P75)</f>
        <v>9.3272608337773469E-2</v>
      </c>
    </row>
    <row r="78" spans="2:16" ht="12.75" customHeight="1">
      <c r="B78" s="68" t="s">
        <v>490</v>
      </c>
      <c r="C78" s="68"/>
      <c r="E78" s="68"/>
      <c r="F78" s="68"/>
      <c r="G78" s="69">
        <f t="shared" ref="G78:L78" si="27">MEDIAN(G56:G75)</f>
        <v>2.9624833612945475E-2</v>
      </c>
      <c r="H78" s="69">
        <f t="shared" si="27"/>
        <v>3.0264467795221482E-2</v>
      </c>
      <c r="I78" s="69">
        <f t="shared" si="27"/>
        <v>5.5499999999999994E-2</v>
      </c>
      <c r="J78" s="69">
        <f t="shared" si="27"/>
        <v>5.2999999999999999E-2</v>
      </c>
      <c r="K78" s="69">
        <f t="shared" si="27"/>
        <v>0.05</v>
      </c>
      <c r="L78" s="69">
        <f t="shared" si="27"/>
        <v>5.2916666666666667E-2</v>
      </c>
      <c r="M78" s="64"/>
      <c r="N78" s="69">
        <f>MEDIAN(N56:N75)</f>
        <v>7.8501598709732459E-2</v>
      </c>
      <c r="O78" s="69">
        <f>MEDIAN(O56:O75)</f>
        <v>8.5385982040928218E-2</v>
      </c>
      <c r="P78" s="69">
        <f>MEDIAN(P56:P75)</f>
        <v>9.2722661143312665E-2</v>
      </c>
    </row>
    <row r="79" spans="2:16" ht="12.75" customHeight="1">
      <c r="G79" s="63"/>
      <c r="H79" s="63"/>
      <c r="I79" s="63"/>
      <c r="J79" s="63"/>
      <c r="K79" s="63"/>
      <c r="L79" s="70"/>
      <c r="M79" s="63"/>
      <c r="N79" s="63"/>
      <c r="O79" s="63"/>
      <c r="P79" s="63"/>
    </row>
    <row r="80" spans="2:16" ht="12.75" customHeight="1">
      <c r="B80" s="68" t="s">
        <v>456</v>
      </c>
    </row>
    <row r="81" spans="2:2" ht="12.75" customHeight="1">
      <c r="B81" s="1" t="str">
        <f t="shared" ref="B81:B91" si="28">B33</f>
        <v>[1] Source: Bloomberg Professional</v>
      </c>
    </row>
    <row r="82" spans="2:2" ht="12.75" customHeight="1">
      <c r="B82" s="1" t="str">
        <f t="shared" si="28"/>
        <v>[2] Source: Bloomberg Professional, equals indicated number of trading day average as of December 13, 2019</v>
      </c>
    </row>
    <row r="83" spans="2:2" ht="12.75" customHeight="1">
      <c r="B83" s="1" t="str">
        <f t="shared" si="28"/>
        <v>[3] Equals [1] / [2]</v>
      </c>
    </row>
    <row r="84" spans="2:2" ht="12.75" customHeight="1">
      <c r="B84" s="1" t="str">
        <f t="shared" si="28"/>
        <v>[4] Equals [3] x (1 + 0.5 x [8])</v>
      </c>
    </row>
    <row r="85" spans="2:2" ht="12.75" customHeight="1">
      <c r="B85" s="1" t="str">
        <f t="shared" si="28"/>
        <v>[5] Source: Zacks</v>
      </c>
    </row>
    <row r="86" spans="2:2" ht="12.75" customHeight="1">
      <c r="B86" s="1" t="str">
        <f t="shared" si="28"/>
        <v>[6] Source: Yahoo! Finance</v>
      </c>
    </row>
    <row r="87" spans="2:2" ht="12.75" customHeight="1">
      <c r="B87" s="1" t="str">
        <f t="shared" si="28"/>
        <v>[7] Source: Value Line</v>
      </c>
    </row>
    <row r="88" spans="2:2" ht="12.75" customHeight="1">
      <c r="B88" s="1" t="str">
        <f t="shared" si="28"/>
        <v>[8] Equals Average([5], [6], [7])</v>
      </c>
    </row>
    <row r="89" spans="2:2" ht="12.75" customHeight="1">
      <c r="B89" s="1" t="str">
        <f t="shared" si="28"/>
        <v>[9] Equals [3] x (1 + 0.5 x Minimum([5], [6], [7])) +  Minimum([5], [6], [7])</v>
      </c>
    </row>
    <row r="90" spans="2:2" ht="12.75" customHeight="1">
      <c r="B90" s="1" t="str">
        <f t="shared" si="28"/>
        <v>[10] Equals [4] + [8]</v>
      </c>
    </row>
    <row r="91" spans="2:2" ht="12.75" customHeight="1">
      <c r="B91" s="1" t="str">
        <f t="shared" si="28"/>
        <v>[11] Equals [3] x (1 + 0.5 x Maximum([5], [6], [7])) +  Maximum([5], [6], [7])</v>
      </c>
    </row>
    <row r="92" spans="2:2" ht="12.75" customHeight="1"/>
    <row r="93" spans="2:2" ht="12.75" customHeight="1"/>
    <row r="94" spans="2:2" ht="12.75" customHeight="1"/>
    <row r="95" spans="2:2" ht="12.75" customHeight="1"/>
    <row r="96" spans="2:2" ht="12.75" customHeight="1"/>
    <row r="97" spans="1:16" ht="12.75" customHeight="1"/>
    <row r="98" spans="1:16" ht="12.75" customHeight="1">
      <c r="B98" s="5" t="str">
        <f>B50</f>
        <v>Constant Growth Discounted Cash Flow Model</v>
      </c>
      <c r="C98" s="5"/>
      <c r="D98" s="5"/>
      <c r="E98" s="5"/>
      <c r="F98" s="5"/>
      <c r="G98" s="5"/>
      <c r="H98" s="5"/>
      <c r="I98" s="5"/>
      <c r="J98" s="5"/>
      <c r="K98" s="5"/>
      <c r="L98" s="5"/>
      <c r="M98" s="5"/>
      <c r="N98" s="5"/>
      <c r="O98" s="5"/>
      <c r="P98" s="5"/>
    </row>
    <row r="99" spans="1:16" ht="12.75" customHeight="1">
      <c r="B99" s="5" t="s">
        <v>500</v>
      </c>
      <c r="C99" s="5"/>
      <c r="D99" s="5"/>
      <c r="E99" s="5"/>
      <c r="F99" s="5"/>
      <c r="G99" s="5"/>
      <c r="H99" s="5"/>
      <c r="I99" s="5"/>
      <c r="J99" s="5"/>
      <c r="K99" s="5"/>
      <c r="L99" s="5"/>
      <c r="M99" s="5"/>
      <c r="N99" s="5"/>
      <c r="O99" s="5"/>
      <c r="P99" s="5"/>
    </row>
    <row r="100" spans="1:16" ht="12.75" customHeight="1"/>
    <row r="101" spans="1:16" ht="12.75" customHeight="1">
      <c r="B101" s="54"/>
      <c r="C101" s="54"/>
      <c r="D101" s="34"/>
      <c r="E101" s="55" t="s">
        <v>51</v>
      </c>
      <c r="F101" s="55" t="s">
        <v>52</v>
      </c>
      <c r="G101" s="55" t="s">
        <v>53</v>
      </c>
      <c r="H101" s="55" t="s">
        <v>57</v>
      </c>
      <c r="I101" s="55" t="s">
        <v>58</v>
      </c>
      <c r="J101" s="55" t="s">
        <v>59</v>
      </c>
      <c r="K101" s="55" t="s">
        <v>60</v>
      </c>
      <c r="L101" s="55" t="s">
        <v>61</v>
      </c>
      <c r="M101" s="56"/>
      <c r="N101" s="55" t="s">
        <v>62</v>
      </c>
      <c r="O101" s="55" t="s">
        <v>477</v>
      </c>
      <c r="P101" s="55" t="s">
        <v>478</v>
      </c>
    </row>
    <row r="102" spans="1:16" ht="38.25">
      <c r="A102" s="57"/>
      <c r="B102" s="58" t="s">
        <v>2</v>
      </c>
      <c r="C102" s="58" t="s">
        <v>0</v>
      </c>
      <c r="D102" s="59"/>
      <c r="E102" s="60" t="s">
        <v>479</v>
      </c>
      <c r="F102" s="60" t="s">
        <v>480</v>
      </c>
      <c r="G102" s="60" t="s">
        <v>48</v>
      </c>
      <c r="H102" s="60" t="s">
        <v>481</v>
      </c>
      <c r="I102" s="60" t="s">
        <v>482</v>
      </c>
      <c r="J102" s="60" t="s">
        <v>483</v>
      </c>
      <c r="K102" s="60" t="s">
        <v>484</v>
      </c>
      <c r="L102" s="60" t="s">
        <v>485</v>
      </c>
      <c r="M102" s="61"/>
      <c r="N102" s="60" t="s">
        <v>486</v>
      </c>
      <c r="O102" s="60" t="s">
        <v>487</v>
      </c>
      <c r="P102" s="60" t="s">
        <v>488</v>
      </c>
    </row>
    <row r="103" spans="1:16" ht="12.75" customHeight="1">
      <c r="B103" s="43"/>
      <c r="C103" s="43"/>
      <c r="D103" s="43"/>
      <c r="E103" s="43"/>
      <c r="F103" s="43"/>
      <c r="G103" s="43"/>
      <c r="H103" s="43"/>
      <c r="I103" s="43"/>
      <c r="J103" s="43"/>
      <c r="K103" s="43"/>
      <c r="L103" s="43"/>
      <c r="M103" s="62"/>
      <c r="O103" s="43"/>
      <c r="P103" s="43"/>
    </row>
    <row r="104" spans="1:16" ht="12.75" customHeight="1">
      <c r="B104" s="1" t="str">
        <f t="shared" ref="B104:C123" si="29">B56</f>
        <v>ALLETE, Inc.</v>
      </c>
      <c r="C104" s="34" t="str">
        <f t="shared" si="29"/>
        <v>ALE</v>
      </c>
      <c r="D104" s="63"/>
      <c r="E104" s="2">
        <f t="shared" ref="E104:E123" si="30">E56</f>
        <v>2.35</v>
      </c>
      <c r="F104" s="126">
        <v>83.877555555555517</v>
      </c>
      <c r="G104" s="63">
        <f>E104/F104</f>
        <v>2.8017030115326854E-2</v>
      </c>
      <c r="H104" s="63">
        <f>G104*(1+0.5*L104)</f>
        <v>2.8913575079017314E-2</v>
      </c>
      <c r="I104" s="63">
        <f t="shared" ref="I104:K123" si="31">I56</f>
        <v>7.2000000000000008E-2</v>
      </c>
      <c r="J104" s="63">
        <f t="shared" si="31"/>
        <v>7.0000000000000007E-2</v>
      </c>
      <c r="K104" s="63">
        <f t="shared" si="31"/>
        <v>0.05</v>
      </c>
      <c r="L104" s="63">
        <f>AVERAGE(I104:K104)</f>
        <v>6.4000000000000001E-2</v>
      </c>
      <c r="M104" s="64"/>
      <c r="N104" s="63">
        <f>G104*(1+0.5*MIN(I104:K104))+MIN(I104:K104)</f>
        <v>7.8717455868210023E-2</v>
      </c>
      <c r="O104" s="63">
        <f>H104+L104</f>
        <v>9.2913575079017319E-2</v>
      </c>
      <c r="P104" s="63">
        <f>G104*(1+0.5*MAX(I104:K104))+MAX(I104:K104)</f>
        <v>0.10102564319947863</v>
      </c>
    </row>
    <row r="105" spans="1:16" ht="12.75" customHeight="1">
      <c r="B105" s="1" t="str">
        <f t="shared" si="29"/>
        <v>Alliant Energy Corporation</v>
      </c>
      <c r="C105" s="34" t="str">
        <f t="shared" si="29"/>
        <v>LNT</v>
      </c>
      <c r="D105" s="63"/>
      <c r="E105" s="2">
        <f t="shared" si="30"/>
        <v>1.42</v>
      </c>
      <c r="F105" s="126">
        <v>50.520750000000007</v>
      </c>
      <c r="G105" s="63">
        <f t="shared" ref="G105:G123" si="32">E105/F105</f>
        <v>2.810726285734079E-2</v>
      </c>
      <c r="H105" s="63">
        <f t="shared" ref="H105:H123" si="33">G105*(1+0.5*L105)</f>
        <v>2.892237348020367E-2</v>
      </c>
      <c r="I105" s="63">
        <f t="shared" si="31"/>
        <v>5.5E-2</v>
      </c>
      <c r="J105" s="63">
        <f t="shared" si="31"/>
        <v>5.3999999999999999E-2</v>
      </c>
      <c r="K105" s="63">
        <f t="shared" si="31"/>
        <v>6.5000000000000002E-2</v>
      </c>
      <c r="L105" s="63">
        <f t="shared" ref="L105:L123" si="34">AVERAGE(I105:K105)</f>
        <v>5.7999999999999996E-2</v>
      </c>
      <c r="M105" s="64"/>
      <c r="N105" s="63">
        <f t="shared" ref="N105:N123" si="35">G105*(1+0.5*MIN(I105:K105))+MIN(I105:K105)</f>
        <v>8.2866158954488983E-2</v>
      </c>
      <c r="O105" s="63">
        <f t="shared" ref="O105:O123" si="36">H105+L105</f>
        <v>8.6922373480203666E-2</v>
      </c>
      <c r="P105" s="63">
        <f t="shared" ref="P105:P123" si="37">G105*(1+0.5*MAX(I105:K105))+MAX(I105:K105)</f>
        <v>9.4020748900204371E-2</v>
      </c>
    </row>
    <row r="106" spans="1:16" ht="12.75" customHeight="1">
      <c r="B106" s="1" t="str">
        <f t="shared" si="29"/>
        <v>American Electric Power Company, Inc.</v>
      </c>
      <c r="C106" s="34" t="str">
        <f t="shared" si="29"/>
        <v>AEP</v>
      </c>
      <c r="D106" s="63"/>
      <c r="E106" s="2">
        <f t="shared" si="30"/>
        <v>2.8</v>
      </c>
      <c r="F106" s="126">
        <v>89.563000000000045</v>
      </c>
      <c r="G106" s="63">
        <f t="shared" si="32"/>
        <v>3.1262909906992827E-2</v>
      </c>
      <c r="H106" s="63">
        <f t="shared" si="33"/>
        <v>3.2078350807066884E-2</v>
      </c>
      <c r="I106" s="63">
        <f t="shared" si="31"/>
        <v>5.5999999999999994E-2</v>
      </c>
      <c r="J106" s="63">
        <f t="shared" si="31"/>
        <v>6.0499999999999998E-2</v>
      </c>
      <c r="K106" s="63">
        <f t="shared" si="31"/>
        <v>0.04</v>
      </c>
      <c r="L106" s="63">
        <f t="shared" si="34"/>
        <v>5.2166666666666667E-2</v>
      </c>
      <c r="M106" s="64"/>
      <c r="N106" s="63">
        <f t="shared" si="35"/>
        <v>7.1888168105132683E-2</v>
      </c>
      <c r="O106" s="63">
        <f t="shared" si="36"/>
        <v>8.4245017473733558E-2</v>
      </c>
      <c r="P106" s="63">
        <f t="shared" si="37"/>
        <v>9.2708612931679368E-2</v>
      </c>
    </row>
    <row r="107" spans="1:16" ht="12.75" customHeight="1">
      <c r="B107" s="1" t="str">
        <f t="shared" si="29"/>
        <v>Avangrid, Inc.</v>
      </c>
      <c r="C107" s="34" t="str">
        <f t="shared" si="29"/>
        <v>AGR</v>
      </c>
      <c r="D107" s="63"/>
      <c r="E107" s="2">
        <f t="shared" si="30"/>
        <v>1.76</v>
      </c>
      <c r="F107" s="126">
        <v>50.228833333333355</v>
      </c>
      <c r="G107" s="63">
        <f t="shared" si="32"/>
        <v>3.5039635269251045E-2</v>
      </c>
      <c r="H107" s="63">
        <f t="shared" si="33"/>
        <v>3.6330261835001793E-2</v>
      </c>
      <c r="I107" s="63">
        <f t="shared" si="31"/>
        <v>7.3999999999999996E-2</v>
      </c>
      <c r="J107" s="63">
        <f t="shared" si="31"/>
        <v>6.2E-2</v>
      </c>
      <c r="K107" s="63">
        <f t="shared" si="31"/>
        <v>8.5000000000000006E-2</v>
      </c>
      <c r="L107" s="63">
        <f t="shared" si="34"/>
        <v>7.3666666666666672E-2</v>
      </c>
      <c r="M107" s="64"/>
      <c r="N107" s="63">
        <f t="shared" si="35"/>
        <v>9.8125863962597815E-2</v>
      </c>
      <c r="O107" s="63">
        <f t="shared" si="36"/>
        <v>0.10999692850166846</v>
      </c>
      <c r="P107" s="63">
        <f t="shared" si="37"/>
        <v>0.12152881976819421</v>
      </c>
    </row>
    <row r="108" spans="1:16" ht="12.75" customHeight="1">
      <c r="B108" s="1" t="str">
        <f t="shared" si="29"/>
        <v>Avista Corporation</v>
      </c>
      <c r="C108" s="34" t="str">
        <f t="shared" si="29"/>
        <v>AVA</v>
      </c>
      <c r="D108" s="63"/>
      <c r="E108" s="2">
        <f t="shared" si="30"/>
        <v>1.55</v>
      </c>
      <c r="F108" s="126">
        <v>45.409333333333365</v>
      </c>
      <c r="G108" s="63">
        <f t="shared" si="32"/>
        <v>3.4133951904160652E-2</v>
      </c>
      <c r="H108" s="63">
        <f t="shared" si="33"/>
        <v>3.4725607070499438E-2</v>
      </c>
      <c r="I108" s="63">
        <f t="shared" si="31"/>
        <v>3.4000000000000002E-2</v>
      </c>
      <c r="J108" s="63">
        <f t="shared" si="31"/>
        <v>3.5000000000000003E-2</v>
      </c>
      <c r="K108" s="63">
        <f t="shared" si="31"/>
        <v>3.5000000000000003E-2</v>
      </c>
      <c r="L108" s="63">
        <f t="shared" si="34"/>
        <v>3.4666666666666672E-2</v>
      </c>
      <c r="M108" s="64"/>
      <c r="N108" s="63">
        <f t="shared" si="35"/>
        <v>6.8714229086531381E-2</v>
      </c>
      <c r="O108" s="63">
        <f t="shared" si="36"/>
        <v>6.939227373716611E-2</v>
      </c>
      <c r="P108" s="63">
        <f t="shared" si="37"/>
        <v>6.9731296062483461E-2</v>
      </c>
    </row>
    <row r="109" spans="1:16" ht="12.75" customHeight="1">
      <c r="B109" s="1" t="str">
        <f t="shared" si="29"/>
        <v>CMS Energy Corporation</v>
      </c>
      <c r="C109" s="34" t="str">
        <f t="shared" si="29"/>
        <v>CMS</v>
      </c>
      <c r="D109" s="63"/>
      <c r="E109" s="2">
        <f t="shared" si="30"/>
        <v>1.53</v>
      </c>
      <c r="F109" s="126">
        <v>59.580666666666659</v>
      </c>
      <c r="G109" s="63">
        <f t="shared" si="32"/>
        <v>2.5679470969330098E-2</v>
      </c>
      <c r="H109" s="63">
        <f t="shared" si="33"/>
        <v>2.6573972541428428E-2</v>
      </c>
      <c r="I109" s="63">
        <f t="shared" si="31"/>
        <v>6.4000000000000001E-2</v>
      </c>
      <c r="J109" s="63">
        <f t="shared" si="31"/>
        <v>7.4999999999999997E-2</v>
      </c>
      <c r="K109" s="63">
        <f t="shared" si="31"/>
        <v>7.0000000000000007E-2</v>
      </c>
      <c r="L109" s="63">
        <f t="shared" si="34"/>
        <v>6.9666666666666668E-2</v>
      </c>
      <c r="M109" s="64"/>
      <c r="N109" s="63">
        <f t="shared" si="35"/>
        <v>9.0501214040348665E-2</v>
      </c>
      <c r="O109" s="63">
        <f t="shared" si="36"/>
        <v>9.62406392080951E-2</v>
      </c>
      <c r="P109" s="63">
        <f t="shared" si="37"/>
        <v>0.10164245113067998</v>
      </c>
    </row>
    <row r="110" spans="1:16" ht="12.75" customHeight="1">
      <c r="B110" s="1" t="str">
        <f t="shared" si="29"/>
        <v>DTE Energy Company</v>
      </c>
      <c r="C110" s="34" t="str">
        <f t="shared" si="29"/>
        <v>DTE</v>
      </c>
      <c r="D110" s="63"/>
      <c r="E110" s="2">
        <f t="shared" si="30"/>
        <v>4.05</v>
      </c>
      <c r="F110" s="126">
        <v>127.50349999999996</v>
      </c>
      <c r="G110" s="63">
        <f t="shared" si="32"/>
        <v>3.1763833933970448E-2</v>
      </c>
      <c r="H110" s="63">
        <f t="shared" si="33"/>
        <v>3.2575399890983389E-2</v>
      </c>
      <c r="I110" s="63">
        <f t="shared" si="31"/>
        <v>0.06</v>
      </c>
      <c r="J110" s="63">
        <f t="shared" si="31"/>
        <v>4.8300000000000003E-2</v>
      </c>
      <c r="K110" s="63">
        <f t="shared" si="31"/>
        <v>4.4999999999999998E-2</v>
      </c>
      <c r="L110" s="63">
        <f t="shared" si="34"/>
        <v>5.11E-2</v>
      </c>
      <c r="M110" s="64"/>
      <c r="N110" s="63">
        <f t="shared" si="35"/>
        <v>7.7478520197484774E-2</v>
      </c>
      <c r="O110" s="63">
        <f t="shared" si="36"/>
        <v>8.3675399890983382E-2</v>
      </c>
      <c r="P110" s="63">
        <f t="shared" si="37"/>
        <v>9.2716748951989558E-2</v>
      </c>
    </row>
    <row r="111" spans="1:16" ht="12.75" customHeight="1">
      <c r="B111" s="1" t="str">
        <f t="shared" si="29"/>
        <v>Duke Energy Corporation</v>
      </c>
      <c r="C111" s="34" t="str">
        <f t="shared" si="29"/>
        <v>DUK</v>
      </c>
      <c r="D111" s="63"/>
      <c r="E111" s="2">
        <f t="shared" si="30"/>
        <v>3.78</v>
      </c>
      <c r="F111" s="126">
        <v>90.354055555555576</v>
      </c>
      <c r="G111" s="63">
        <f t="shared" si="32"/>
        <v>4.1835421517696113E-2</v>
      </c>
      <c r="H111" s="63">
        <f t="shared" si="33"/>
        <v>4.2895252196144415E-2</v>
      </c>
      <c r="I111" s="63">
        <f t="shared" si="31"/>
        <v>4.8000000000000001E-2</v>
      </c>
      <c r="J111" s="63">
        <f t="shared" si="31"/>
        <v>4.3999999999999997E-2</v>
      </c>
      <c r="K111" s="63">
        <f t="shared" si="31"/>
        <v>0.06</v>
      </c>
      <c r="L111" s="63">
        <f t="shared" si="34"/>
        <v>5.0666666666666665E-2</v>
      </c>
      <c r="M111" s="64"/>
      <c r="N111" s="63">
        <f t="shared" si="35"/>
        <v>8.6755800791085427E-2</v>
      </c>
      <c r="O111" s="63">
        <f t="shared" si="36"/>
        <v>9.356191886281108E-2</v>
      </c>
      <c r="P111" s="63">
        <f t="shared" si="37"/>
        <v>0.103090484163227</v>
      </c>
    </row>
    <row r="112" spans="1:16" ht="12.75" customHeight="1">
      <c r="B112" s="1" t="str">
        <f t="shared" si="29"/>
        <v>Evergy, Inc</v>
      </c>
      <c r="C112" s="34" t="str">
        <f t="shared" si="29"/>
        <v>EVRG</v>
      </c>
      <c r="D112" s="63"/>
      <c r="E112" s="2">
        <f t="shared" si="30"/>
        <v>2.02</v>
      </c>
      <c r="F112" s="126">
        <v>61.727277777777779</v>
      </c>
      <c r="G112" s="63">
        <f t="shared" si="32"/>
        <v>3.2724592315120905E-2</v>
      </c>
      <c r="H112" s="63">
        <f t="shared" si="33"/>
        <v>3.3796322713441115E-2</v>
      </c>
      <c r="I112" s="63">
        <f t="shared" si="31"/>
        <v>6.4000000000000001E-2</v>
      </c>
      <c r="J112" s="63">
        <f t="shared" si="31"/>
        <v>6.7000000000000004E-2</v>
      </c>
      <c r="K112" s="63" t="str">
        <f t="shared" si="31"/>
        <v>NMF</v>
      </c>
      <c r="L112" s="63">
        <f t="shared" si="34"/>
        <v>6.5500000000000003E-2</v>
      </c>
      <c r="M112" s="64"/>
      <c r="N112" s="63">
        <f t="shared" si="35"/>
        <v>9.7771779269204773E-2</v>
      </c>
      <c r="O112" s="63">
        <f t="shared" si="36"/>
        <v>9.9296322713441118E-2</v>
      </c>
      <c r="P112" s="63">
        <f t="shared" si="37"/>
        <v>0.10082086615767746</v>
      </c>
    </row>
    <row r="113" spans="2:16" ht="12.75" customHeight="1">
      <c r="B113" s="1" t="str">
        <f t="shared" si="29"/>
        <v>Hawaiian Electric Industries, Inc.</v>
      </c>
      <c r="C113" s="34" t="str">
        <f t="shared" si="29"/>
        <v>HE</v>
      </c>
      <c r="D113" s="63"/>
      <c r="E113" s="2">
        <f t="shared" si="30"/>
        <v>1.28</v>
      </c>
      <c r="F113" s="126">
        <v>43.56527777777778</v>
      </c>
      <c r="G113" s="63">
        <f t="shared" ref="G113" si="38">E113/F113</f>
        <v>2.9381196799183856E-2</v>
      </c>
      <c r="H113" s="63">
        <f t="shared" ref="H113" si="39">G113*(1+0.5*L113)</f>
        <v>2.9875780278636781E-2</v>
      </c>
      <c r="I113" s="63">
        <f t="shared" si="31"/>
        <v>4.2000000000000003E-2</v>
      </c>
      <c r="J113" s="63">
        <f t="shared" si="31"/>
        <v>3.4000000000000002E-2</v>
      </c>
      <c r="K113" s="63">
        <f t="shared" si="31"/>
        <v>2.5000000000000001E-2</v>
      </c>
      <c r="L113" s="63">
        <f t="shared" ref="L113" si="40">AVERAGE(I113:K113)</f>
        <v>3.3666666666666671E-2</v>
      </c>
      <c r="M113" s="64"/>
      <c r="N113" s="63">
        <f t="shared" ref="N113" si="41">G113*(1+0.5*MIN(I113:K113))+MIN(I113:K113)</f>
        <v>5.4748461759173653E-2</v>
      </c>
      <c r="O113" s="63">
        <f t="shared" ref="O113" si="42">H113+L113</f>
        <v>6.3542446945303449E-2</v>
      </c>
      <c r="P113" s="63">
        <f t="shared" ref="P113" si="43">G113*(1+0.5*MAX(I113:K113))+MAX(I113:K113)</f>
        <v>7.199820193196671E-2</v>
      </c>
    </row>
    <row r="114" spans="2:16" ht="12.75" customHeight="1">
      <c r="B114" s="1" t="str">
        <f t="shared" si="29"/>
        <v>NextEra Energy, Inc.</v>
      </c>
      <c r="C114" s="34" t="str">
        <f t="shared" si="29"/>
        <v>NEE</v>
      </c>
      <c r="D114" s="63"/>
      <c r="E114" s="2">
        <f t="shared" si="30"/>
        <v>5</v>
      </c>
      <c r="F114" s="126">
        <v>214.16372222222219</v>
      </c>
      <c r="G114" s="63">
        <f t="shared" si="32"/>
        <v>2.3346624480180923E-2</v>
      </c>
      <c r="H114" s="63">
        <f t="shared" si="33"/>
        <v>2.4377377950980907E-2</v>
      </c>
      <c r="I114" s="63">
        <f t="shared" si="31"/>
        <v>0.08</v>
      </c>
      <c r="J114" s="63">
        <f t="shared" si="31"/>
        <v>7.9899999999999999E-2</v>
      </c>
      <c r="K114" s="63">
        <f t="shared" si="31"/>
        <v>0.105</v>
      </c>
      <c r="L114" s="63">
        <f t="shared" si="34"/>
        <v>8.829999999999999E-2</v>
      </c>
      <c r="M114" s="64"/>
      <c r="N114" s="63">
        <f t="shared" si="35"/>
        <v>0.10417932212816415</v>
      </c>
      <c r="O114" s="63">
        <f t="shared" si="36"/>
        <v>0.1126773779509809</v>
      </c>
      <c r="P114" s="63">
        <f t="shared" si="37"/>
        <v>0.12957232226539042</v>
      </c>
    </row>
    <row r="115" spans="2:16" ht="12.75" customHeight="1">
      <c r="B115" s="1" t="str">
        <f t="shared" si="29"/>
        <v>NorthWestern Corporation</v>
      </c>
      <c r="C115" s="34" t="str">
        <f t="shared" si="29"/>
        <v>NWE</v>
      </c>
      <c r="D115" s="63"/>
      <c r="E115" s="2">
        <f t="shared" si="30"/>
        <v>2.2999999999999998</v>
      </c>
      <c r="F115" s="126">
        <v>71.743111111111148</v>
      </c>
      <c r="G115" s="63">
        <f t="shared" si="32"/>
        <v>3.2058827173495542E-2</v>
      </c>
      <c r="H115" s="63">
        <f t="shared" si="33"/>
        <v>3.254131252245665E-2</v>
      </c>
      <c r="I115" s="63">
        <f t="shared" si="31"/>
        <v>2.7999999999999997E-2</v>
      </c>
      <c r="J115" s="63">
        <f t="shared" si="31"/>
        <v>3.2300000000000002E-2</v>
      </c>
      <c r="K115" s="63">
        <f t="shared" si="31"/>
        <v>0.03</v>
      </c>
      <c r="L115" s="63">
        <f t="shared" si="34"/>
        <v>3.0099999999999998E-2</v>
      </c>
      <c r="M115" s="64"/>
      <c r="N115" s="63">
        <f t="shared" si="35"/>
        <v>6.0507650753924475E-2</v>
      </c>
      <c r="O115" s="63">
        <f t="shared" si="36"/>
        <v>6.2641312522456652E-2</v>
      </c>
      <c r="P115" s="63">
        <f t="shared" si="37"/>
        <v>6.4876577232347493E-2</v>
      </c>
    </row>
    <row r="116" spans="2:16" ht="12.75" customHeight="1">
      <c r="B116" s="1" t="str">
        <f t="shared" si="29"/>
        <v>OGE Energy Corp.</v>
      </c>
      <c r="C116" s="34" t="str">
        <f t="shared" si="29"/>
        <v>OGE</v>
      </c>
      <c r="D116" s="63"/>
      <c r="E116" s="2">
        <f t="shared" si="30"/>
        <v>1.55</v>
      </c>
      <c r="F116" s="126">
        <v>42.886722222222225</v>
      </c>
      <c r="G116" s="63">
        <f t="shared" si="32"/>
        <v>3.6141722185447193E-2</v>
      </c>
      <c r="H116" s="63">
        <f t="shared" si="33"/>
        <v>3.7015147138262171E-2</v>
      </c>
      <c r="I116" s="63">
        <f t="shared" si="31"/>
        <v>4.4999999999999998E-2</v>
      </c>
      <c r="J116" s="63">
        <f t="shared" si="31"/>
        <v>3.5000000000000003E-2</v>
      </c>
      <c r="K116" s="63">
        <f t="shared" si="31"/>
        <v>6.5000000000000002E-2</v>
      </c>
      <c r="L116" s="63">
        <f t="shared" si="34"/>
        <v>4.8333333333333339E-2</v>
      </c>
      <c r="M116" s="64"/>
      <c r="N116" s="63">
        <f t="shared" si="35"/>
        <v>7.1774202323692526E-2</v>
      </c>
      <c r="O116" s="63">
        <f t="shared" si="36"/>
        <v>8.5348480471595517E-2</v>
      </c>
      <c r="P116" s="63">
        <f t="shared" si="37"/>
        <v>0.10231632815647423</v>
      </c>
    </row>
    <row r="117" spans="2:16" ht="12.75" customHeight="1">
      <c r="B117" s="1" t="str">
        <f t="shared" si="29"/>
        <v>Otter Tail Corporation</v>
      </c>
      <c r="C117" s="34" t="str">
        <f t="shared" si="29"/>
        <v>OTTR</v>
      </c>
      <c r="D117" s="63"/>
      <c r="E117" s="2">
        <f t="shared" si="30"/>
        <v>1.4</v>
      </c>
      <c r="F117" s="126">
        <v>51.724499999999978</v>
      </c>
      <c r="G117" s="63">
        <f t="shared" si="32"/>
        <v>2.7066477201326267E-2</v>
      </c>
      <c r="H117" s="63">
        <f t="shared" si="33"/>
        <v>2.8013803903372683E-2</v>
      </c>
      <c r="I117" s="63">
        <f t="shared" si="31"/>
        <v>7.0000000000000007E-2</v>
      </c>
      <c r="J117" s="63">
        <f t="shared" si="31"/>
        <v>0.09</v>
      </c>
      <c r="K117" s="63">
        <f t="shared" si="31"/>
        <v>0.05</v>
      </c>
      <c r="L117" s="63">
        <f t="shared" si="34"/>
        <v>7.0000000000000007E-2</v>
      </c>
      <c r="M117" s="64"/>
      <c r="N117" s="63">
        <f t="shared" si="35"/>
        <v>7.7743139131359426E-2</v>
      </c>
      <c r="O117" s="63">
        <f t="shared" si="36"/>
        <v>9.8013803903372693E-2</v>
      </c>
      <c r="P117" s="63">
        <f t="shared" si="37"/>
        <v>0.11828446867538595</v>
      </c>
    </row>
    <row r="118" spans="2:16" ht="12.75" customHeight="1">
      <c r="B118" s="1" t="str">
        <f t="shared" si="29"/>
        <v>Pinnacle West Capital Corporation</v>
      </c>
      <c r="C118" s="34" t="str">
        <f t="shared" si="29"/>
        <v>PNW</v>
      </c>
      <c r="D118" s="63"/>
      <c r="E118" s="2">
        <f t="shared" si="30"/>
        <v>3.13</v>
      </c>
      <c r="F118" s="126">
        <v>93.495666666666637</v>
      </c>
      <c r="G118" s="63">
        <f t="shared" si="32"/>
        <v>3.3477487370181157E-2</v>
      </c>
      <c r="H118" s="63">
        <f t="shared" si="33"/>
        <v>3.4275925443959972E-2</v>
      </c>
      <c r="I118" s="63">
        <f t="shared" si="31"/>
        <v>4.9000000000000002E-2</v>
      </c>
      <c r="J118" s="63">
        <f t="shared" si="31"/>
        <v>4.41E-2</v>
      </c>
      <c r="K118" s="63">
        <f t="shared" si="31"/>
        <v>0.05</v>
      </c>
      <c r="L118" s="63">
        <f t="shared" si="34"/>
        <v>4.7699999999999999E-2</v>
      </c>
      <c r="M118" s="64"/>
      <c r="N118" s="63">
        <f t="shared" si="35"/>
        <v>7.8315665966693648E-2</v>
      </c>
      <c r="O118" s="63">
        <f t="shared" si="36"/>
        <v>8.1975925443959971E-2</v>
      </c>
      <c r="P118" s="63">
        <f t="shared" si="37"/>
        <v>8.4314424554435691E-2</v>
      </c>
    </row>
    <row r="119" spans="2:16" ht="12.75" customHeight="1">
      <c r="B119" s="1" t="str">
        <f t="shared" si="29"/>
        <v>PNM Resources, Inc.</v>
      </c>
      <c r="C119" s="34" t="str">
        <f t="shared" si="29"/>
        <v>PNM</v>
      </c>
      <c r="D119" s="63"/>
      <c r="E119" s="2">
        <f t="shared" si="30"/>
        <v>1.23</v>
      </c>
      <c r="F119" s="126">
        <v>49.388499999999993</v>
      </c>
      <c r="G119" s="63">
        <f t="shared" si="32"/>
        <v>2.4904583050710187E-2</v>
      </c>
      <c r="H119" s="63">
        <f t="shared" si="33"/>
        <v>2.569115279872845E-2</v>
      </c>
      <c r="I119" s="63">
        <f t="shared" si="31"/>
        <v>5.6000000000000001E-2</v>
      </c>
      <c r="J119" s="63">
        <f t="shared" si="31"/>
        <v>6.3500000000000001E-2</v>
      </c>
      <c r="K119" s="63">
        <f t="shared" si="31"/>
        <v>7.0000000000000007E-2</v>
      </c>
      <c r="L119" s="63">
        <f t="shared" si="34"/>
        <v>6.3166666666666663E-2</v>
      </c>
      <c r="M119" s="64"/>
      <c r="N119" s="63">
        <f t="shared" si="35"/>
        <v>8.1601911376130071E-2</v>
      </c>
      <c r="O119" s="63">
        <f t="shared" si="36"/>
        <v>8.8857819465395116E-2</v>
      </c>
      <c r="P119" s="63">
        <f t="shared" si="37"/>
        <v>9.5776243457485047E-2</v>
      </c>
    </row>
    <row r="120" spans="2:16" ht="12.75" customHeight="1">
      <c r="B120" s="1" t="str">
        <f t="shared" si="29"/>
        <v>Portland General Electric Company</v>
      </c>
      <c r="C120" s="34" t="str">
        <f t="shared" si="29"/>
        <v>POR</v>
      </c>
      <c r="D120" s="63"/>
      <c r="E120" s="2">
        <f t="shared" si="30"/>
        <v>1.54</v>
      </c>
      <c r="F120" s="126">
        <v>54.768499999999982</v>
      </c>
      <c r="G120" s="63">
        <f t="shared" si="32"/>
        <v>2.8118352702739723E-2</v>
      </c>
      <c r="H120" s="63">
        <f t="shared" si="33"/>
        <v>2.8732270070082874E-2</v>
      </c>
      <c r="I120" s="63">
        <f t="shared" si="31"/>
        <v>4.4999999999999998E-2</v>
      </c>
      <c r="J120" s="63">
        <f t="shared" si="31"/>
        <v>4.1000000000000002E-2</v>
      </c>
      <c r="K120" s="63">
        <f t="shared" si="31"/>
        <v>4.4999999999999998E-2</v>
      </c>
      <c r="L120" s="63">
        <f t="shared" si="34"/>
        <v>4.3666666666666666E-2</v>
      </c>
      <c r="M120" s="64"/>
      <c r="N120" s="63">
        <f t="shared" si="35"/>
        <v>6.9694778933145893E-2</v>
      </c>
      <c r="O120" s="63">
        <f t="shared" si="36"/>
        <v>7.2398936736749547E-2</v>
      </c>
      <c r="P120" s="63">
        <f t="shared" si="37"/>
        <v>7.3751015638551368E-2</v>
      </c>
    </row>
    <row r="121" spans="2:16" ht="12.75" customHeight="1">
      <c r="B121" s="1" t="str">
        <f t="shared" si="29"/>
        <v>Southern Company</v>
      </c>
      <c r="C121" s="34" t="str">
        <f t="shared" si="29"/>
        <v>SO</v>
      </c>
      <c r="D121" s="63"/>
      <c r="E121" s="2">
        <f t="shared" si="30"/>
        <v>2.48</v>
      </c>
      <c r="F121" s="126">
        <v>57.511277777777778</v>
      </c>
      <c r="G121" s="63">
        <f t="shared" si="32"/>
        <v>4.3121977042183998E-2</v>
      </c>
      <c r="H121" s="63">
        <f t="shared" si="33"/>
        <v>4.3809053876389462E-2</v>
      </c>
      <c r="I121" s="63">
        <f t="shared" si="31"/>
        <v>4.4999999999999998E-2</v>
      </c>
      <c r="J121" s="63">
        <f t="shared" si="31"/>
        <v>1.5599999999999999E-2</v>
      </c>
      <c r="K121" s="63">
        <f t="shared" si="31"/>
        <v>3.5000000000000003E-2</v>
      </c>
      <c r="L121" s="63">
        <f t="shared" si="34"/>
        <v>3.1866666666666668E-2</v>
      </c>
      <c r="M121" s="64"/>
      <c r="N121" s="63">
        <f t="shared" si="35"/>
        <v>5.9058328463113027E-2</v>
      </c>
      <c r="O121" s="63">
        <f t="shared" si="36"/>
        <v>7.567572054305613E-2</v>
      </c>
      <c r="P121" s="63">
        <f t="shared" si="37"/>
        <v>8.9092221525633133E-2</v>
      </c>
    </row>
    <row r="122" spans="2:16" ht="12.75" customHeight="1">
      <c r="B122" s="1" t="str">
        <f t="shared" si="29"/>
        <v>WEC Energy Group, Inc.</v>
      </c>
      <c r="C122" s="34" t="str">
        <f t="shared" si="29"/>
        <v>WEC</v>
      </c>
      <c r="D122" s="63"/>
      <c r="E122" s="2">
        <f t="shared" si="30"/>
        <v>2.5299999999999998</v>
      </c>
      <c r="F122" s="126">
        <v>86.911611111111085</v>
      </c>
      <c r="G122" s="63">
        <f t="shared" si="32"/>
        <v>2.9110034524219695E-2</v>
      </c>
      <c r="H122" s="63">
        <f t="shared" si="33"/>
        <v>2.9990613068577344E-2</v>
      </c>
      <c r="I122" s="63">
        <f t="shared" si="31"/>
        <v>6.0999999999999999E-2</v>
      </c>
      <c r="J122" s="63">
        <f t="shared" si="31"/>
        <v>6.0499999999999998E-2</v>
      </c>
      <c r="K122" s="63">
        <f t="shared" si="31"/>
        <v>0.06</v>
      </c>
      <c r="L122" s="63">
        <f t="shared" si="34"/>
        <v>6.0499999999999998E-2</v>
      </c>
      <c r="M122" s="64"/>
      <c r="N122" s="63">
        <f t="shared" si="35"/>
        <v>8.9983335559946281E-2</v>
      </c>
      <c r="O122" s="63">
        <f t="shared" si="36"/>
        <v>9.0490613068577336E-2</v>
      </c>
      <c r="P122" s="63">
        <f t="shared" si="37"/>
        <v>9.099789057720839E-2</v>
      </c>
    </row>
    <row r="123" spans="2:16" ht="12.75" customHeight="1">
      <c r="B123" s="1" t="str">
        <f t="shared" si="29"/>
        <v>Xcel Energy Inc.</v>
      </c>
      <c r="C123" s="34" t="str">
        <f t="shared" si="29"/>
        <v>XEL</v>
      </c>
      <c r="D123" s="63"/>
      <c r="E123" s="2">
        <f t="shared" si="30"/>
        <v>1.62</v>
      </c>
      <c r="F123" s="126">
        <v>60.649805555555567</v>
      </c>
      <c r="G123" s="63">
        <f t="shared" si="32"/>
        <v>2.6710720424586866E-2</v>
      </c>
      <c r="H123" s="63">
        <f t="shared" si="33"/>
        <v>2.7427458089313277E-2</v>
      </c>
      <c r="I123" s="63">
        <f t="shared" si="31"/>
        <v>5.3999999999999999E-2</v>
      </c>
      <c r="J123" s="63">
        <f t="shared" si="31"/>
        <v>5.1999999999999998E-2</v>
      </c>
      <c r="K123" s="63">
        <f t="shared" si="31"/>
        <v>5.5E-2</v>
      </c>
      <c r="L123" s="63">
        <f t="shared" si="34"/>
        <v>5.3666666666666668E-2</v>
      </c>
      <c r="M123" s="64"/>
      <c r="N123" s="63">
        <f t="shared" si="35"/>
        <v>7.9405199155626119E-2</v>
      </c>
      <c r="O123" s="63">
        <f t="shared" si="36"/>
        <v>8.1094124755979949E-2</v>
      </c>
      <c r="P123" s="63">
        <f t="shared" si="37"/>
        <v>8.2445265236262999E-2</v>
      </c>
    </row>
    <row r="124" spans="2:16" ht="12.75" customHeight="1">
      <c r="F124" s="2"/>
      <c r="M124" s="65"/>
    </row>
    <row r="125" spans="2:16" ht="12.75" customHeight="1">
      <c r="B125" s="66" t="s">
        <v>489</v>
      </c>
      <c r="C125" s="66"/>
      <c r="D125" s="63"/>
      <c r="E125" s="66"/>
      <c r="F125" s="66"/>
      <c r="G125" s="67">
        <f t="shared" ref="G125:L125" si="44">AVERAGE(G104:G123)</f>
        <v>3.1100105587172262E-2</v>
      </c>
      <c r="H125" s="67">
        <f t="shared" si="44"/>
        <v>3.1928050537727341E-2</v>
      </c>
      <c r="I125" s="67">
        <f t="shared" si="44"/>
        <v>5.5100000000000017E-2</v>
      </c>
      <c r="J125" s="67">
        <f t="shared" si="44"/>
        <v>5.3185000000000003E-2</v>
      </c>
      <c r="K125" s="67">
        <f t="shared" si="44"/>
        <v>5.4736842105263174E-2</v>
      </c>
      <c r="L125" s="67">
        <f t="shared" si="44"/>
        <v>5.4519999999999999E-2</v>
      </c>
      <c r="M125" s="64"/>
      <c r="N125" s="67">
        <f>AVERAGE(N104:N123)</f>
        <v>7.8991559291302693E-2</v>
      </c>
      <c r="O125" s="67">
        <f>AVERAGE(O104:O123)</f>
        <v>8.6448050537727347E-2</v>
      </c>
      <c r="P125" s="67">
        <f>AVERAGE(P104:P123)</f>
        <v>9.4035531525837782E-2</v>
      </c>
    </row>
    <row r="126" spans="2:16" ht="12.75" customHeight="1">
      <c r="B126" s="68" t="s">
        <v>490</v>
      </c>
      <c r="C126" s="68"/>
      <c r="E126" s="68"/>
      <c r="F126" s="68"/>
      <c r="G126" s="69">
        <f t="shared" ref="G126:L126" si="45">MEDIAN(G104:G123)</f>
        <v>3.0322053353088341E-2</v>
      </c>
      <c r="H126" s="69">
        <f t="shared" si="45"/>
        <v>3.1034481937822114E-2</v>
      </c>
      <c r="I126" s="69">
        <f t="shared" si="45"/>
        <v>5.5499999999999994E-2</v>
      </c>
      <c r="J126" s="69">
        <f t="shared" si="45"/>
        <v>5.2999999999999999E-2</v>
      </c>
      <c r="K126" s="69">
        <f t="shared" si="45"/>
        <v>0.05</v>
      </c>
      <c r="L126" s="69">
        <f t="shared" si="45"/>
        <v>5.2916666666666667E-2</v>
      </c>
      <c r="M126" s="64"/>
      <c r="N126" s="69">
        <f>MEDIAN(N104:N123)</f>
        <v>7.8516560917451836E-2</v>
      </c>
      <c r="O126" s="69">
        <f>MEDIAN(O104:O123)</f>
        <v>8.6135426975899598E-2</v>
      </c>
      <c r="P126" s="69">
        <f>MEDIAN(P104:P123)</f>
        <v>9.3368748926096964E-2</v>
      </c>
    </row>
    <row r="127" spans="2:16" ht="12.75" customHeight="1">
      <c r="G127" s="63"/>
      <c r="H127" s="63"/>
      <c r="I127" s="63"/>
      <c r="J127" s="63"/>
      <c r="K127" s="63"/>
      <c r="L127" s="70"/>
      <c r="M127" s="63"/>
      <c r="N127" s="63"/>
      <c r="O127" s="63"/>
      <c r="P127" s="63"/>
    </row>
    <row r="128" spans="2:16" ht="12.75" customHeight="1">
      <c r="B128" s="68" t="s">
        <v>456</v>
      </c>
    </row>
    <row r="129" spans="2:2" ht="12.75" customHeight="1">
      <c r="B129" s="1" t="str">
        <f t="shared" ref="B129:B139" si="46">B81</f>
        <v>[1] Source: Bloomberg Professional</v>
      </c>
    </row>
    <row r="130" spans="2:2" ht="12.75" customHeight="1">
      <c r="B130" s="1" t="str">
        <f t="shared" si="46"/>
        <v>[2] Source: Bloomberg Professional, equals indicated number of trading day average as of December 13, 2019</v>
      </c>
    </row>
    <row r="131" spans="2:2" ht="12.75" customHeight="1">
      <c r="B131" s="1" t="str">
        <f t="shared" si="46"/>
        <v>[3] Equals [1] / [2]</v>
      </c>
    </row>
    <row r="132" spans="2:2" ht="12.75" customHeight="1">
      <c r="B132" s="1" t="str">
        <f t="shared" si="46"/>
        <v>[4] Equals [3] x (1 + 0.5 x [8])</v>
      </c>
    </row>
    <row r="133" spans="2:2" ht="12.75" customHeight="1">
      <c r="B133" s="1" t="str">
        <f t="shared" si="46"/>
        <v>[5] Source: Zacks</v>
      </c>
    </row>
    <row r="134" spans="2:2" ht="12.75" customHeight="1">
      <c r="B134" s="1" t="str">
        <f t="shared" si="46"/>
        <v>[6] Source: Yahoo! Finance</v>
      </c>
    </row>
    <row r="135" spans="2:2" ht="12.75" customHeight="1">
      <c r="B135" s="1" t="str">
        <f t="shared" si="46"/>
        <v>[7] Source: Value Line</v>
      </c>
    </row>
    <row r="136" spans="2:2" ht="12.75" customHeight="1">
      <c r="B136" s="1" t="str">
        <f t="shared" si="46"/>
        <v>[8] Equals Average([5], [6], [7])</v>
      </c>
    </row>
    <row r="137" spans="2:2" ht="12.75" customHeight="1">
      <c r="B137" s="1" t="str">
        <f t="shared" si="46"/>
        <v>[9] Equals [3] x (1 + 0.5 x Minimum([5], [6], [7])) +  Minimum([5], [6], [7])</v>
      </c>
    </row>
    <row r="138" spans="2:2" ht="12.75" customHeight="1">
      <c r="B138" s="1" t="str">
        <f t="shared" si="46"/>
        <v>[10] Equals [4] + [8]</v>
      </c>
    </row>
    <row r="139" spans="2:2" ht="12.75" customHeight="1">
      <c r="B139" s="1" t="str">
        <f t="shared" si="46"/>
        <v>[11] Equals [3] x (1 + 0.5 x Maximum([5], [6], [7])) +  Maximum([5], [6], [7])</v>
      </c>
    </row>
  </sheetData>
  <printOptions horizontalCentered="1"/>
  <pageMargins left="0.7" right="0.7" top="0.75" bottom="0.75" header="0.3" footer="0.3"/>
  <pageSetup scale="66" fitToHeight="3" orientation="landscape" useFirstPageNumber="1" r:id="rId1"/>
  <headerFooter scaleWithDoc="0">
    <oddFooter>&amp;RSchedule RBH-R1
Page &amp;P of 3</oddFooter>
  </headerFooter>
  <rowBreaks count="2" manualBreakCount="2">
    <brk id="48" max="15" man="1"/>
    <brk id="96" max="1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pageSetUpPr fitToPage="1"/>
  </sheetPr>
  <dimension ref="A2:T524"/>
  <sheetViews>
    <sheetView view="pageBreakPreview" zoomScale="85" zoomScaleNormal="100" zoomScaleSheetLayoutView="85" workbookViewId="0"/>
  </sheetViews>
  <sheetFormatPr defaultColWidth="9.140625" defaultRowHeight="12.75"/>
  <cols>
    <col min="1" max="1" width="4.140625" style="3" customWidth="1"/>
    <col min="2" max="2" width="35" style="6" bestFit="1" customWidth="1"/>
    <col min="3" max="3" width="11.85546875" style="6" customWidth="1"/>
    <col min="4" max="4" width="14.140625" style="6" customWidth="1"/>
    <col min="5" max="5" width="15.7109375" style="6" customWidth="1"/>
    <col min="6" max="7" width="15.7109375" style="6" bestFit="1" customWidth="1"/>
    <col min="8" max="8" width="14" style="6" customWidth="1"/>
    <col min="9" max="10" width="12.7109375" style="6" customWidth="1"/>
    <col min="11" max="11" width="9.140625" style="6"/>
    <col min="12" max="12" width="9.7109375" style="6" bestFit="1" customWidth="1"/>
    <col min="13" max="16384" width="9.140625" style="6"/>
  </cols>
  <sheetData>
    <row r="2" spans="2:20">
      <c r="B2" s="4" t="s">
        <v>49</v>
      </c>
      <c r="C2" s="4"/>
      <c r="D2" s="4"/>
      <c r="E2" s="4"/>
      <c r="F2" s="4"/>
      <c r="G2" s="4"/>
      <c r="H2" s="4"/>
      <c r="I2" s="5"/>
      <c r="J2" s="1"/>
    </row>
    <row r="3" spans="2:20">
      <c r="B3" s="4" t="s">
        <v>50</v>
      </c>
      <c r="C3" s="4"/>
      <c r="D3" s="4"/>
      <c r="E3" s="4"/>
      <c r="F3" s="4"/>
      <c r="G3" s="4"/>
      <c r="H3" s="4"/>
      <c r="I3" s="5"/>
      <c r="J3" s="1"/>
    </row>
    <row r="4" spans="2:20">
      <c r="L4" s="7"/>
    </row>
    <row r="5" spans="2:20" ht="12" customHeight="1">
      <c r="B5" s="8"/>
      <c r="D5" s="9" t="s">
        <v>51</v>
      </c>
      <c r="E5" s="9" t="s">
        <v>52</v>
      </c>
      <c r="F5" s="9" t="s">
        <v>53</v>
      </c>
      <c r="L5" s="10"/>
    </row>
    <row r="6" spans="2:20" ht="39" customHeight="1">
      <c r="B6" s="8"/>
      <c r="D6" s="11" t="s">
        <v>54</v>
      </c>
      <c r="E6" s="11" t="s">
        <v>55</v>
      </c>
      <c r="F6" s="11" t="s">
        <v>56</v>
      </c>
    </row>
    <row r="7" spans="2:20">
      <c r="B7" s="8"/>
      <c r="D7" s="12">
        <f>I513</f>
        <v>0.12636285960974095</v>
      </c>
      <c r="E7" s="12">
        <f>'RBH-R4 CAPM'!C10</f>
        <v>2.2680000000000002E-2</v>
      </c>
      <c r="F7" s="12">
        <f>D7-E7</f>
        <v>0.10368285960974094</v>
      </c>
    </row>
    <row r="8" spans="2:20">
      <c r="B8" s="13"/>
      <c r="C8" s="8"/>
      <c r="D8" s="14"/>
      <c r="E8" s="15"/>
      <c r="F8" s="13"/>
      <c r="G8" s="8"/>
    </row>
    <row r="9" spans="2:20">
      <c r="B9" s="8"/>
      <c r="C9" s="8"/>
      <c r="D9" s="8"/>
      <c r="E9" s="8"/>
      <c r="F9" s="8"/>
      <c r="G9" s="8"/>
      <c r="H9" s="8"/>
    </row>
    <row r="10" spans="2:20">
      <c r="B10" s="8"/>
      <c r="C10" s="8"/>
      <c r="D10" s="9" t="s">
        <v>57</v>
      </c>
      <c r="E10" s="9" t="s">
        <v>58</v>
      </c>
      <c r="F10" s="9" t="s">
        <v>59</v>
      </c>
      <c r="G10" s="9" t="s">
        <v>60</v>
      </c>
      <c r="H10" s="9" t="s">
        <v>61</v>
      </c>
      <c r="I10" s="16" t="s">
        <v>62</v>
      </c>
      <c r="J10" s="16"/>
    </row>
    <row r="11" spans="2:20" ht="25.5">
      <c r="B11" s="11" t="s">
        <v>2</v>
      </c>
      <c r="C11" s="11" t="s">
        <v>0</v>
      </c>
      <c r="D11" s="11" t="s">
        <v>63</v>
      </c>
      <c r="E11" s="11" t="s">
        <v>64</v>
      </c>
      <c r="F11" s="11" t="s">
        <v>65</v>
      </c>
      <c r="G11" s="11" t="s">
        <v>66</v>
      </c>
      <c r="H11" s="11" t="s">
        <v>67</v>
      </c>
      <c r="I11" s="11" t="s">
        <v>68</v>
      </c>
      <c r="J11" s="17"/>
    </row>
    <row r="13" spans="2:20">
      <c r="B13" s="129" t="s">
        <v>555</v>
      </c>
      <c r="C13" s="130" t="s">
        <v>69</v>
      </c>
      <c r="D13" s="131">
        <v>25866.39</v>
      </c>
      <c r="E13" s="132">
        <f t="shared" ref="E13:E76" si="0">IF(OR(H13="N/A",D13="N/A"),"N/A",D13/$D$513)</f>
        <v>9.5035808927688861E-4</v>
      </c>
      <c r="F13" s="132">
        <v>8.601122924381796E-3</v>
      </c>
      <c r="G13" s="132">
        <v>0.13200000000000001</v>
      </c>
      <c r="H13" s="133">
        <f t="shared" ref="H13:H76" si="1">IFERROR(F13*(1+0.5*G13)+G13,"N/A")</f>
        <v>0.14116879703739099</v>
      </c>
      <c r="I13" s="134">
        <f t="shared" ref="I13:I76" si="2">IF(AND(ISNUMBER(D13),ISNUMBER(H13)),E13*H13,"N/A")</f>
        <v>1.3416090821797181E-4</v>
      </c>
      <c r="J13" s="20"/>
      <c r="K13" s="20"/>
      <c r="L13" s="20"/>
      <c r="M13" s="20"/>
      <c r="N13" s="20"/>
      <c r="O13" s="20"/>
      <c r="P13" s="20"/>
      <c r="Q13" s="20"/>
      <c r="R13" s="20"/>
      <c r="S13" s="20"/>
      <c r="T13" s="20"/>
    </row>
    <row r="14" spans="2:20">
      <c r="B14" s="129" t="s">
        <v>556</v>
      </c>
      <c r="C14" s="130" t="s">
        <v>70</v>
      </c>
      <c r="D14" s="131">
        <v>12037.83304308</v>
      </c>
      <c r="E14" s="132">
        <f t="shared" si="0"/>
        <v>4.4228251448523361E-4</v>
      </c>
      <c r="F14" s="132">
        <v>1.4701601164483262E-2</v>
      </c>
      <c r="G14" s="132">
        <v>4.7300000000000002E-2</v>
      </c>
      <c r="H14" s="133">
        <f t="shared" si="1"/>
        <v>6.2349294032023293E-2</v>
      </c>
      <c r="I14" s="134">
        <f t="shared" si="2"/>
        <v>2.7576002540862433E-5</v>
      </c>
      <c r="J14" s="20"/>
      <c r="K14" s="20"/>
      <c r="L14" s="20"/>
      <c r="M14" s="20"/>
      <c r="N14" s="20"/>
      <c r="O14" s="20"/>
      <c r="P14" s="20"/>
      <c r="Q14" s="20"/>
      <c r="R14" s="20"/>
      <c r="S14" s="20"/>
      <c r="T14" s="20"/>
    </row>
    <row r="15" spans="2:20">
      <c r="B15" s="129" t="s">
        <v>557</v>
      </c>
      <c r="C15" s="130" t="s">
        <v>71</v>
      </c>
      <c r="D15" s="131">
        <v>10749.75085316</v>
      </c>
      <c r="E15" s="132">
        <f t="shared" si="0"/>
        <v>3.949570342445057E-4</v>
      </c>
      <c r="F15" s="132">
        <v>1.5462921203530699E-3</v>
      </c>
      <c r="G15" s="132">
        <v>0.15340000000000001</v>
      </c>
      <c r="H15" s="133">
        <f t="shared" si="1"/>
        <v>0.15506489272598417</v>
      </c>
      <c r="I15" s="134">
        <f t="shared" si="2"/>
        <v>6.1243970146497136E-5</v>
      </c>
      <c r="J15" s="20"/>
      <c r="K15" s="20"/>
      <c r="L15" s="20"/>
      <c r="M15" s="20"/>
      <c r="N15" s="20"/>
      <c r="O15" s="20"/>
      <c r="P15" s="20"/>
    </row>
    <row r="16" spans="2:20">
      <c r="B16" s="129" t="s">
        <v>558</v>
      </c>
      <c r="C16" s="130" t="s">
        <v>72</v>
      </c>
      <c r="D16" s="131">
        <v>1222564.3647499999</v>
      </c>
      <c r="E16" s="132">
        <f t="shared" si="0"/>
        <v>4.4918287155719182E-2</v>
      </c>
      <c r="F16" s="132">
        <v>1.1593676176630929E-2</v>
      </c>
      <c r="G16" s="132">
        <v>0.11225</v>
      </c>
      <c r="H16" s="133">
        <f t="shared" si="1"/>
        <v>0.12449437125204435</v>
      </c>
      <c r="I16" s="134">
        <f t="shared" si="2"/>
        <v>5.5920739171700391E-3</v>
      </c>
      <c r="J16" s="20"/>
      <c r="K16" s="20"/>
      <c r="L16" s="20"/>
      <c r="M16" s="20"/>
      <c r="N16" s="20"/>
      <c r="O16" s="20"/>
      <c r="P16" s="20"/>
    </row>
    <row r="17" spans="2:16">
      <c r="B17" s="129" t="s">
        <v>559</v>
      </c>
      <c r="C17" s="130" t="s">
        <v>73</v>
      </c>
      <c r="D17" s="131">
        <v>129899.64621456001</v>
      </c>
      <c r="E17" s="132">
        <f t="shared" si="0"/>
        <v>4.7726481961422942E-3</v>
      </c>
      <c r="F17" s="132">
        <v>4.8964025500910752E-2</v>
      </c>
      <c r="G17" s="132">
        <v>5.1500000000000004E-2</v>
      </c>
      <c r="H17" s="133">
        <f t="shared" si="1"/>
        <v>0.10172484915755921</v>
      </c>
      <c r="I17" s="134">
        <f t="shared" si="2"/>
        <v>4.8549691783467195E-4</v>
      </c>
      <c r="J17" s="20"/>
      <c r="K17" s="20"/>
      <c r="L17" s="20"/>
      <c r="M17" s="20"/>
      <c r="N17" s="20"/>
      <c r="O17" s="20"/>
      <c r="P17" s="20"/>
    </row>
    <row r="18" spans="2:16">
      <c r="B18" s="129" t="s">
        <v>560</v>
      </c>
      <c r="C18" s="130" t="s">
        <v>74</v>
      </c>
      <c r="D18" s="131">
        <v>17472.4974821</v>
      </c>
      <c r="E18" s="132">
        <f t="shared" si="0"/>
        <v>6.4195774215048188E-4</v>
      </c>
      <c r="F18" s="132">
        <v>1.9893930465527402E-2</v>
      </c>
      <c r="G18" s="132">
        <v>4.1799999999999997E-2</v>
      </c>
      <c r="H18" s="133">
        <f t="shared" si="1"/>
        <v>6.2109713612256923E-2</v>
      </c>
      <c r="I18" s="134">
        <f t="shared" si="2"/>
        <v>3.9871811516137504E-5</v>
      </c>
      <c r="J18" s="20"/>
      <c r="K18" s="20"/>
      <c r="L18" s="20"/>
      <c r="M18" s="20"/>
      <c r="N18" s="20"/>
      <c r="O18" s="20"/>
      <c r="P18" s="20"/>
    </row>
    <row r="19" spans="2:16">
      <c r="B19" s="129" t="s">
        <v>561</v>
      </c>
      <c r="C19" s="130" t="s">
        <v>562</v>
      </c>
      <c r="D19" s="131">
        <v>8211.4563897999997</v>
      </c>
      <c r="E19" s="132">
        <f t="shared" si="0"/>
        <v>3.0169745390797964E-4</v>
      </c>
      <c r="F19" s="132" t="s">
        <v>530</v>
      </c>
      <c r="G19" s="132">
        <v>0.24</v>
      </c>
      <c r="H19" s="133">
        <f t="shared" si="1"/>
        <v>0.24</v>
      </c>
      <c r="I19" s="134">
        <f t="shared" si="2"/>
        <v>7.2407388937915105E-5</v>
      </c>
      <c r="J19" s="20"/>
      <c r="K19" s="20"/>
      <c r="L19" s="20"/>
      <c r="M19" s="20"/>
      <c r="N19" s="20"/>
      <c r="O19" s="20"/>
      <c r="P19" s="20"/>
    </row>
    <row r="20" spans="2:16">
      <c r="B20" s="129" t="s">
        <v>563</v>
      </c>
      <c r="C20" s="130" t="s">
        <v>75</v>
      </c>
      <c r="D20" s="131">
        <v>152706.15012675</v>
      </c>
      <c r="E20" s="132">
        <f t="shared" si="0"/>
        <v>5.6105828859492118E-3</v>
      </c>
      <c r="F20" s="132">
        <v>1.4614939200926462E-2</v>
      </c>
      <c r="G20" s="132">
        <v>9.4399999999999998E-2</v>
      </c>
      <c r="H20" s="133">
        <f t="shared" si="1"/>
        <v>0.10970476433121018</v>
      </c>
      <c r="I20" s="134">
        <f t="shared" si="2"/>
        <v>6.1550767326377942E-4</v>
      </c>
      <c r="J20" s="20"/>
      <c r="K20" s="20"/>
      <c r="L20" s="20"/>
      <c r="M20" s="20"/>
      <c r="N20" s="20"/>
      <c r="O20" s="20"/>
      <c r="P20" s="20"/>
    </row>
    <row r="21" spans="2:16">
      <c r="B21" s="129" t="s">
        <v>564</v>
      </c>
      <c r="C21" s="130" t="s">
        <v>76</v>
      </c>
      <c r="D21" s="131">
        <v>131436.41428555999</v>
      </c>
      <c r="E21" s="132">
        <f t="shared" si="0"/>
        <v>4.8291106544759571E-3</v>
      </c>
      <c r="F21" s="132">
        <v>1.5465015000483888E-2</v>
      </c>
      <c r="G21" s="132">
        <v>0.10099999999999999</v>
      </c>
      <c r="H21" s="133">
        <f t="shared" si="1"/>
        <v>0.11724599825800831</v>
      </c>
      <c r="I21" s="134">
        <f t="shared" si="2"/>
        <v>5.6619389938241749E-4</v>
      </c>
      <c r="J21" s="20"/>
      <c r="K21" s="20"/>
      <c r="L21" s="20"/>
      <c r="M21" s="20"/>
      <c r="N21" s="20"/>
      <c r="O21" s="20"/>
      <c r="P21" s="20"/>
    </row>
    <row r="22" spans="2:16">
      <c r="B22" s="129" t="s">
        <v>565</v>
      </c>
      <c r="C22" s="130" t="s">
        <v>77</v>
      </c>
      <c r="D22" s="131">
        <v>153907.95294545998</v>
      </c>
      <c r="E22" s="132">
        <f t="shared" si="0"/>
        <v>5.6547383722956555E-3</v>
      </c>
      <c r="F22" s="132">
        <v>0</v>
      </c>
      <c r="G22" s="132">
        <v>0.16219999999999998</v>
      </c>
      <c r="H22" s="133">
        <f t="shared" si="1"/>
        <v>0.16219999999999998</v>
      </c>
      <c r="I22" s="134">
        <f t="shared" si="2"/>
        <v>9.1719856398635527E-4</v>
      </c>
      <c r="J22" s="20"/>
      <c r="K22" s="20"/>
      <c r="L22" s="20"/>
      <c r="M22" s="20"/>
      <c r="N22" s="20"/>
      <c r="O22" s="20"/>
      <c r="P22" s="20"/>
    </row>
    <row r="23" spans="2:16">
      <c r="B23" s="129" t="s">
        <v>566</v>
      </c>
      <c r="C23" s="130" t="s">
        <v>78</v>
      </c>
      <c r="D23" s="131">
        <v>43743.272366129997</v>
      </c>
      <c r="E23" s="132">
        <f t="shared" si="0"/>
        <v>1.6071733529338197E-3</v>
      </c>
      <c r="F23" s="132">
        <v>1.8893660015155345E-2</v>
      </c>
      <c r="G23" s="132">
        <v>0.10580000000000001</v>
      </c>
      <c r="H23" s="133">
        <f t="shared" si="1"/>
        <v>0.12569313462995707</v>
      </c>
      <c r="I23" s="134">
        <f t="shared" si="2"/>
        <v>2.020106566239901E-4</v>
      </c>
      <c r="J23" s="20"/>
      <c r="K23" s="20"/>
      <c r="L23" s="20"/>
      <c r="M23" s="20"/>
      <c r="N23" s="20"/>
      <c r="O23" s="20"/>
      <c r="P23" s="20"/>
    </row>
    <row r="24" spans="2:16">
      <c r="B24" s="129" t="s">
        <v>567</v>
      </c>
      <c r="C24" s="130" t="s">
        <v>79</v>
      </c>
      <c r="D24" s="131">
        <v>25162.221438000004</v>
      </c>
      <c r="E24" s="132">
        <f t="shared" si="0"/>
        <v>9.2448620343927581E-4</v>
      </c>
      <c r="F24" s="132">
        <v>3.0973451327433628E-2</v>
      </c>
      <c r="G24" s="132">
        <v>-2E-3</v>
      </c>
      <c r="H24" s="133">
        <f t="shared" si="1"/>
        <v>2.8942477876106196E-2</v>
      </c>
      <c r="I24" s="134">
        <f t="shared" si="2"/>
        <v>2.6756921489806653E-5</v>
      </c>
      <c r="J24" s="20"/>
      <c r="K24" s="20"/>
      <c r="L24" s="20"/>
      <c r="M24" s="20"/>
      <c r="N24" s="20"/>
      <c r="O24" s="20"/>
      <c r="P24" s="20"/>
    </row>
    <row r="25" spans="2:16">
      <c r="B25" s="129" t="s">
        <v>568</v>
      </c>
      <c r="C25" s="130" t="s">
        <v>80</v>
      </c>
      <c r="D25" s="131">
        <v>72805.780455139989</v>
      </c>
      <c r="E25" s="132">
        <f t="shared" si="0"/>
        <v>2.6749601471894409E-3</v>
      </c>
      <c r="F25" s="132">
        <v>1.9172708902888389E-2</v>
      </c>
      <c r="G25" s="132">
        <v>0.1255</v>
      </c>
      <c r="H25" s="133">
        <f t="shared" si="1"/>
        <v>0.14587579638654463</v>
      </c>
      <c r="I25" s="134">
        <f t="shared" si="2"/>
        <v>3.9021194177352831E-4</v>
      </c>
      <c r="J25" s="20"/>
      <c r="K25" s="20"/>
      <c r="L25" s="20"/>
      <c r="M25" s="20"/>
      <c r="N25" s="20"/>
      <c r="O25" s="20"/>
      <c r="P25" s="20"/>
    </row>
    <row r="26" spans="2:16">
      <c r="B26" s="129" t="s">
        <v>569</v>
      </c>
      <c r="C26" s="130" t="s">
        <v>81</v>
      </c>
      <c r="D26" s="131">
        <v>5068.4852502000003</v>
      </c>
      <c r="E26" s="132">
        <f t="shared" si="0"/>
        <v>1.8622142316373352E-4</v>
      </c>
      <c r="F26" s="132">
        <v>2.2489777373920945E-2</v>
      </c>
      <c r="G26" s="132">
        <v>0.10638</v>
      </c>
      <c r="H26" s="133">
        <f t="shared" si="1"/>
        <v>0.13006600863243981</v>
      </c>
      <c r="I26" s="134">
        <f t="shared" si="2"/>
        <v>2.422107723275939E-5</v>
      </c>
      <c r="J26" s="20"/>
      <c r="K26" s="20"/>
      <c r="L26" s="20"/>
      <c r="M26" s="20"/>
      <c r="N26" s="20"/>
      <c r="O26" s="20"/>
      <c r="P26" s="20"/>
    </row>
    <row r="27" spans="2:16">
      <c r="B27" s="129" t="s">
        <v>570</v>
      </c>
      <c r="C27" s="130" t="s">
        <v>82</v>
      </c>
      <c r="D27" s="131">
        <v>39476.120888819998</v>
      </c>
      <c r="E27" s="132">
        <f t="shared" si="0"/>
        <v>1.4503937665813608E-3</v>
      </c>
      <c r="F27" s="132">
        <v>0</v>
      </c>
      <c r="G27" s="132">
        <v>0.46893000000000001</v>
      </c>
      <c r="H27" s="133">
        <f t="shared" si="1"/>
        <v>0.46893000000000001</v>
      </c>
      <c r="I27" s="134">
        <f t="shared" si="2"/>
        <v>6.8013314896299751E-4</v>
      </c>
      <c r="J27" s="20"/>
      <c r="K27" s="20"/>
      <c r="L27" s="20"/>
      <c r="M27" s="20"/>
      <c r="N27" s="20"/>
      <c r="O27" s="20"/>
      <c r="P27" s="20"/>
    </row>
    <row r="28" spans="2:16">
      <c r="B28" s="129" t="s">
        <v>571</v>
      </c>
      <c r="C28" s="130" t="s">
        <v>3</v>
      </c>
      <c r="D28" s="131">
        <v>18457.154995839999</v>
      </c>
      <c r="E28" s="132">
        <f t="shared" si="0"/>
        <v>6.7813508399640929E-4</v>
      </c>
      <c r="F28" s="132">
        <v>2.5646494268195149E-2</v>
      </c>
      <c r="G28" s="132">
        <v>5.3170000000000002E-2</v>
      </c>
      <c r="H28" s="133">
        <f t="shared" si="1"/>
        <v>7.9498306318315115E-2</v>
      </c>
      <c r="I28" s="134">
        <f t="shared" si="2"/>
        <v>5.3910590632742893E-5</v>
      </c>
      <c r="J28" s="20"/>
      <c r="K28" s="20"/>
      <c r="L28" s="20"/>
      <c r="M28" s="20"/>
      <c r="N28" s="20"/>
      <c r="O28" s="20"/>
      <c r="P28" s="20"/>
    </row>
    <row r="29" spans="2:16">
      <c r="B29" s="129" t="s">
        <v>572</v>
      </c>
      <c r="C29" s="130" t="s">
        <v>31</v>
      </c>
      <c r="D29" s="131">
        <v>45468.264294599998</v>
      </c>
      <c r="E29" s="132">
        <f t="shared" si="0"/>
        <v>1.6705513516865954E-3</v>
      </c>
      <c r="F29" s="132">
        <v>2.9429657794676812E-2</v>
      </c>
      <c r="G29" s="132">
        <v>5.8280000000000005E-2</v>
      </c>
      <c r="H29" s="133">
        <f t="shared" si="1"/>
        <v>8.8567238022813702E-2</v>
      </c>
      <c r="I29" s="134">
        <f t="shared" si="2"/>
        <v>1.4795611919415986E-4</v>
      </c>
      <c r="J29" s="20"/>
      <c r="K29" s="20"/>
      <c r="L29" s="20"/>
      <c r="M29" s="20"/>
      <c r="N29" s="20"/>
      <c r="O29" s="20"/>
      <c r="P29" s="20"/>
    </row>
    <row r="30" spans="2:16">
      <c r="B30" s="129" t="s">
        <v>573</v>
      </c>
      <c r="C30" s="130" t="s">
        <v>4</v>
      </c>
      <c r="D30" s="131">
        <v>12560.849051520001</v>
      </c>
      <c r="E30" s="132">
        <f t="shared" si="0"/>
        <v>4.6149866696891089E-4</v>
      </c>
      <c r="F30" s="132">
        <v>2.9175475687103592E-2</v>
      </c>
      <c r="G30" s="132">
        <v>8.3480000000000013E-2</v>
      </c>
      <c r="H30" s="133">
        <f t="shared" si="1"/>
        <v>0.11387326004228332</v>
      </c>
      <c r="I30" s="134">
        <f t="shared" si="2"/>
        <v>5.2552357712917895E-5</v>
      </c>
      <c r="J30" s="20"/>
      <c r="K30" s="20"/>
      <c r="L30" s="20"/>
      <c r="M30" s="20"/>
      <c r="N30" s="20"/>
      <c r="O30" s="20"/>
      <c r="P30" s="20"/>
    </row>
    <row r="31" spans="2:16">
      <c r="B31" s="129" t="s">
        <v>574</v>
      </c>
      <c r="C31" s="130" t="s">
        <v>83</v>
      </c>
      <c r="D31" s="131">
        <v>39027.737591700003</v>
      </c>
      <c r="E31" s="132">
        <f t="shared" si="0"/>
        <v>1.4339196975862428E-3</v>
      </c>
      <c r="F31" s="132">
        <v>2.0387436524355838E-2</v>
      </c>
      <c r="G31" s="132">
        <v>3.4099999999999998E-2</v>
      </c>
      <c r="H31" s="133">
        <f t="shared" si="1"/>
        <v>5.48350423170961E-2</v>
      </c>
      <c r="I31" s="134">
        <f t="shared" si="2"/>
        <v>7.8629047296459266E-5</v>
      </c>
      <c r="J31" s="20"/>
      <c r="K31" s="20"/>
      <c r="L31" s="20"/>
      <c r="M31" s="20"/>
      <c r="N31" s="20"/>
      <c r="O31" s="20"/>
      <c r="P31" s="20"/>
    </row>
    <row r="32" spans="2:16">
      <c r="B32" s="129" t="s">
        <v>575</v>
      </c>
      <c r="C32" s="130" t="s">
        <v>84</v>
      </c>
      <c r="D32" s="131">
        <v>61827.753462239998</v>
      </c>
      <c r="E32" s="132">
        <f t="shared" si="0"/>
        <v>2.2716160099904526E-3</v>
      </c>
      <c r="F32" s="132">
        <v>1.5679091005628122E-2</v>
      </c>
      <c r="G32" s="132">
        <v>0.08</v>
      </c>
      <c r="H32" s="133">
        <f t="shared" si="1"/>
        <v>9.6306254645853254E-2</v>
      </c>
      <c r="I32" s="134">
        <f t="shared" si="2"/>
        <v>2.1877082991573766E-4</v>
      </c>
      <c r="J32" s="20"/>
      <c r="K32" s="20"/>
      <c r="L32" s="20"/>
      <c r="M32" s="20"/>
      <c r="N32" s="20"/>
      <c r="O32" s="20"/>
      <c r="P32" s="20"/>
    </row>
    <row r="33" spans="2:16">
      <c r="B33" s="129" t="s">
        <v>576</v>
      </c>
      <c r="C33" s="130" t="s">
        <v>85</v>
      </c>
      <c r="D33" s="131">
        <v>44889.502869600001</v>
      </c>
      <c r="E33" s="132">
        <f t="shared" si="0"/>
        <v>1.6492870545809625E-3</v>
      </c>
      <c r="F33" s="132">
        <v>2.4922480620155039E-2</v>
      </c>
      <c r="G33" s="132">
        <v>0.11</v>
      </c>
      <c r="H33" s="133">
        <f t="shared" si="1"/>
        <v>0.13629321705426356</v>
      </c>
      <c r="I33" s="134">
        <f t="shared" si="2"/>
        <v>2.2478663851479015E-4</v>
      </c>
      <c r="J33" s="20"/>
      <c r="K33" s="20"/>
      <c r="L33" s="20"/>
      <c r="M33" s="20"/>
      <c r="N33" s="20"/>
      <c r="O33" s="20"/>
      <c r="P33" s="20"/>
    </row>
    <row r="34" spans="2:16">
      <c r="B34" s="129" t="s">
        <v>577</v>
      </c>
      <c r="C34" s="130" t="s">
        <v>86</v>
      </c>
      <c r="D34" s="131">
        <v>7615.4516888999988</v>
      </c>
      <c r="E34" s="132">
        <f t="shared" si="0"/>
        <v>2.7979962089968709E-4</v>
      </c>
      <c r="F34" s="132">
        <v>3.80058651026393E-2</v>
      </c>
      <c r="G34" s="132">
        <v>1.9900000000000001E-2</v>
      </c>
      <c r="H34" s="133">
        <f t="shared" si="1"/>
        <v>5.8284023460410561E-2</v>
      </c>
      <c r="I34" s="134">
        <f t="shared" si="2"/>
        <v>1.6307847668731345E-5</v>
      </c>
      <c r="J34" s="20"/>
      <c r="K34" s="20"/>
      <c r="L34" s="20"/>
      <c r="M34" s="20"/>
      <c r="N34" s="20"/>
      <c r="O34" s="20"/>
      <c r="P34" s="20"/>
    </row>
    <row r="35" spans="2:16">
      <c r="B35" s="129" t="s">
        <v>578</v>
      </c>
      <c r="C35" s="130" t="s">
        <v>87</v>
      </c>
      <c r="D35" s="131">
        <v>7891.7535348000001</v>
      </c>
      <c r="E35" s="132" t="str">
        <f t="shared" si="0"/>
        <v>N/A</v>
      </c>
      <c r="F35" s="132">
        <v>1.9054936611601996E-2</v>
      </c>
      <c r="G35" s="132" t="s">
        <v>41</v>
      </c>
      <c r="H35" s="133" t="str">
        <f t="shared" si="1"/>
        <v>N/A</v>
      </c>
      <c r="I35" s="134" t="str">
        <f t="shared" si="2"/>
        <v>N/A</v>
      </c>
      <c r="J35" s="20"/>
      <c r="K35" s="20"/>
      <c r="L35" s="20"/>
      <c r="M35" s="20"/>
      <c r="N35" s="20"/>
      <c r="O35" s="20"/>
      <c r="P35" s="20"/>
    </row>
    <row r="36" spans="2:16">
      <c r="B36" s="129" t="s">
        <v>579</v>
      </c>
      <c r="C36" s="130" t="s">
        <v>88</v>
      </c>
      <c r="D36" s="131">
        <v>17617.09735</v>
      </c>
      <c r="E36" s="132">
        <f t="shared" si="0"/>
        <v>6.4727049179073457E-4</v>
      </c>
      <c r="F36" s="132">
        <v>1.8189518263631552E-2</v>
      </c>
      <c r="G36" s="132">
        <v>9.8299999999999998E-2</v>
      </c>
      <c r="H36" s="133">
        <f t="shared" si="1"/>
        <v>0.11738353308628904</v>
      </c>
      <c r="I36" s="134">
        <f t="shared" si="2"/>
        <v>7.5978897188896279E-5</v>
      </c>
      <c r="J36" s="20"/>
      <c r="K36" s="20"/>
      <c r="L36" s="20"/>
      <c r="M36" s="20"/>
      <c r="N36" s="20"/>
      <c r="O36" s="20"/>
      <c r="P36" s="20"/>
    </row>
    <row r="37" spans="2:16">
      <c r="B37" s="129" t="s">
        <v>580</v>
      </c>
      <c r="C37" s="130" t="s">
        <v>89</v>
      </c>
      <c r="D37" s="131">
        <v>13686.006474900001</v>
      </c>
      <c r="E37" s="132">
        <f t="shared" si="0"/>
        <v>5.0283812172155029E-4</v>
      </c>
      <c r="F37" s="132" t="s">
        <v>530</v>
      </c>
      <c r="G37" s="132">
        <v>0.128</v>
      </c>
      <c r="H37" s="133">
        <f t="shared" si="1"/>
        <v>0.128</v>
      </c>
      <c r="I37" s="134">
        <f t="shared" si="2"/>
        <v>6.4363279580358437E-5</v>
      </c>
      <c r="J37" s="20"/>
      <c r="K37" s="20"/>
      <c r="L37" s="20"/>
      <c r="M37" s="20"/>
      <c r="N37" s="20"/>
      <c r="O37" s="20"/>
      <c r="P37" s="20"/>
    </row>
    <row r="38" spans="2:16">
      <c r="B38" s="129" t="s">
        <v>581</v>
      </c>
      <c r="C38" s="130" t="s">
        <v>90</v>
      </c>
      <c r="D38" s="131">
        <v>7064.9809887900001</v>
      </c>
      <c r="E38" s="132">
        <f t="shared" si="0"/>
        <v>2.5957475447033808E-4</v>
      </c>
      <c r="F38" s="132">
        <v>2.1491820501275703E-2</v>
      </c>
      <c r="G38" s="132">
        <v>8.098000000000001E-2</v>
      </c>
      <c r="H38" s="133">
        <f t="shared" si="1"/>
        <v>0.10334202431337236</v>
      </c>
      <c r="I38" s="134">
        <f t="shared" si="2"/>
        <v>2.682498058761134E-5</v>
      </c>
      <c r="J38" s="20"/>
      <c r="K38" s="20"/>
      <c r="L38" s="20"/>
      <c r="M38" s="20"/>
      <c r="N38" s="20"/>
      <c r="O38" s="20"/>
      <c r="P38" s="20"/>
    </row>
    <row r="39" spans="2:16">
      <c r="B39" s="129" t="s">
        <v>582</v>
      </c>
      <c r="C39" s="130" t="s">
        <v>583</v>
      </c>
      <c r="D39" s="131">
        <v>20968.975605479998</v>
      </c>
      <c r="E39" s="132">
        <f t="shared" si="0"/>
        <v>7.7042198739436232E-4</v>
      </c>
      <c r="F39" s="132" t="s">
        <v>530</v>
      </c>
      <c r="G39" s="132">
        <v>0.20263</v>
      </c>
      <c r="H39" s="133">
        <f t="shared" si="1"/>
        <v>0.20263</v>
      </c>
      <c r="I39" s="134">
        <f t="shared" si="2"/>
        <v>1.5611060730571965E-4</v>
      </c>
      <c r="J39" s="20"/>
      <c r="K39" s="20"/>
      <c r="L39" s="20"/>
      <c r="M39" s="20"/>
      <c r="N39" s="20"/>
      <c r="O39" s="20"/>
      <c r="P39" s="20"/>
    </row>
    <row r="40" spans="2:16">
      <c r="B40" s="129" t="s">
        <v>584</v>
      </c>
      <c r="C40" s="130" t="s">
        <v>91</v>
      </c>
      <c r="D40" s="131">
        <v>8303.1206466599997</v>
      </c>
      <c r="E40" s="132">
        <f t="shared" si="0"/>
        <v>3.0506529410541172E-4</v>
      </c>
      <c r="F40" s="132">
        <v>2.0367897937991399E-2</v>
      </c>
      <c r="G40" s="132">
        <v>0.19550000000000001</v>
      </c>
      <c r="H40" s="133">
        <f t="shared" si="1"/>
        <v>0.21785885996143006</v>
      </c>
      <c r="I40" s="134">
        <f t="shared" si="2"/>
        <v>6.6461177187603361E-5</v>
      </c>
      <c r="J40" s="20"/>
      <c r="K40" s="20"/>
      <c r="L40" s="20"/>
      <c r="M40" s="20"/>
      <c r="N40" s="20"/>
      <c r="O40" s="20"/>
      <c r="P40" s="20"/>
    </row>
    <row r="41" spans="2:16">
      <c r="B41" s="129" t="s">
        <v>585</v>
      </c>
      <c r="C41" s="130" t="s">
        <v>92</v>
      </c>
      <c r="D41" s="131">
        <v>35537.985925200002</v>
      </c>
      <c r="E41" s="132">
        <f t="shared" si="0"/>
        <v>1.3057025893687536E-3</v>
      </c>
      <c r="F41" s="132">
        <v>1.7593436645396535E-2</v>
      </c>
      <c r="G41" s="132">
        <v>0.09</v>
      </c>
      <c r="H41" s="133">
        <f t="shared" si="1"/>
        <v>0.10838514129443938</v>
      </c>
      <c r="I41" s="134">
        <f t="shared" si="2"/>
        <v>1.4151875963724773E-4</v>
      </c>
      <c r="J41" s="20"/>
      <c r="K41" s="20"/>
      <c r="L41" s="20"/>
      <c r="M41" s="20"/>
      <c r="N41" s="20"/>
      <c r="O41" s="20"/>
      <c r="P41" s="20"/>
    </row>
    <row r="42" spans="2:16">
      <c r="B42" s="129" t="s">
        <v>586</v>
      </c>
      <c r="C42" s="130" t="s">
        <v>93</v>
      </c>
      <c r="D42" s="131">
        <v>11429.665430550001</v>
      </c>
      <c r="E42" s="132">
        <f t="shared" si="0"/>
        <v>4.1993780344499581E-4</v>
      </c>
      <c r="F42" s="132">
        <v>8.7228680595073556E-3</v>
      </c>
      <c r="G42" s="132">
        <v>0.10457000000000001</v>
      </c>
      <c r="H42" s="133">
        <f t="shared" si="1"/>
        <v>0.11374894321599871</v>
      </c>
      <c r="I42" s="134">
        <f t="shared" si="2"/>
        <v>4.7767481358316059E-5</v>
      </c>
      <c r="J42" s="20"/>
      <c r="K42" s="20"/>
      <c r="L42" s="20"/>
      <c r="M42" s="20"/>
      <c r="N42" s="20"/>
      <c r="O42" s="20"/>
      <c r="P42" s="20"/>
    </row>
    <row r="43" spans="2:16">
      <c r="B43" s="129" t="s">
        <v>587</v>
      </c>
      <c r="C43" s="130" t="s">
        <v>94</v>
      </c>
      <c r="D43" s="131">
        <v>24434.918100220002</v>
      </c>
      <c r="E43" s="132">
        <f t="shared" si="0"/>
        <v>8.9776432186178061E-4</v>
      </c>
      <c r="F43" s="132">
        <v>0</v>
      </c>
      <c r="G43" s="132">
        <v>0.12429999999999999</v>
      </c>
      <c r="H43" s="133">
        <f t="shared" si="1"/>
        <v>0.12429999999999999</v>
      </c>
      <c r="I43" s="134">
        <f t="shared" si="2"/>
        <v>1.1159210520741933E-4</v>
      </c>
      <c r="J43" s="20"/>
      <c r="K43" s="20"/>
      <c r="L43" s="20"/>
      <c r="M43" s="20"/>
      <c r="N43" s="20"/>
      <c r="O43" s="20"/>
      <c r="P43" s="20"/>
    </row>
    <row r="44" spans="2:16">
      <c r="B44" s="129" t="s">
        <v>588</v>
      </c>
      <c r="C44" s="130" t="s">
        <v>95</v>
      </c>
      <c r="D44" s="131">
        <v>54799.256347259994</v>
      </c>
      <c r="E44" s="132">
        <f t="shared" si="0"/>
        <v>2.013381711014812E-3</v>
      </c>
      <c r="F44" s="132">
        <v>1.4848839151494908E-2</v>
      </c>
      <c r="G44" s="132">
        <v>0.12415000000000001</v>
      </c>
      <c r="H44" s="133">
        <f t="shared" si="1"/>
        <v>0.13992058084182396</v>
      </c>
      <c r="I44" s="134">
        <f t="shared" si="2"/>
        <v>2.8171353846149783E-4</v>
      </c>
      <c r="J44" s="20"/>
      <c r="K44" s="20"/>
      <c r="L44" s="20"/>
      <c r="M44" s="20"/>
      <c r="N44" s="20"/>
      <c r="O44" s="20"/>
      <c r="P44" s="20"/>
    </row>
    <row r="45" spans="2:16">
      <c r="B45" s="129" t="s">
        <v>1120</v>
      </c>
      <c r="C45" s="130" t="s">
        <v>1121</v>
      </c>
      <c r="D45" s="131">
        <v>17108.697693120001</v>
      </c>
      <c r="E45" s="132">
        <f t="shared" si="0"/>
        <v>6.2859135927547044E-4</v>
      </c>
      <c r="F45" s="132">
        <v>4.8579545454545459E-2</v>
      </c>
      <c r="G45" s="132">
        <v>6.3E-2</v>
      </c>
      <c r="H45" s="133">
        <f t="shared" si="1"/>
        <v>0.11310980113636365</v>
      </c>
      <c r="I45" s="134">
        <f t="shared" si="2"/>
        <v>7.1099843643684986E-5</v>
      </c>
      <c r="J45" s="20"/>
      <c r="K45" s="20"/>
      <c r="L45" s="20"/>
      <c r="M45" s="20"/>
      <c r="N45" s="20"/>
      <c r="O45" s="20"/>
      <c r="P45" s="20"/>
    </row>
    <row r="46" spans="2:16">
      <c r="B46" s="129" t="s">
        <v>589</v>
      </c>
      <c r="C46" s="130" t="s">
        <v>590</v>
      </c>
      <c r="D46" s="131">
        <v>45825.7727772</v>
      </c>
      <c r="E46" s="132">
        <f t="shared" si="0"/>
        <v>1.6836865854174723E-3</v>
      </c>
      <c r="F46" s="132">
        <v>0</v>
      </c>
      <c r="G46" s="132">
        <v>0.23900000000000002</v>
      </c>
      <c r="H46" s="133">
        <f t="shared" si="1"/>
        <v>0.23900000000000002</v>
      </c>
      <c r="I46" s="134">
        <f t="shared" si="2"/>
        <v>4.024010939147759E-4</v>
      </c>
      <c r="J46" s="20"/>
      <c r="K46" s="20"/>
      <c r="L46" s="20"/>
      <c r="M46" s="20"/>
      <c r="N46" s="20"/>
      <c r="O46" s="20"/>
      <c r="P46" s="20"/>
    </row>
    <row r="47" spans="2:16">
      <c r="B47" s="129" t="s">
        <v>591</v>
      </c>
      <c r="C47" s="130" t="s">
        <v>96</v>
      </c>
      <c r="D47" s="131">
        <v>22530.113464320002</v>
      </c>
      <c r="E47" s="132">
        <f t="shared" si="0"/>
        <v>8.2777981709634236E-4</v>
      </c>
      <c r="F47" s="132">
        <v>5.681818181818182E-3</v>
      </c>
      <c r="G47" s="132">
        <v>9.5899999999999999E-2</v>
      </c>
      <c r="H47" s="133">
        <f t="shared" si="1"/>
        <v>0.10185426136363636</v>
      </c>
      <c r="I47" s="134">
        <f t="shared" si="2"/>
        <v>8.4312901842073949E-5</v>
      </c>
      <c r="J47" s="20"/>
      <c r="K47" s="20"/>
      <c r="L47" s="20"/>
      <c r="M47" s="20"/>
      <c r="N47" s="20"/>
      <c r="O47" s="20"/>
      <c r="P47" s="20"/>
    </row>
    <row r="48" spans="2:16">
      <c r="B48" s="129" t="s">
        <v>592</v>
      </c>
      <c r="C48" s="130" t="s">
        <v>97</v>
      </c>
      <c r="D48" s="131">
        <v>4193.5534524900004</v>
      </c>
      <c r="E48" s="132">
        <f t="shared" si="0"/>
        <v>1.540755183227693E-4</v>
      </c>
      <c r="F48" s="132">
        <v>1.5039360827164845E-2</v>
      </c>
      <c r="G48" s="132">
        <v>5.595E-2</v>
      </c>
      <c r="H48" s="133">
        <f t="shared" si="1"/>
        <v>7.1410086946304782E-2</v>
      </c>
      <c r="I48" s="134">
        <f t="shared" si="2"/>
        <v>1.100254615972593E-5</v>
      </c>
      <c r="J48" s="20"/>
      <c r="K48" s="20"/>
      <c r="L48" s="20"/>
      <c r="M48" s="20"/>
      <c r="N48" s="20"/>
      <c r="O48" s="20"/>
      <c r="P48" s="20"/>
    </row>
    <row r="49" spans="2:16">
      <c r="B49" s="129" t="s">
        <v>593</v>
      </c>
      <c r="C49" s="130" t="s">
        <v>98</v>
      </c>
      <c r="D49" s="131">
        <v>140667.01149634004</v>
      </c>
      <c r="E49" s="132">
        <f t="shared" si="0"/>
        <v>5.1682524028266738E-3</v>
      </c>
      <c r="F49" s="132">
        <v>2.4474106614851738E-2</v>
      </c>
      <c r="G49" s="132">
        <v>8.163999999999999E-2</v>
      </c>
      <c r="H49" s="133">
        <f t="shared" si="1"/>
        <v>0.10711313964686997</v>
      </c>
      <c r="I49" s="134">
        <f t="shared" si="2"/>
        <v>5.5358774135424484E-4</v>
      </c>
      <c r="J49" s="20"/>
      <c r="K49" s="20"/>
      <c r="L49" s="20"/>
      <c r="M49" s="20"/>
      <c r="N49" s="20"/>
      <c r="O49" s="20"/>
      <c r="P49" s="20"/>
    </row>
    <row r="50" spans="2:16">
      <c r="B50" s="129" t="s">
        <v>594</v>
      </c>
      <c r="C50" s="130" t="s">
        <v>99</v>
      </c>
      <c r="D50" s="131">
        <v>21213.908584959998</v>
      </c>
      <c r="E50" s="132">
        <f t="shared" si="0"/>
        <v>7.79421079976648E-4</v>
      </c>
      <c r="F50" s="132">
        <v>2.2736502627806975E-2</v>
      </c>
      <c r="G50" s="132">
        <v>0.06</v>
      </c>
      <c r="H50" s="133">
        <f t="shared" si="1"/>
        <v>8.3418597706641187E-2</v>
      </c>
      <c r="I50" s="134">
        <f t="shared" si="2"/>
        <v>6.5018213514647809E-5</v>
      </c>
      <c r="J50" s="20"/>
      <c r="K50" s="20"/>
      <c r="L50" s="20"/>
      <c r="M50" s="20"/>
      <c r="N50" s="20"/>
      <c r="O50" s="20"/>
      <c r="P50" s="20"/>
    </row>
    <row r="51" spans="2:16">
      <c r="B51" s="129" t="s">
        <v>595</v>
      </c>
      <c r="C51" s="130" t="s">
        <v>100</v>
      </c>
      <c r="D51" s="131">
        <v>94133.701246199998</v>
      </c>
      <c r="E51" s="132">
        <f t="shared" si="0"/>
        <v>3.458570154277427E-3</v>
      </c>
      <c r="F51" s="132">
        <v>1.7678336156597026E-2</v>
      </c>
      <c r="G51" s="132">
        <v>0.20705000000000001</v>
      </c>
      <c r="H51" s="133">
        <f t="shared" si="1"/>
        <v>0.22655848590720876</v>
      </c>
      <c r="I51" s="134">
        <f t="shared" si="2"/>
        <v>7.8356841755695527E-4</v>
      </c>
      <c r="J51" s="20"/>
      <c r="K51" s="20"/>
      <c r="L51" s="20"/>
      <c r="M51" s="20"/>
      <c r="N51" s="20"/>
      <c r="O51" s="20"/>
      <c r="P51" s="20"/>
    </row>
    <row r="52" spans="2:16">
      <c r="B52" s="129" t="s">
        <v>596</v>
      </c>
      <c r="C52" s="130" t="s">
        <v>101</v>
      </c>
      <c r="D52" s="131">
        <v>873069.1565868</v>
      </c>
      <c r="E52" s="132">
        <f t="shared" si="0"/>
        <v>3.2077469467537444E-2</v>
      </c>
      <c r="F52" s="132">
        <v>0</v>
      </c>
      <c r="G52" s="132">
        <v>0.30580000000000002</v>
      </c>
      <c r="H52" s="133">
        <f t="shared" si="1"/>
        <v>0.30580000000000002</v>
      </c>
      <c r="I52" s="134">
        <f t="shared" si="2"/>
        <v>9.8092901631729509E-3</v>
      </c>
      <c r="J52" s="20"/>
      <c r="K52" s="20"/>
      <c r="L52" s="20"/>
      <c r="M52" s="20"/>
      <c r="N52" s="20"/>
      <c r="O52" s="20"/>
      <c r="P52" s="20"/>
    </row>
    <row r="53" spans="2:16">
      <c r="B53" s="129" t="s">
        <v>597</v>
      </c>
      <c r="C53" s="130" t="s">
        <v>598</v>
      </c>
      <c r="D53" s="131">
        <v>14738.905111839998</v>
      </c>
      <c r="E53" s="132">
        <f t="shared" si="0"/>
        <v>5.4152271345640529E-4</v>
      </c>
      <c r="F53" s="132">
        <v>0</v>
      </c>
      <c r="G53" s="132">
        <v>0.18600000000000003</v>
      </c>
      <c r="H53" s="133">
        <f t="shared" si="1"/>
        <v>0.18600000000000003</v>
      </c>
      <c r="I53" s="134">
        <f t="shared" si="2"/>
        <v>1.007232247028914E-4</v>
      </c>
      <c r="J53" s="20"/>
      <c r="K53" s="20"/>
      <c r="L53" s="20"/>
      <c r="M53" s="20"/>
      <c r="N53" s="20"/>
      <c r="O53" s="20"/>
      <c r="P53" s="20"/>
    </row>
    <row r="54" spans="2:16">
      <c r="B54" s="129" t="s">
        <v>599</v>
      </c>
      <c r="C54" s="130" t="s">
        <v>600</v>
      </c>
      <c r="D54" s="131">
        <v>21378.297631040001</v>
      </c>
      <c r="E54" s="132">
        <f t="shared" si="0"/>
        <v>7.8546090461899818E-4</v>
      </c>
      <c r="F54" s="132">
        <v>0</v>
      </c>
      <c r="G54" s="132">
        <v>0.12767000000000001</v>
      </c>
      <c r="H54" s="133">
        <f t="shared" si="1"/>
        <v>0.12767000000000001</v>
      </c>
      <c r="I54" s="134">
        <f t="shared" si="2"/>
        <v>1.002797936927075E-4</v>
      </c>
      <c r="J54" s="20"/>
      <c r="K54" s="20"/>
      <c r="L54" s="20"/>
      <c r="M54" s="20"/>
      <c r="N54" s="20"/>
      <c r="O54" s="20"/>
      <c r="P54" s="20"/>
    </row>
    <row r="55" spans="2:16">
      <c r="B55" s="129" t="s">
        <v>601</v>
      </c>
      <c r="C55" s="130" t="s">
        <v>102</v>
      </c>
      <c r="D55" s="131">
        <v>72042.517591640004</v>
      </c>
      <c r="E55" s="132">
        <f t="shared" si="0"/>
        <v>2.6469170752117955E-3</v>
      </c>
      <c r="F55" s="132">
        <v>1.1280444882444039E-2</v>
      </c>
      <c r="G55" s="132">
        <v>0.14400000000000002</v>
      </c>
      <c r="H55" s="133">
        <f t="shared" si="1"/>
        <v>0.15609263691398004</v>
      </c>
      <c r="I55" s="134">
        <f t="shared" si="2"/>
        <v>4.1316426596244878E-4</v>
      </c>
      <c r="J55" s="20"/>
      <c r="K55" s="20"/>
      <c r="L55" s="20"/>
      <c r="M55" s="20"/>
      <c r="N55" s="20"/>
      <c r="O55" s="20"/>
      <c r="P55" s="20"/>
    </row>
    <row r="56" spans="2:16">
      <c r="B56" s="129" t="s">
        <v>602</v>
      </c>
      <c r="C56" s="130" t="s">
        <v>103</v>
      </c>
      <c r="D56" s="131">
        <v>48267.426659199999</v>
      </c>
      <c r="E56" s="132">
        <f t="shared" si="0"/>
        <v>1.7733954902152819E-3</v>
      </c>
      <c r="F56" s="132">
        <v>8.3628425903468345E-3</v>
      </c>
      <c r="G56" s="132">
        <v>0.10883000000000001</v>
      </c>
      <c r="H56" s="133">
        <f t="shared" si="1"/>
        <v>0.11764790666990058</v>
      </c>
      <c r="I56" s="134">
        <f t="shared" si="2"/>
        <v>2.0863626712167005E-4</v>
      </c>
      <c r="J56" s="20"/>
      <c r="K56" s="20"/>
      <c r="L56" s="20"/>
      <c r="M56" s="20"/>
      <c r="N56" s="20"/>
      <c r="O56" s="20"/>
      <c r="P56" s="20"/>
    </row>
    <row r="57" spans="2:16">
      <c r="B57" s="129" t="s">
        <v>603</v>
      </c>
      <c r="C57" s="130" t="s">
        <v>604</v>
      </c>
      <c r="D57" s="131">
        <v>7587.9687513600002</v>
      </c>
      <c r="E57" s="132">
        <f t="shared" si="0"/>
        <v>2.7878986917135435E-4</v>
      </c>
      <c r="F57" s="132">
        <v>1.962596732588134E-2</v>
      </c>
      <c r="G57" s="132">
        <v>0.08</v>
      </c>
      <c r="H57" s="133">
        <f t="shared" si="1"/>
        <v>0.1004110060189166</v>
      </c>
      <c r="I57" s="134">
        <f t="shared" si="2"/>
        <v>2.7993571231377834E-5</v>
      </c>
      <c r="J57" s="20"/>
      <c r="K57" s="20"/>
      <c r="L57" s="20"/>
      <c r="M57" s="20"/>
      <c r="N57" s="20"/>
      <c r="O57" s="20"/>
      <c r="P57" s="20"/>
    </row>
    <row r="58" spans="2:16">
      <c r="B58" s="129" t="s">
        <v>605</v>
      </c>
      <c r="C58" s="130" t="s">
        <v>104</v>
      </c>
      <c r="D58" s="131">
        <v>8028.374727450001</v>
      </c>
      <c r="E58" s="132">
        <f t="shared" si="0"/>
        <v>2.9497084308936208E-4</v>
      </c>
      <c r="F58" s="132">
        <v>4.6838407494145196E-2</v>
      </c>
      <c r="G58" s="132">
        <v>-0.16039999999999999</v>
      </c>
      <c r="H58" s="133">
        <f t="shared" si="1"/>
        <v>-0.11731803278688524</v>
      </c>
      <c r="I58" s="134">
        <f t="shared" si="2"/>
        <v>-3.4605399040732964E-5</v>
      </c>
      <c r="J58" s="20"/>
      <c r="K58" s="20"/>
      <c r="L58" s="20"/>
      <c r="M58" s="20"/>
      <c r="N58" s="20"/>
      <c r="O58" s="20"/>
      <c r="P58" s="20"/>
    </row>
    <row r="59" spans="2:16">
      <c r="B59" s="129" t="s">
        <v>606</v>
      </c>
      <c r="C59" s="130" t="s">
        <v>105</v>
      </c>
      <c r="D59" s="131">
        <v>50875.019937520003</v>
      </c>
      <c r="E59" s="132">
        <f t="shared" si="0"/>
        <v>1.8692011811368005E-3</v>
      </c>
      <c r="F59" s="132">
        <v>2.1045332408771777E-2</v>
      </c>
      <c r="G59" s="132">
        <v>0.11654999999999999</v>
      </c>
      <c r="H59" s="133">
        <f t="shared" si="1"/>
        <v>0.13882174915489293</v>
      </c>
      <c r="I59" s="134">
        <f t="shared" si="2"/>
        <v>2.5948577748780249E-4</v>
      </c>
      <c r="J59" s="20"/>
      <c r="K59" s="20"/>
      <c r="L59" s="20"/>
      <c r="M59" s="20"/>
      <c r="N59" s="20"/>
      <c r="O59" s="20"/>
      <c r="P59" s="20"/>
    </row>
    <row r="60" spans="2:16">
      <c r="B60" s="129" t="s">
        <v>607</v>
      </c>
      <c r="C60" s="130" t="s">
        <v>106</v>
      </c>
      <c r="D60" s="131">
        <v>31766.121487980003</v>
      </c>
      <c r="E60" s="132">
        <f t="shared" si="0"/>
        <v>1.1671203643436208E-3</v>
      </c>
      <c r="F60" s="132">
        <v>8.5215605749486643E-3</v>
      </c>
      <c r="G60" s="132">
        <v>8.405E-2</v>
      </c>
      <c r="H60" s="133">
        <f t="shared" si="1"/>
        <v>9.2929679158110887E-2</v>
      </c>
      <c r="I60" s="134">
        <f t="shared" si="2"/>
        <v>1.0846012099735016E-4</v>
      </c>
      <c r="J60" s="20"/>
      <c r="K60" s="20"/>
      <c r="L60" s="20"/>
      <c r="M60" s="20"/>
      <c r="N60" s="20"/>
      <c r="O60" s="20"/>
      <c r="P60" s="20"/>
    </row>
    <row r="61" spans="2:16">
      <c r="B61" s="129" t="s">
        <v>608</v>
      </c>
      <c r="C61" s="130" t="s">
        <v>609</v>
      </c>
      <c r="D61" s="131">
        <v>23882.200258199999</v>
      </c>
      <c r="E61" s="132">
        <f t="shared" si="0"/>
        <v>8.7745689309992494E-4</v>
      </c>
      <c r="F61" s="132">
        <v>9.5243185462319611E-3</v>
      </c>
      <c r="G61" s="132">
        <v>5.9699999999999996E-2</v>
      </c>
      <c r="H61" s="133">
        <f t="shared" si="1"/>
        <v>6.9508619454836981E-2</v>
      </c>
      <c r="I61" s="134">
        <f t="shared" si="2"/>
        <v>6.0990817270506259E-5</v>
      </c>
      <c r="J61" s="20"/>
      <c r="K61" s="20"/>
      <c r="L61" s="20"/>
      <c r="M61" s="20"/>
      <c r="N61" s="20"/>
      <c r="O61" s="20"/>
      <c r="P61" s="20"/>
    </row>
    <row r="62" spans="2:16">
      <c r="B62" s="129" t="s">
        <v>610</v>
      </c>
      <c r="C62" s="130" t="s">
        <v>611</v>
      </c>
      <c r="D62" s="131">
        <v>18017.633784279999</v>
      </c>
      <c r="E62" s="132">
        <f t="shared" si="0"/>
        <v>6.6198661724806032E-4</v>
      </c>
      <c r="F62" s="132">
        <v>2.551926886943184E-2</v>
      </c>
      <c r="G62" s="132">
        <v>4.7899999999999998E-2</v>
      </c>
      <c r="H62" s="133">
        <f t="shared" si="1"/>
        <v>7.4030455358854733E-2</v>
      </c>
      <c r="I62" s="134">
        <f t="shared" si="2"/>
        <v>4.9007170716341786E-5</v>
      </c>
      <c r="J62" s="20"/>
      <c r="K62" s="20"/>
      <c r="L62" s="20"/>
      <c r="M62" s="20"/>
      <c r="N62" s="20"/>
      <c r="O62" s="20"/>
      <c r="P62" s="20"/>
    </row>
    <row r="63" spans="2:16">
      <c r="B63" s="129" t="s">
        <v>612</v>
      </c>
      <c r="C63" s="130" t="s">
        <v>544</v>
      </c>
      <c r="D63" s="131">
        <v>13702.584643949998</v>
      </c>
      <c r="E63" s="132">
        <f t="shared" si="0"/>
        <v>5.0344722090632499E-4</v>
      </c>
      <c r="F63" s="132">
        <v>3.2859399684044238E-3</v>
      </c>
      <c r="G63" s="132">
        <v>0.45800000000000002</v>
      </c>
      <c r="H63" s="133">
        <f t="shared" si="1"/>
        <v>0.46203842022116903</v>
      </c>
      <c r="I63" s="134">
        <f t="shared" si="2"/>
        <v>2.3261195861229631E-4</v>
      </c>
      <c r="J63" s="20"/>
      <c r="K63" s="20"/>
      <c r="L63" s="20"/>
      <c r="M63" s="20"/>
      <c r="N63" s="20"/>
      <c r="O63" s="20"/>
      <c r="P63" s="20"/>
    </row>
    <row r="64" spans="2:16">
      <c r="B64" s="129" t="s">
        <v>613</v>
      </c>
      <c r="C64" s="130" t="s">
        <v>614</v>
      </c>
      <c r="D64" s="131">
        <v>12775.72649225</v>
      </c>
      <c r="E64" s="132">
        <f t="shared" si="0"/>
        <v>4.6939348777695058E-4</v>
      </c>
      <c r="F64" s="132">
        <v>2.1326482951891639E-2</v>
      </c>
      <c r="G64" s="132">
        <v>7.1500000000000008E-2</v>
      </c>
      <c r="H64" s="133">
        <f t="shared" si="1"/>
        <v>9.3588904717421775E-2</v>
      </c>
      <c r="I64" s="134">
        <f t="shared" si="2"/>
        <v>4.3930022402535313E-5</v>
      </c>
      <c r="J64" s="20"/>
      <c r="K64" s="20"/>
      <c r="L64" s="20"/>
      <c r="M64" s="20"/>
      <c r="N64" s="20"/>
      <c r="O64" s="20"/>
      <c r="P64" s="20"/>
    </row>
    <row r="65" spans="2:16">
      <c r="B65" s="129" t="s">
        <v>615</v>
      </c>
      <c r="C65" s="130" t="s">
        <v>107</v>
      </c>
      <c r="D65" s="131">
        <v>45058.453105500004</v>
      </c>
      <c r="E65" s="132">
        <f t="shared" si="0"/>
        <v>1.6554944620843987E-3</v>
      </c>
      <c r="F65" s="132">
        <v>6.2404092071611265E-3</v>
      </c>
      <c r="G65" s="132">
        <v>0.10398</v>
      </c>
      <c r="H65" s="133">
        <f t="shared" si="1"/>
        <v>0.11054484808184144</v>
      </c>
      <c r="I65" s="134">
        <f t="shared" si="2"/>
        <v>1.8300638381144965E-4</v>
      </c>
      <c r="J65" s="20"/>
      <c r="K65" s="20"/>
      <c r="L65" s="20"/>
      <c r="M65" s="20"/>
      <c r="N65" s="20"/>
      <c r="O65" s="20"/>
      <c r="P65" s="20"/>
    </row>
    <row r="66" spans="2:16">
      <c r="B66" s="129" t="s">
        <v>616</v>
      </c>
      <c r="C66" s="130" t="s">
        <v>108</v>
      </c>
      <c r="D66" s="131">
        <v>29139.036908800001</v>
      </c>
      <c r="E66" s="132">
        <f t="shared" si="0"/>
        <v>1.0705985427427601E-3</v>
      </c>
      <c r="F66" s="132">
        <v>2.9088381901840491E-2</v>
      </c>
      <c r="G66" s="132">
        <v>6.3399999999999998E-2</v>
      </c>
      <c r="H66" s="133">
        <f t="shared" si="1"/>
        <v>9.3410483608128841E-2</v>
      </c>
      <c r="I66" s="134">
        <f t="shared" si="2"/>
        <v>1.0000512762775922E-4</v>
      </c>
      <c r="J66" s="20"/>
      <c r="K66" s="20"/>
      <c r="L66" s="20"/>
      <c r="M66" s="20"/>
      <c r="N66" s="20"/>
      <c r="O66" s="20"/>
      <c r="P66" s="20"/>
    </row>
    <row r="67" spans="2:16">
      <c r="B67" s="129" t="s">
        <v>617</v>
      </c>
      <c r="C67" s="130" t="s">
        <v>109</v>
      </c>
      <c r="D67" s="131">
        <v>125117.89521966</v>
      </c>
      <c r="E67" s="132">
        <f t="shared" si="0"/>
        <v>4.596961687939524E-3</v>
      </c>
      <c r="F67" s="132">
        <v>3.934753661784287E-2</v>
      </c>
      <c r="G67" s="132">
        <v>0.1033</v>
      </c>
      <c r="H67" s="133">
        <f t="shared" si="1"/>
        <v>0.14467983688415445</v>
      </c>
      <c r="I67" s="134">
        <f t="shared" si="2"/>
        <v>6.6508766717379762E-4</v>
      </c>
      <c r="J67" s="20"/>
      <c r="K67" s="20"/>
      <c r="L67" s="20"/>
      <c r="M67" s="20"/>
      <c r="N67" s="20"/>
      <c r="O67" s="20"/>
      <c r="P67" s="20"/>
    </row>
    <row r="68" spans="2:16">
      <c r="B68" s="129" t="s">
        <v>618</v>
      </c>
      <c r="C68" s="130" t="s">
        <v>110</v>
      </c>
      <c r="D68" s="131">
        <v>10854.54119106</v>
      </c>
      <c r="E68" s="132">
        <f t="shared" si="0"/>
        <v>3.9880714032043376E-4</v>
      </c>
      <c r="F68" s="132">
        <v>1.7247480575428877E-2</v>
      </c>
      <c r="G68" s="132">
        <v>4.9000000000000002E-2</v>
      </c>
      <c r="H68" s="133">
        <f t="shared" si="1"/>
        <v>6.6670043849526878E-2</v>
      </c>
      <c r="I68" s="134">
        <f t="shared" si="2"/>
        <v>2.6588489532667736E-5</v>
      </c>
      <c r="J68" s="20"/>
      <c r="K68" s="20"/>
      <c r="L68" s="20"/>
      <c r="M68" s="20"/>
      <c r="N68" s="20"/>
      <c r="O68" s="20"/>
      <c r="P68" s="20"/>
    </row>
    <row r="69" spans="2:16">
      <c r="B69" s="129" t="s">
        <v>619</v>
      </c>
      <c r="C69" s="130" t="s">
        <v>111</v>
      </c>
      <c r="D69" s="131">
        <v>21548.519344800003</v>
      </c>
      <c r="E69" s="132">
        <f t="shared" si="0"/>
        <v>7.9171502754231274E-4</v>
      </c>
      <c r="F69" s="132">
        <v>1.6577181208053692E-2</v>
      </c>
      <c r="G69" s="132">
        <v>8.5199999999999998E-2</v>
      </c>
      <c r="H69" s="133">
        <f t="shared" si="1"/>
        <v>0.10248336912751678</v>
      </c>
      <c r="I69" s="134">
        <f t="shared" si="2"/>
        <v>8.1137623411420948E-5</v>
      </c>
      <c r="J69" s="20"/>
      <c r="K69" s="20"/>
      <c r="L69" s="20"/>
      <c r="M69" s="20"/>
      <c r="N69" s="20"/>
      <c r="O69" s="20"/>
      <c r="P69" s="20"/>
    </row>
    <row r="70" spans="2:16">
      <c r="B70" s="129" t="s">
        <v>620</v>
      </c>
      <c r="C70" s="130" t="s">
        <v>112</v>
      </c>
      <c r="D70" s="131">
        <v>102054.73642095999</v>
      </c>
      <c r="E70" s="132">
        <f t="shared" si="0"/>
        <v>3.7495972304863582E-3</v>
      </c>
      <c r="F70" s="132">
        <v>1.3117382937780631E-2</v>
      </c>
      <c r="G70" s="132">
        <v>9.5150000000000012E-2</v>
      </c>
      <c r="H70" s="133">
        <f t="shared" si="1"/>
        <v>0.10889144243104555</v>
      </c>
      <c r="I70" s="134">
        <f t="shared" si="2"/>
        <v>4.0829905096311311E-4</v>
      </c>
      <c r="J70" s="20"/>
      <c r="K70" s="20"/>
      <c r="L70" s="20"/>
      <c r="M70" s="20"/>
      <c r="N70" s="20"/>
      <c r="O70" s="20"/>
      <c r="P70" s="20"/>
    </row>
    <row r="71" spans="2:16">
      <c r="B71" s="129" t="s">
        <v>621</v>
      </c>
      <c r="C71" s="130" t="s">
        <v>113</v>
      </c>
      <c r="D71" s="131">
        <v>29434.582358720003</v>
      </c>
      <c r="E71" s="132">
        <f t="shared" si="0"/>
        <v>1.081457190164393E-3</v>
      </c>
      <c r="F71" s="132">
        <v>0</v>
      </c>
      <c r="G71" s="132">
        <v>0.1067</v>
      </c>
      <c r="H71" s="133">
        <f t="shared" si="1"/>
        <v>0.1067</v>
      </c>
      <c r="I71" s="134">
        <f t="shared" si="2"/>
        <v>1.1539148219054073E-4</v>
      </c>
      <c r="J71" s="20"/>
      <c r="K71" s="20"/>
      <c r="L71" s="20"/>
      <c r="M71" s="20"/>
      <c r="N71" s="20"/>
      <c r="O71" s="20"/>
      <c r="P71" s="20"/>
    </row>
    <row r="72" spans="2:16">
      <c r="B72" s="129" t="s">
        <v>622</v>
      </c>
      <c r="C72" s="130" t="s">
        <v>114</v>
      </c>
      <c r="D72" s="131">
        <v>192288.88057911006</v>
      </c>
      <c r="E72" s="132">
        <f t="shared" si="0"/>
        <v>7.0648935988498916E-3</v>
      </c>
      <c r="F72" s="132">
        <v>2.3780255802382414E-2</v>
      </c>
      <c r="G72" s="132">
        <v>8.904999999999999E-2</v>
      </c>
      <c r="H72" s="133">
        <f t="shared" si="1"/>
        <v>0.11388907169198348</v>
      </c>
      <c r="I72" s="134">
        <f t="shared" si="2"/>
        <v>8.0461417357565043E-4</v>
      </c>
      <c r="J72" s="20"/>
      <c r="K72" s="20"/>
      <c r="L72" s="20"/>
      <c r="M72" s="20"/>
      <c r="N72" s="20"/>
      <c r="O72" s="20"/>
      <c r="P72" s="20"/>
    </row>
    <row r="73" spans="2:16">
      <c r="B73" s="129" t="s">
        <v>623</v>
      </c>
      <c r="C73" s="130" t="s">
        <v>115</v>
      </c>
      <c r="D73" s="131">
        <v>309791.49889043998</v>
      </c>
      <c r="E73" s="132">
        <f t="shared" si="0"/>
        <v>1.1382062087509772E-2</v>
      </c>
      <c r="F73" s="132">
        <v>1.9163763066202089E-2</v>
      </c>
      <c r="G73" s="132">
        <v>9.35E-2</v>
      </c>
      <c r="H73" s="133">
        <f t="shared" si="1"/>
        <v>0.11355966898954703</v>
      </c>
      <c r="I73" s="134">
        <f t="shared" si="2"/>
        <v>1.2925432030760824E-3</v>
      </c>
      <c r="J73" s="20"/>
      <c r="K73" s="20"/>
      <c r="L73" s="20"/>
      <c r="M73" s="20"/>
      <c r="N73" s="20"/>
      <c r="O73" s="20"/>
      <c r="P73" s="20"/>
    </row>
    <row r="74" spans="2:16">
      <c r="B74" s="129" t="s">
        <v>624</v>
      </c>
      <c r="C74" s="130" t="s">
        <v>116</v>
      </c>
      <c r="D74" s="131">
        <v>42866.270761239997</v>
      </c>
      <c r="E74" s="132">
        <f t="shared" si="0"/>
        <v>1.5749514012228919E-3</v>
      </c>
      <c r="F74" s="132">
        <v>1.4626012386850882E-2</v>
      </c>
      <c r="G74" s="132">
        <v>0.12</v>
      </c>
      <c r="H74" s="133">
        <f t="shared" si="1"/>
        <v>0.13550357313006192</v>
      </c>
      <c r="I74" s="134">
        <f t="shared" si="2"/>
        <v>2.1341154237189964E-4</v>
      </c>
      <c r="J74" s="20"/>
      <c r="K74" s="20"/>
      <c r="L74" s="20"/>
      <c r="M74" s="20"/>
      <c r="N74" s="20"/>
      <c r="O74" s="20"/>
      <c r="P74" s="20"/>
    </row>
    <row r="75" spans="2:16">
      <c r="B75" s="129" t="s">
        <v>625</v>
      </c>
      <c r="C75" s="130" t="s">
        <v>117</v>
      </c>
      <c r="D75" s="131">
        <v>21941.739731130001</v>
      </c>
      <c r="E75" s="132">
        <f t="shared" si="0"/>
        <v>8.0616235378371318E-4</v>
      </c>
      <c r="F75" s="132">
        <v>2.3587687227267368E-2</v>
      </c>
      <c r="G75" s="132">
        <v>7.7759999999999996E-2</v>
      </c>
      <c r="H75" s="133">
        <f t="shared" si="1"/>
        <v>0.10226477650666352</v>
      </c>
      <c r="I75" s="134">
        <f t="shared" si="2"/>
        <v>8.2442012937777241E-5</v>
      </c>
      <c r="J75" s="20"/>
      <c r="K75" s="20"/>
      <c r="L75" s="20"/>
      <c r="M75" s="20"/>
      <c r="N75" s="20"/>
      <c r="O75" s="20"/>
      <c r="P75" s="20"/>
    </row>
    <row r="76" spans="2:16">
      <c r="B76" s="129" t="s">
        <v>626</v>
      </c>
      <c r="C76" s="130" t="s">
        <v>118</v>
      </c>
      <c r="D76" s="131">
        <v>72677.98217824001</v>
      </c>
      <c r="E76" s="132">
        <f t="shared" si="0"/>
        <v>2.6702647054889354E-3</v>
      </c>
      <c r="F76" s="132">
        <v>1.3508484668055966E-2</v>
      </c>
      <c r="G76" s="132">
        <v>0.10365000000000001</v>
      </c>
      <c r="H76" s="133">
        <f t="shared" si="1"/>
        <v>0.11785856188597797</v>
      </c>
      <c r="I76" s="134">
        <f t="shared" si="2"/>
        <v>3.1471355804381043E-4</v>
      </c>
      <c r="J76" s="20"/>
      <c r="K76" s="20"/>
      <c r="L76" s="20"/>
      <c r="M76" s="20"/>
      <c r="N76" s="20"/>
      <c r="O76" s="20"/>
      <c r="P76" s="20"/>
    </row>
    <row r="77" spans="2:16">
      <c r="B77" s="129" t="s">
        <v>627</v>
      </c>
      <c r="C77" s="130" t="s">
        <v>119</v>
      </c>
      <c r="D77" s="131">
        <v>12944.847590809999</v>
      </c>
      <c r="E77" s="132">
        <f t="shared" ref="E77:E140" si="3">IF(OR(H77="N/A",D77="N/A"),"N/A",D77/$D$513)</f>
        <v>4.7560717295234186E-4</v>
      </c>
      <c r="F77" s="132">
        <v>4.3824547903039635E-2</v>
      </c>
      <c r="G77" s="132">
        <v>0.1</v>
      </c>
      <c r="H77" s="133">
        <f t="shared" ref="H77:H140" si="4">IFERROR(F77*(1+0.5*G77)+G77,"N/A")</f>
        <v>0.14601577529819162</v>
      </c>
      <c r="I77" s="134">
        <f t="shared" ref="I77:I140" si="5">IF(AND(ISNUMBER(D77),ISNUMBER(H77)),E77*H77,"N/A")</f>
        <v>6.9446150096017306E-5</v>
      </c>
      <c r="J77" s="20"/>
      <c r="K77" s="20"/>
      <c r="L77" s="20"/>
      <c r="M77" s="20"/>
      <c r="N77" s="20"/>
      <c r="O77" s="20"/>
      <c r="P77" s="20"/>
    </row>
    <row r="78" spans="2:16">
      <c r="B78" s="129" t="s">
        <v>628</v>
      </c>
      <c r="C78" s="130" t="s">
        <v>120</v>
      </c>
      <c r="D78" s="131">
        <v>29832.61755146</v>
      </c>
      <c r="E78" s="132">
        <f t="shared" si="3"/>
        <v>1.0960814174043496E-3</v>
      </c>
      <c r="F78" s="132">
        <v>1.0806577916992952E-2</v>
      </c>
      <c r="G78" s="132">
        <v>6.4199999999999993E-2</v>
      </c>
      <c r="H78" s="133">
        <f t="shared" si="4"/>
        <v>7.5353469068128426E-2</v>
      </c>
      <c r="I78" s="134">
        <f t="shared" si="5"/>
        <v>8.2593537182529023E-5</v>
      </c>
      <c r="J78" s="20"/>
      <c r="K78" s="20"/>
      <c r="L78" s="20"/>
      <c r="M78" s="20"/>
      <c r="N78" s="20"/>
      <c r="O78" s="20"/>
      <c r="P78" s="20"/>
    </row>
    <row r="79" spans="2:16">
      <c r="B79" s="129" t="s">
        <v>629</v>
      </c>
      <c r="C79" s="130" t="s">
        <v>121</v>
      </c>
      <c r="D79" s="131">
        <v>53560.56264674</v>
      </c>
      <c r="E79" s="132">
        <f t="shared" si="3"/>
        <v>1.9678708152761526E-3</v>
      </c>
      <c r="F79" s="132">
        <v>0</v>
      </c>
      <c r="G79" s="132">
        <v>2.9500000000000002E-2</v>
      </c>
      <c r="H79" s="133">
        <f t="shared" si="4"/>
        <v>2.9500000000000002E-2</v>
      </c>
      <c r="I79" s="134">
        <f t="shared" si="5"/>
        <v>5.8052189050646508E-5</v>
      </c>
      <c r="J79" s="20"/>
      <c r="K79" s="20"/>
      <c r="L79" s="20"/>
      <c r="M79" s="20"/>
      <c r="N79" s="20"/>
      <c r="O79" s="20"/>
      <c r="P79" s="20"/>
    </row>
    <row r="80" spans="2:16">
      <c r="B80" s="129" t="s">
        <v>630</v>
      </c>
      <c r="C80" s="130" t="s">
        <v>122</v>
      </c>
      <c r="D80" s="131">
        <v>46312.82760294</v>
      </c>
      <c r="E80" s="132">
        <f t="shared" si="3"/>
        <v>1.7015814866218287E-3</v>
      </c>
      <c r="F80" s="132">
        <v>2.3496614894464356E-2</v>
      </c>
      <c r="G80" s="132">
        <v>6.8330000000000002E-2</v>
      </c>
      <c r="H80" s="133">
        <f t="shared" si="4"/>
        <v>9.2629376742333736E-2</v>
      </c>
      <c r="I80" s="134">
        <f t="shared" si="5"/>
        <v>1.5761643258207369E-4</v>
      </c>
      <c r="J80" s="20"/>
      <c r="K80" s="20"/>
      <c r="L80" s="20"/>
      <c r="M80" s="20"/>
      <c r="N80" s="20"/>
      <c r="O80" s="20"/>
      <c r="P80" s="20"/>
    </row>
    <row r="81" spans="2:16">
      <c r="B81" s="129" t="s">
        <v>631</v>
      </c>
      <c r="C81" s="130" t="s">
        <v>632</v>
      </c>
      <c r="D81" s="131">
        <v>82606.409520000001</v>
      </c>
      <c r="E81" s="132">
        <f t="shared" si="3"/>
        <v>3.0350454591248095E-3</v>
      </c>
      <c r="F81" s="132">
        <v>0</v>
      </c>
      <c r="G81" s="132">
        <v>0.16020000000000001</v>
      </c>
      <c r="H81" s="133">
        <f t="shared" si="4"/>
        <v>0.16020000000000001</v>
      </c>
      <c r="I81" s="134">
        <f t="shared" si="5"/>
        <v>4.8621428255179452E-4</v>
      </c>
      <c r="J81" s="20"/>
      <c r="K81" s="20"/>
      <c r="L81" s="20"/>
      <c r="M81" s="20"/>
      <c r="N81" s="20"/>
      <c r="O81" s="20"/>
      <c r="P81" s="20"/>
    </row>
    <row r="82" spans="2:16">
      <c r="B82" s="129" t="s">
        <v>1122</v>
      </c>
      <c r="C82" s="130" t="s">
        <v>1123</v>
      </c>
      <c r="D82" s="131">
        <v>24285.293089680003</v>
      </c>
      <c r="E82" s="132">
        <f t="shared" si="3"/>
        <v>8.9226694325097219E-4</v>
      </c>
      <c r="F82" s="132">
        <v>3.0160744500846021E-2</v>
      </c>
      <c r="G82" s="132">
        <v>0.32256999999999997</v>
      </c>
      <c r="H82" s="133">
        <f t="shared" si="4"/>
        <v>0.35759522017766493</v>
      </c>
      <c r="I82" s="134">
        <f t="shared" si="5"/>
        <v>3.1907039402908347E-4</v>
      </c>
      <c r="J82" s="20"/>
      <c r="K82" s="20"/>
      <c r="L82" s="20"/>
      <c r="M82" s="20"/>
      <c r="N82" s="20"/>
      <c r="O82" s="20"/>
      <c r="P82" s="20"/>
    </row>
    <row r="83" spans="2:16">
      <c r="B83" s="129" t="s">
        <v>633</v>
      </c>
      <c r="C83" s="130" t="s">
        <v>123</v>
      </c>
      <c r="D83" s="131">
        <v>77452.75708072001</v>
      </c>
      <c r="E83" s="132">
        <f t="shared" si="3"/>
        <v>2.8456949047957628E-3</v>
      </c>
      <c r="F83" s="132">
        <v>2.6495657929042741E-2</v>
      </c>
      <c r="G83" s="132">
        <v>9.11E-2</v>
      </c>
      <c r="H83" s="133">
        <f t="shared" si="4"/>
        <v>0.11880253514771064</v>
      </c>
      <c r="I83" s="134">
        <f t="shared" si="5"/>
        <v>3.3807576894665967E-4</v>
      </c>
      <c r="J83" s="20"/>
      <c r="K83" s="20"/>
      <c r="L83" s="20"/>
      <c r="M83" s="20"/>
      <c r="N83" s="20"/>
      <c r="O83" s="20"/>
      <c r="P83" s="20"/>
    </row>
    <row r="84" spans="2:16">
      <c r="B84" s="129" t="s">
        <v>634</v>
      </c>
      <c r="C84" s="130" t="s">
        <v>124</v>
      </c>
      <c r="D84" s="131">
        <v>20720.471332680001</v>
      </c>
      <c r="E84" s="132">
        <f t="shared" si="3"/>
        <v>7.6129168177864449E-4</v>
      </c>
      <c r="F84" s="132">
        <v>7.783391221976633E-3</v>
      </c>
      <c r="G84" s="132">
        <v>5.5E-2</v>
      </c>
      <c r="H84" s="133">
        <f t="shared" si="4"/>
        <v>6.2997434480580997E-2</v>
      </c>
      <c r="I84" s="134">
        <f t="shared" si="5"/>
        <v>4.7959422843461471E-5</v>
      </c>
      <c r="J84" s="20"/>
      <c r="K84" s="20"/>
      <c r="L84" s="20"/>
      <c r="M84" s="20"/>
      <c r="N84" s="20"/>
      <c r="O84" s="20"/>
      <c r="P84" s="20"/>
    </row>
    <row r="85" spans="2:16">
      <c r="B85" s="129" t="s">
        <v>635</v>
      </c>
      <c r="C85" s="130" t="s">
        <v>125</v>
      </c>
      <c r="D85" s="131">
        <v>149402.57392195999</v>
      </c>
      <c r="E85" s="132">
        <f t="shared" si="3"/>
        <v>5.4892060579587254E-3</v>
      </c>
      <c r="F85" s="132">
        <v>2.5759949858978379E-2</v>
      </c>
      <c r="G85" s="132">
        <v>0.15200000000000002</v>
      </c>
      <c r="H85" s="133">
        <f t="shared" si="4"/>
        <v>0.17971770604826076</v>
      </c>
      <c r="I85" s="134">
        <f t="shared" si="5"/>
        <v>9.8650752076255848E-4</v>
      </c>
      <c r="J85" s="20"/>
      <c r="K85" s="20"/>
      <c r="L85" s="20"/>
      <c r="M85" s="20"/>
      <c r="N85" s="20"/>
      <c r="O85" s="20"/>
      <c r="P85" s="20"/>
    </row>
    <row r="86" spans="2:16">
      <c r="B86" s="129" t="s">
        <v>636</v>
      </c>
      <c r="C86" s="130" t="s">
        <v>637</v>
      </c>
      <c r="D86" s="131">
        <v>13725.43456388</v>
      </c>
      <c r="E86" s="132" t="str">
        <f t="shared" si="3"/>
        <v>N/A</v>
      </c>
      <c r="F86" s="132">
        <v>1.8209154694286672E-2</v>
      </c>
      <c r="G86" s="132" t="s">
        <v>41</v>
      </c>
      <c r="H86" s="133" t="str">
        <f t="shared" si="4"/>
        <v>N/A</v>
      </c>
      <c r="I86" s="134" t="str">
        <f t="shared" si="5"/>
        <v>N/A</v>
      </c>
      <c r="J86" s="20"/>
      <c r="K86" s="20"/>
      <c r="L86" s="20"/>
      <c r="M86" s="20"/>
      <c r="N86" s="20"/>
      <c r="O86" s="20"/>
      <c r="P86" s="20"/>
    </row>
    <row r="87" spans="2:16">
      <c r="B87" s="129" t="s">
        <v>638</v>
      </c>
      <c r="C87" s="130" t="s">
        <v>126</v>
      </c>
      <c r="D87" s="131">
        <v>551058.11679569003</v>
      </c>
      <c r="E87" s="132" t="str">
        <f t="shared" si="3"/>
        <v>N/A</v>
      </c>
      <c r="F87" s="132" t="s">
        <v>530</v>
      </c>
      <c r="G87" s="132" t="s">
        <v>41</v>
      </c>
      <c r="H87" s="133" t="str">
        <f t="shared" si="4"/>
        <v>N/A</v>
      </c>
      <c r="I87" s="134" t="str">
        <f t="shared" si="5"/>
        <v>N/A</v>
      </c>
      <c r="J87" s="20"/>
      <c r="K87" s="20"/>
      <c r="L87" s="20"/>
      <c r="M87" s="20"/>
      <c r="N87" s="20"/>
      <c r="O87" s="20"/>
      <c r="P87" s="20"/>
    </row>
    <row r="88" spans="2:16">
      <c r="B88" s="129" t="s">
        <v>639</v>
      </c>
      <c r="C88" s="130" t="s">
        <v>127</v>
      </c>
      <c r="D88" s="131">
        <v>62847.505763280002</v>
      </c>
      <c r="E88" s="132">
        <f t="shared" si="3"/>
        <v>2.3090827708469961E-3</v>
      </c>
      <c r="F88" s="132">
        <v>0</v>
      </c>
      <c r="G88" s="132">
        <v>8.8800000000000004E-2</v>
      </c>
      <c r="H88" s="133">
        <f t="shared" si="4"/>
        <v>8.8800000000000004E-2</v>
      </c>
      <c r="I88" s="134">
        <f t="shared" si="5"/>
        <v>2.0504655005121325E-4</v>
      </c>
      <c r="J88" s="20"/>
      <c r="K88" s="20"/>
      <c r="L88" s="20"/>
      <c r="M88" s="20"/>
      <c r="N88" s="20"/>
      <c r="O88" s="20"/>
      <c r="P88" s="20"/>
    </row>
    <row r="89" spans="2:16">
      <c r="B89" s="129" t="s">
        <v>640</v>
      </c>
      <c r="C89" s="130" t="s">
        <v>128</v>
      </c>
      <c r="D89" s="131">
        <v>9044.3958965999991</v>
      </c>
      <c r="E89" s="132">
        <f t="shared" si="3"/>
        <v>3.3230051827705788E-4</v>
      </c>
      <c r="F89" s="132">
        <v>1.5570776255707764E-2</v>
      </c>
      <c r="G89" s="132">
        <v>-1.5150000000000002E-2</v>
      </c>
      <c r="H89" s="133">
        <f t="shared" si="4"/>
        <v>3.0282762557077604E-4</v>
      </c>
      <c r="I89" s="134">
        <f t="shared" si="5"/>
        <v>1.006297769257797E-7</v>
      </c>
      <c r="J89" s="20"/>
      <c r="K89" s="20"/>
      <c r="L89" s="20"/>
      <c r="M89" s="20"/>
      <c r="N89" s="20"/>
      <c r="O89" s="20"/>
      <c r="P89" s="20"/>
    </row>
    <row r="90" spans="2:16">
      <c r="B90" s="129" t="s">
        <v>641</v>
      </c>
      <c r="C90" s="130" t="s">
        <v>129</v>
      </c>
      <c r="D90" s="131">
        <v>20890.934644360004</v>
      </c>
      <c r="E90" s="132">
        <f t="shared" si="3"/>
        <v>7.6755468126098506E-4</v>
      </c>
      <c r="F90" s="132">
        <v>2.8450891865887052E-2</v>
      </c>
      <c r="G90" s="132">
        <v>2.4380000000000002E-2</v>
      </c>
      <c r="H90" s="133">
        <f t="shared" si="4"/>
        <v>5.3177708237732213E-2</v>
      </c>
      <c r="I90" s="134">
        <f t="shared" si="5"/>
        <v>4.081679889660221E-5</v>
      </c>
      <c r="J90" s="20"/>
      <c r="K90" s="20"/>
      <c r="L90" s="20"/>
      <c r="M90" s="20"/>
      <c r="N90" s="20"/>
      <c r="O90" s="20"/>
      <c r="P90" s="20"/>
    </row>
    <row r="91" spans="2:16">
      <c r="B91" s="129" t="s">
        <v>642</v>
      </c>
      <c r="C91" s="130" t="s">
        <v>130</v>
      </c>
      <c r="D91" s="131">
        <v>166774.1850766</v>
      </c>
      <c r="E91" s="132">
        <f t="shared" si="3"/>
        <v>6.1274571314399789E-3</v>
      </c>
      <c r="F91" s="132">
        <v>2.5134179866474669E-2</v>
      </c>
      <c r="G91" s="132">
        <v>0.10769999999999999</v>
      </c>
      <c r="H91" s="133">
        <f t="shared" si="4"/>
        <v>0.13418765545228431</v>
      </c>
      <c r="I91" s="134">
        <f t="shared" si="5"/>
        <v>8.2222910635231026E-4</v>
      </c>
      <c r="J91" s="20"/>
      <c r="K91" s="20"/>
      <c r="L91" s="20"/>
      <c r="M91" s="20"/>
      <c r="N91" s="20"/>
      <c r="O91" s="20"/>
      <c r="P91" s="20"/>
    </row>
    <row r="92" spans="2:16">
      <c r="B92" s="129" t="s">
        <v>643</v>
      </c>
      <c r="C92" s="130" t="s">
        <v>131</v>
      </c>
      <c r="D92" s="131">
        <v>13811.24486214</v>
      </c>
      <c r="E92" s="132">
        <f t="shared" si="3"/>
        <v>5.074395104117202E-4</v>
      </c>
      <c r="F92" s="132">
        <v>2.9950669485553208E-2</v>
      </c>
      <c r="G92" s="132">
        <v>7.6000000000000012E-2</v>
      </c>
      <c r="H92" s="133">
        <f t="shared" si="4"/>
        <v>0.10708879492600425</v>
      </c>
      <c r="I92" s="134">
        <f t="shared" si="5"/>
        <v>5.4341085667832705E-5</v>
      </c>
      <c r="J92" s="20"/>
      <c r="K92" s="20"/>
      <c r="L92" s="20"/>
      <c r="M92" s="20"/>
      <c r="N92" s="20"/>
      <c r="O92" s="20"/>
      <c r="P92" s="20"/>
    </row>
    <row r="93" spans="2:16">
      <c r="B93" s="129" t="s">
        <v>644</v>
      </c>
      <c r="C93" s="130" t="s">
        <v>132</v>
      </c>
      <c r="D93" s="131">
        <v>15694.92507564</v>
      </c>
      <c r="E93" s="132">
        <f t="shared" si="3"/>
        <v>5.7664788191275074E-4</v>
      </c>
      <c r="F93" s="132">
        <v>3.7513976891539319E-2</v>
      </c>
      <c r="G93" s="132">
        <v>1.3729999999999999E-2</v>
      </c>
      <c r="H93" s="133">
        <f t="shared" si="4"/>
        <v>5.150151034289973E-2</v>
      </c>
      <c r="I93" s="134">
        <f t="shared" si="5"/>
        <v>2.9698236854540754E-5</v>
      </c>
      <c r="J93" s="20"/>
      <c r="K93" s="20"/>
      <c r="L93" s="20"/>
      <c r="M93" s="20"/>
      <c r="N93" s="20"/>
      <c r="O93" s="20"/>
      <c r="P93" s="20"/>
    </row>
    <row r="94" spans="2:16">
      <c r="B94" s="129" t="s">
        <v>645</v>
      </c>
      <c r="C94" s="130" t="s">
        <v>133</v>
      </c>
      <c r="D94" s="131">
        <v>80428.375060109989</v>
      </c>
      <c r="E94" s="132">
        <f t="shared" si="3"/>
        <v>2.9550222062595935E-3</v>
      </c>
      <c r="F94" s="132">
        <v>2.5857211571497288E-2</v>
      </c>
      <c r="G94" s="132">
        <v>0.12975</v>
      </c>
      <c r="H94" s="133">
        <f t="shared" si="4"/>
        <v>0.15728469817219817</v>
      </c>
      <c r="I94" s="134">
        <f t="shared" si="5"/>
        <v>4.647797758036833E-4</v>
      </c>
      <c r="J94" s="20"/>
      <c r="K94" s="20"/>
      <c r="L94" s="20"/>
      <c r="M94" s="20"/>
      <c r="N94" s="20"/>
      <c r="O94" s="20"/>
      <c r="P94" s="20"/>
    </row>
    <row r="95" spans="2:16">
      <c r="B95" s="129" t="s">
        <v>646</v>
      </c>
      <c r="C95" s="130" t="s">
        <v>134</v>
      </c>
      <c r="D95" s="131">
        <v>70083.204445199997</v>
      </c>
      <c r="E95" s="132">
        <f t="shared" si="3"/>
        <v>2.5749298710388969E-3</v>
      </c>
      <c r="F95" s="132">
        <v>1.9522762545266428E-2</v>
      </c>
      <c r="G95" s="132">
        <v>0.10733000000000001</v>
      </c>
      <c r="H95" s="133">
        <f t="shared" si="4"/>
        <v>0.12790045159725816</v>
      </c>
      <c r="I95" s="134">
        <f t="shared" si="5"/>
        <v>3.2933469333714462E-4</v>
      </c>
      <c r="J95" s="20"/>
      <c r="K95" s="20"/>
      <c r="L95" s="20"/>
      <c r="M95" s="20"/>
      <c r="N95" s="20"/>
      <c r="O95" s="20"/>
      <c r="P95" s="20"/>
    </row>
    <row r="96" spans="2:16">
      <c r="B96" s="129" t="s">
        <v>647</v>
      </c>
      <c r="C96" s="130" t="s">
        <v>648</v>
      </c>
      <c r="D96" s="131">
        <v>12804.476685</v>
      </c>
      <c r="E96" s="132">
        <f t="shared" si="3"/>
        <v>4.7044979978060595E-4</v>
      </c>
      <c r="F96" s="132">
        <v>1.1601731601731603E-2</v>
      </c>
      <c r="G96" s="132">
        <v>7.145E-2</v>
      </c>
      <c r="H96" s="133">
        <f t="shared" si="4"/>
        <v>8.3466203463203464E-2</v>
      </c>
      <c r="I96" s="134">
        <f t="shared" si="5"/>
        <v>3.9266658707711389E-5</v>
      </c>
      <c r="J96" s="20"/>
      <c r="K96" s="20"/>
      <c r="L96" s="20"/>
      <c r="M96" s="20"/>
      <c r="N96" s="20"/>
      <c r="O96" s="20"/>
      <c r="P96" s="20"/>
    </row>
    <row r="97" spans="2:16">
      <c r="B97" s="129" t="s">
        <v>649</v>
      </c>
      <c r="C97" s="130" t="s">
        <v>650</v>
      </c>
      <c r="D97" s="131">
        <v>19502.633925479997</v>
      </c>
      <c r="E97" s="132">
        <f t="shared" si="3"/>
        <v>7.1654706796293551E-4</v>
      </c>
      <c r="F97" s="132">
        <v>0</v>
      </c>
      <c r="G97" s="132">
        <v>0.11</v>
      </c>
      <c r="H97" s="133">
        <f t="shared" si="4"/>
        <v>0.11</v>
      </c>
      <c r="I97" s="134">
        <f t="shared" si="5"/>
        <v>7.8820177475922909E-5</v>
      </c>
      <c r="J97" s="20"/>
      <c r="K97" s="20"/>
      <c r="L97" s="20"/>
      <c r="M97" s="20"/>
      <c r="N97" s="20"/>
      <c r="O97" s="20"/>
      <c r="P97" s="20"/>
    </row>
    <row r="98" spans="2:16">
      <c r="B98" s="129" t="s">
        <v>651</v>
      </c>
      <c r="C98" s="130" t="s">
        <v>135</v>
      </c>
      <c r="D98" s="131">
        <v>55164.160334239998</v>
      </c>
      <c r="E98" s="132">
        <f t="shared" si="3"/>
        <v>2.0267886632735475E-3</v>
      </c>
      <c r="F98" s="132">
        <v>3.4511606873681037E-2</v>
      </c>
      <c r="G98" s="132">
        <v>0.17066999999999999</v>
      </c>
      <c r="H98" s="133">
        <f t="shared" si="4"/>
        <v>0.20812665484624659</v>
      </c>
      <c r="I98" s="134">
        <f t="shared" si="5"/>
        <v>4.2182874456741913E-4</v>
      </c>
      <c r="J98" s="20"/>
      <c r="K98" s="20"/>
      <c r="L98" s="20"/>
      <c r="M98" s="20"/>
      <c r="N98" s="20"/>
      <c r="O98" s="20"/>
      <c r="P98" s="20"/>
    </row>
    <row r="99" spans="2:16">
      <c r="B99" s="129" t="s">
        <v>652</v>
      </c>
      <c r="C99" s="130" t="s">
        <v>136</v>
      </c>
      <c r="D99" s="131">
        <v>31928.608885501413</v>
      </c>
      <c r="E99" s="132">
        <f t="shared" si="3"/>
        <v>1.1730903204387707E-3</v>
      </c>
      <c r="F99" s="132">
        <v>4.2002107481559532E-2</v>
      </c>
      <c r="G99" s="132">
        <v>7.5880000000000003E-2</v>
      </c>
      <c r="H99" s="133">
        <f t="shared" si="4"/>
        <v>0.1194756674394099</v>
      </c>
      <c r="I99" s="134">
        <f t="shared" si="5"/>
        <v>1.4015574900113338E-4</v>
      </c>
      <c r="J99" s="20"/>
      <c r="K99" s="20"/>
      <c r="L99" s="20"/>
      <c r="M99" s="20"/>
      <c r="N99" s="20"/>
      <c r="O99" s="20"/>
      <c r="P99" s="20"/>
    </row>
    <row r="100" spans="2:16">
      <c r="B100" s="129" t="s">
        <v>653</v>
      </c>
      <c r="C100" s="130" t="s">
        <v>654</v>
      </c>
      <c r="D100" s="131">
        <v>19057.876560000001</v>
      </c>
      <c r="E100" s="132">
        <f t="shared" si="3"/>
        <v>7.0020621946999186E-4</v>
      </c>
      <c r="F100" s="132" t="s">
        <v>530</v>
      </c>
      <c r="G100" s="132">
        <v>9.3530000000000002E-2</v>
      </c>
      <c r="H100" s="133">
        <f t="shared" si="4"/>
        <v>9.3530000000000002E-2</v>
      </c>
      <c r="I100" s="134">
        <f t="shared" si="5"/>
        <v>6.5490287707028338E-5</v>
      </c>
      <c r="J100" s="20"/>
      <c r="K100" s="20"/>
      <c r="L100" s="20"/>
      <c r="M100" s="20"/>
      <c r="N100" s="20"/>
      <c r="O100" s="20"/>
      <c r="P100" s="20"/>
    </row>
    <row r="101" spans="2:16">
      <c r="B101" s="129" t="s">
        <v>1124</v>
      </c>
      <c r="C101" s="130" t="s">
        <v>1125</v>
      </c>
      <c r="D101" s="131">
        <v>19794.883563810003</v>
      </c>
      <c r="E101" s="132">
        <f t="shared" si="3"/>
        <v>7.2728462383660653E-4</v>
      </c>
      <c r="F101" s="132">
        <v>9.0876097844233145E-3</v>
      </c>
      <c r="G101" s="132">
        <v>0.13550000000000001</v>
      </c>
      <c r="H101" s="133">
        <f t="shared" si="4"/>
        <v>0.14520329534731802</v>
      </c>
      <c r="I101" s="134">
        <f t="shared" si="5"/>
        <v>1.0560412403650986E-4</v>
      </c>
      <c r="J101" s="20"/>
      <c r="K101" s="20"/>
      <c r="L101" s="20"/>
      <c r="M101" s="20"/>
      <c r="N101" s="20"/>
      <c r="O101" s="20"/>
      <c r="P101" s="20"/>
    </row>
    <row r="102" spans="2:16">
      <c r="B102" s="129" t="s">
        <v>655</v>
      </c>
      <c r="C102" s="130" t="s">
        <v>656</v>
      </c>
      <c r="D102" s="131">
        <v>15045.198604649999</v>
      </c>
      <c r="E102" s="132">
        <f t="shared" si="3"/>
        <v>5.5277625515993858E-4</v>
      </c>
      <c r="F102" s="132">
        <v>1.9410299670603356E-2</v>
      </c>
      <c r="G102" s="132">
        <v>4.9550000000000004E-2</v>
      </c>
      <c r="H102" s="133">
        <f t="shared" si="4"/>
        <v>6.9441189844942561E-2</v>
      </c>
      <c r="I102" s="134">
        <f t="shared" si="5"/>
        <v>3.8385440876337702E-5</v>
      </c>
      <c r="J102" s="20"/>
      <c r="K102" s="20"/>
      <c r="L102" s="20"/>
      <c r="M102" s="20"/>
      <c r="N102" s="20"/>
      <c r="O102" s="20"/>
      <c r="P102" s="20"/>
    </row>
    <row r="103" spans="2:16">
      <c r="B103" s="129" t="s">
        <v>657</v>
      </c>
      <c r="C103" s="130" t="s">
        <v>137</v>
      </c>
      <c r="D103" s="131">
        <v>22687.255924300003</v>
      </c>
      <c r="E103" s="132">
        <f t="shared" si="3"/>
        <v>8.3355339462342921E-4</v>
      </c>
      <c r="F103" s="132">
        <v>4.5410494254464907E-3</v>
      </c>
      <c r="G103" s="132">
        <v>0.1545</v>
      </c>
      <c r="H103" s="133">
        <f t="shared" si="4"/>
        <v>0.15939184549356222</v>
      </c>
      <c r="I103" s="134">
        <f t="shared" si="5"/>
        <v>1.3286161388645194E-4</v>
      </c>
      <c r="J103" s="20"/>
      <c r="K103" s="20"/>
      <c r="L103" s="20"/>
      <c r="M103" s="20"/>
      <c r="N103" s="20"/>
      <c r="O103" s="20"/>
      <c r="P103" s="20"/>
    </row>
    <row r="104" spans="2:16">
      <c r="B104" s="129" t="s">
        <v>658</v>
      </c>
      <c r="C104" s="130" t="s">
        <v>138</v>
      </c>
      <c r="D104" s="131">
        <v>9814.8719485399997</v>
      </c>
      <c r="E104" s="132">
        <f t="shared" si="3"/>
        <v>3.6060861030518009E-4</v>
      </c>
      <c r="F104" s="132">
        <v>2.6606114311032346E-2</v>
      </c>
      <c r="G104" s="132">
        <v>0.19466999999999998</v>
      </c>
      <c r="H104" s="133">
        <f t="shared" si="4"/>
        <v>0.22386582044749667</v>
      </c>
      <c r="I104" s="134">
        <f t="shared" si="5"/>
        <v>8.0727942406400748E-5</v>
      </c>
      <c r="J104" s="20"/>
      <c r="K104" s="20"/>
      <c r="L104" s="20"/>
      <c r="M104" s="20"/>
      <c r="N104" s="20"/>
      <c r="O104" s="20"/>
      <c r="P104" s="20"/>
    </row>
    <row r="105" spans="2:16">
      <c r="B105" s="129" t="s">
        <v>659</v>
      </c>
      <c r="C105" s="130" t="s">
        <v>139</v>
      </c>
      <c r="D105" s="131">
        <v>17440.92391292</v>
      </c>
      <c r="E105" s="132">
        <f t="shared" si="3"/>
        <v>6.4079769635833398E-4</v>
      </c>
      <c r="F105" s="132">
        <v>3.3848454636091735E-2</v>
      </c>
      <c r="G105" s="132">
        <v>5.5E-2</v>
      </c>
      <c r="H105" s="133">
        <f t="shared" si="4"/>
        <v>8.9779287138584268E-2</v>
      </c>
      <c r="I105" s="134">
        <f t="shared" si="5"/>
        <v>5.7530360379098199E-5</v>
      </c>
      <c r="J105" s="20"/>
      <c r="K105" s="20"/>
      <c r="L105" s="20"/>
      <c r="M105" s="20"/>
      <c r="N105" s="20"/>
      <c r="O105" s="20"/>
      <c r="P105" s="20"/>
    </row>
    <row r="106" spans="2:16">
      <c r="B106" s="129" t="s">
        <v>660</v>
      </c>
      <c r="C106" s="130" t="s">
        <v>140</v>
      </c>
      <c r="D106" s="131">
        <v>17175.684230249997</v>
      </c>
      <c r="E106" s="132">
        <f t="shared" si="3"/>
        <v>6.3105251436646457E-4</v>
      </c>
      <c r="F106" s="132">
        <v>1.3044720674382055E-2</v>
      </c>
      <c r="G106" s="132">
        <v>8.2930000000000004E-2</v>
      </c>
      <c r="H106" s="133">
        <f t="shared" si="4"/>
        <v>9.6515620017145309E-2</v>
      </c>
      <c r="I106" s="134">
        <f t="shared" si="5"/>
        <v>6.0906424687457824E-5</v>
      </c>
      <c r="J106" s="20"/>
      <c r="K106" s="20"/>
      <c r="L106" s="20"/>
      <c r="M106" s="20"/>
      <c r="N106" s="20"/>
      <c r="O106" s="20"/>
      <c r="P106" s="20"/>
    </row>
    <row r="107" spans="2:16">
      <c r="B107" s="129" t="s">
        <v>661</v>
      </c>
      <c r="C107" s="130" t="s">
        <v>141</v>
      </c>
      <c r="D107" s="131">
        <v>10353.419804099998</v>
      </c>
      <c r="E107" s="132">
        <f t="shared" si="3"/>
        <v>3.8039541901695493E-4</v>
      </c>
      <c r="F107" s="132">
        <v>2.630960156760288E-2</v>
      </c>
      <c r="G107" s="132">
        <v>0.1</v>
      </c>
      <c r="H107" s="133">
        <f t="shared" si="4"/>
        <v>0.12762508164598302</v>
      </c>
      <c r="I107" s="134">
        <f t="shared" si="5"/>
        <v>4.8547996409796795E-5</v>
      </c>
      <c r="J107" s="20"/>
      <c r="K107" s="20"/>
      <c r="L107" s="20"/>
      <c r="M107" s="20"/>
      <c r="N107" s="20"/>
      <c r="O107" s="20"/>
      <c r="P107" s="20"/>
    </row>
    <row r="108" spans="2:16">
      <c r="B108" s="129" t="s">
        <v>662</v>
      </c>
      <c r="C108" s="130" t="s">
        <v>526</v>
      </c>
      <c r="D108" s="131">
        <v>117126.4845873</v>
      </c>
      <c r="E108" s="132">
        <f t="shared" si="3"/>
        <v>4.3033489441744819E-3</v>
      </c>
      <c r="F108" s="132">
        <v>0</v>
      </c>
      <c r="G108" s="132">
        <v>0.35094999999999998</v>
      </c>
      <c r="H108" s="133">
        <f t="shared" si="4"/>
        <v>0.35094999999999998</v>
      </c>
      <c r="I108" s="134">
        <f t="shared" si="5"/>
        <v>1.5102603119580343E-3</v>
      </c>
      <c r="J108" s="20"/>
      <c r="K108" s="20"/>
      <c r="L108" s="20"/>
      <c r="M108" s="20"/>
      <c r="N108" s="20"/>
      <c r="O108" s="20"/>
      <c r="P108" s="20"/>
    </row>
    <row r="109" spans="2:16">
      <c r="B109" s="129" t="s">
        <v>663</v>
      </c>
      <c r="C109" s="130" t="s">
        <v>142</v>
      </c>
      <c r="D109" s="131">
        <v>70902.275191769993</v>
      </c>
      <c r="E109" s="132">
        <f t="shared" si="3"/>
        <v>2.6050233827230886E-3</v>
      </c>
      <c r="F109" s="132">
        <v>2.7913835782377415E-4</v>
      </c>
      <c r="G109" s="132">
        <v>0.11993000000000001</v>
      </c>
      <c r="H109" s="133">
        <f t="shared" si="4"/>
        <v>0.12022587688945069</v>
      </c>
      <c r="I109" s="134">
        <f t="shared" si="5"/>
        <v>3.1319122050540646E-4</v>
      </c>
      <c r="J109" s="20"/>
      <c r="K109" s="20"/>
      <c r="L109" s="20"/>
      <c r="M109" s="20"/>
      <c r="N109" s="20"/>
      <c r="O109" s="20"/>
      <c r="P109" s="20"/>
    </row>
    <row r="110" spans="2:16">
      <c r="B110" s="129" t="s">
        <v>664</v>
      </c>
      <c r="C110" s="130" t="s">
        <v>143</v>
      </c>
      <c r="D110" s="131">
        <v>17227.79199075</v>
      </c>
      <c r="E110" s="132" t="str">
        <f t="shared" si="3"/>
        <v>N/A</v>
      </c>
      <c r="F110" s="132">
        <v>2.2408724513987673E-2</v>
      </c>
      <c r="G110" s="132" t="s">
        <v>41</v>
      </c>
      <c r="H110" s="133" t="str">
        <f t="shared" si="4"/>
        <v>N/A</v>
      </c>
      <c r="I110" s="134" t="str">
        <f t="shared" si="5"/>
        <v>N/A</v>
      </c>
      <c r="J110" s="20"/>
      <c r="K110" s="20"/>
      <c r="L110" s="20"/>
      <c r="M110" s="20"/>
      <c r="N110" s="20"/>
      <c r="O110" s="20"/>
      <c r="P110" s="20"/>
    </row>
    <row r="111" spans="2:16">
      <c r="B111" s="129" t="s">
        <v>665</v>
      </c>
      <c r="C111" s="130" t="s">
        <v>144</v>
      </c>
      <c r="D111" s="131">
        <v>58870.367471799997</v>
      </c>
      <c r="E111" s="132">
        <f t="shared" si="3"/>
        <v>2.1629585707757496E-3</v>
      </c>
      <c r="F111" s="132">
        <v>2.5141942058523808E-2</v>
      </c>
      <c r="G111" s="132">
        <v>3.6000000000000004E-2</v>
      </c>
      <c r="H111" s="133">
        <f t="shared" si="4"/>
        <v>6.1594497015577246E-2</v>
      </c>
      <c r="I111" s="134">
        <f t="shared" si="5"/>
        <v>1.3322634523246413E-4</v>
      </c>
      <c r="J111" s="20"/>
      <c r="K111" s="20"/>
      <c r="L111" s="20"/>
      <c r="M111" s="20"/>
      <c r="N111" s="20"/>
      <c r="O111" s="20"/>
      <c r="P111" s="20"/>
    </row>
    <row r="112" spans="2:16">
      <c r="B112" s="129" t="s">
        <v>666</v>
      </c>
      <c r="C112" s="130" t="s">
        <v>145</v>
      </c>
      <c r="D112" s="131">
        <v>19038.876095599997</v>
      </c>
      <c r="E112" s="132">
        <f t="shared" si="3"/>
        <v>6.9950812263303236E-4</v>
      </c>
      <c r="F112" s="132">
        <v>2.7317073170731714E-2</v>
      </c>
      <c r="G112" s="132">
        <v>3.56E-2</v>
      </c>
      <c r="H112" s="133">
        <f t="shared" si="4"/>
        <v>6.3403317073170734E-2</v>
      </c>
      <c r="I112" s="134">
        <f t="shared" si="5"/>
        <v>4.4351135294560551E-5</v>
      </c>
      <c r="J112" s="20"/>
      <c r="K112" s="20"/>
      <c r="L112" s="20"/>
      <c r="M112" s="20"/>
      <c r="N112" s="20"/>
      <c r="O112" s="20"/>
      <c r="P112" s="20"/>
    </row>
    <row r="113" spans="2:16">
      <c r="B113" s="129" t="s">
        <v>667</v>
      </c>
      <c r="C113" s="130" t="s">
        <v>146</v>
      </c>
      <c r="D113" s="131">
        <v>10369.021244620002</v>
      </c>
      <c r="E113" s="132">
        <f t="shared" si="3"/>
        <v>3.8096863217899874E-4</v>
      </c>
      <c r="F113" s="132">
        <v>3.7480884192965386E-2</v>
      </c>
      <c r="G113" s="132">
        <v>9.6530000000000005E-2</v>
      </c>
      <c r="H113" s="133">
        <f t="shared" si="4"/>
        <v>0.13581989906853886</v>
      </c>
      <c r="I113" s="134">
        <f t="shared" si="5"/>
        <v>5.1743121170830913E-5</v>
      </c>
      <c r="J113" s="20"/>
      <c r="K113" s="20"/>
      <c r="L113" s="20"/>
      <c r="M113" s="20"/>
      <c r="N113" s="20"/>
      <c r="O113" s="20"/>
      <c r="P113" s="20"/>
    </row>
    <row r="114" spans="2:16">
      <c r="B114" s="129" t="s">
        <v>668</v>
      </c>
      <c r="C114" s="130" t="s">
        <v>147</v>
      </c>
      <c r="D114" s="131">
        <v>198256.32607098241</v>
      </c>
      <c r="E114" s="132">
        <f t="shared" si="3"/>
        <v>7.2841437568935841E-3</v>
      </c>
      <c r="F114" s="132">
        <v>1.9137218907755851E-2</v>
      </c>
      <c r="G114" s="132">
        <v>0.10547000000000001</v>
      </c>
      <c r="H114" s="133">
        <f t="shared" si="4"/>
        <v>0.12561642014685637</v>
      </c>
      <c r="I114" s="134">
        <f t="shared" si="5"/>
        <v>9.1500806257604529E-4</v>
      </c>
      <c r="J114" s="20"/>
      <c r="K114" s="20"/>
      <c r="L114" s="20"/>
      <c r="M114" s="20"/>
      <c r="N114" s="20"/>
      <c r="O114" s="20"/>
      <c r="P114" s="20"/>
    </row>
    <row r="115" spans="2:16">
      <c r="B115" s="129" t="s">
        <v>669</v>
      </c>
      <c r="C115" s="130" t="s">
        <v>148</v>
      </c>
      <c r="D115" s="131">
        <v>73317.626518739999</v>
      </c>
      <c r="E115" s="132">
        <f t="shared" si="3"/>
        <v>2.6937659042744768E-3</v>
      </c>
      <c r="F115" s="132">
        <v>2.6516447529204748E-2</v>
      </c>
      <c r="G115" s="132">
        <v>8.6730000000000002E-2</v>
      </c>
      <c r="H115" s="133">
        <f t="shared" si="4"/>
        <v>0.11439633327630871</v>
      </c>
      <c r="I115" s="134">
        <f t="shared" si="5"/>
        <v>3.0815694215374019E-4</v>
      </c>
      <c r="J115" s="20"/>
      <c r="K115" s="20"/>
      <c r="L115" s="20"/>
      <c r="M115" s="20"/>
      <c r="N115" s="20"/>
      <c r="O115" s="20"/>
      <c r="P115" s="20"/>
    </row>
    <row r="116" spans="2:16">
      <c r="B116" s="129" t="s">
        <v>670</v>
      </c>
      <c r="C116" s="130" t="s">
        <v>149</v>
      </c>
      <c r="D116" s="131">
        <v>22661.985725279999</v>
      </c>
      <c r="E116" s="132">
        <f t="shared" si="3"/>
        <v>8.326249412112485E-4</v>
      </c>
      <c r="F116" s="132">
        <v>0</v>
      </c>
      <c r="G116" s="132">
        <v>0.23120000000000002</v>
      </c>
      <c r="H116" s="133">
        <f t="shared" si="4"/>
        <v>0.23120000000000002</v>
      </c>
      <c r="I116" s="134">
        <f t="shared" si="5"/>
        <v>1.9250288640804066E-4</v>
      </c>
      <c r="J116" s="20"/>
      <c r="K116" s="20"/>
      <c r="L116" s="20"/>
      <c r="M116" s="20"/>
      <c r="N116" s="20"/>
      <c r="O116" s="20"/>
      <c r="P116" s="20"/>
    </row>
    <row r="117" spans="2:16">
      <c r="B117" s="129" t="s">
        <v>671</v>
      </c>
      <c r="C117" s="130" t="s">
        <v>150</v>
      </c>
      <c r="D117" s="131">
        <v>27956.593110479997</v>
      </c>
      <c r="E117" s="132">
        <f t="shared" si="3"/>
        <v>1.0271543269535176E-3</v>
      </c>
      <c r="F117" s="132">
        <v>2.6611135466900481E-2</v>
      </c>
      <c r="G117" s="132">
        <v>0.1</v>
      </c>
      <c r="H117" s="133">
        <f t="shared" si="4"/>
        <v>0.12794169224024551</v>
      </c>
      <c r="I117" s="134">
        <f t="shared" si="5"/>
        <v>1.3141586278232346E-4</v>
      </c>
      <c r="J117" s="20"/>
      <c r="K117" s="20"/>
      <c r="L117" s="20"/>
      <c r="M117" s="20"/>
      <c r="N117" s="20"/>
      <c r="O117" s="20"/>
      <c r="P117" s="20"/>
    </row>
    <row r="118" spans="2:16">
      <c r="B118" s="129" t="s">
        <v>672</v>
      </c>
      <c r="C118" s="130" t="s">
        <v>6</v>
      </c>
      <c r="D118" s="131">
        <v>17311.552733220004</v>
      </c>
      <c r="E118" s="132">
        <f t="shared" si="3"/>
        <v>6.3604446457194298E-4</v>
      </c>
      <c r="F118" s="132">
        <v>2.5053287424167899E-2</v>
      </c>
      <c r="G118" s="132">
        <v>7.2179999999999994E-2</v>
      </c>
      <c r="H118" s="133">
        <f t="shared" si="4"/>
        <v>9.8137460567306115E-2</v>
      </c>
      <c r="I118" s="134">
        <f t="shared" si="5"/>
        <v>6.2419788560982381E-5</v>
      </c>
      <c r="J118" s="20"/>
      <c r="K118" s="20"/>
      <c r="L118" s="20"/>
      <c r="M118" s="20"/>
      <c r="N118" s="20"/>
      <c r="O118" s="20"/>
      <c r="P118" s="20"/>
    </row>
    <row r="119" spans="2:16">
      <c r="B119" s="129" t="s">
        <v>673</v>
      </c>
      <c r="C119" s="130" t="s">
        <v>151</v>
      </c>
      <c r="D119" s="131">
        <v>23880.171315119998</v>
      </c>
      <c r="E119" s="132">
        <f t="shared" si="3"/>
        <v>8.7738234761952508E-4</v>
      </c>
      <c r="F119" s="132">
        <v>0</v>
      </c>
      <c r="G119" s="132">
        <v>0.14896999999999999</v>
      </c>
      <c r="H119" s="133">
        <f t="shared" si="4"/>
        <v>0.14896999999999999</v>
      </c>
      <c r="I119" s="134">
        <f t="shared" si="5"/>
        <v>1.3070364832488065E-4</v>
      </c>
      <c r="J119" s="20"/>
      <c r="K119" s="20"/>
      <c r="L119" s="20"/>
      <c r="M119" s="20"/>
      <c r="N119" s="20"/>
      <c r="O119" s="20"/>
      <c r="P119" s="20"/>
    </row>
    <row r="120" spans="2:16">
      <c r="B120" s="129" t="s">
        <v>674</v>
      </c>
      <c r="C120" s="130" t="s">
        <v>7</v>
      </c>
      <c r="D120" s="131">
        <v>13000.630185460001</v>
      </c>
      <c r="E120" s="132">
        <f t="shared" si="3"/>
        <v>4.7765668353601752E-4</v>
      </c>
      <c r="F120" s="132">
        <v>4.4680030840400925E-2</v>
      </c>
      <c r="G120" s="132">
        <v>4.2700000000000002E-2</v>
      </c>
      <c r="H120" s="133">
        <f t="shared" si="4"/>
        <v>8.8333949498843489E-2</v>
      </c>
      <c r="I120" s="134">
        <f t="shared" si="5"/>
        <v>4.219330136125564E-5</v>
      </c>
      <c r="J120" s="20"/>
      <c r="K120" s="20"/>
      <c r="L120" s="20"/>
      <c r="M120" s="20"/>
      <c r="N120" s="20"/>
      <c r="O120" s="20"/>
      <c r="P120" s="20"/>
    </row>
    <row r="121" spans="2:16">
      <c r="B121" s="129" t="s">
        <v>675</v>
      </c>
      <c r="C121" s="130" t="s">
        <v>152</v>
      </c>
      <c r="D121" s="131">
        <v>48607.299308820002</v>
      </c>
      <c r="E121" s="132">
        <f t="shared" si="3"/>
        <v>1.7858827650878227E-3</v>
      </c>
      <c r="F121" s="132">
        <v>1.5330075692248731E-2</v>
      </c>
      <c r="G121" s="132">
        <v>4.9670000000000006E-2</v>
      </c>
      <c r="H121" s="133">
        <f t="shared" si="4"/>
        <v>6.5380798122065736E-2</v>
      </c>
      <c r="I121" s="134">
        <f t="shared" si="5"/>
        <v>1.1676244053388348E-4</v>
      </c>
      <c r="J121" s="20"/>
      <c r="K121" s="20"/>
      <c r="L121" s="20"/>
      <c r="M121" s="20"/>
      <c r="N121" s="20"/>
      <c r="O121" s="20"/>
      <c r="P121" s="20"/>
    </row>
    <row r="122" spans="2:16">
      <c r="B122" s="129" t="s">
        <v>676</v>
      </c>
      <c r="C122" s="130" t="s">
        <v>153</v>
      </c>
      <c r="D122" s="131">
        <v>6567.5872353000004</v>
      </c>
      <c r="E122" s="132">
        <f t="shared" si="3"/>
        <v>2.4129999030011502E-4</v>
      </c>
      <c r="F122" s="132">
        <v>2.1677018633540372E-2</v>
      </c>
      <c r="G122" s="132">
        <v>0.28012999999999999</v>
      </c>
      <c r="H122" s="133">
        <f t="shared" si="4"/>
        <v>0.30484321024844718</v>
      </c>
      <c r="I122" s="134">
        <f t="shared" si="5"/>
        <v>7.3558663676006231E-5</v>
      </c>
      <c r="J122" s="20"/>
      <c r="K122" s="20"/>
      <c r="L122" s="20"/>
      <c r="M122" s="20"/>
      <c r="N122" s="20"/>
      <c r="O122" s="20"/>
      <c r="P122" s="20"/>
    </row>
    <row r="123" spans="2:16">
      <c r="B123" s="129" t="s">
        <v>677</v>
      </c>
      <c r="C123" s="130" t="s">
        <v>527</v>
      </c>
      <c r="D123" s="131">
        <v>15710.869115039999</v>
      </c>
      <c r="E123" s="132">
        <f t="shared" si="3"/>
        <v>5.7723368251420837E-4</v>
      </c>
      <c r="F123" s="132">
        <v>1.893222264293828E-4</v>
      </c>
      <c r="G123" s="132">
        <v>6.0250000000000005E-2</v>
      </c>
      <c r="H123" s="133">
        <f t="shared" si="4"/>
        <v>6.0445025558500572E-2</v>
      </c>
      <c r="I123" s="134">
        <f t="shared" si="5"/>
        <v>3.489090469279873E-5</v>
      </c>
      <c r="J123" s="20"/>
      <c r="K123" s="20"/>
      <c r="L123" s="20"/>
      <c r="M123" s="20"/>
      <c r="N123" s="20"/>
      <c r="O123" s="20"/>
      <c r="P123" s="20"/>
    </row>
    <row r="124" spans="2:16">
      <c r="B124" s="129" t="s">
        <v>678</v>
      </c>
      <c r="C124" s="130" t="s">
        <v>154</v>
      </c>
      <c r="D124" s="131">
        <v>68798.745420900013</v>
      </c>
      <c r="E124" s="132">
        <f t="shared" si="3"/>
        <v>2.5277375096738907E-3</v>
      </c>
      <c r="F124" s="132">
        <v>2.1180223285486445E-2</v>
      </c>
      <c r="G124" s="132">
        <v>8.0000000000000002E-3</v>
      </c>
      <c r="H124" s="133">
        <f t="shared" si="4"/>
        <v>2.9264944178628391E-2</v>
      </c>
      <c r="I124" s="134">
        <f t="shared" si="5"/>
        <v>7.3974097118831552E-5</v>
      </c>
      <c r="J124" s="20"/>
      <c r="K124" s="20"/>
      <c r="L124" s="20"/>
      <c r="M124" s="20"/>
      <c r="N124" s="20"/>
      <c r="O124" s="20"/>
      <c r="P124" s="20"/>
    </row>
    <row r="125" spans="2:16">
      <c r="B125" s="129" t="s">
        <v>679</v>
      </c>
      <c r="C125" s="130" t="s">
        <v>155</v>
      </c>
      <c r="D125" s="131">
        <v>128941.74486000001</v>
      </c>
      <c r="E125" s="132">
        <f t="shared" si="3"/>
        <v>4.7374539034313514E-3</v>
      </c>
      <c r="F125" s="132">
        <v>9.3397745571658624E-3</v>
      </c>
      <c r="G125" s="132">
        <v>8.8729999999999989E-2</v>
      </c>
      <c r="H125" s="133">
        <f t="shared" si="4"/>
        <v>9.8484133655394518E-2</v>
      </c>
      <c r="I125" s="134">
        <f t="shared" si="5"/>
        <v>4.6656404341180371E-4</v>
      </c>
      <c r="J125" s="20"/>
      <c r="K125" s="20"/>
      <c r="L125" s="20"/>
      <c r="M125" s="20"/>
      <c r="N125" s="20"/>
      <c r="O125" s="20"/>
      <c r="P125" s="20"/>
    </row>
    <row r="126" spans="2:16">
      <c r="B126" s="129" t="s">
        <v>680</v>
      </c>
      <c r="C126" s="130" t="s">
        <v>529</v>
      </c>
      <c r="D126" s="131">
        <v>8397.44287248</v>
      </c>
      <c r="E126" s="132">
        <f t="shared" si="3"/>
        <v>3.085307908487392E-4</v>
      </c>
      <c r="F126" s="132">
        <v>3.889891696750903E-2</v>
      </c>
      <c r="G126" s="132">
        <v>7.3050000000000004E-2</v>
      </c>
      <c r="H126" s="133">
        <f t="shared" si="4"/>
        <v>0.1133696999097473</v>
      </c>
      <c r="I126" s="134">
        <f t="shared" si="5"/>
        <v>3.4978043171438568E-5</v>
      </c>
      <c r="J126" s="20"/>
      <c r="K126" s="20"/>
      <c r="L126" s="20"/>
      <c r="M126" s="20"/>
      <c r="N126" s="20"/>
      <c r="O126" s="20"/>
      <c r="P126" s="20"/>
    </row>
    <row r="127" spans="2:16">
      <c r="B127" s="129" t="s">
        <v>681</v>
      </c>
      <c r="C127" s="130" t="s">
        <v>156</v>
      </c>
      <c r="D127" s="131">
        <v>14437.224907420001</v>
      </c>
      <c r="E127" s="132">
        <f t="shared" si="3"/>
        <v>5.3043866876964193E-4</v>
      </c>
      <c r="F127" s="132">
        <v>2.958629335562056E-2</v>
      </c>
      <c r="G127" s="132">
        <v>7.0669999999999997E-2</v>
      </c>
      <c r="H127" s="133">
        <f t="shared" si="4"/>
        <v>0.10130172503134141</v>
      </c>
      <c r="I127" s="134">
        <f t="shared" si="5"/>
        <v>5.373435216969305E-5</v>
      </c>
      <c r="J127" s="20"/>
      <c r="K127" s="20"/>
      <c r="L127" s="20"/>
      <c r="M127" s="20"/>
      <c r="N127" s="20"/>
      <c r="O127" s="20"/>
      <c r="P127" s="20"/>
    </row>
    <row r="128" spans="2:16">
      <c r="B128" s="129" t="s">
        <v>682</v>
      </c>
      <c r="C128" s="130" t="s">
        <v>683</v>
      </c>
      <c r="D128" s="131">
        <v>5880.4241083000006</v>
      </c>
      <c r="E128" s="132">
        <f t="shared" si="3"/>
        <v>2.1605290184296069E-4</v>
      </c>
      <c r="F128" s="132">
        <v>0</v>
      </c>
      <c r="G128" s="132">
        <v>4.0730000000000002E-2</v>
      </c>
      <c r="H128" s="133">
        <f t="shared" si="4"/>
        <v>4.0730000000000002E-2</v>
      </c>
      <c r="I128" s="134">
        <f t="shared" si="5"/>
        <v>8.7998346920637884E-6</v>
      </c>
      <c r="J128" s="20"/>
      <c r="K128" s="20"/>
      <c r="L128" s="20"/>
      <c r="M128" s="20"/>
      <c r="N128" s="20"/>
      <c r="O128" s="20"/>
      <c r="P128" s="20"/>
    </row>
    <row r="129" spans="2:16">
      <c r="B129" s="129" t="s">
        <v>684</v>
      </c>
      <c r="C129" s="130" t="s">
        <v>685</v>
      </c>
      <c r="D129" s="131">
        <v>20600.091735720001</v>
      </c>
      <c r="E129" s="132" t="str">
        <f t="shared" si="3"/>
        <v>N/A</v>
      </c>
      <c r="F129" s="132" t="s">
        <v>530</v>
      </c>
      <c r="G129" s="132" t="s">
        <v>41</v>
      </c>
      <c r="H129" s="133" t="str">
        <f t="shared" si="4"/>
        <v>N/A</v>
      </c>
      <c r="I129" s="134" t="str">
        <f t="shared" si="5"/>
        <v>N/A</v>
      </c>
      <c r="J129" s="20"/>
      <c r="K129" s="20"/>
      <c r="L129" s="20"/>
      <c r="M129" s="20"/>
      <c r="N129" s="20"/>
      <c r="O129" s="20"/>
      <c r="P129" s="20"/>
    </row>
    <row r="130" spans="2:16">
      <c r="B130" s="129" t="s">
        <v>686</v>
      </c>
      <c r="C130" s="130" t="s">
        <v>157</v>
      </c>
      <c r="D130" s="131">
        <v>142922.31</v>
      </c>
      <c r="E130" s="132">
        <f t="shared" si="3"/>
        <v>5.2511144170732426E-3</v>
      </c>
      <c r="F130" s="132">
        <v>0</v>
      </c>
      <c r="G130" s="132">
        <v>0.2238</v>
      </c>
      <c r="H130" s="133">
        <f t="shared" si="4"/>
        <v>0.2238</v>
      </c>
      <c r="I130" s="134">
        <f t="shared" si="5"/>
        <v>1.1751994065409917E-3</v>
      </c>
      <c r="J130" s="20"/>
      <c r="K130" s="20"/>
      <c r="L130" s="20"/>
      <c r="M130" s="20"/>
      <c r="N130" s="20"/>
      <c r="O130" s="20"/>
      <c r="P130" s="20"/>
    </row>
    <row r="131" spans="2:16">
      <c r="B131" s="129" t="s">
        <v>687</v>
      </c>
      <c r="C131" s="130" t="s">
        <v>158</v>
      </c>
      <c r="D131" s="131">
        <v>192174.49442099998</v>
      </c>
      <c r="E131" s="132">
        <f t="shared" si="3"/>
        <v>7.06069093235251E-3</v>
      </c>
      <c r="F131" s="132">
        <v>3.1368653421633558E-2</v>
      </c>
      <c r="G131" s="132">
        <v>5.4000000000000006E-2</v>
      </c>
      <c r="H131" s="133">
        <f t="shared" si="4"/>
        <v>8.6215607064017666E-2</v>
      </c>
      <c r="I131" s="134">
        <f t="shared" si="5"/>
        <v>6.0874175502417653E-4</v>
      </c>
      <c r="J131" s="20"/>
      <c r="K131" s="20"/>
      <c r="L131" s="20"/>
      <c r="M131" s="20"/>
      <c r="N131" s="20"/>
      <c r="O131" s="20"/>
      <c r="P131" s="20"/>
    </row>
    <row r="132" spans="2:16">
      <c r="B132" s="129" t="s">
        <v>688</v>
      </c>
      <c r="C132" s="130" t="s">
        <v>159</v>
      </c>
      <c r="D132" s="131">
        <v>56938.453817879999</v>
      </c>
      <c r="E132" s="132">
        <f t="shared" si="3"/>
        <v>2.0919780524743035E-3</v>
      </c>
      <c r="F132" s="132">
        <v>1.3176696894751306E-2</v>
      </c>
      <c r="G132" s="132">
        <v>0.11967999999999999</v>
      </c>
      <c r="H132" s="133">
        <f t="shared" si="4"/>
        <v>0.13364519043693321</v>
      </c>
      <c r="I132" s="134">
        <f t="shared" si="5"/>
        <v>2.7958280521281294E-4</v>
      </c>
      <c r="J132" s="20"/>
      <c r="K132" s="20"/>
      <c r="L132" s="20"/>
      <c r="M132" s="20"/>
      <c r="N132" s="20"/>
      <c r="O132" s="20"/>
      <c r="P132" s="20"/>
    </row>
    <row r="133" spans="2:16">
      <c r="B133" s="129" t="s">
        <v>689</v>
      </c>
      <c r="C133" s="130" t="s">
        <v>160</v>
      </c>
      <c r="D133" s="131">
        <v>27097.24362831</v>
      </c>
      <c r="E133" s="132">
        <f t="shared" si="3"/>
        <v>9.9558093260292743E-4</v>
      </c>
      <c r="F133" s="132">
        <v>8.7124250410603125E-3</v>
      </c>
      <c r="G133" s="132">
        <v>0.11067</v>
      </c>
      <c r="H133" s="133">
        <f t="shared" si="4"/>
        <v>0.11986452708070738</v>
      </c>
      <c r="I133" s="134">
        <f t="shared" si="5"/>
        <v>1.1933483765701951E-4</v>
      </c>
      <c r="J133" s="20"/>
      <c r="K133" s="20"/>
      <c r="L133" s="20"/>
      <c r="M133" s="20"/>
      <c r="N133" s="20"/>
      <c r="O133" s="20"/>
      <c r="P133" s="20"/>
    </row>
    <row r="134" spans="2:16">
      <c r="B134" s="129" t="s">
        <v>690</v>
      </c>
      <c r="C134" s="130" t="s">
        <v>161</v>
      </c>
      <c r="D134" s="131">
        <v>14827.115760000001</v>
      </c>
      <c r="E134" s="132">
        <f t="shared" si="3"/>
        <v>5.4476366447582525E-4</v>
      </c>
      <c r="F134" s="132">
        <v>7.3529411764705885E-2</v>
      </c>
      <c r="G134" s="132">
        <v>3.9670000000000004E-2</v>
      </c>
      <c r="H134" s="133">
        <f t="shared" si="4"/>
        <v>0.11465786764705882</v>
      </c>
      <c r="I134" s="134">
        <f t="shared" si="5"/>
        <v>6.2461440140395929E-5</v>
      </c>
      <c r="J134" s="20"/>
      <c r="K134" s="20"/>
      <c r="L134" s="20"/>
      <c r="M134" s="20"/>
      <c r="N134" s="20"/>
      <c r="O134" s="20"/>
      <c r="P134" s="20"/>
    </row>
    <row r="135" spans="2:16">
      <c r="B135" s="129" t="s">
        <v>691</v>
      </c>
      <c r="C135" s="130" t="s">
        <v>162</v>
      </c>
      <c r="D135" s="131">
        <v>33751.957268080005</v>
      </c>
      <c r="E135" s="132">
        <f t="shared" si="3"/>
        <v>1.2400820376808556E-3</v>
      </c>
      <c r="F135" s="132">
        <v>1.4438676184295911E-2</v>
      </c>
      <c r="G135" s="132">
        <v>0.11200000000000002</v>
      </c>
      <c r="H135" s="133">
        <f t="shared" si="4"/>
        <v>0.12724724205061649</v>
      </c>
      <c r="I135" s="134">
        <f t="shared" si="5"/>
        <v>1.5779701921139755E-4</v>
      </c>
      <c r="J135" s="20"/>
      <c r="K135" s="20"/>
      <c r="L135" s="20"/>
      <c r="M135" s="20"/>
      <c r="N135" s="20"/>
      <c r="O135" s="20"/>
      <c r="P135" s="20"/>
    </row>
    <row r="136" spans="2:16">
      <c r="B136" s="129" t="s">
        <v>1126</v>
      </c>
      <c r="C136" s="130" t="s">
        <v>1127</v>
      </c>
      <c r="D136" s="131">
        <v>19836.108555299998</v>
      </c>
      <c r="E136" s="132">
        <f t="shared" si="3"/>
        <v>7.2879927292922786E-4</v>
      </c>
      <c r="F136" s="132">
        <v>1.3552283880709701E-2</v>
      </c>
      <c r="G136" s="132">
        <v>0.156</v>
      </c>
      <c r="H136" s="133">
        <f t="shared" si="4"/>
        <v>0.17060936202340507</v>
      </c>
      <c r="I136" s="134">
        <f t="shared" si="5"/>
        <v>1.2433997899757705E-4</v>
      </c>
      <c r="J136" s="20"/>
      <c r="K136" s="20"/>
      <c r="L136" s="20"/>
      <c r="M136" s="20"/>
      <c r="N136" s="20"/>
      <c r="O136" s="20"/>
      <c r="P136" s="20"/>
    </row>
    <row r="137" spans="2:16">
      <c r="B137" s="129" t="s">
        <v>692</v>
      </c>
      <c r="C137" s="130" t="s">
        <v>163</v>
      </c>
      <c r="D137" s="131">
        <v>14369.759564700002</v>
      </c>
      <c r="E137" s="132">
        <f t="shared" si="3"/>
        <v>5.2795992186294985E-4</v>
      </c>
      <c r="F137" s="132">
        <v>1.2732215677390125E-2</v>
      </c>
      <c r="G137" s="132">
        <v>7.8E-2</v>
      </c>
      <c r="H137" s="133">
        <f t="shared" si="4"/>
        <v>9.1228772088808335E-2</v>
      </c>
      <c r="I137" s="134">
        <f t="shared" si="5"/>
        <v>4.8165135383660111E-5</v>
      </c>
      <c r="J137" s="20"/>
      <c r="K137" s="20"/>
      <c r="L137" s="20"/>
      <c r="M137" s="20"/>
      <c r="N137" s="20"/>
      <c r="O137" s="20"/>
      <c r="P137" s="20"/>
    </row>
    <row r="138" spans="2:16">
      <c r="B138" s="129" t="s">
        <v>693</v>
      </c>
      <c r="C138" s="130" t="s">
        <v>164</v>
      </c>
      <c r="D138" s="131">
        <v>95737.941275130011</v>
      </c>
      <c r="E138" s="132">
        <f t="shared" si="3"/>
        <v>3.5175116025674834E-3</v>
      </c>
      <c r="F138" s="132">
        <v>2.7082484033156676E-2</v>
      </c>
      <c r="G138" s="132">
        <v>5.8400000000000001E-2</v>
      </c>
      <c r="H138" s="133">
        <f t="shared" si="4"/>
        <v>8.6273292566924842E-2</v>
      </c>
      <c r="I138" s="134">
        <f t="shared" si="5"/>
        <v>3.0346730759585718E-4</v>
      </c>
      <c r="J138" s="20"/>
      <c r="K138" s="20"/>
      <c r="L138" s="20"/>
      <c r="M138" s="20"/>
      <c r="N138" s="20"/>
      <c r="O138" s="20"/>
      <c r="P138" s="20"/>
    </row>
    <row r="139" spans="2:16">
      <c r="B139" s="129" t="s">
        <v>694</v>
      </c>
      <c r="C139" s="130" t="s">
        <v>165</v>
      </c>
      <c r="D139" s="131">
        <v>223047.28329647999</v>
      </c>
      <c r="E139" s="132">
        <f t="shared" si="3"/>
        <v>8.1949893267689693E-3</v>
      </c>
      <c r="F139" s="132">
        <v>4.0403526619192949E-2</v>
      </c>
      <c r="G139" s="132">
        <v>1.8169999999999999E-2</v>
      </c>
      <c r="H139" s="133">
        <f t="shared" si="4"/>
        <v>5.8940592658528315E-2</v>
      </c>
      <c r="I139" s="134">
        <f t="shared" si="5"/>
        <v>4.8301752775007701E-4</v>
      </c>
      <c r="J139" s="20"/>
      <c r="K139" s="20"/>
      <c r="L139" s="20"/>
      <c r="M139" s="20"/>
      <c r="N139" s="20"/>
      <c r="O139" s="20"/>
      <c r="P139" s="20"/>
    </row>
    <row r="140" spans="2:16">
      <c r="B140" s="129" t="s">
        <v>695</v>
      </c>
      <c r="C140" s="130" t="s">
        <v>166</v>
      </c>
      <c r="D140" s="131">
        <v>15831.00973125</v>
      </c>
      <c r="E140" s="132">
        <f t="shared" si="3"/>
        <v>5.8164777379118545E-4</v>
      </c>
      <c r="F140" s="132">
        <v>6.3492063492063492E-3</v>
      </c>
      <c r="G140" s="132">
        <v>8.224999999999999E-2</v>
      </c>
      <c r="H140" s="133">
        <f t="shared" si="4"/>
        <v>8.8860317460317445E-2</v>
      </c>
      <c r="I140" s="134">
        <f t="shared" si="5"/>
        <v>5.168540582917165E-5</v>
      </c>
      <c r="J140" s="20"/>
      <c r="K140" s="20"/>
      <c r="L140" s="20"/>
      <c r="M140" s="20"/>
      <c r="N140" s="20"/>
      <c r="O140" s="20"/>
      <c r="P140" s="20"/>
    </row>
    <row r="141" spans="2:16">
      <c r="B141" s="129" t="s">
        <v>696</v>
      </c>
      <c r="C141" s="130" t="s">
        <v>8</v>
      </c>
      <c r="D141" s="131">
        <v>66571.792655279991</v>
      </c>
      <c r="E141" s="132">
        <f t="shared" ref="E141:E204" si="6">IF(OR(H141="N/A",D141="N/A"),"N/A",D141/$D$513)</f>
        <v>2.4459169473439895E-3</v>
      </c>
      <c r="F141" s="132">
        <v>4.5202769535113756E-2</v>
      </c>
      <c r="G141" s="132">
        <v>4.5700000000000005E-2</v>
      </c>
      <c r="H141" s="133">
        <f t="shared" ref="H141:H204" si="7">IFERROR(F141*(1+0.5*G141)+G141,"N/A")</f>
        <v>9.1935652818991104E-2</v>
      </c>
      <c r="I141" s="134">
        <f t="shared" ref="I141:I204" si="8">IF(AND(ISNUMBER(D141),ISNUMBER(H141)),E141*H141,"N/A")</f>
        <v>2.2486697129510356E-4</v>
      </c>
      <c r="J141" s="20"/>
      <c r="K141" s="20"/>
      <c r="L141" s="20"/>
      <c r="M141" s="20"/>
      <c r="N141" s="20"/>
      <c r="O141" s="20"/>
      <c r="P141" s="20"/>
    </row>
    <row r="142" spans="2:16">
      <c r="B142" s="129" t="s">
        <v>697</v>
      </c>
      <c r="C142" s="130" t="s">
        <v>167</v>
      </c>
      <c r="D142" s="131">
        <v>36689.722107419999</v>
      </c>
      <c r="E142" s="132">
        <f t="shared" si="6"/>
        <v>1.3480185753832557E-3</v>
      </c>
      <c r="F142" s="132">
        <v>2.6158998766084966E-2</v>
      </c>
      <c r="G142" s="132">
        <v>0.1201</v>
      </c>
      <c r="H142" s="133">
        <f t="shared" si="7"/>
        <v>0.14782984664198837</v>
      </c>
      <c r="I142" s="134">
        <f t="shared" si="8"/>
        <v>1.9927737926945832E-4</v>
      </c>
      <c r="J142" s="20"/>
      <c r="K142" s="20"/>
      <c r="L142" s="20"/>
      <c r="M142" s="20"/>
      <c r="N142" s="20"/>
      <c r="O142" s="20"/>
      <c r="P142" s="20"/>
    </row>
    <row r="143" spans="2:16">
      <c r="B143" s="129" t="s">
        <v>1128</v>
      </c>
      <c r="C143" s="130" t="s">
        <v>1129</v>
      </c>
      <c r="D143" s="131">
        <v>48004.2752616</v>
      </c>
      <c r="E143" s="132">
        <f t="shared" si="6"/>
        <v>1.7637270339902857E-3</v>
      </c>
      <c r="F143" s="132">
        <v>1.8086419753086419E-2</v>
      </c>
      <c r="G143" s="132">
        <v>5.135E-2</v>
      </c>
      <c r="H143" s="133">
        <f t="shared" si="7"/>
        <v>6.9900788580246911E-2</v>
      </c>
      <c r="I143" s="134">
        <f t="shared" si="8"/>
        <v>1.2328591051622093E-4</v>
      </c>
      <c r="J143" s="20"/>
      <c r="K143" s="20"/>
      <c r="L143" s="20"/>
      <c r="M143" s="20"/>
      <c r="N143" s="20"/>
      <c r="O143" s="20"/>
      <c r="P143" s="20"/>
    </row>
    <row r="144" spans="2:16">
      <c r="B144" s="129" t="s">
        <v>698</v>
      </c>
      <c r="C144" s="130" t="s">
        <v>168</v>
      </c>
      <c r="D144" s="131">
        <v>54315.563864999996</v>
      </c>
      <c r="E144" s="132">
        <f t="shared" si="6"/>
        <v>1.9956103458092997E-3</v>
      </c>
      <c r="F144" s="132">
        <v>1.9228985507246377E-2</v>
      </c>
      <c r="G144" s="132">
        <v>6.08E-2</v>
      </c>
      <c r="H144" s="133">
        <f t="shared" si="7"/>
        <v>8.0613546666666674E-2</v>
      </c>
      <c r="I144" s="134">
        <f t="shared" si="8"/>
        <v>1.608732277403808E-4</v>
      </c>
      <c r="J144" s="20"/>
      <c r="K144" s="20"/>
      <c r="L144" s="20"/>
      <c r="M144" s="20"/>
      <c r="N144" s="20"/>
      <c r="O144" s="20"/>
      <c r="P144" s="20"/>
    </row>
    <row r="145" spans="2:16">
      <c r="B145" s="129" t="s">
        <v>699</v>
      </c>
      <c r="C145" s="130" t="s">
        <v>169</v>
      </c>
      <c r="D145" s="131">
        <v>27171.428170040002</v>
      </c>
      <c r="E145" s="132">
        <f t="shared" si="6"/>
        <v>9.9830654987431342E-4</v>
      </c>
      <c r="F145" s="132">
        <v>1.9300876788186431E-2</v>
      </c>
      <c r="G145" s="132">
        <v>7.1940000000000004E-2</v>
      </c>
      <c r="H145" s="133">
        <f t="shared" si="7"/>
        <v>9.1935129326257498E-2</v>
      </c>
      <c r="I145" s="134">
        <f t="shared" si="8"/>
        <v>9.1779441769944929E-5</v>
      </c>
      <c r="J145" s="20"/>
      <c r="K145" s="20"/>
      <c r="L145" s="20"/>
      <c r="M145" s="20"/>
      <c r="N145" s="20"/>
      <c r="O145" s="20"/>
      <c r="P145" s="20"/>
    </row>
    <row r="146" spans="2:16">
      <c r="B146" s="129" t="s">
        <v>700</v>
      </c>
      <c r="C146" s="130" t="s">
        <v>170</v>
      </c>
      <c r="D146" s="131">
        <v>39368.819184309999</v>
      </c>
      <c r="E146" s="132">
        <f t="shared" si="6"/>
        <v>1.446451390282454E-3</v>
      </c>
      <c r="F146" s="132">
        <v>8.2842915346310539E-3</v>
      </c>
      <c r="G146" s="132">
        <v>0.10950000000000001</v>
      </c>
      <c r="H146" s="133">
        <f t="shared" si="7"/>
        <v>0.11823785649615212</v>
      </c>
      <c r="I146" s="134">
        <f t="shared" si="8"/>
        <v>1.7102531191287652E-4</v>
      </c>
      <c r="J146" s="20"/>
      <c r="K146" s="20"/>
      <c r="L146" s="20"/>
      <c r="M146" s="20"/>
      <c r="N146" s="20"/>
      <c r="O146" s="20"/>
      <c r="P146" s="20"/>
    </row>
    <row r="147" spans="2:16">
      <c r="B147" s="129" t="s">
        <v>701</v>
      </c>
      <c r="C147" s="130" t="s">
        <v>171</v>
      </c>
      <c r="D147" s="131">
        <v>14170.1334472</v>
      </c>
      <c r="E147" s="132">
        <f t="shared" si="6"/>
        <v>5.2062545054333141E-4</v>
      </c>
      <c r="F147" s="132">
        <v>2.0104562737642589E-2</v>
      </c>
      <c r="G147" s="132">
        <v>3.9350000000000003E-2</v>
      </c>
      <c r="H147" s="133">
        <f t="shared" si="7"/>
        <v>5.9850120009505708E-2</v>
      </c>
      <c r="I147" s="134">
        <f t="shared" si="8"/>
        <v>3.1159495695021364E-5</v>
      </c>
      <c r="J147" s="20"/>
      <c r="K147" s="20"/>
      <c r="L147" s="20"/>
      <c r="M147" s="20"/>
      <c r="N147" s="20"/>
      <c r="O147" s="20"/>
      <c r="P147" s="20"/>
    </row>
    <row r="148" spans="2:16">
      <c r="B148" s="129" t="s">
        <v>702</v>
      </c>
      <c r="C148" s="130" t="s">
        <v>172</v>
      </c>
      <c r="D148" s="131">
        <v>20197.11251124</v>
      </c>
      <c r="E148" s="132">
        <f t="shared" si="6"/>
        <v>7.4206293398856155E-4</v>
      </c>
      <c r="F148" s="132">
        <v>1.257069877759533E-2</v>
      </c>
      <c r="G148" s="132">
        <v>0.17293</v>
      </c>
      <c r="H148" s="133">
        <f t="shared" si="7"/>
        <v>0.18658762424740011</v>
      </c>
      <c r="I148" s="134">
        <f t="shared" si="8"/>
        <v>1.3845975989498099E-4</v>
      </c>
      <c r="J148" s="20"/>
      <c r="K148" s="20"/>
      <c r="L148" s="20"/>
      <c r="M148" s="20"/>
      <c r="N148" s="20"/>
      <c r="O148" s="20"/>
      <c r="P148" s="20"/>
    </row>
    <row r="149" spans="2:16">
      <c r="B149" s="129" t="s">
        <v>703</v>
      </c>
      <c r="C149" s="130" t="s">
        <v>173</v>
      </c>
      <c r="D149" s="131">
        <v>106679.11996248001</v>
      </c>
      <c r="E149" s="132">
        <f t="shared" si="6"/>
        <v>3.9195018946703609E-3</v>
      </c>
      <c r="F149" s="132">
        <v>4.5179100457850797E-3</v>
      </c>
      <c r="G149" s="132">
        <v>0.14868000000000001</v>
      </c>
      <c r="H149" s="133">
        <f t="shared" si="7"/>
        <v>0.15353377147858874</v>
      </c>
      <c r="I149" s="134">
        <f t="shared" si="8"/>
        <v>6.017759082062148E-4</v>
      </c>
      <c r="J149" s="20"/>
      <c r="K149" s="20"/>
      <c r="L149" s="20"/>
      <c r="M149" s="20"/>
      <c r="N149" s="20"/>
      <c r="O149" s="20"/>
      <c r="P149" s="20"/>
    </row>
    <row r="150" spans="2:16">
      <c r="B150" s="129" t="s">
        <v>704</v>
      </c>
      <c r="C150" s="130" t="s">
        <v>174</v>
      </c>
      <c r="D150" s="131">
        <v>263835.06154381996</v>
      </c>
      <c r="E150" s="132">
        <f t="shared" si="6"/>
        <v>9.6935747498214878E-3</v>
      </c>
      <c r="F150" s="132">
        <v>1.2699822380106574E-2</v>
      </c>
      <c r="G150" s="132">
        <v>1.47E-2</v>
      </c>
      <c r="H150" s="133">
        <f t="shared" si="7"/>
        <v>2.7493166074600357E-2</v>
      </c>
      <c r="I150" s="134">
        <f t="shared" si="8"/>
        <v>2.6650706045339476E-4</v>
      </c>
      <c r="J150" s="20"/>
      <c r="K150" s="20"/>
      <c r="L150" s="20"/>
      <c r="M150" s="20"/>
      <c r="N150" s="20"/>
      <c r="O150" s="20"/>
      <c r="P150" s="20"/>
    </row>
    <row r="151" spans="2:16">
      <c r="B151" s="129" t="s">
        <v>705</v>
      </c>
      <c r="C151" s="130" t="s">
        <v>175</v>
      </c>
      <c r="D151" s="131">
        <v>21837.557757966664</v>
      </c>
      <c r="E151" s="132">
        <f t="shared" si="6"/>
        <v>8.0233459966137116E-4</v>
      </c>
      <c r="F151" s="132">
        <v>1.0884353741496594E-2</v>
      </c>
      <c r="G151" s="132">
        <v>0.13700000000000001</v>
      </c>
      <c r="H151" s="133">
        <f t="shared" si="7"/>
        <v>0.14862993197278912</v>
      </c>
      <c r="I151" s="134">
        <f t="shared" si="8"/>
        <v>1.1925093696708459E-4</v>
      </c>
      <c r="J151" s="20"/>
      <c r="K151" s="20"/>
      <c r="L151" s="20"/>
      <c r="M151" s="20"/>
      <c r="N151" s="20"/>
      <c r="O151" s="20"/>
      <c r="P151" s="20"/>
    </row>
    <row r="152" spans="2:16">
      <c r="B152" s="129" t="s">
        <v>706</v>
      </c>
      <c r="C152" s="130" t="s">
        <v>707</v>
      </c>
      <c r="D152" s="131">
        <v>17843.838455624998</v>
      </c>
      <c r="E152" s="132">
        <f t="shared" si="6"/>
        <v>6.5560119599423193E-4</v>
      </c>
      <c r="F152" s="132">
        <v>0</v>
      </c>
      <c r="G152" s="132">
        <v>5.4000000000000006E-2</v>
      </c>
      <c r="H152" s="133">
        <f t="shared" si="7"/>
        <v>5.4000000000000006E-2</v>
      </c>
      <c r="I152" s="134">
        <f t="shared" si="8"/>
        <v>3.5402464583688527E-5</v>
      </c>
      <c r="J152" s="20"/>
      <c r="K152" s="20"/>
      <c r="L152" s="20"/>
      <c r="M152" s="20"/>
      <c r="N152" s="20"/>
      <c r="O152" s="20"/>
      <c r="P152" s="20"/>
    </row>
    <row r="153" spans="2:16">
      <c r="B153" s="129" t="s">
        <v>708</v>
      </c>
      <c r="C153" s="130" t="s">
        <v>176</v>
      </c>
      <c r="D153" s="131">
        <v>24773.35967319</v>
      </c>
      <c r="E153" s="132">
        <f t="shared" si="6"/>
        <v>9.1019901748879426E-4</v>
      </c>
      <c r="F153" s="132">
        <v>3.801776448861139E-2</v>
      </c>
      <c r="G153" s="132">
        <v>0.41198000000000001</v>
      </c>
      <c r="H153" s="133">
        <f t="shared" si="7"/>
        <v>0.45782904379562045</v>
      </c>
      <c r="I153" s="134">
        <f t="shared" si="8"/>
        <v>4.1671554584060791E-4</v>
      </c>
      <c r="J153" s="20"/>
      <c r="K153" s="20"/>
      <c r="L153" s="20"/>
      <c r="M153" s="20"/>
      <c r="N153" s="20"/>
      <c r="O153" s="20"/>
      <c r="P153" s="20"/>
    </row>
    <row r="154" spans="2:16">
      <c r="B154" s="129" t="s">
        <v>709</v>
      </c>
      <c r="C154" s="130" t="s">
        <v>177</v>
      </c>
      <c r="D154" s="131">
        <v>22149.225218539999</v>
      </c>
      <c r="E154" s="132">
        <f t="shared" si="6"/>
        <v>8.1378558653353444E-4</v>
      </c>
      <c r="F154" s="132">
        <v>0</v>
      </c>
      <c r="G154" s="132">
        <v>6.8729999999999999E-2</v>
      </c>
      <c r="H154" s="133">
        <f t="shared" si="7"/>
        <v>6.8729999999999999E-2</v>
      </c>
      <c r="I154" s="134">
        <f t="shared" si="8"/>
        <v>5.5931483362449821E-5</v>
      </c>
      <c r="J154" s="20"/>
      <c r="K154" s="20"/>
      <c r="L154" s="20"/>
      <c r="M154" s="20"/>
      <c r="N154" s="20"/>
      <c r="O154" s="20"/>
      <c r="P154" s="20"/>
    </row>
    <row r="155" spans="2:16">
      <c r="B155" s="129" t="s">
        <v>710</v>
      </c>
      <c r="C155" s="130" t="s">
        <v>178</v>
      </c>
      <c r="D155" s="131">
        <v>16509.524768900003</v>
      </c>
      <c r="E155" s="132">
        <f t="shared" si="6"/>
        <v>6.0657712244504441E-4</v>
      </c>
      <c r="F155" s="132">
        <v>1.7122745270567528E-2</v>
      </c>
      <c r="G155" s="132">
        <v>0.10800000000000001</v>
      </c>
      <c r="H155" s="133">
        <f t="shared" si="7"/>
        <v>0.1260473735151782</v>
      </c>
      <c r="I155" s="134">
        <f t="shared" si="8"/>
        <v>7.6457453118592496E-5</v>
      </c>
      <c r="J155" s="20"/>
      <c r="K155" s="20"/>
      <c r="L155" s="20"/>
      <c r="M155" s="20"/>
      <c r="N155" s="20"/>
      <c r="O155" s="20"/>
      <c r="P155" s="20"/>
    </row>
    <row r="156" spans="2:16">
      <c r="B156" s="129" t="s">
        <v>1091</v>
      </c>
      <c r="C156" s="130" t="s">
        <v>1092</v>
      </c>
      <c r="D156" s="131">
        <v>39598.33567968</v>
      </c>
      <c r="E156" s="132">
        <f t="shared" si="6"/>
        <v>1.4548840651936947E-3</v>
      </c>
      <c r="F156" s="132">
        <v>4.9793543543543546E-2</v>
      </c>
      <c r="G156" s="132">
        <v>-7.0999999999999995E-3</v>
      </c>
      <c r="H156" s="133">
        <f t="shared" si="7"/>
        <v>4.2516776463963964E-2</v>
      </c>
      <c r="I156" s="134">
        <f t="shared" si="8"/>
        <v>6.1856980580823488E-5</v>
      </c>
      <c r="J156" s="20"/>
      <c r="K156" s="20"/>
      <c r="L156" s="20"/>
      <c r="M156" s="20"/>
      <c r="N156" s="20"/>
      <c r="O156" s="20"/>
      <c r="P156" s="20"/>
    </row>
    <row r="157" spans="2:16">
      <c r="B157" s="129" t="s">
        <v>711</v>
      </c>
      <c r="C157" s="130" t="s">
        <v>712</v>
      </c>
      <c r="D157" s="131">
        <v>12574.59268912</v>
      </c>
      <c r="E157" s="132">
        <f t="shared" si="6"/>
        <v>4.6200362251814868E-4</v>
      </c>
      <c r="F157" s="132">
        <v>2.5665010230926631E-2</v>
      </c>
      <c r="G157" s="132">
        <v>4.7400000000000005E-2</v>
      </c>
      <c r="H157" s="133">
        <f t="shared" si="7"/>
        <v>7.3673270973399596E-2</v>
      </c>
      <c r="I157" s="134">
        <f t="shared" si="8"/>
        <v>3.4037318072471789E-5</v>
      </c>
      <c r="J157" s="20"/>
      <c r="K157" s="20"/>
      <c r="L157" s="20"/>
      <c r="M157" s="20"/>
      <c r="N157" s="20"/>
      <c r="O157" s="20"/>
      <c r="P157" s="20"/>
    </row>
    <row r="158" spans="2:16">
      <c r="B158" s="129" t="s">
        <v>713</v>
      </c>
      <c r="C158" s="130" t="s">
        <v>179</v>
      </c>
      <c r="D158" s="131">
        <v>14170.285530879999</v>
      </c>
      <c r="E158" s="132">
        <f t="shared" si="6"/>
        <v>5.2063103825601708E-4</v>
      </c>
      <c r="F158" s="132">
        <v>3.0558920228413219E-2</v>
      </c>
      <c r="G158" s="132">
        <v>8.7760000000000005E-2</v>
      </c>
      <c r="H158" s="133">
        <f t="shared" si="7"/>
        <v>0.119659845648036</v>
      </c>
      <c r="I158" s="134">
        <f t="shared" si="8"/>
        <v>6.2298629677291732E-5</v>
      </c>
      <c r="J158" s="20"/>
      <c r="K158" s="20"/>
      <c r="L158" s="20"/>
      <c r="M158" s="20"/>
      <c r="N158" s="20"/>
      <c r="O158" s="20"/>
      <c r="P158" s="20"/>
    </row>
    <row r="159" spans="2:16">
      <c r="B159" s="129" t="s">
        <v>714</v>
      </c>
      <c r="C159" s="130" t="s">
        <v>9</v>
      </c>
      <c r="D159" s="131">
        <v>23986.23891534</v>
      </c>
      <c r="E159" s="132">
        <f t="shared" si="6"/>
        <v>8.8127938164241212E-4</v>
      </c>
      <c r="F159" s="132">
        <v>3.0546211757168026E-2</v>
      </c>
      <c r="G159" s="132">
        <v>5.7250000000000002E-2</v>
      </c>
      <c r="H159" s="133">
        <f t="shared" si="7"/>
        <v>8.8670597068716966E-2</v>
      </c>
      <c r="I159" s="134">
        <f t="shared" si="8"/>
        <v>7.8143568954582368E-5</v>
      </c>
      <c r="J159" s="20"/>
      <c r="K159" s="20"/>
      <c r="L159" s="20"/>
      <c r="M159" s="20"/>
      <c r="N159" s="20"/>
      <c r="O159" s="20"/>
      <c r="P159" s="20"/>
    </row>
    <row r="160" spans="2:16">
      <c r="B160" s="129" t="s">
        <v>715</v>
      </c>
      <c r="C160" s="130" t="s">
        <v>10</v>
      </c>
      <c r="D160" s="131">
        <v>65685.861406800002</v>
      </c>
      <c r="E160" s="132">
        <f t="shared" si="6"/>
        <v>2.4133669112339591E-3</v>
      </c>
      <c r="F160" s="132">
        <v>4.196448390677026E-2</v>
      </c>
      <c r="G160" s="132">
        <v>4.8829999999999998E-2</v>
      </c>
      <c r="H160" s="133">
        <f t="shared" si="7"/>
        <v>9.1819046781354052E-2</v>
      </c>
      <c r="I160" s="134">
        <f t="shared" si="8"/>
        <v>2.2159304932316281E-4</v>
      </c>
      <c r="J160" s="20"/>
      <c r="K160" s="20"/>
      <c r="L160" s="20"/>
      <c r="M160" s="20"/>
      <c r="N160" s="20"/>
      <c r="O160" s="20"/>
      <c r="P160" s="20"/>
    </row>
    <row r="161" spans="2:16">
      <c r="B161" s="129" t="s">
        <v>716</v>
      </c>
      <c r="C161" s="130" t="s">
        <v>180</v>
      </c>
      <c r="D161" s="131">
        <v>9315.0086871599997</v>
      </c>
      <c r="E161" s="132">
        <f t="shared" si="6"/>
        <v>3.4224311384491597E-4</v>
      </c>
      <c r="F161" s="132">
        <v>0</v>
      </c>
      <c r="G161" s="132">
        <v>0.17120000000000002</v>
      </c>
      <c r="H161" s="133">
        <f t="shared" si="7"/>
        <v>0.17120000000000002</v>
      </c>
      <c r="I161" s="134">
        <f t="shared" si="8"/>
        <v>5.8592021090249621E-5</v>
      </c>
      <c r="J161" s="20"/>
      <c r="K161" s="20"/>
      <c r="L161" s="20"/>
      <c r="M161" s="20"/>
      <c r="N161" s="20"/>
      <c r="O161" s="20"/>
      <c r="P161" s="20"/>
    </row>
    <row r="162" spans="2:16">
      <c r="B162" s="129" t="s">
        <v>717</v>
      </c>
      <c r="C162" s="130" t="s">
        <v>181</v>
      </c>
      <c r="D162" s="131">
        <v>9018.6680000000015</v>
      </c>
      <c r="E162" s="132">
        <f t="shared" si="6"/>
        <v>3.3135524857943533E-4</v>
      </c>
      <c r="F162" s="132">
        <v>1.4395229982964226E-2</v>
      </c>
      <c r="G162" s="132">
        <v>9.9299999999999999E-2</v>
      </c>
      <c r="H162" s="133">
        <f t="shared" si="7"/>
        <v>0.11440995315161839</v>
      </c>
      <c r="I162" s="134">
        <f t="shared" si="8"/>
        <v>3.7910338466516066E-5</v>
      </c>
      <c r="J162" s="20"/>
      <c r="K162" s="20"/>
      <c r="L162" s="20"/>
      <c r="M162" s="20"/>
      <c r="N162" s="20"/>
      <c r="O162" s="20"/>
      <c r="P162" s="20"/>
    </row>
    <row r="163" spans="2:16">
      <c r="B163" s="129" t="s">
        <v>718</v>
      </c>
      <c r="C163" s="130" t="s">
        <v>719</v>
      </c>
      <c r="D163" s="131">
        <v>9605.0272130400008</v>
      </c>
      <c r="E163" s="132">
        <f t="shared" si="6"/>
        <v>3.5289869632512357E-4</v>
      </c>
      <c r="F163" s="132">
        <v>2.2121535181236673E-2</v>
      </c>
      <c r="G163" s="132">
        <v>-1.435E-2</v>
      </c>
      <c r="H163" s="133">
        <f t="shared" si="7"/>
        <v>7.6128131663112993E-3</v>
      </c>
      <c r="I163" s="134">
        <f t="shared" si="8"/>
        <v>2.6865518417579936E-6</v>
      </c>
      <c r="J163" s="20"/>
      <c r="K163" s="20"/>
      <c r="L163" s="20"/>
      <c r="M163" s="20"/>
      <c r="N163" s="20"/>
      <c r="O163" s="20"/>
      <c r="P163" s="20"/>
    </row>
    <row r="164" spans="2:16">
      <c r="B164" s="129" t="s">
        <v>720</v>
      </c>
      <c r="C164" s="130" t="s">
        <v>182</v>
      </c>
      <c r="D164" s="131">
        <v>30526.395354149998</v>
      </c>
      <c r="E164" s="132">
        <f t="shared" si="6"/>
        <v>1.1215715359306374E-3</v>
      </c>
      <c r="F164" s="132">
        <v>0</v>
      </c>
      <c r="G164" s="132">
        <v>-8.6300000000000005E-3</v>
      </c>
      <c r="H164" s="133">
        <f t="shared" si="7"/>
        <v>-8.6300000000000005E-3</v>
      </c>
      <c r="I164" s="134">
        <f t="shared" si="8"/>
        <v>-9.6791623550814002E-6</v>
      </c>
      <c r="J164" s="20"/>
      <c r="K164" s="20"/>
      <c r="L164" s="20"/>
      <c r="M164" s="20"/>
      <c r="N164" s="20"/>
      <c r="O164" s="20"/>
      <c r="P164" s="20"/>
    </row>
    <row r="165" spans="2:16">
      <c r="B165" s="129" t="s">
        <v>721</v>
      </c>
      <c r="C165" s="130" t="s">
        <v>183</v>
      </c>
      <c r="D165" s="131">
        <v>28863.868915919997</v>
      </c>
      <c r="E165" s="132">
        <f t="shared" si="6"/>
        <v>1.0604885843007975E-3</v>
      </c>
      <c r="F165" s="132">
        <v>1.5698985343855696E-2</v>
      </c>
      <c r="G165" s="132">
        <v>0.1225</v>
      </c>
      <c r="H165" s="133">
        <f t="shared" si="7"/>
        <v>0.13916054819616686</v>
      </c>
      <c r="I165" s="134">
        <f t="shared" si="8"/>
        <v>1.4757817274707588E-4</v>
      </c>
      <c r="J165" s="20"/>
      <c r="K165" s="20"/>
      <c r="L165" s="20"/>
      <c r="M165" s="20"/>
      <c r="N165" s="20"/>
      <c r="O165" s="20"/>
      <c r="P165" s="20"/>
    </row>
    <row r="166" spans="2:16">
      <c r="B166" s="129" t="s">
        <v>722</v>
      </c>
      <c r="C166" s="130" t="s">
        <v>184</v>
      </c>
      <c r="D166" s="131">
        <v>53469.3323045</v>
      </c>
      <c r="E166" s="132">
        <f t="shared" si="6"/>
        <v>1.9645189175534596E-3</v>
      </c>
      <c r="F166" s="132">
        <v>9.9353099730458225E-3</v>
      </c>
      <c r="G166" s="132">
        <v>0.13067000000000001</v>
      </c>
      <c r="H166" s="133">
        <f t="shared" si="7"/>
        <v>0.14125443345013478</v>
      </c>
      <c r="I166" s="134">
        <f t="shared" si="8"/>
        <v>2.7749700670108595E-4</v>
      </c>
      <c r="J166" s="20"/>
      <c r="K166" s="20"/>
      <c r="L166" s="20"/>
      <c r="M166" s="20"/>
      <c r="N166" s="20"/>
      <c r="O166" s="20"/>
      <c r="P166" s="20"/>
    </row>
    <row r="167" spans="2:16">
      <c r="B167" s="129" t="s">
        <v>723</v>
      </c>
      <c r="C167" s="130" t="s">
        <v>11</v>
      </c>
      <c r="D167" s="131">
        <v>29197.362734639999</v>
      </c>
      <c r="E167" s="132">
        <f t="shared" si="6"/>
        <v>1.0727414942872469E-3</v>
      </c>
      <c r="F167" s="132">
        <v>3.3667311852442219E-2</v>
      </c>
      <c r="G167" s="132">
        <v>3.5799999999999998E-2</v>
      </c>
      <c r="H167" s="133">
        <f t="shared" si="7"/>
        <v>7.0069956734600924E-2</v>
      </c>
      <c r="I167" s="134">
        <f t="shared" si="8"/>
        <v>7.5166950092118537E-5</v>
      </c>
      <c r="J167" s="20"/>
      <c r="K167" s="20"/>
      <c r="L167" s="20"/>
      <c r="M167" s="20"/>
      <c r="N167" s="20"/>
      <c r="O167" s="20"/>
      <c r="P167" s="20"/>
    </row>
    <row r="168" spans="2:16">
      <c r="B168" s="129" t="s">
        <v>724</v>
      </c>
      <c r="C168" s="130" t="s">
        <v>185</v>
      </c>
      <c r="D168" s="131">
        <v>16794.265360799996</v>
      </c>
      <c r="E168" s="132">
        <f t="shared" si="6"/>
        <v>6.1703878813776955E-4</v>
      </c>
      <c r="F168" s="132">
        <v>1.1290555155010816E-2</v>
      </c>
      <c r="G168" s="132">
        <v>0.1167</v>
      </c>
      <c r="H168" s="133">
        <f t="shared" si="7"/>
        <v>0.12864935904830568</v>
      </c>
      <c r="I168" s="134">
        <f t="shared" si="8"/>
        <v>7.9381644601867331E-5</v>
      </c>
      <c r="J168" s="20"/>
      <c r="K168" s="20"/>
      <c r="L168" s="20"/>
      <c r="M168" s="20"/>
      <c r="N168" s="20"/>
      <c r="O168" s="20"/>
      <c r="P168" s="20"/>
    </row>
    <row r="169" spans="2:16">
      <c r="B169" s="129" t="s">
        <v>725</v>
      </c>
      <c r="C169" s="130" t="s">
        <v>35</v>
      </c>
      <c r="D169" s="131">
        <v>26066.716503150001</v>
      </c>
      <c r="E169" s="132">
        <f t="shared" si="6"/>
        <v>9.5771829349422066E-4</v>
      </c>
      <c r="F169" s="132">
        <v>3.3801073049938089E-2</v>
      </c>
      <c r="G169" s="132">
        <v>5.0620000000000005E-2</v>
      </c>
      <c r="H169" s="133">
        <f t="shared" si="7"/>
        <v>8.5276578208832027E-2</v>
      </c>
      <c r="I169" s="134">
        <f t="shared" si="8"/>
        <v>8.1670938957189055E-5</v>
      </c>
      <c r="J169" s="20"/>
      <c r="K169" s="20"/>
      <c r="L169" s="20"/>
      <c r="M169" s="20"/>
      <c r="N169" s="20"/>
      <c r="O169" s="20"/>
      <c r="P169" s="20"/>
    </row>
    <row r="170" spans="2:16">
      <c r="B170" s="129" t="s">
        <v>726</v>
      </c>
      <c r="C170" s="130" t="s">
        <v>186</v>
      </c>
      <c r="D170" s="131">
        <v>73117.712105129991</v>
      </c>
      <c r="E170" s="132">
        <f t="shared" si="6"/>
        <v>2.6864208406557301E-3</v>
      </c>
      <c r="F170" s="132">
        <v>9.0694355592736576E-3</v>
      </c>
      <c r="G170" s="132">
        <v>0.12214999999999999</v>
      </c>
      <c r="H170" s="133">
        <f t="shared" si="7"/>
        <v>0.13177335133605628</v>
      </c>
      <c r="I170" s="134">
        <f t="shared" si="8"/>
        <v>3.539986772722312E-4</v>
      </c>
      <c r="J170" s="20"/>
      <c r="K170" s="20"/>
      <c r="L170" s="20"/>
      <c r="M170" s="20"/>
      <c r="N170" s="20"/>
      <c r="O170" s="20"/>
      <c r="P170" s="20"/>
    </row>
    <row r="171" spans="2:16">
      <c r="B171" s="129" t="s">
        <v>727</v>
      </c>
      <c r="C171" s="130" t="s">
        <v>187</v>
      </c>
      <c r="D171" s="131">
        <v>10683.88692255</v>
      </c>
      <c r="E171" s="132">
        <f t="shared" si="6"/>
        <v>3.925371248854191E-4</v>
      </c>
      <c r="F171" s="132">
        <v>3.0851470026727765E-2</v>
      </c>
      <c r="G171" s="132">
        <v>5.2999999999999999E-2</v>
      </c>
      <c r="H171" s="133">
        <f t="shared" si="7"/>
        <v>8.4669033982436054E-2</v>
      </c>
      <c r="I171" s="134">
        <f t="shared" si="8"/>
        <v>3.3235739166291295E-5</v>
      </c>
      <c r="J171" s="20"/>
      <c r="K171" s="20"/>
      <c r="L171" s="20"/>
      <c r="M171" s="20"/>
      <c r="N171" s="20"/>
      <c r="O171" s="20"/>
      <c r="P171" s="20"/>
    </row>
    <row r="172" spans="2:16">
      <c r="B172" s="129" t="s">
        <v>728</v>
      </c>
      <c r="C172" s="130" t="s">
        <v>188</v>
      </c>
      <c r="D172" s="131">
        <v>46283.508383300003</v>
      </c>
      <c r="E172" s="132">
        <f t="shared" si="6"/>
        <v>1.700504267978015E-3</v>
      </c>
      <c r="F172" s="132">
        <v>2.6388523295604104E-2</v>
      </c>
      <c r="G172" s="132">
        <v>8.0329999999999999E-2</v>
      </c>
      <c r="H172" s="133">
        <f t="shared" si="7"/>
        <v>0.10777841833377204</v>
      </c>
      <c r="I172" s="134">
        <f t="shared" si="8"/>
        <v>1.8327766037249931E-4</v>
      </c>
      <c r="J172" s="20"/>
      <c r="K172" s="20"/>
      <c r="L172" s="20"/>
      <c r="M172" s="20"/>
      <c r="N172" s="20"/>
      <c r="O172" s="20"/>
      <c r="P172" s="20"/>
    </row>
    <row r="173" spans="2:16">
      <c r="B173" s="129" t="s">
        <v>729</v>
      </c>
      <c r="C173" s="130" t="s">
        <v>189</v>
      </c>
      <c r="D173" s="131">
        <v>43917.371531549994</v>
      </c>
      <c r="E173" s="132">
        <f t="shared" si="6"/>
        <v>1.613569937466615E-3</v>
      </c>
      <c r="F173" s="132">
        <v>1.3564710557689761E-2</v>
      </c>
      <c r="G173" s="132">
        <v>5.2469999999999996E-2</v>
      </c>
      <c r="H173" s="133">
        <f t="shared" si="7"/>
        <v>6.6390580739170743E-2</v>
      </c>
      <c r="I173" s="134">
        <f t="shared" si="8"/>
        <v>1.0712584521167599E-4</v>
      </c>
      <c r="J173" s="20"/>
      <c r="K173" s="20"/>
      <c r="L173" s="20"/>
      <c r="M173" s="20"/>
      <c r="N173" s="20"/>
      <c r="O173" s="20"/>
      <c r="P173" s="20"/>
    </row>
    <row r="174" spans="2:16">
      <c r="B174" s="129" t="s">
        <v>730</v>
      </c>
      <c r="C174" s="130" t="s">
        <v>190</v>
      </c>
      <c r="D174" s="131">
        <v>47060.285550560002</v>
      </c>
      <c r="E174" s="132">
        <f t="shared" si="6"/>
        <v>1.729043869540936E-3</v>
      </c>
      <c r="F174" s="132">
        <v>1.7833067555813278E-2</v>
      </c>
      <c r="G174" s="132">
        <v>0.18</v>
      </c>
      <c r="H174" s="133">
        <f t="shared" si="7"/>
        <v>0.19943804363583648</v>
      </c>
      <c r="I174" s="134">
        <f t="shared" si="8"/>
        <v>3.4483712670178076E-4</v>
      </c>
      <c r="J174" s="20"/>
      <c r="K174" s="20"/>
      <c r="L174" s="20"/>
      <c r="M174" s="20"/>
      <c r="N174" s="20"/>
      <c r="O174" s="20"/>
      <c r="P174" s="20"/>
    </row>
    <row r="175" spans="2:16">
      <c r="B175" s="129" t="s">
        <v>731</v>
      </c>
      <c r="C175" s="130" t="s">
        <v>191</v>
      </c>
      <c r="D175" s="131">
        <v>30083.420835110002</v>
      </c>
      <c r="E175" s="132">
        <f t="shared" si="6"/>
        <v>1.1052961910714128E-3</v>
      </c>
      <c r="F175" s="132">
        <v>2.7934822861375136E-2</v>
      </c>
      <c r="G175" s="132">
        <v>9.1499999999999998E-2</v>
      </c>
      <c r="H175" s="133">
        <f t="shared" si="7"/>
        <v>0.12071284100728305</v>
      </c>
      <c r="I175" s="134">
        <f t="shared" si="8"/>
        <v>1.33423443378759E-4</v>
      </c>
      <c r="J175" s="20"/>
      <c r="K175" s="20"/>
      <c r="L175" s="20"/>
      <c r="M175" s="20"/>
      <c r="N175" s="20"/>
      <c r="O175" s="20"/>
      <c r="P175" s="20"/>
    </row>
    <row r="176" spans="2:16">
      <c r="B176" s="129" t="s">
        <v>732</v>
      </c>
      <c r="C176" s="130" t="s">
        <v>24</v>
      </c>
      <c r="D176" s="131">
        <v>26334.751706620002</v>
      </c>
      <c r="E176" s="132">
        <f t="shared" si="6"/>
        <v>9.6756618582974536E-4</v>
      </c>
      <c r="F176" s="132">
        <v>2.6321612982542413E-2</v>
      </c>
      <c r="G176" s="132">
        <v>6.3369999999999996E-2</v>
      </c>
      <c r="H176" s="133">
        <f t="shared" si="7"/>
        <v>9.0525613289894266E-2</v>
      </c>
      <c r="I176" s="134">
        <f t="shared" si="8"/>
        <v>8.7589522370801499E-5</v>
      </c>
      <c r="J176" s="20"/>
      <c r="K176" s="20"/>
      <c r="L176" s="20"/>
      <c r="M176" s="20"/>
      <c r="N176" s="20"/>
      <c r="O176" s="20"/>
      <c r="P176" s="20"/>
    </row>
    <row r="177" spans="2:16">
      <c r="B177" s="129" t="s">
        <v>733</v>
      </c>
      <c r="C177" s="130" t="s">
        <v>192</v>
      </c>
      <c r="D177" s="131">
        <v>19858.19724252</v>
      </c>
      <c r="E177" s="132">
        <f t="shared" si="6"/>
        <v>7.2961083428668965E-4</v>
      </c>
      <c r="F177" s="132">
        <v>2.5915942897074978E-2</v>
      </c>
      <c r="G177" s="132">
        <v>8.3350000000000007E-2</v>
      </c>
      <c r="H177" s="133">
        <f t="shared" si="7"/>
        <v>0.11034598981731059</v>
      </c>
      <c r="I177" s="134">
        <f t="shared" si="8"/>
        <v>8.0509629690798538E-5</v>
      </c>
      <c r="J177" s="20"/>
      <c r="K177" s="20"/>
      <c r="L177" s="20"/>
      <c r="M177" s="20"/>
      <c r="N177" s="20"/>
      <c r="O177" s="20"/>
      <c r="P177" s="20"/>
    </row>
    <row r="178" spans="2:16">
      <c r="B178" s="129" t="s">
        <v>734</v>
      </c>
      <c r="C178" s="130" t="s">
        <v>193</v>
      </c>
      <c r="D178" s="131">
        <v>10200.1015305</v>
      </c>
      <c r="E178" s="132">
        <f t="shared" si="6"/>
        <v>3.7476234607752558E-4</v>
      </c>
      <c r="F178" s="132">
        <v>1.2425249169435217E-2</v>
      </c>
      <c r="G178" s="132">
        <v>-2.8500000000000001E-3</v>
      </c>
      <c r="H178" s="133">
        <f t="shared" si="7"/>
        <v>9.5575431893687723E-3</v>
      </c>
      <c r="I178" s="134">
        <f t="shared" si="8"/>
        <v>3.5818073083851175E-6</v>
      </c>
      <c r="J178" s="20"/>
      <c r="K178" s="20"/>
      <c r="L178" s="20"/>
      <c r="M178" s="20"/>
      <c r="N178" s="20"/>
      <c r="O178" s="20"/>
      <c r="P178" s="20"/>
    </row>
    <row r="179" spans="2:16">
      <c r="B179" s="129" t="s">
        <v>735</v>
      </c>
      <c r="C179" s="130" t="s">
        <v>194</v>
      </c>
      <c r="D179" s="131">
        <v>38694.239999999998</v>
      </c>
      <c r="E179" s="132">
        <f t="shared" si="6"/>
        <v>1.4216666489765813E-3</v>
      </c>
      <c r="F179" s="132">
        <v>3.0117521367521369E-2</v>
      </c>
      <c r="G179" s="132">
        <v>8.6200000000000013E-2</v>
      </c>
      <c r="H179" s="133">
        <f t="shared" si="7"/>
        <v>0.11761558653846155</v>
      </c>
      <c r="I179" s="134">
        <f t="shared" si="8"/>
        <v>1.6721015678154973E-4</v>
      </c>
      <c r="J179" s="20"/>
      <c r="K179" s="20"/>
      <c r="L179" s="20"/>
      <c r="M179" s="20"/>
      <c r="N179" s="20"/>
      <c r="O179" s="20"/>
      <c r="P179" s="20"/>
    </row>
    <row r="180" spans="2:16">
      <c r="B180" s="129" t="s">
        <v>736</v>
      </c>
      <c r="C180" s="130" t="s">
        <v>12</v>
      </c>
      <c r="D180" s="131">
        <v>23553.776418899997</v>
      </c>
      <c r="E180" s="132">
        <f t="shared" si="6"/>
        <v>8.653902594339928E-4</v>
      </c>
      <c r="F180" s="132">
        <v>3.095519864750634E-2</v>
      </c>
      <c r="G180" s="132">
        <v>-9.3699999999999999E-3</v>
      </c>
      <c r="H180" s="133">
        <f t="shared" si="7"/>
        <v>2.1440173541842772E-2</v>
      </c>
      <c r="I180" s="134">
        <f t="shared" si="8"/>
        <v>1.8554117343685145E-5</v>
      </c>
      <c r="J180" s="20"/>
      <c r="K180" s="20"/>
      <c r="L180" s="20"/>
      <c r="M180" s="20"/>
      <c r="N180" s="20"/>
      <c r="O180" s="20"/>
      <c r="P180" s="20"/>
    </row>
    <row r="181" spans="2:16">
      <c r="B181" s="129" t="s">
        <v>737</v>
      </c>
      <c r="C181" s="130" t="s">
        <v>551</v>
      </c>
      <c r="D181" s="131">
        <v>14303.20432992</v>
      </c>
      <c r="E181" s="132">
        <f t="shared" si="6"/>
        <v>5.2551461326917636E-4</v>
      </c>
      <c r="F181" s="132">
        <v>3.0752071383046527E-2</v>
      </c>
      <c r="G181" s="132">
        <v>6.5730000000000011E-2</v>
      </c>
      <c r="H181" s="133">
        <f t="shared" si="7"/>
        <v>9.7492738209050356E-2</v>
      </c>
      <c r="I181" s="134">
        <f t="shared" si="8"/>
        <v>5.1233858616482149E-5</v>
      </c>
      <c r="J181" s="20"/>
      <c r="K181" s="20"/>
      <c r="L181" s="20"/>
      <c r="M181" s="20"/>
      <c r="N181" s="20"/>
      <c r="O181" s="20"/>
      <c r="P181" s="20"/>
    </row>
    <row r="182" spans="2:16">
      <c r="B182" s="129" t="s">
        <v>738</v>
      </c>
      <c r="C182" s="130" t="s">
        <v>195</v>
      </c>
      <c r="D182" s="131">
        <v>48521.728056959997</v>
      </c>
      <c r="E182" s="132">
        <f t="shared" si="6"/>
        <v>1.7827387882354399E-3</v>
      </c>
      <c r="F182" s="132">
        <v>0</v>
      </c>
      <c r="G182" s="132">
        <v>0.16</v>
      </c>
      <c r="H182" s="133">
        <f t="shared" si="7"/>
        <v>0.16</v>
      </c>
      <c r="I182" s="134">
        <f t="shared" si="8"/>
        <v>2.852382061176704E-4</v>
      </c>
      <c r="J182" s="20"/>
      <c r="K182" s="20"/>
      <c r="L182" s="20"/>
      <c r="M182" s="20"/>
      <c r="N182" s="20"/>
      <c r="O182" s="20"/>
      <c r="P182" s="20"/>
    </row>
    <row r="183" spans="2:16">
      <c r="B183" s="129" t="s">
        <v>739</v>
      </c>
      <c r="C183" s="130" t="s">
        <v>13</v>
      </c>
      <c r="D183" s="131">
        <v>42503.303914119992</v>
      </c>
      <c r="E183" s="132">
        <f t="shared" si="6"/>
        <v>1.5616156214987083E-3</v>
      </c>
      <c r="F183" s="132">
        <v>3.2975810132359652E-2</v>
      </c>
      <c r="G183" s="132">
        <v>2.8559999999999999E-2</v>
      </c>
      <c r="H183" s="133">
        <f t="shared" si="7"/>
        <v>6.2006704701049756E-2</v>
      </c>
      <c r="I183" s="134">
        <f t="shared" si="8"/>
        <v>9.6830638698816688E-5</v>
      </c>
      <c r="J183" s="20"/>
      <c r="K183" s="20"/>
      <c r="L183" s="20"/>
      <c r="M183" s="20"/>
      <c r="N183" s="20"/>
      <c r="O183" s="20"/>
      <c r="P183" s="20"/>
    </row>
    <row r="184" spans="2:16">
      <c r="B184" s="129" t="s">
        <v>740</v>
      </c>
      <c r="C184" s="130" t="s">
        <v>196</v>
      </c>
      <c r="D184" s="131">
        <v>12968.439806750001</v>
      </c>
      <c r="E184" s="132">
        <f t="shared" si="6"/>
        <v>4.7647397551978739E-4</v>
      </c>
      <c r="F184" s="132">
        <v>1.2921864740643467E-2</v>
      </c>
      <c r="G184" s="132">
        <v>9.733E-2</v>
      </c>
      <c r="H184" s="133">
        <f t="shared" si="7"/>
        <v>0.11088070728824688</v>
      </c>
      <c r="I184" s="134">
        <f t="shared" si="8"/>
        <v>5.2831771410076858E-5</v>
      </c>
      <c r="J184" s="20"/>
      <c r="K184" s="20"/>
      <c r="L184" s="20"/>
      <c r="M184" s="20"/>
      <c r="N184" s="20"/>
      <c r="O184" s="20"/>
      <c r="P184" s="20"/>
    </row>
    <row r="185" spans="2:16">
      <c r="B185" s="129" t="s">
        <v>741</v>
      </c>
      <c r="C185" s="130" t="s">
        <v>197</v>
      </c>
      <c r="D185" s="131">
        <v>16337.376030720001</v>
      </c>
      <c r="E185" s="132">
        <f t="shared" si="6"/>
        <v>6.0025219863897117E-4</v>
      </c>
      <c r="F185" s="132">
        <v>1.1732884001418942E-2</v>
      </c>
      <c r="G185" s="132">
        <v>0.1235</v>
      </c>
      <c r="H185" s="133">
        <f t="shared" si="7"/>
        <v>0.13595738958850656</v>
      </c>
      <c r="I185" s="134">
        <f t="shared" si="8"/>
        <v>8.1608722021716228E-5</v>
      </c>
      <c r="J185" s="20"/>
      <c r="K185" s="20"/>
      <c r="L185" s="20"/>
      <c r="M185" s="20"/>
      <c r="N185" s="20"/>
      <c r="O185" s="20"/>
      <c r="P185" s="20"/>
    </row>
    <row r="186" spans="2:16">
      <c r="B186" s="129" t="s">
        <v>742</v>
      </c>
      <c r="C186" s="130" t="s">
        <v>198</v>
      </c>
      <c r="D186" s="131">
        <v>13247.63047706</v>
      </c>
      <c r="E186" s="132">
        <f t="shared" si="6"/>
        <v>4.8673173131716558E-4</v>
      </c>
      <c r="F186" s="132">
        <v>3.4842115553817575E-2</v>
      </c>
      <c r="G186" s="132">
        <v>4.8829999999999998E-2</v>
      </c>
      <c r="H186" s="133">
        <f t="shared" si="7"/>
        <v>8.4522785805064032E-2</v>
      </c>
      <c r="I186" s="134">
        <f t="shared" si="8"/>
        <v>4.1139921870648761E-5</v>
      </c>
      <c r="J186" s="20"/>
      <c r="K186" s="20"/>
      <c r="L186" s="20"/>
      <c r="M186" s="20"/>
      <c r="N186" s="20"/>
      <c r="O186" s="20"/>
      <c r="P186" s="20"/>
    </row>
    <row r="187" spans="2:16">
      <c r="B187" s="129" t="s">
        <v>743</v>
      </c>
      <c r="C187" s="130" t="s">
        <v>34</v>
      </c>
      <c r="D187" s="131">
        <v>36595.999263850004</v>
      </c>
      <c r="E187" s="132">
        <f t="shared" si="6"/>
        <v>1.3445751005676059E-3</v>
      </c>
      <c r="F187" s="132">
        <v>6.500541711809317E-2</v>
      </c>
      <c r="G187" s="132">
        <v>3.0630000000000001E-2</v>
      </c>
      <c r="H187" s="133">
        <f t="shared" si="7"/>
        <v>9.6630975081256773E-2</v>
      </c>
      <c r="I187" s="134">
        <f t="shared" si="8"/>
        <v>1.2992760303782666E-4</v>
      </c>
      <c r="J187" s="20"/>
      <c r="K187" s="20"/>
      <c r="L187" s="20"/>
      <c r="M187" s="20"/>
      <c r="N187" s="20"/>
      <c r="O187" s="20"/>
      <c r="P187" s="20"/>
    </row>
    <row r="188" spans="2:16">
      <c r="B188" s="129" t="s">
        <v>744</v>
      </c>
      <c r="C188" s="130" t="s">
        <v>745</v>
      </c>
      <c r="D188" s="131">
        <v>13652.23169472</v>
      </c>
      <c r="E188" s="132">
        <f t="shared" si="6"/>
        <v>5.0159720114633223E-4</v>
      </c>
      <c r="F188" s="132">
        <v>7.1806322717123047E-3</v>
      </c>
      <c r="G188" s="132">
        <v>0.20288</v>
      </c>
      <c r="H188" s="133">
        <f t="shared" si="7"/>
        <v>0.2107890356093548</v>
      </c>
      <c r="I188" s="134">
        <f t="shared" si="8"/>
        <v>1.0573119029398693E-4</v>
      </c>
      <c r="J188" s="20"/>
      <c r="K188" s="20"/>
      <c r="L188" s="20"/>
      <c r="M188" s="20"/>
      <c r="N188" s="20"/>
      <c r="O188" s="20"/>
      <c r="P188" s="20"/>
    </row>
    <row r="189" spans="2:16">
      <c r="B189" s="129" t="s">
        <v>746</v>
      </c>
      <c r="C189" s="130" t="s">
        <v>199</v>
      </c>
      <c r="D189" s="131">
        <v>21237.711401340002</v>
      </c>
      <c r="E189" s="132">
        <f t="shared" si="6"/>
        <v>7.8029562022344354E-4</v>
      </c>
      <c r="F189" s="132">
        <v>2.3467458817175265E-2</v>
      </c>
      <c r="G189" s="132">
        <v>7.1000000000000008E-2</v>
      </c>
      <c r="H189" s="133">
        <f t="shared" si="7"/>
        <v>9.5300553605184996E-2</v>
      </c>
      <c r="I189" s="134">
        <f t="shared" si="8"/>
        <v>7.4362604582995352E-5</v>
      </c>
      <c r="J189" s="20"/>
      <c r="K189" s="20"/>
      <c r="L189" s="20"/>
      <c r="M189" s="20"/>
      <c r="N189" s="20"/>
      <c r="O189" s="20"/>
      <c r="P189" s="20"/>
    </row>
    <row r="190" spans="2:16">
      <c r="B190" s="129" t="s">
        <v>747</v>
      </c>
      <c r="C190" s="130" t="s">
        <v>200</v>
      </c>
      <c r="D190" s="131">
        <v>553552.51913241006</v>
      </c>
      <c r="E190" s="132">
        <f t="shared" si="6"/>
        <v>2.0338095667663154E-2</v>
      </c>
      <c r="F190" s="132">
        <v>0</v>
      </c>
      <c r="G190" s="132">
        <v>0.19494</v>
      </c>
      <c r="H190" s="133">
        <f t="shared" si="7"/>
        <v>0.19494</v>
      </c>
      <c r="I190" s="134">
        <f t="shared" si="8"/>
        <v>3.9647083694542553E-3</v>
      </c>
      <c r="J190" s="20"/>
      <c r="K190" s="20"/>
      <c r="L190" s="20"/>
      <c r="M190" s="20"/>
      <c r="N190" s="20"/>
      <c r="O190" s="20"/>
      <c r="P190" s="20"/>
    </row>
    <row r="191" spans="2:16">
      <c r="B191" s="129" t="s">
        <v>748</v>
      </c>
      <c r="C191" s="130" t="s">
        <v>201</v>
      </c>
      <c r="D191" s="131">
        <v>9057.3522589000004</v>
      </c>
      <c r="E191" s="132">
        <f t="shared" si="6"/>
        <v>3.3277654851240993E-4</v>
      </c>
      <c r="F191" s="132">
        <v>1.342756183745583E-2</v>
      </c>
      <c r="G191" s="132">
        <v>8.5099999999999995E-2</v>
      </c>
      <c r="H191" s="133">
        <f t="shared" si="7"/>
        <v>9.909890459363957E-2</v>
      </c>
      <c r="I191" s="134">
        <f t="shared" si="8"/>
        <v>3.2977791432031984E-5</v>
      </c>
      <c r="J191" s="20"/>
      <c r="K191" s="20"/>
      <c r="L191" s="20"/>
      <c r="M191" s="20"/>
      <c r="N191" s="20"/>
      <c r="O191" s="20"/>
      <c r="P191" s="20"/>
    </row>
    <row r="192" spans="2:16">
      <c r="B192" s="129" t="s">
        <v>749</v>
      </c>
      <c r="C192" s="130" t="s">
        <v>202</v>
      </c>
      <c r="D192" s="131">
        <v>18673.259190299999</v>
      </c>
      <c r="E192" s="132">
        <f t="shared" si="6"/>
        <v>6.8607497701324413E-4</v>
      </c>
      <c r="F192" s="132">
        <v>1.5540015540015542E-2</v>
      </c>
      <c r="G192" s="132">
        <v>-1.9299999999999998E-2</v>
      </c>
      <c r="H192" s="133">
        <f t="shared" si="7"/>
        <v>-3.9099456099456059E-3</v>
      </c>
      <c r="I192" s="134">
        <f t="shared" si="8"/>
        <v>-2.6825158444664666E-6</v>
      </c>
      <c r="J192" s="20"/>
      <c r="K192" s="20"/>
      <c r="L192" s="20"/>
      <c r="M192" s="20"/>
      <c r="N192" s="20"/>
      <c r="O192" s="20"/>
      <c r="P192" s="20"/>
    </row>
    <row r="193" spans="2:16">
      <c r="B193" s="129" t="s">
        <v>750</v>
      </c>
      <c r="C193" s="130" t="s">
        <v>203</v>
      </c>
      <c r="D193" s="131">
        <v>43225.010892029997</v>
      </c>
      <c r="E193" s="132">
        <f t="shared" si="6"/>
        <v>1.5881318869901183E-3</v>
      </c>
      <c r="F193" s="132">
        <v>1.569384921832559E-2</v>
      </c>
      <c r="G193" s="132">
        <v>0.20900000000000002</v>
      </c>
      <c r="H193" s="133">
        <f t="shared" si="7"/>
        <v>0.22633385646164064</v>
      </c>
      <c r="I193" s="134">
        <f t="shared" si="8"/>
        <v>3.5944801455217593E-4</v>
      </c>
      <c r="J193" s="20"/>
      <c r="K193" s="20"/>
      <c r="L193" s="20"/>
      <c r="M193" s="20"/>
      <c r="N193" s="20"/>
      <c r="O193" s="20"/>
      <c r="P193" s="20"/>
    </row>
    <row r="194" spans="2:16">
      <c r="B194" s="129" t="s">
        <v>751</v>
      </c>
      <c r="C194" s="130" t="s">
        <v>25</v>
      </c>
      <c r="D194" s="131">
        <v>25907.946350650003</v>
      </c>
      <c r="E194" s="132">
        <f t="shared" si="6"/>
        <v>9.5188491284991356E-4</v>
      </c>
      <c r="F194" s="132">
        <v>3.1699687174139728E-2</v>
      </c>
      <c r="G194" s="132">
        <v>6.8500000000000002E-3</v>
      </c>
      <c r="H194" s="133">
        <f t="shared" si="7"/>
        <v>3.865825860271116E-2</v>
      </c>
      <c r="I194" s="134">
        <f t="shared" si="8"/>
        <v>3.6798213120971136E-5</v>
      </c>
      <c r="J194" s="20"/>
      <c r="K194" s="20"/>
      <c r="L194" s="20"/>
      <c r="M194" s="20"/>
      <c r="N194" s="20"/>
      <c r="O194" s="20"/>
      <c r="P194" s="20"/>
    </row>
    <row r="195" spans="2:16">
      <c r="B195" s="129" t="s">
        <v>752</v>
      </c>
      <c r="C195" s="130" t="s">
        <v>204</v>
      </c>
      <c r="D195" s="131">
        <v>8465.5477900000005</v>
      </c>
      <c r="E195" s="132">
        <f t="shared" si="6"/>
        <v>3.1103303639922646E-4</v>
      </c>
      <c r="F195" s="132">
        <v>0</v>
      </c>
      <c r="G195" s="132">
        <v>7.5200000000000003E-2</v>
      </c>
      <c r="H195" s="133">
        <f t="shared" si="7"/>
        <v>7.5200000000000003E-2</v>
      </c>
      <c r="I195" s="134">
        <f t="shared" si="8"/>
        <v>2.3389684337221831E-5</v>
      </c>
      <c r="J195" s="20"/>
      <c r="K195" s="20"/>
      <c r="L195" s="20"/>
      <c r="M195" s="20"/>
      <c r="N195" s="20"/>
      <c r="O195" s="20"/>
      <c r="P195" s="20"/>
    </row>
    <row r="196" spans="2:16">
      <c r="B196" s="129" t="s">
        <v>753</v>
      </c>
      <c r="C196" s="130" t="s">
        <v>205</v>
      </c>
      <c r="D196" s="131">
        <v>84931.616147950001</v>
      </c>
      <c r="E196" s="132">
        <f t="shared" si="6"/>
        <v>3.1204759706153005E-3</v>
      </c>
      <c r="F196" s="132">
        <v>1.0174397568565021E-2</v>
      </c>
      <c r="G196" s="132">
        <v>0.11942</v>
      </c>
      <c r="H196" s="133">
        <f t="shared" si="7"/>
        <v>0.13020191084738403</v>
      </c>
      <c r="I196" s="134">
        <f t="shared" si="8"/>
        <v>4.0629193412745749E-4</v>
      </c>
      <c r="J196" s="20"/>
      <c r="K196" s="20"/>
      <c r="L196" s="20"/>
      <c r="M196" s="20"/>
      <c r="N196" s="20"/>
      <c r="O196" s="20"/>
      <c r="P196" s="20"/>
    </row>
    <row r="197" spans="2:16">
      <c r="B197" s="129" t="s">
        <v>754</v>
      </c>
      <c r="C197" s="130" t="s">
        <v>206</v>
      </c>
      <c r="D197" s="131">
        <v>79377.741366749993</v>
      </c>
      <c r="E197" s="132">
        <f t="shared" si="6"/>
        <v>2.9164208309091283E-3</v>
      </c>
      <c r="F197" s="132">
        <v>0</v>
      </c>
      <c r="G197" s="132">
        <v>0.15645000000000001</v>
      </c>
      <c r="H197" s="133">
        <f t="shared" si="7"/>
        <v>0.15645000000000001</v>
      </c>
      <c r="I197" s="134">
        <f t="shared" si="8"/>
        <v>4.5627403899573313E-4</v>
      </c>
      <c r="J197" s="20"/>
      <c r="K197" s="20"/>
      <c r="L197" s="20"/>
      <c r="M197" s="20"/>
      <c r="N197" s="20"/>
      <c r="O197" s="20"/>
      <c r="P197" s="20"/>
    </row>
    <row r="198" spans="2:16">
      <c r="B198" s="129" t="s">
        <v>755</v>
      </c>
      <c r="C198" s="130" t="s">
        <v>207</v>
      </c>
      <c r="D198" s="131">
        <v>21978.399285089999</v>
      </c>
      <c r="E198" s="132">
        <f t="shared" si="6"/>
        <v>8.0750926394996235E-4</v>
      </c>
      <c r="F198" s="132">
        <v>3.0577978689053924E-2</v>
      </c>
      <c r="G198" s="132">
        <v>5.0499999999999996E-2</v>
      </c>
      <c r="H198" s="133">
        <f t="shared" si="7"/>
        <v>8.1850072650952538E-2</v>
      </c>
      <c r="I198" s="134">
        <f t="shared" si="8"/>
        <v>6.6094691920621623E-5</v>
      </c>
      <c r="J198" s="20"/>
      <c r="K198" s="20"/>
      <c r="L198" s="20"/>
      <c r="M198" s="20"/>
      <c r="N198" s="20"/>
      <c r="O198" s="20"/>
      <c r="P198" s="20"/>
    </row>
    <row r="199" spans="2:16">
      <c r="B199" s="129" t="s">
        <v>756</v>
      </c>
      <c r="C199" s="130" t="s">
        <v>208</v>
      </c>
      <c r="D199" s="131">
        <v>7132.9187319000011</v>
      </c>
      <c r="E199" s="132">
        <f t="shared" si="6"/>
        <v>2.6207085785901369E-4</v>
      </c>
      <c r="F199" s="132">
        <v>1.2751551626857252E-2</v>
      </c>
      <c r="G199" s="132">
        <v>0.13100000000000001</v>
      </c>
      <c r="H199" s="133">
        <f t="shared" si="7"/>
        <v>0.1445867782584164</v>
      </c>
      <c r="I199" s="134">
        <f t="shared" si="8"/>
        <v>3.7891981013254172E-5</v>
      </c>
      <c r="J199" s="20"/>
      <c r="K199" s="20"/>
      <c r="L199" s="20"/>
      <c r="M199" s="20"/>
      <c r="N199" s="20"/>
      <c r="O199" s="20"/>
      <c r="P199" s="20"/>
    </row>
    <row r="200" spans="2:16">
      <c r="B200" s="129" t="s">
        <v>757</v>
      </c>
      <c r="C200" s="130" t="s">
        <v>209</v>
      </c>
      <c r="D200" s="131">
        <v>6334.9397646799989</v>
      </c>
      <c r="E200" s="132">
        <f t="shared" si="6"/>
        <v>2.3275228009959898E-4</v>
      </c>
      <c r="F200" s="132">
        <v>1.5926461474901885E-2</v>
      </c>
      <c r="G200" s="132">
        <v>0.14510000000000001</v>
      </c>
      <c r="H200" s="133">
        <f t="shared" si="7"/>
        <v>0.16218192625490602</v>
      </c>
      <c r="I200" s="134">
        <f t="shared" si="8"/>
        <v>3.7748213126774392E-5</v>
      </c>
      <c r="J200" s="20"/>
      <c r="K200" s="20"/>
      <c r="L200" s="20"/>
      <c r="M200" s="20"/>
      <c r="N200" s="20"/>
      <c r="O200" s="20"/>
      <c r="P200" s="20"/>
    </row>
    <row r="201" spans="2:16">
      <c r="B201" s="129" t="s">
        <v>758</v>
      </c>
      <c r="C201" s="130" t="s">
        <v>759</v>
      </c>
      <c r="D201" s="131">
        <v>26443.962693199999</v>
      </c>
      <c r="E201" s="132">
        <f t="shared" si="6"/>
        <v>9.7157871113900615E-4</v>
      </c>
      <c r="F201" s="132">
        <v>0</v>
      </c>
      <c r="G201" s="132">
        <v>0.15573000000000001</v>
      </c>
      <c r="H201" s="133">
        <f t="shared" si="7"/>
        <v>0.15573000000000001</v>
      </c>
      <c r="I201" s="134">
        <f t="shared" si="8"/>
        <v>1.5130395268567743E-4</v>
      </c>
      <c r="J201" s="20"/>
      <c r="K201" s="20"/>
      <c r="L201" s="20"/>
      <c r="M201" s="20"/>
      <c r="N201" s="20"/>
      <c r="O201" s="20"/>
      <c r="P201" s="20"/>
    </row>
    <row r="202" spans="2:16">
      <c r="B202" s="129" t="s">
        <v>760</v>
      </c>
      <c r="C202" s="130" t="s">
        <v>210</v>
      </c>
      <c r="D202" s="131">
        <v>12855.247239240001</v>
      </c>
      <c r="E202" s="132">
        <f t="shared" si="6"/>
        <v>4.7231516278329233E-4</v>
      </c>
      <c r="F202" s="132">
        <v>1.6132284734825569E-2</v>
      </c>
      <c r="G202" s="132">
        <v>9.5000000000000001E-2</v>
      </c>
      <c r="H202" s="133">
        <f t="shared" si="7"/>
        <v>0.11189856825972978</v>
      </c>
      <c r="I202" s="134">
        <f t="shared" si="8"/>
        <v>5.2851390482811619E-5</v>
      </c>
      <c r="J202" s="20"/>
      <c r="K202" s="20"/>
      <c r="L202" s="20"/>
      <c r="M202" s="20"/>
      <c r="N202" s="20"/>
      <c r="O202" s="20"/>
      <c r="P202" s="20"/>
    </row>
    <row r="203" spans="2:16">
      <c r="B203" s="129" t="s">
        <v>1093</v>
      </c>
      <c r="C203" s="130" t="s">
        <v>211</v>
      </c>
      <c r="D203" s="131">
        <v>22580.358359819998</v>
      </c>
      <c r="E203" s="132">
        <f t="shared" si="6"/>
        <v>8.2962586684983688E-4</v>
      </c>
      <c r="F203" s="132">
        <v>1.1449551264617894E-2</v>
      </c>
      <c r="G203" s="132">
        <v>6.3980000000000009E-2</v>
      </c>
      <c r="H203" s="133">
        <f t="shared" si="7"/>
        <v>7.5795822409573027E-2</v>
      </c>
      <c r="I203" s="134">
        <f t="shared" si="8"/>
        <v>6.288217487013832E-5</v>
      </c>
      <c r="J203" s="20"/>
      <c r="K203" s="20"/>
      <c r="L203" s="20"/>
      <c r="M203" s="20"/>
      <c r="N203" s="20"/>
      <c r="O203" s="20"/>
      <c r="P203" s="20"/>
    </row>
    <row r="204" spans="2:16">
      <c r="B204" s="129" t="s">
        <v>761</v>
      </c>
      <c r="C204" s="130" t="s">
        <v>762</v>
      </c>
      <c r="D204" s="131">
        <v>19359.811495680002</v>
      </c>
      <c r="E204" s="132">
        <f t="shared" si="6"/>
        <v>7.1129962324836165E-4</v>
      </c>
      <c r="F204" s="132">
        <v>6.5372562674094704E-3</v>
      </c>
      <c r="G204" s="132">
        <v>9.425E-2</v>
      </c>
      <c r="H204" s="133">
        <f t="shared" si="7"/>
        <v>0.10109532446901115</v>
      </c>
      <c r="I204" s="134">
        <f t="shared" si="8"/>
        <v>7.1909066206978504E-5</v>
      </c>
      <c r="J204" s="20"/>
      <c r="K204" s="20"/>
      <c r="L204" s="20"/>
      <c r="M204" s="20"/>
      <c r="N204" s="20"/>
      <c r="O204" s="20"/>
      <c r="P204" s="20"/>
    </row>
    <row r="205" spans="2:16">
      <c r="B205" s="129" t="s">
        <v>763</v>
      </c>
      <c r="C205" s="130" t="s">
        <v>212</v>
      </c>
      <c r="D205" s="131">
        <v>9649.5426618900001</v>
      </c>
      <c r="E205" s="132">
        <f t="shared" ref="E205:E268" si="9">IF(OR(H205="N/A",D205="N/A"),"N/A",D205/$D$513)</f>
        <v>3.5453424024572435E-4</v>
      </c>
      <c r="F205" s="132">
        <v>3.2464584800813961E-2</v>
      </c>
      <c r="G205" s="132">
        <v>5.5800000000000002E-2</v>
      </c>
      <c r="H205" s="133">
        <f t="shared" ref="H205:H268" si="10">IFERROR(F205*(1+0.5*G205)+G205,"N/A")</f>
        <v>8.9170346716756665E-2</v>
      </c>
      <c r="I205" s="134">
        <f t="shared" ref="I205:I268" si="11">IF(AND(ISNUMBER(D205),ISNUMBER(H205)),E205*H205,"N/A")</f>
        <v>3.1613941125673145E-5</v>
      </c>
      <c r="J205" s="20"/>
      <c r="K205" s="20"/>
      <c r="L205" s="20"/>
      <c r="M205" s="20"/>
      <c r="N205" s="20"/>
      <c r="O205" s="20"/>
      <c r="P205" s="20"/>
    </row>
    <row r="206" spans="2:16">
      <c r="B206" s="129" t="s">
        <v>764</v>
      </c>
      <c r="C206" s="130" t="s">
        <v>213</v>
      </c>
      <c r="D206" s="131">
        <v>8941.2953400000006</v>
      </c>
      <c r="E206" s="132">
        <f t="shared" si="9"/>
        <v>3.2851249652474692E-4</v>
      </c>
      <c r="F206" s="132">
        <v>2.6849999999999999E-2</v>
      </c>
      <c r="G206" s="132">
        <v>0.19943000000000002</v>
      </c>
      <c r="H206" s="133">
        <f t="shared" si="10"/>
        <v>0.22895734775000001</v>
      </c>
      <c r="I206" s="134">
        <f t="shared" si="11"/>
        <v>7.5215349907037146E-5</v>
      </c>
      <c r="J206" s="20"/>
      <c r="K206" s="20"/>
      <c r="L206" s="20"/>
      <c r="M206" s="20"/>
      <c r="N206" s="20"/>
      <c r="O206" s="20"/>
      <c r="P206" s="20"/>
    </row>
    <row r="207" spans="2:16">
      <c r="B207" s="129" t="s">
        <v>765</v>
      </c>
      <c r="C207" s="130" t="s">
        <v>766</v>
      </c>
      <c r="D207" s="131">
        <v>18068.00387104</v>
      </c>
      <c r="E207" s="132">
        <f t="shared" si="9"/>
        <v>6.6383726665874144E-4</v>
      </c>
      <c r="F207" s="132">
        <v>0</v>
      </c>
      <c r="G207" s="132">
        <v>0.1666</v>
      </c>
      <c r="H207" s="133">
        <f t="shared" si="10"/>
        <v>0.1666</v>
      </c>
      <c r="I207" s="134">
        <f t="shared" si="11"/>
        <v>1.1059528862534633E-4</v>
      </c>
      <c r="J207" s="20"/>
      <c r="K207" s="20"/>
      <c r="L207" s="20"/>
      <c r="M207" s="20"/>
      <c r="N207" s="20"/>
      <c r="O207" s="20"/>
      <c r="P207" s="20"/>
    </row>
    <row r="208" spans="2:16">
      <c r="B208" s="129" t="s">
        <v>767</v>
      </c>
      <c r="C208" s="130" t="s">
        <v>214</v>
      </c>
      <c r="D208" s="131">
        <v>25249.116519769999</v>
      </c>
      <c r="E208" s="132">
        <f t="shared" si="9"/>
        <v>9.2767881918033948E-4</v>
      </c>
      <c r="F208" s="132">
        <v>3.7770980183535045E-3</v>
      </c>
      <c r="G208" s="132">
        <v>9.3530000000000002E-2</v>
      </c>
      <c r="H208" s="133">
        <f t="shared" si="10"/>
        <v>9.7483734007181813E-2</v>
      </c>
      <c r="I208" s="134">
        <f t="shared" si="11"/>
        <v>9.0433595253072723E-5</v>
      </c>
      <c r="J208" s="20"/>
      <c r="K208" s="20"/>
      <c r="L208" s="20"/>
      <c r="M208" s="20"/>
      <c r="N208" s="20"/>
      <c r="O208" s="20"/>
      <c r="P208" s="20"/>
    </row>
    <row r="209" spans="2:16">
      <c r="B209" s="129" t="s">
        <v>768</v>
      </c>
      <c r="C209" s="130" t="s">
        <v>215</v>
      </c>
      <c r="D209" s="131">
        <v>51794.472515239999</v>
      </c>
      <c r="E209" s="132">
        <f t="shared" si="9"/>
        <v>1.9029828257707321E-3</v>
      </c>
      <c r="F209" s="132">
        <v>2.2482265542087921E-2</v>
      </c>
      <c r="G209" s="132">
        <v>8.2799999999999999E-2</v>
      </c>
      <c r="H209" s="133">
        <f t="shared" si="10"/>
        <v>0.10621303133553037</v>
      </c>
      <c r="I209" s="134">
        <f t="shared" si="11"/>
        <v>2.0212157450456288E-4</v>
      </c>
      <c r="J209" s="20"/>
      <c r="K209" s="20"/>
      <c r="L209" s="20"/>
      <c r="M209" s="20"/>
      <c r="N209" s="20"/>
      <c r="O209" s="20"/>
      <c r="P209" s="20"/>
    </row>
    <row r="210" spans="2:16">
      <c r="B210" s="129" t="s">
        <v>769</v>
      </c>
      <c r="C210" s="130" t="s">
        <v>216</v>
      </c>
      <c r="D210" s="131">
        <v>99038.445660000012</v>
      </c>
      <c r="E210" s="132">
        <f t="shared" si="9"/>
        <v>3.6387755686970841E-3</v>
      </c>
      <c r="F210" s="132">
        <v>7.1428571428571426E-3</v>
      </c>
      <c r="G210" s="132">
        <v>8.1330000000000013E-2</v>
      </c>
      <c r="H210" s="133">
        <f t="shared" si="10"/>
        <v>8.8763321428571434E-2</v>
      </c>
      <c r="I210" s="134">
        <f t="shared" si="11"/>
        <v>3.2298980541069211E-4</v>
      </c>
      <c r="J210" s="20"/>
      <c r="K210" s="20"/>
      <c r="L210" s="20"/>
      <c r="M210" s="20"/>
      <c r="N210" s="20"/>
      <c r="O210" s="20"/>
      <c r="P210" s="20"/>
    </row>
    <row r="211" spans="2:16">
      <c r="B211" s="129" t="s">
        <v>770</v>
      </c>
      <c r="C211" s="130" t="s">
        <v>217</v>
      </c>
      <c r="D211" s="131">
        <v>83208.626901240001</v>
      </c>
      <c r="E211" s="132">
        <f t="shared" si="9"/>
        <v>3.0571715524746962E-3</v>
      </c>
      <c r="F211" s="132">
        <v>3.8193705336779689E-2</v>
      </c>
      <c r="G211" s="132">
        <v>8.8660000000000003E-2</v>
      </c>
      <c r="H211" s="133">
        <f t="shared" si="10"/>
        <v>0.12854683229435915</v>
      </c>
      <c r="I211" s="134">
        <f t="shared" si="11"/>
        <v>3.9298971885105036E-4</v>
      </c>
      <c r="J211" s="20"/>
      <c r="K211" s="20"/>
      <c r="L211" s="20"/>
      <c r="M211" s="20"/>
      <c r="N211" s="20"/>
      <c r="O211" s="20"/>
      <c r="P211" s="20"/>
    </row>
    <row r="212" spans="2:16">
      <c r="B212" s="129" t="s">
        <v>771</v>
      </c>
      <c r="C212" s="130" t="s">
        <v>218</v>
      </c>
      <c r="D212" s="131">
        <v>31186.718480400003</v>
      </c>
      <c r="E212" s="132">
        <f t="shared" si="9"/>
        <v>1.145832494826266E-3</v>
      </c>
      <c r="F212" s="132">
        <v>3.8333333333333337E-2</v>
      </c>
      <c r="G212" s="132">
        <v>6.5000000000000002E-2</v>
      </c>
      <c r="H212" s="133">
        <f t="shared" si="10"/>
        <v>0.10457916666666667</v>
      </c>
      <c r="I212" s="134">
        <f t="shared" si="11"/>
        <v>1.1983020744851854E-4</v>
      </c>
      <c r="J212" s="20"/>
      <c r="K212" s="20"/>
      <c r="L212" s="20"/>
      <c r="M212" s="20"/>
      <c r="N212" s="20"/>
      <c r="O212" s="20"/>
      <c r="P212" s="20"/>
    </row>
    <row r="213" spans="2:16">
      <c r="B213" s="129" t="s">
        <v>1130</v>
      </c>
      <c r="C213" s="130" t="s">
        <v>1131</v>
      </c>
      <c r="D213" s="131">
        <v>11437.415315760001</v>
      </c>
      <c r="E213" s="132">
        <f t="shared" si="9"/>
        <v>4.2022254229337361E-4</v>
      </c>
      <c r="F213" s="132">
        <v>6.4381745881461842E-3</v>
      </c>
      <c r="G213" s="132">
        <v>8.0700000000000008E-2</v>
      </c>
      <c r="H213" s="133">
        <f t="shared" si="10"/>
        <v>8.7397954932777897E-2</v>
      </c>
      <c r="I213" s="134">
        <f t="shared" si="11"/>
        <v>3.6726590813093619E-5</v>
      </c>
      <c r="J213" s="20"/>
      <c r="K213" s="20"/>
      <c r="L213" s="20"/>
      <c r="M213" s="20"/>
      <c r="N213" s="20"/>
      <c r="O213" s="20"/>
      <c r="P213" s="20"/>
    </row>
    <row r="214" spans="2:16">
      <c r="B214" s="129" t="s">
        <v>772</v>
      </c>
      <c r="C214" s="130" t="s">
        <v>219</v>
      </c>
      <c r="D214" s="131">
        <v>22104.214990979999</v>
      </c>
      <c r="E214" s="132">
        <f t="shared" si="9"/>
        <v>8.1213186392818291E-4</v>
      </c>
      <c r="F214" s="132">
        <v>2.8427279053583856E-2</v>
      </c>
      <c r="G214" s="132">
        <v>7.1500000000000008E-2</v>
      </c>
      <c r="H214" s="133">
        <f t="shared" si="10"/>
        <v>0.10094355427974949</v>
      </c>
      <c r="I214" s="134">
        <f t="shared" si="11"/>
        <v>8.197947688874866E-5</v>
      </c>
      <c r="J214" s="20"/>
      <c r="K214" s="20"/>
      <c r="L214" s="20"/>
      <c r="M214" s="20"/>
      <c r="N214" s="20"/>
      <c r="O214" s="20"/>
      <c r="P214" s="20"/>
    </row>
    <row r="215" spans="2:16">
      <c r="B215" s="129" t="s">
        <v>773</v>
      </c>
      <c r="C215" s="130" t="s">
        <v>220</v>
      </c>
      <c r="D215" s="131">
        <v>50936.151596399999</v>
      </c>
      <c r="E215" s="132">
        <f t="shared" si="9"/>
        <v>1.8714472219073725E-3</v>
      </c>
      <c r="F215" s="132">
        <v>4.3029453015427779E-2</v>
      </c>
      <c r="G215" s="132">
        <v>0.12003</v>
      </c>
      <c r="H215" s="133">
        <f t="shared" si="10"/>
        <v>0.16564186563814867</v>
      </c>
      <c r="I215" s="134">
        <f t="shared" si="11"/>
        <v>3.099900092800676E-4</v>
      </c>
      <c r="J215" s="20"/>
      <c r="K215" s="20"/>
      <c r="L215" s="20"/>
      <c r="M215" s="20"/>
      <c r="N215" s="20"/>
      <c r="O215" s="20"/>
      <c r="P215" s="20"/>
    </row>
    <row r="216" spans="2:16">
      <c r="B216" s="129" t="s">
        <v>774</v>
      </c>
      <c r="C216" s="130" t="s">
        <v>221</v>
      </c>
      <c r="D216" s="131">
        <v>929271.46717126993</v>
      </c>
      <c r="E216" s="132">
        <f t="shared" si="9"/>
        <v>3.4142400851468607E-2</v>
      </c>
      <c r="F216" s="132">
        <v>0</v>
      </c>
      <c r="G216" s="132">
        <v>0.13156000000000001</v>
      </c>
      <c r="H216" s="133">
        <f t="shared" si="10"/>
        <v>0.13156000000000001</v>
      </c>
      <c r="I216" s="134">
        <f t="shared" si="11"/>
        <v>4.4917742560192106E-3</v>
      </c>
      <c r="J216" s="20"/>
      <c r="K216" s="20"/>
      <c r="L216" s="20"/>
      <c r="M216" s="20"/>
      <c r="N216" s="20"/>
      <c r="O216" s="20"/>
      <c r="P216" s="20"/>
    </row>
    <row r="217" spans="2:16">
      <c r="B217" s="129" t="s">
        <v>775</v>
      </c>
      <c r="C217" s="130" t="s">
        <v>222</v>
      </c>
      <c r="D217" s="131">
        <v>15279.023973399999</v>
      </c>
      <c r="E217" s="132">
        <f t="shared" si="9"/>
        <v>5.6136724256365873E-4</v>
      </c>
      <c r="F217" s="132">
        <v>2.8737162419170792E-2</v>
      </c>
      <c r="G217" s="132">
        <v>4.4670000000000008E-2</v>
      </c>
      <c r="H217" s="133">
        <f t="shared" si="10"/>
        <v>7.4049006941802983E-2</v>
      </c>
      <c r="I217" s="134">
        <f t="shared" si="11"/>
        <v>4.1568686841497162E-5</v>
      </c>
      <c r="J217" s="20"/>
      <c r="K217" s="20"/>
      <c r="L217" s="20"/>
      <c r="M217" s="20"/>
      <c r="N217" s="20"/>
      <c r="O217" s="20"/>
      <c r="P217" s="20"/>
    </row>
    <row r="218" spans="2:16">
      <c r="B218" s="129" t="s">
        <v>776</v>
      </c>
      <c r="C218" s="130" t="s">
        <v>223</v>
      </c>
      <c r="D218" s="131">
        <v>53777.056860740006</v>
      </c>
      <c r="E218" s="132">
        <f t="shared" si="9"/>
        <v>1.9758250380168033E-3</v>
      </c>
      <c r="F218" s="132">
        <v>1.3916056558430671E-3</v>
      </c>
      <c r="G218" s="132">
        <v>0.185</v>
      </c>
      <c r="H218" s="133">
        <f t="shared" si="10"/>
        <v>0.18652032917900854</v>
      </c>
      <c r="I218" s="134">
        <f t="shared" si="11"/>
        <v>3.6853153649102122E-4</v>
      </c>
      <c r="J218" s="20"/>
      <c r="K218" s="20"/>
      <c r="L218" s="20"/>
      <c r="M218" s="20"/>
      <c r="N218" s="20"/>
      <c r="O218" s="20"/>
      <c r="P218" s="20"/>
    </row>
    <row r="219" spans="2:16">
      <c r="B219" s="129" t="s">
        <v>777</v>
      </c>
      <c r="C219" s="130" t="s">
        <v>224</v>
      </c>
      <c r="D219" s="131">
        <v>6230.3668024100007</v>
      </c>
      <c r="E219" s="132">
        <f t="shared" si="9"/>
        <v>2.2891016063055286E-4</v>
      </c>
      <c r="F219" s="132">
        <v>5.8358298382264827E-2</v>
      </c>
      <c r="G219" s="132">
        <v>4.6330000000000003E-2</v>
      </c>
      <c r="H219" s="133">
        <f t="shared" si="10"/>
        <v>0.10604016836429001</v>
      </c>
      <c r="I219" s="134">
        <f t="shared" si="11"/>
        <v>2.4273671973560494E-5</v>
      </c>
      <c r="J219" s="20"/>
      <c r="K219" s="20"/>
      <c r="L219" s="20"/>
      <c r="M219" s="20"/>
      <c r="N219" s="20"/>
      <c r="O219" s="20"/>
      <c r="P219" s="20"/>
    </row>
    <row r="220" spans="2:16">
      <c r="B220" s="129" t="s">
        <v>778</v>
      </c>
      <c r="C220" s="130" t="s">
        <v>225</v>
      </c>
      <c r="D220" s="131">
        <v>19298.682835740001</v>
      </c>
      <c r="E220" s="132">
        <f t="shared" si="9"/>
        <v>7.0905369266196616E-4</v>
      </c>
      <c r="F220" s="132">
        <v>2.2857436107974954E-2</v>
      </c>
      <c r="G220" s="132">
        <v>6.9599999999999995E-2</v>
      </c>
      <c r="H220" s="133">
        <f t="shared" si="10"/>
        <v>9.3252874884532475E-2</v>
      </c>
      <c r="I220" s="134">
        <f t="shared" si="11"/>
        <v>6.6121295288222069E-5</v>
      </c>
      <c r="J220" s="20"/>
      <c r="K220" s="20"/>
      <c r="L220" s="20"/>
      <c r="M220" s="20"/>
      <c r="N220" s="20"/>
      <c r="O220" s="20"/>
      <c r="P220" s="20"/>
    </row>
    <row r="221" spans="2:16">
      <c r="B221" s="129" t="s">
        <v>779</v>
      </c>
      <c r="C221" s="130" t="s">
        <v>226</v>
      </c>
      <c r="D221" s="131">
        <v>82954.903950000007</v>
      </c>
      <c r="E221" s="132">
        <f t="shared" si="9"/>
        <v>3.0478495071817068E-3</v>
      </c>
      <c r="F221" s="132">
        <v>1.8626666666666666E-2</v>
      </c>
      <c r="G221" s="132">
        <v>5.2229999999999999E-2</v>
      </c>
      <c r="H221" s="133">
        <f t="shared" si="10"/>
        <v>7.1343102066666664E-2</v>
      </c>
      <c r="I221" s="134">
        <f t="shared" si="11"/>
        <v>2.1744303847470419E-4</v>
      </c>
      <c r="J221" s="20"/>
      <c r="K221" s="20"/>
      <c r="L221" s="20"/>
      <c r="M221" s="20"/>
      <c r="N221" s="20"/>
      <c r="O221" s="20"/>
      <c r="P221" s="20"/>
    </row>
    <row r="222" spans="2:16">
      <c r="B222" s="129" t="s">
        <v>780</v>
      </c>
      <c r="C222" s="130" t="s">
        <v>227</v>
      </c>
      <c r="D222" s="131">
        <v>17900.294866739998</v>
      </c>
      <c r="E222" s="132">
        <f t="shared" si="9"/>
        <v>6.5767546329611212E-4</v>
      </c>
      <c r="F222" s="132">
        <v>1.7062381511239507E-2</v>
      </c>
      <c r="G222" s="132">
        <v>0.10525000000000001</v>
      </c>
      <c r="H222" s="133">
        <f t="shared" si="10"/>
        <v>0.1232102893382685</v>
      </c>
      <c r="I222" s="134">
        <f t="shared" si="11"/>
        <v>8.1032384123393757E-5</v>
      </c>
      <c r="J222" s="20"/>
      <c r="K222" s="20"/>
      <c r="L222" s="20"/>
      <c r="M222" s="20"/>
      <c r="N222" s="20"/>
      <c r="O222" s="20"/>
      <c r="P222" s="20"/>
    </row>
    <row r="223" spans="2:16">
      <c r="B223" s="129" t="s">
        <v>781</v>
      </c>
      <c r="C223" s="130" t="s">
        <v>228</v>
      </c>
      <c r="D223" s="131">
        <v>21058.527484029997</v>
      </c>
      <c r="E223" s="132">
        <f t="shared" si="9"/>
        <v>7.7371221661420831E-4</v>
      </c>
      <c r="F223" s="132">
        <v>3.0095873280533557E-2</v>
      </c>
      <c r="G223" s="132">
        <v>4.4000000000000004E-2</v>
      </c>
      <c r="H223" s="133">
        <f t="shared" si="10"/>
        <v>7.4757982492705294E-2</v>
      </c>
      <c r="I223" s="134">
        <f t="shared" si="11"/>
        <v>5.784116434403719E-5</v>
      </c>
      <c r="J223" s="20"/>
      <c r="K223" s="20"/>
      <c r="L223" s="20"/>
      <c r="M223" s="20"/>
      <c r="N223" s="20"/>
      <c r="O223" s="20"/>
      <c r="P223" s="20"/>
    </row>
    <row r="224" spans="2:16">
      <c r="B224" s="129" t="s">
        <v>782</v>
      </c>
      <c r="C224" s="130" t="s">
        <v>229</v>
      </c>
      <c r="D224" s="131">
        <v>14219.718614399999</v>
      </c>
      <c r="E224" s="132">
        <f t="shared" si="9"/>
        <v>5.2244726119246598E-4</v>
      </c>
      <c r="F224" s="132">
        <v>2.6068129330254045E-2</v>
      </c>
      <c r="G224" s="132">
        <v>9.4E-2</v>
      </c>
      <c r="H224" s="133">
        <f t="shared" si="10"/>
        <v>0.12129333140877599</v>
      </c>
      <c r="I224" s="134">
        <f t="shared" si="11"/>
        <v>6.336936879542513E-5</v>
      </c>
      <c r="J224" s="20"/>
      <c r="K224" s="20"/>
      <c r="L224" s="20"/>
      <c r="M224" s="20"/>
      <c r="N224" s="20"/>
      <c r="O224" s="20"/>
      <c r="P224" s="20"/>
    </row>
    <row r="225" spans="2:16">
      <c r="B225" s="129" t="s">
        <v>783</v>
      </c>
      <c r="C225" s="130" t="s">
        <v>230</v>
      </c>
      <c r="D225" s="131">
        <v>15852.792427449998</v>
      </c>
      <c r="E225" s="132">
        <f t="shared" si="9"/>
        <v>5.8244809272010932E-4</v>
      </c>
      <c r="F225" s="132">
        <v>3.7850162866449509E-2</v>
      </c>
      <c r="G225" s="132">
        <v>5.2400000000000002E-2</v>
      </c>
      <c r="H225" s="133">
        <f t="shared" si="10"/>
        <v>9.1241837133550496E-2</v>
      </c>
      <c r="I225" s="134">
        <f t="shared" si="11"/>
        <v>5.3143634014715331E-5</v>
      </c>
      <c r="J225" s="20"/>
      <c r="K225" s="20"/>
      <c r="L225" s="20"/>
      <c r="M225" s="20"/>
      <c r="N225" s="20"/>
      <c r="O225" s="20"/>
      <c r="P225" s="20"/>
    </row>
    <row r="226" spans="2:16">
      <c r="B226" s="129" t="s">
        <v>784</v>
      </c>
      <c r="C226" s="130" t="s">
        <v>231</v>
      </c>
      <c r="D226" s="131">
        <v>5208.4386288000005</v>
      </c>
      <c r="E226" s="132">
        <f t="shared" si="9"/>
        <v>1.9136345595122884E-4</v>
      </c>
      <c r="F226" s="132">
        <v>4.2569444444444438E-2</v>
      </c>
      <c r="G226" s="132">
        <v>4.9370000000000004E-2</v>
      </c>
      <c r="H226" s="133">
        <f t="shared" si="10"/>
        <v>9.2990271180555556E-2</v>
      </c>
      <c r="I226" s="134">
        <f t="shared" si="11"/>
        <v>1.7794939662953069E-5</v>
      </c>
      <c r="J226" s="20"/>
      <c r="K226" s="20"/>
      <c r="L226" s="20"/>
      <c r="M226" s="20"/>
      <c r="N226" s="20"/>
      <c r="O226" s="20"/>
      <c r="P226" s="20"/>
    </row>
    <row r="227" spans="2:16">
      <c r="B227" s="129" t="s">
        <v>785</v>
      </c>
      <c r="C227" s="130" t="s">
        <v>232</v>
      </c>
      <c r="D227" s="131">
        <v>48455.011938000003</v>
      </c>
      <c r="E227" s="132">
        <f t="shared" si="9"/>
        <v>1.7802875685894518E-3</v>
      </c>
      <c r="F227" s="132">
        <v>8.3998320033599316E-3</v>
      </c>
      <c r="G227" s="132">
        <v>0.10249999999999999</v>
      </c>
      <c r="H227" s="133">
        <f t="shared" si="10"/>
        <v>0.11133032339353212</v>
      </c>
      <c r="I227" s="134">
        <f t="shared" si="11"/>
        <v>1.9819999074454866E-4</v>
      </c>
      <c r="J227" s="20"/>
      <c r="K227" s="20"/>
      <c r="L227" s="20"/>
      <c r="M227" s="20"/>
      <c r="N227" s="20"/>
      <c r="O227" s="20"/>
      <c r="P227" s="20"/>
    </row>
    <row r="228" spans="2:16">
      <c r="B228" s="129" t="s">
        <v>786</v>
      </c>
      <c r="C228" s="130" t="s">
        <v>233</v>
      </c>
      <c r="D228" s="131">
        <v>233525.10476160003</v>
      </c>
      <c r="E228" s="132">
        <f t="shared" si="9"/>
        <v>8.5799553922839417E-3</v>
      </c>
      <c r="F228" s="132">
        <v>2.5303624813153958E-2</v>
      </c>
      <c r="G228" s="132">
        <v>9.1819999999999999E-2</v>
      </c>
      <c r="H228" s="133">
        <f t="shared" si="10"/>
        <v>0.11828531422832585</v>
      </c>
      <c r="I228" s="134">
        <f t="shared" si="11"/>
        <v>1.0148827196413248E-3</v>
      </c>
      <c r="J228" s="20"/>
      <c r="K228" s="20"/>
      <c r="L228" s="20"/>
      <c r="M228" s="20"/>
      <c r="N228" s="20"/>
      <c r="O228" s="20"/>
      <c r="P228" s="20"/>
    </row>
    <row r="229" spans="2:16">
      <c r="B229" s="129" t="s">
        <v>787</v>
      </c>
      <c r="C229" s="130" t="s">
        <v>234</v>
      </c>
      <c r="D229" s="131">
        <v>18989.292565200001</v>
      </c>
      <c r="E229" s="132">
        <f t="shared" si="9"/>
        <v>6.9768637212163352E-4</v>
      </c>
      <c r="F229" s="132">
        <v>1.6896662387676509E-2</v>
      </c>
      <c r="G229" s="132">
        <v>-9.5299999999999996E-2</v>
      </c>
      <c r="H229" s="133">
        <f t="shared" si="10"/>
        <v>-7.9208463575096269E-2</v>
      </c>
      <c r="I229" s="134">
        <f t="shared" si="11"/>
        <v>-5.5262665593037466E-5</v>
      </c>
      <c r="J229" s="20"/>
      <c r="K229" s="20"/>
      <c r="L229" s="20"/>
      <c r="M229" s="20"/>
      <c r="N229" s="20"/>
      <c r="O229" s="20"/>
      <c r="P229" s="20"/>
    </row>
    <row r="230" spans="2:16">
      <c r="B230" s="129" t="s">
        <v>788</v>
      </c>
      <c r="C230" s="130" t="s">
        <v>789</v>
      </c>
      <c r="D230" s="131">
        <v>8100.1500969899998</v>
      </c>
      <c r="E230" s="132">
        <f t="shared" si="9"/>
        <v>2.9760794486711985E-4</v>
      </c>
      <c r="F230" s="132">
        <v>2.6738394102410842E-2</v>
      </c>
      <c r="G230" s="132">
        <v>-4.7100000000000003E-2</v>
      </c>
      <c r="H230" s="133">
        <f t="shared" si="10"/>
        <v>-2.0991295078700935E-2</v>
      </c>
      <c r="I230" s="134">
        <f t="shared" si="11"/>
        <v>-6.2471761884714718E-6</v>
      </c>
      <c r="J230" s="20"/>
      <c r="K230" s="20"/>
      <c r="L230" s="20"/>
      <c r="M230" s="20"/>
      <c r="N230" s="20"/>
      <c r="O230" s="20"/>
      <c r="P230" s="20"/>
    </row>
    <row r="231" spans="2:16">
      <c r="B231" s="129" t="s">
        <v>790</v>
      </c>
      <c r="C231" s="130" t="s">
        <v>235</v>
      </c>
      <c r="D231" s="131">
        <v>22010.924638239998</v>
      </c>
      <c r="E231" s="132">
        <f t="shared" si="9"/>
        <v>8.0870427927574569E-4</v>
      </c>
      <c r="F231" s="132">
        <v>2.0124447355493697E-2</v>
      </c>
      <c r="G231" s="132">
        <v>9.5000000000000001E-2</v>
      </c>
      <c r="H231" s="133">
        <f t="shared" si="10"/>
        <v>0.11608035860487965</v>
      </c>
      <c r="I231" s="134">
        <f t="shared" si="11"/>
        <v>9.3874682743629308E-5</v>
      </c>
      <c r="J231" s="20"/>
      <c r="K231" s="20"/>
      <c r="L231" s="20"/>
      <c r="M231" s="20"/>
      <c r="N231" s="20"/>
      <c r="O231" s="20"/>
      <c r="P231" s="20"/>
    </row>
    <row r="232" spans="2:16">
      <c r="B232" s="129" t="s">
        <v>791</v>
      </c>
      <c r="C232" s="130" t="s">
        <v>792</v>
      </c>
      <c r="D232" s="131">
        <v>10275.80569268</v>
      </c>
      <c r="E232" s="132">
        <f t="shared" si="9"/>
        <v>3.7754379578580313E-4</v>
      </c>
      <c r="F232" s="132">
        <v>1.38353765323993E-2</v>
      </c>
      <c r="G232" s="132">
        <v>0.4</v>
      </c>
      <c r="H232" s="133">
        <f t="shared" si="10"/>
        <v>0.41660245183887917</v>
      </c>
      <c r="I232" s="134">
        <f t="shared" si="11"/>
        <v>1.5728567100092267E-4</v>
      </c>
      <c r="J232" s="20"/>
      <c r="K232" s="20"/>
      <c r="L232" s="20"/>
      <c r="M232" s="20"/>
      <c r="N232" s="20"/>
      <c r="O232" s="20"/>
      <c r="P232" s="20"/>
    </row>
    <row r="233" spans="2:16">
      <c r="B233" s="129" t="s">
        <v>793</v>
      </c>
      <c r="C233" s="130" t="s">
        <v>794</v>
      </c>
      <c r="D233" s="131">
        <v>30247.870491200003</v>
      </c>
      <c r="E233" s="132">
        <f t="shared" si="9"/>
        <v>1.1113382425886108E-3</v>
      </c>
      <c r="F233" s="132">
        <v>5.5876865671641782E-3</v>
      </c>
      <c r="G233" s="132">
        <v>0.11810000000000001</v>
      </c>
      <c r="H233" s="133">
        <f t="shared" si="10"/>
        <v>0.12401763945895523</v>
      </c>
      <c r="I233" s="134">
        <f t="shared" si="11"/>
        <v>1.3782554548630327E-4</v>
      </c>
      <c r="J233" s="20"/>
      <c r="K233" s="20"/>
      <c r="L233" s="20"/>
      <c r="M233" s="20"/>
      <c r="N233" s="20"/>
      <c r="O233" s="20"/>
      <c r="P233" s="20"/>
    </row>
    <row r="234" spans="2:16">
      <c r="B234" s="129" t="s">
        <v>795</v>
      </c>
      <c r="C234" s="130" t="s">
        <v>236</v>
      </c>
      <c r="D234" s="131">
        <v>5762.8206917999996</v>
      </c>
      <c r="E234" s="132">
        <f t="shared" si="9"/>
        <v>2.1173202992394243E-4</v>
      </c>
      <c r="F234" s="132">
        <v>4.0240963855421689E-2</v>
      </c>
      <c r="G234" s="132">
        <v>5.9000000000000004E-2</v>
      </c>
      <c r="H234" s="133">
        <f t="shared" si="10"/>
        <v>0.10042807228915664</v>
      </c>
      <c r="I234" s="134">
        <f t="shared" si="11"/>
        <v>2.1263839607131568E-5</v>
      </c>
      <c r="J234" s="20"/>
      <c r="K234" s="20"/>
      <c r="L234" s="20"/>
      <c r="M234" s="20"/>
      <c r="N234" s="20"/>
      <c r="O234" s="20"/>
      <c r="P234" s="20"/>
    </row>
    <row r="235" spans="2:16">
      <c r="B235" s="129" t="s">
        <v>796</v>
      </c>
      <c r="C235" s="130" t="s">
        <v>237</v>
      </c>
      <c r="D235" s="131">
        <v>14251.92859465</v>
      </c>
      <c r="E235" s="132">
        <f t="shared" si="9"/>
        <v>5.2363068938967618E-4</v>
      </c>
      <c r="F235" s="132">
        <v>0</v>
      </c>
      <c r="G235" s="132">
        <v>9.2880000000000004E-2</v>
      </c>
      <c r="H235" s="133">
        <f t="shared" si="10"/>
        <v>9.2880000000000004E-2</v>
      </c>
      <c r="I235" s="134">
        <f t="shared" si="11"/>
        <v>4.8634818430513128E-5</v>
      </c>
      <c r="J235" s="20"/>
      <c r="K235" s="20"/>
      <c r="L235" s="20"/>
      <c r="M235" s="20"/>
      <c r="N235" s="20"/>
      <c r="O235" s="20"/>
      <c r="P235" s="20"/>
    </row>
    <row r="236" spans="2:16">
      <c r="B236" s="129" t="s">
        <v>797</v>
      </c>
      <c r="C236" s="130" t="s">
        <v>238</v>
      </c>
      <c r="D236" s="131">
        <v>126458.13865302</v>
      </c>
      <c r="E236" s="132">
        <f t="shared" si="9"/>
        <v>4.6462036265515188E-3</v>
      </c>
      <c r="F236" s="132">
        <v>1.8872188947903719E-2</v>
      </c>
      <c r="G236" s="132">
        <v>7.6370000000000007E-2</v>
      </c>
      <c r="H236" s="133">
        <f t="shared" si="10"/>
        <v>9.5962823482879434E-2</v>
      </c>
      <c r="I236" s="134">
        <f t="shared" si="11"/>
        <v>4.4586281848027769E-4</v>
      </c>
      <c r="J236" s="20"/>
      <c r="K236" s="20"/>
      <c r="L236" s="20"/>
      <c r="M236" s="20"/>
      <c r="N236" s="20"/>
      <c r="O236" s="20"/>
      <c r="P236" s="20"/>
    </row>
    <row r="237" spans="2:16">
      <c r="B237" s="129" t="s">
        <v>798</v>
      </c>
      <c r="C237" s="130" t="s">
        <v>239</v>
      </c>
      <c r="D237" s="131">
        <v>4564.5170572799998</v>
      </c>
      <c r="E237" s="132">
        <f t="shared" si="9"/>
        <v>1.6770510724644556E-4</v>
      </c>
      <c r="F237" s="132">
        <v>6.2437633642195296E-2</v>
      </c>
      <c r="G237" s="132">
        <v>-4.2300000000000004E-2</v>
      </c>
      <c r="H237" s="133">
        <f t="shared" si="10"/>
        <v>1.8817077690662862E-2</v>
      </c>
      <c r="I237" s="134">
        <f t="shared" si="11"/>
        <v>3.1557200321773136E-6</v>
      </c>
      <c r="J237" s="20"/>
      <c r="K237" s="20"/>
      <c r="L237" s="20"/>
      <c r="M237" s="20"/>
      <c r="N237" s="20"/>
      <c r="O237" s="20"/>
      <c r="P237" s="20"/>
    </row>
    <row r="238" spans="2:16">
      <c r="B238" s="129" t="s">
        <v>799</v>
      </c>
      <c r="C238" s="130" t="s">
        <v>240</v>
      </c>
      <c r="D238" s="131">
        <v>20725.602064790004</v>
      </c>
      <c r="E238" s="132">
        <f t="shared" si="9"/>
        <v>7.6148019021622139E-4</v>
      </c>
      <c r="F238" s="132">
        <v>3.0255770430442919E-2</v>
      </c>
      <c r="G238" s="132">
        <v>5.4100000000000002E-2</v>
      </c>
      <c r="H238" s="133">
        <f t="shared" si="10"/>
        <v>8.5174189020586405E-2</v>
      </c>
      <c r="I238" s="134">
        <f t="shared" si="11"/>
        <v>6.4858457656908526E-5</v>
      </c>
      <c r="J238" s="20"/>
      <c r="K238" s="20"/>
      <c r="L238" s="20"/>
      <c r="M238" s="20"/>
      <c r="N238" s="20"/>
      <c r="O238" s="20"/>
      <c r="P238" s="20"/>
    </row>
    <row r="239" spans="2:16">
      <c r="B239" s="129" t="s">
        <v>800</v>
      </c>
      <c r="C239" s="130" t="s">
        <v>241</v>
      </c>
      <c r="D239" s="131">
        <v>29572.365299400004</v>
      </c>
      <c r="E239" s="132">
        <f t="shared" si="9"/>
        <v>1.086519478803805E-3</v>
      </c>
      <c r="F239" s="132">
        <v>3.4447174447174447E-2</v>
      </c>
      <c r="G239" s="132">
        <v>5.1500000000000001E-3</v>
      </c>
      <c r="H239" s="133">
        <f t="shared" si="10"/>
        <v>3.9685875921375922E-2</v>
      </c>
      <c r="I239" s="134">
        <f t="shared" si="11"/>
        <v>4.3119477221965841E-5</v>
      </c>
      <c r="J239" s="20"/>
      <c r="K239" s="20"/>
      <c r="L239" s="20"/>
      <c r="M239" s="20"/>
      <c r="N239" s="20"/>
      <c r="O239" s="20"/>
      <c r="P239" s="20"/>
    </row>
    <row r="240" spans="2:16">
      <c r="B240" s="129" t="s">
        <v>801</v>
      </c>
      <c r="C240" s="130" t="s">
        <v>242</v>
      </c>
      <c r="D240" s="131">
        <v>4586.3291507399999</v>
      </c>
      <c r="E240" s="132">
        <f t="shared" si="9"/>
        <v>1.6850650626129744E-4</v>
      </c>
      <c r="F240" s="132">
        <v>4.384844614729673E-2</v>
      </c>
      <c r="G240" s="132">
        <v>0.1</v>
      </c>
      <c r="H240" s="133">
        <f t="shared" si="10"/>
        <v>0.14604086845466158</v>
      </c>
      <c r="I240" s="134">
        <f t="shared" si="11"/>
        <v>2.4608836514660748E-5</v>
      </c>
      <c r="J240" s="20"/>
      <c r="K240" s="20"/>
      <c r="L240" s="20"/>
      <c r="M240" s="20"/>
      <c r="N240" s="20"/>
      <c r="O240" s="20"/>
      <c r="P240" s="20"/>
    </row>
    <row r="241" spans="2:16">
      <c r="B241" s="129" t="s">
        <v>802</v>
      </c>
      <c r="C241" s="130" t="s">
        <v>243</v>
      </c>
      <c r="D241" s="131">
        <v>24009.679760700001</v>
      </c>
      <c r="E241" s="132">
        <f t="shared" si="9"/>
        <v>8.8214062269720815E-4</v>
      </c>
      <c r="F241" s="132">
        <v>2.0534521158129176E-2</v>
      </c>
      <c r="G241" s="132">
        <v>3.823E-2</v>
      </c>
      <c r="H241" s="133">
        <f t="shared" si="10"/>
        <v>5.9157038530066819E-2</v>
      </c>
      <c r="I241" s="134">
        <f t="shared" si="11"/>
        <v>5.218482680583588E-5</v>
      </c>
      <c r="J241" s="20"/>
      <c r="K241" s="20"/>
      <c r="L241" s="20"/>
      <c r="M241" s="20"/>
      <c r="N241" s="20"/>
      <c r="O241" s="20"/>
      <c r="P241" s="20"/>
    </row>
    <row r="242" spans="2:16">
      <c r="B242" s="129" t="s">
        <v>803</v>
      </c>
      <c r="C242" s="130" t="s">
        <v>244</v>
      </c>
      <c r="D242" s="131">
        <v>10050.232805009999</v>
      </c>
      <c r="E242" s="132">
        <f t="shared" si="9"/>
        <v>3.6925601312580561E-4</v>
      </c>
      <c r="F242" s="132" t="s">
        <v>530</v>
      </c>
      <c r="G242" s="132">
        <v>3.687E-2</v>
      </c>
      <c r="H242" s="133">
        <f t="shared" si="10"/>
        <v>3.687E-2</v>
      </c>
      <c r="I242" s="134">
        <f t="shared" si="11"/>
        <v>1.3614469203948452E-5</v>
      </c>
      <c r="J242" s="20"/>
      <c r="K242" s="20"/>
      <c r="L242" s="20"/>
      <c r="M242" s="20"/>
      <c r="N242" s="20"/>
      <c r="O242" s="20"/>
      <c r="P242" s="20"/>
    </row>
    <row r="243" spans="2:16">
      <c r="B243" s="129" t="s">
        <v>804</v>
      </c>
      <c r="C243" s="130" t="s">
        <v>245</v>
      </c>
      <c r="D243" s="131">
        <v>12873.346894999999</v>
      </c>
      <c r="E243" s="132">
        <f t="shared" si="9"/>
        <v>4.7298016297329335E-4</v>
      </c>
      <c r="F243" s="132">
        <v>4.6295264623955432E-2</v>
      </c>
      <c r="G243" s="132">
        <v>0.16323000000000001</v>
      </c>
      <c r="H243" s="133">
        <f t="shared" si="10"/>
        <v>0.21330365264623957</v>
      </c>
      <c r="I243" s="134">
        <f t="shared" si="11"/>
        <v>1.0088839639141715E-4</v>
      </c>
      <c r="J243" s="20"/>
      <c r="K243" s="20"/>
      <c r="L243" s="20"/>
      <c r="M243" s="20"/>
      <c r="N243" s="20"/>
      <c r="O243" s="20"/>
      <c r="P243" s="20"/>
    </row>
    <row r="244" spans="2:16">
      <c r="B244" s="129" t="s">
        <v>805</v>
      </c>
      <c r="C244" s="130" t="s">
        <v>246</v>
      </c>
      <c r="D244" s="131">
        <v>30742.780919850004</v>
      </c>
      <c r="E244" s="132">
        <f t="shared" si="9"/>
        <v>1.1295217668196697E-3</v>
      </c>
      <c r="F244" s="132">
        <v>2.0319401970778115E-2</v>
      </c>
      <c r="G244" s="132">
        <v>7.9000000000000001E-2</v>
      </c>
      <c r="H244" s="133">
        <f t="shared" si="10"/>
        <v>0.10012201834862386</v>
      </c>
      <c r="I244" s="134">
        <f t="shared" si="11"/>
        <v>1.1308999906268901E-4</v>
      </c>
      <c r="J244" s="20"/>
      <c r="K244" s="20"/>
      <c r="L244" s="20"/>
      <c r="M244" s="20"/>
      <c r="N244" s="20"/>
      <c r="O244" s="20"/>
      <c r="P244" s="20"/>
    </row>
    <row r="245" spans="2:16">
      <c r="B245" s="129" t="s">
        <v>806</v>
      </c>
      <c r="C245" s="130" t="s">
        <v>247</v>
      </c>
      <c r="D245" s="131">
        <v>46763.609270849993</v>
      </c>
      <c r="E245" s="132">
        <f t="shared" si="9"/>
        <v>1.7181436742558971E-3</v>
      </c>
      <c r="F245" s="132">
        <v>6.2469911930450542E-3</v>
      </c>
      <c r="G245" s="132">
        <v>0.13383</v>
      </c>
      <c r="H245" s="133">
        <f t="shared" si="10"/>
        <v>0.14049500860872766</v>
      </c>
      <c r="I245" s="134">
        <f t="shared" si="11"/>
        <v>2.4139061030561322E-4</v>
      </c>
      <c r="J245" s="20"/>
      <c r="K245" s="20"/>
      <c r="L245" s="20"/>
      <c r="M245" s="20"/>
      <c r="N245" s="20"/>
      <c r="O245" s="20"/>
      <c r="P245" s="20"/>
    </row>
    <row r="246" spans="2:16">
      <c r="B246" s="129" t="s">
        <v>807</v>
      </c>
      <c r="C246" s="130" t="s">
        <v>248</v>
      </c>
      <c r="D246" s="131">
        <v>118861.40270134</v>
      </c>
      <c r="E246" s="132">
        <f t="shared" si="9"/>
        <v>4.3670916413158659E-3</v>
      </c>
      <c r="F246" s="132">
        <v>4.8103718053796291E-2</v>
      </c>
      <c r="G246" s="132">
        <v>2.8500000000000001E-3</v>
      </c>
      <c r="H246" s="133">
        <f t="shared" si="10"/>
        <v>5.1022265852022949E-2</v>
      </c>
      <c r="I246" s="134">
        <f t="shared" si="11"/>
        <v>2.2281891072336535E-4</v>
      </c>
      <c r="J246" s="20"/>
      <c r="K246" s="20"/>
      <c r="L246" s="20"/>
      <c r="M246" s="20"/>
      <c r="N246" s="20"/>
      <c r="O246" s="20"/>
      <c r="P246" s="20"/>
    </row>
    <row r="247" spans="2:16">
      <c r="B247" s="129" t="s">
        <v>808</v>
      </c>
      <c r="C247" s="130" t="s">
        <v>249</v>
      </c>
      <c r="D247" s="131">
        <v>51180.038556009997</v>
      </c>
      <c r="E247" s="132">
        <f t="shared" si="9"/>
        <v>1.8804078826309798E-3</v>
      </c>
      <c r="F247" s="132">
        <v>1.1989990207811991E-2</v>
      </c>
      <c r="G247" s="132">
        <v>9.8000000000000004E-2</v>
      </c>
      <c r="H247" s="133">
        <f t="shared" si="10"/>
        <v>0.11057749972799479</v>
      </c>
      <c r="I247" s="134">
        <f t="shared" si="11"/>
        <v>2.0793080213014643E-4</v>
      </c>
      <c r="J247" s="20"/>
      <c r="K247" s="20"/>
      <c r="L247" s="20"/>
      <c r="M247" s="20"/>
      <c r="N247" s="20"/>
      <c r="O247" s="20"/>
      <c r="P247" s="20"/>
    </row>
    <row r="248" spans="2:16">
      <c r="B248" s="129" t="s">
        <v>809</v>
      </c>
      <c r="C248" s="130" t="s">
        <v>810</v>
      </c>
      <c r="D248" s="131">
        <v>21694.412458800001</v>
      </c>
      <c r="E248" s="132">
        <f t="shared" si="9"/>
        <v>7.9707529239023676E-4</v>
      </c>
      <c r="F248" s="132" t="s">
        <v>530</v>
      </c>
      <c r="G248" s="132">
        <v>0.18525000000000003</v>
      </c>
      <c r="H248" s="133">
        <f t="shared" si="10"/>
        <v>0.18525000000000003</v>
      </c>
      <c r="I248" s="134">
        <f t="shared" si="11"/>
        <v>1.4765819791529139E-4</v>
      </c>
      <c r="J248" s="20"/>
      <c r="K248" s="20"/>
      <c r="L248" s="20"/>
      <c r="M248" s="20"/>
      <c r="N248" s="20"/>
      <c r="O248" s="20"/>
      <c r="P248" s="20"/>
    </row>
    <row r="249" spans="2:16">
      <c r="B249" s="129" t="s">
        <v>1132</v>
      </c>
      <c r="C249" s="130" t="s">
        <v>1133</v>
      </c>
      <c r="D249" s="131">
        <v>12730.13993979</v>
      </c>
      <c r="E249" s="132">
        <f t="shared" si="9"/>
        <v>4.6771859039495775E-4</v>
      </c>
      <c r="F249" s="132">
        <v>1.1489514249865567E-2</v>
      </c>
      <c r="G249" s="132">
        <v>0.10625</v>
      </c>
      <c r="H249" s="133">
        <f t="shared" si="10"/>
        <v>0.11834989469438967</v>
      </c>
      <c r="I249" s="134">
        <f t="shared" si="11"/>
        <v>5.5354445919851627E-5</v>
      </c>
      <c r="J249" s="20"/>
      <c r="K249" s="20"/>
      <c r="L249" s="20"/>
      <c r="M249" s="20"/>
      <c r="N249" s="20"/>
      <c r="O249" s="20"/>
      <c r="P249" s="20"/>
    </row>
    <row r="250" spans="2:16">
      <c r="B250" s="129" t="s">
        <v>811</v>
      </c>
      <c r="C250" s="130" t="s">
        <v>250</v>
      </c>
      <c r="D250" s="131">
        <v>14305.878223559999</v>
      </c>
      <c r="E250" s="132">
        <f t="shared" si="9"/>
        <v>5.2561285490438866E-4</v>
      </c>
      <c r="F250" s="132">
        <v>2.1868935662039114E-2</v>
      </c>
      <c r="G250" s="132">
        <v>9.5670000000000005E-2</v>
      </c>
      <c r="H250" s="133">
        <f t="shared" si="10"/>
        <v>0.11858503619943275</v>
      </c>
      <c r="I250" s="134">
        <f t="shared" si="11"/>
        <v>6.2329819425724126E-5</v>
      </c>
      <c r="J250" s="20"/>
      <c r="K250" s="20"/>
      <c r="L250" s="20"/>
      <c r="M250" s="20"/>
      <c r="N250" s="20"/>
      <c r="O250" s="20"/>
      <c r="P250" s="20"/>
    </row>
    <row r="251" spans="2:16">
      <c r="B251" s="129" t="s">
        <v>812</v>
      </c>
      <c r="C251" s="130" t="s">
        <v>251</v>
      </c>
      <c r="D251" s="131">
        <v>47733.84</v>
      </c>
      <c r="E251" s="132">
        <f t="shared" si="9"/>
        <v>1.7537909610211829E-3</v>
      </c>
      <c r="F251" s="132">
        <v>0</v>
      </c>
      <c r="G251" s="132">
        <v>0.22260000000000002</v>
      </c>
      <c r="H251" s="133">
        <f t="shared" si="10"/>
        <v>0.22260000000000002</v>
      </c>
      <c r="I251" s="134">
        <f t="shared" si="11"/>
        <v>3.9039386792331536E-4</v>
      </c>
      <c r="J251" s="20"/>
      <c r="K251" s="20"/>
      <c r="L251" s="20"/>
      <c r="M251" s="20"/>
      <c r="N251" s="20"/>
      <c r="O251" s="20"/>
      <c r="P251" s="20"/>
    </row>
    <row r="252" spans="2:16">
      <c r="B252" s="129" t="s">
        <v>813</v>
      </c>
      <c r="C252" s="130" t="s">
        <v>814</v>
      </c>
      <c r="D252" s="131">
        <v>19711.006007899996</v>
      </c>
      <c r="E252" s="132">
        <f t="shared" si="9"/>
        <v>7.2420287513615589E-4</v>
      </c>
      <c r="F252" s="132" t="s">
        <v>530</v>
      </c>
      <c r="G252" s="132">
        <v>0.32</v>
      </c>
      <c r="H252" s="133">
        <f t="shared" si="10"/>
        <v>0.32</v>
      </c>
      <c r="I252" s="134">
        <f t="shared" si="11"/>
        <v>2.3174492004356988E-4</v>
      </c>
      <c r="J252" s="20"/>
      <c r="K252" s="20"/>
      <c r="L252" s="20"/>
      <c r="M252" s="20"/>
      <c r="N252" s="20"/>
      <c r="O252" s="20"/>
      <c r="P252" s="20"/>
    </row>
    <row r="253" spans="2:16">
      <c r="B253" s="129" t="s">
        <v>815</v>
      </c>
      <c r="C253" s="130" t="s">
        <v>816</v>
      </c>
      <c r="D253" s="131">
        <v>29913.708231599998</v>
      </c>
      <c r="E253" s="132">
        <f t="shared" si="9"/>
        <v>1.0990607733885444E-3</v>
      </c>
      <c r="F253" s="132" t="s">
        <v>530</v>
      </c>
      <c r="G253" s="132">
        <v>0.12</v>
      </c>
      <c r="H253" s="133">
        <f t="shared" si="10"/>
        <v>0.12</v>
      </c>
      <c r="I253" s="134">
        <f t="shared" si="11"/>
        <v>1.3188729280662532E-4</v>
      </c>
      <c r="J253" s="20"/>
      <c r="K253" s="20"/>
      <c r="L253" s="20"/>
      <c r="M253" s="20"/>
      <c r="N253" s="20"/>
      <c r="O253" s="20"/>
      <c r="P253" s="20"/>
    </row>
    <row r="254" spans="2:16">
      <c r="B254" s="129" t="s">
        <v>817</v>
      </c>
      <c r="C254" s="130" t="s">
        <v>252</v>
      </c>
      <c r="D254" s="131">
        <v>251386.5</v>
      </c>
      <c r="E254" s="132">
        <f t="shared" si="9"/>
        <v>9.2362016427497053E-3</v>
      </c>
      <c r="F254" s="132">
        <v>2.1751168022149162E-2</v>
      </c>
      <c r="G254" s="132">
        <v>6.1500000000000006E-2</v>
      </c>
      <c r="H254" s="133">
        <f t="shared" si="10"/>
        <v>8.3920016438830264E-2</v>
      </c>
      <c r="I254" s="134">
        <f t="shared" si="11"/>
        <v>7.7510219369190632E-4</v>
      </c>
      <c r="J254" s="20"/>
      <c r="K254" s="20"/>
      <c r="L254" s="20"/>
      <c r="M254" s="20"/>
      <c r="N254" s="20"/>
      <c r="O254" s="20"/>
      <c r="P254" s="20"/>
    </row>
    <row r="255" spans="2:16">
      <c r="B255" s="129" t="s">
        <v>818</v>
      </c>
      <c r="C255" s="130" t="s">
        <v>253</v>
      </c>
      <c r="D255" s="131">
        <v>67586.013672839996</v>
      </c>
      <c r="E255" s="132">
        <f t="shared" si="9"/>
        <v>2.483180483088745E-3</v>
      </c>
      <c r="F255" s="132">
        <v>7.9494684948390078E-3</v>
      </c>
      <c r="G255" s="132">
        <v>0.14035</v>
      </c>
      <c r="H255" s="133">
        <f t="shared" si="10"/>
        <v>0.14885732244646432</v>
      </c>
      <c r="I255" s="134">
        <f t="shared" si="11"/>
        <v>3.6963959786390834E-4</v>
      </c>
      <c r="J255" s="20"/>
      <c r="K255" s="20"/>
      <c r="L255" s="20"/>
      <c r="M255" s="20"/>
      <c r="N255" s="20"/>
      <c r="O255" s="20"/>
      <c r="P255" s="20"/>
    </row>
    <row r="256" spans="2:16">
      <c r="B256" s="129" t="s">
        <v>819</v>
      </c>
      <c r="C256" s="130" t="s">
        <v>254</v>
      </c>
      <c r="D256" s="131">
        <v>18178.519688279997</v>
      </c>
      <c r="E256" s="132">
        <f t="shared" si="9"/>
        <v>6.6789773280446477E-4</v>
      </c>
      <c r="F256" s="132">
        <v>4.3377911993097505E-2</v>
      </c>
      <c r="G256" s="132">
        <v>3.95E-2</v>
      </c>
      <c r="H256" s="133">
        <f t="shared" si="10"/>
        <v>8.3734625754961184E-2</v>
      </c>
      <c r="I256" s="134">
        <f t="shared" si="11"/>
        <v>5.5926166698968919E-5</v>
      </c>
      <c r="J256" s="20"/>
      <c r="K256" s="20"/>
      <c r="L256" s="20"/>
      <c r="M256" s="20"/>
      <c r="N256" s="20"/>
      <c r="O256" s="20"/>
      <c r="P256" s="20"/>
    </row>
    <row r="257" spans="2:16">
      <c r="B257" s="129" t="s">
        <v>820</v>
      </c>
      <c r="C257" s="130" t="s">
        <v>255</v>
      </c>
      <c r="D257" s="131">
        <v>8929.4702630000011</v>
      </c>
      <c r="E257" s="132">
        <f t="shared" si="9"/>
        <v>3.2807803088871225E-4</v>
      </c>
      <c r="F257" s="132">
        <v>4.0816326530612249E-2</v>
      </c>
      <c r="G257" s="132">
        <v>5.9150000000000001E-2</v>
      </c>
      <c r="H257" s="133">
        <f t="shared" si="10"/>
        <v>0.10117346938775509</v>
      </c>
      <c r="I257" s="134">
        <f t="shared" si="11"/>
        <v>3.3192792614914102E-5</v>
      </c>
      <c r="J257" s="20"/>
      <c r="K257" s="20"/>
      <c r="L257" s="20"/>
      <c r="M257" s="20"/>
      <c r="N257" s="20"/>
      <c r="O257" s="20"/>
      <c r="P257" s="20"/>
    </row>
    <row r="258" spans="2:16">
      <c r="B258" s="129" t="s">
        <v>821</v>
      </c>
      <c r="C258" s="130" t="s">
        <v>822</v>
      </c>
      <c r="D258" s="131">
        <v>7674.9897632800003</v>
      </c>
      <c r="E258" s="132">
        <f t="shared" si="9"/>
        <v>2.8198711171719212E-4</v>
      </c>
      <c r="F258" s="132">
        <v>0</v>
      </c>
      <c r="G258" s="132">
        <v>-0.1017</v>
      </c>
      <c r="H258" s="133">
        <f t="shared" si="10"/>
        <v>-0.1017</v>
      </c>
      <c r="I258" s="134">
        <f t="shared" si="11"/>
        <v>-2.8678089261638437E-5</v>
      </c>
      <c r="J258" s="20"/>
      <c r="K258" s="20"/>
      <c r="L258" s="20"/>
      <c r="M258" s="20"/>
      <c r="N258" s="20"/>
      <c r="O258" s="20"/>
      <c r="P258" s="20"/>
    </row>
    <row r="259" spans="2:16">
      <c r="B259" s="129" t="s">
        <v>823</v>
      </c>
      <c r="C259" s="130" t="s">
        <v>824</v>
      </c>
      <c r="D259" s="131">
        <v>28106.342159350002</v>
      </c>
      <c r="E259" s="132">
        <f t="shared" si="9"/>
        <v>1.0326562628616644E-3</v>
      </c>
      <c r="F259" s="132" t="s">
        <v>530</v>
      </c>
      <c r="G259" s="132">
        <v>0.17800000000000002</v>
      </c>
      <c r="H259" s="133">
        <f t="shared" si="10"/>
        <v>0.17800000000000002</v>
      </c>
      <c r="I259" s="134">
        <f t="shared" si="11"/>
        <v>1.8381281478937626E-4</v>
      </c>
      <c r="J259" s="20"/>
      <c r="K259" s="20"/>
      <c r="L259" s="20"/>
      <c r="M259" s="20"/>
      <c r="N259" s="20"/>
      <c r="O259" s="20"/>
      <c r="P259" s="20"/>
    </row>
    <row r="260" spans="2:16">
      <c r="B260" s="129" t="s">
        <v>825</v>
      </c>
      <c r="C260" s="130" t="s">
        <v>256</v>
      </c>
      <c r="D260" s="131">
        <v>31956.81785064</v>
      </c>
      <c r="E260" s="132">
        <f t="shared" si="9"/>
        <v>1.1741267471766952E-3</v>
      </c>
      <c r="F260" s="132">
        <v>1.6097451610492489E-2</v>
      </c>
      <c r="G260" s="132">
        <v>9.8400000000000001E-2</v>
      </c>
      <c r="H260" s="133">
        <f t="shared" si="10"/>
        <v>0.11528944622972873</v>
      </c>
      <c r="I260" s="134">
        <f t="shared" si="11"/>
        <v>1.353644224855139E-4</v>
      </c>
      <c r="J260" s="20"/>
      <c r="K260" s="20"/>
      <c r="L260" s="20"/>
      <c r="M260" s="20"/>
      <c r="N260" s="20"/>
      <c r="O260" s="20"/>
      <c r="P260" s="20"/>
    </row>
    <row r="261" spans="2:16">
      <c r="B261" s="129" t="s">
        <v>826</v>
      </c>
      <c r="C261" s="130" t="s">
        <v>257</v>
      </c>
      <c r="D261" s="131">
        <v>9070.8601955400009</v>
      </c>
      <c r="E261" s="132">
        <f t="shared" si="9"/>
        <v>3.3327284416306949E-4</v>
      </c>
      <c r="F261" s="132">
        <v>7.7777777777777779E-2</v>
      </c>
      <c r="G261" s="132">
        <v>4.4199999999999996E-2</v>
      </c>
      <c r="H261" s="133">
        <f t="shared" si="10"/>
        <v>0.12369666666666668</v>
      </c>
      <c r="I261" s="134">
        <f t="shared" si="11"/>
        <v>4.1224739913491158E-5</v>
      </c>
      <c r="J261" s="20"/>
      <c r="K261" s="20"/>
      <c r="L261" s="20"/>
      <c r="M261" s="20"/>
      <c r="N261" s="20"/>
      <c r="O261" s="20"/>
      <c r="P261" s="20"/>
    </row>
    <row r="262" spans="2:16">
      <c r="B262" s="129" t="s">
        <v>827</v>
      </c>
      <c r="C262" s="130" t="s">
        <v>258</v>
      </c>
      <c r="D262" s="131">
        <v>66992.182173249996</v>
      </c>
      <c r="E262" s="132">
        <f t="shared" si="9"/>
        <v>2.4613624957583609E-3</v>
      </c>
      <c r="F262" s="132">
        <v>0</v>
      </c>
      <c r="G262" s="132">
        <v>0.13242000000000001</v>
      </c>
      <c r="H262" s="133">
        <f t="shared" si="10"/>
        <v>0.13242000000000001</v>
      </c>
      <c r="I262" s="134">
        <f t="shared" si="11"/>
        <v>3.2593362168832217E-4</v>
      </c>
      <c r="J262" s="20"/>
      <c r="K262" s="20"/>
      <c r="L262" s="20"/>
      <c r="M262" s="20"/>
      <c r="N262" s="20"/>
      <c r="O262" s="20"/>
      <c r="P262" s="20"/>
    </row>
    <row r="263" spans="2:16">
      <c r="B263" s="129" t="s">
        <v>828</v>
      </c>
      <c r="C263" s="130" t="s">
        <v>829</v>
      </c>
      <c r="D263" s="131">
        <v>14104.04914922</v>
      </c>
      <c r="E263" s="132">
        <f t="shared" si="9"/>
        <v>5.1819744465772164E-4</v>
      </c>
      <c r="F263" s="132" t="s">
        <v>530</v>
      </c>
      <c r="G263" s="132">
        <v>0.12770000000000001</v>
      </c>
      <c r="H263" s="133">
        <f t="shared" si="10"/>
        <v>0.12770000000000001</v>
      </c>
      <c r="I263" s="134">
        <f t="shared" si="11"/>
        <v>6.6173813682791059E-5</v>
      </c>
      <c r="J263" s="20"/>
      <c r="K263" s="20"/>
      <c r="L263" s="20"/>
      <c r="M263" s="20"/>
      <c r="N263" s="20"/>
      <c r="O263" s="20"/>
      <c r="P263" s="20"/>
    </row>
    <row r="264" spans="2:16">
      <c r="B264" s="129" t="s">
        <v>830</v>
      </c>
      <c r="C264" s="130" t="s">
        <v>259</v>
      </c>
      <c r="D264" s="131">
        <v>56975.658637920002</v>
      </c>
      <c r="E264" s="132">
        <f t="shared" si="9"/>
        <v>2.0933449962838228E-3</v>
      </c>
      <c r="F264" s="132">
        <v>2.2953686466971285E-2</v>
      </c>
      <c r="G264" s="132">
        <v>6.8669999999999995E-2</v>
      </c>
      <c r="H264" s="133">
        <f t="shared" si="10"/>
        <v>9.2411801291814741E-2</v>
      </c>
      <c r="I264" s="134">
        <f t="shared" si="11"/>
        <v>1.9344978183179529E-4</v>
      </c>
      <c r="J264" s="20"/>
      <c r="K264" s="20"/>
      <c r="L264" s="20"/>
      <c r="M264" s="20"/>
      <c r="N264" s="20"/>
      <c r="O264" s="20"/>
      <c r="P264" s="20"/>
    </row>
    <row r="265" spans="2:16">
      <c r="B265" s="129" t="s">
        <v>831</v>
      </c>
      <c r="C265" s="130" t="s">
        <v>260</v>
      </c>
      <c r="D265" s="131">
        <v>7997.6100775000004</v>
      </c>
      <c r="E265" s="132">
        <f t="shared" si="9"/>
        <v>2.938405178316143E-4</v>
      </c>
      <c r="F265" s="132">
        <v>7.0374574347332575E-2</v>
      </c>
      <c r="G265" s="132">
        <v>5.373E-2</v>
      </c>
      <c r="H265" s="133">
        <f t="shared" si="10"/>
        <v>0.12599518728717365</v>
      </c>
      <c r="I265" s="134">
        <f t="shared" si="11"/>
        <v>3.7022491076754333E-5</v>
      </c>
      <c r="J265" s="20"/>
      <c r="K265" s="20"/>
      <c r="L265" s="20"/>
      <c r="M265" s="20"/>
      <c r="N265" s="20"/>
      <c r="O265" s="20"/>
      <c r="P265" s="20"/>
    </row>
    <row r="266" spans="2:16">
      <c r="B266" s="129" t="s">
        <v>834</v>
      </c>
      <c r="C266" s="130" t="s">
        <v>1134</v>
      </c>
      <c r="D266" s="131">
        <v>11996.442311610001</v>
      </c>
      <c r="E266" s="132">
        <f t="shared" si="9"/>
        <v>4.4076177593325164E-4</v>
      </c>
      <c r="F266" s="132">
        <v>7.2309230256581147E-3</v>
      </c>
      <c r="G266" s="132">
        <v>0.11985</v>
      </c>
      <c r="H266" s="133">
        <f t="shared" si="10"/>
        <v>0.12751423608797069</v>
      </c>
      <c r="I266" s="134">
        <f t="shared" si="11"/>
        <v>5.6203401154905888E-5</v>
      </c>
      <c r="J266" s="20"/>
      <c r="K266" s="20"/>
      <c r="L266" s="20"/>
      <c r="M266" s="20"/>
      <c r="N266" s="20"/>
      <c r="O266" s="20"/>
      <c r="P266" s="20"/>
    </row>
    <row r="267" spans="2:16">
      <c r="B267" s="129" t="s">
        <v>832</v>
      </c>
      <c r="C267" s="130" t="s">
        <v>261</v>
      </c>
      <c r="D267" s="131">
        <v>12043.302926</v>
      </c>
      <c r="E267" s="132">
        <f t="shared" si="9"/>
        <v>4.4248348367654405E-4</v>
      </c>
      <c r="F267" s="132">
        <v>9.1681415929203546E-3</v>
      </c>
      <c r="G267" s="132">
        <v>0.11932999999999999</v>
      </c>
      <c r="H267" s="133">
        <f t="shared" si="10"/>
        <v>0.12904515876106193</v>
      </c>
      <c r="I267" s="134">
        <f t="shared" si="11"/>
        <v>5.7100351400187383E-5</v>
      </c>
      <c r="J267" s="20"/>
      <c r="K267" s="20"/>
      <c r="L267" s="20"/>
      <c r="M267" s="20"/>
      <c r="N267" s="20"/>
      <c r="O267" s="20"/>
      <c r="P267" s="20"/>
    </row>
    <row r="268" spans="2:16">
      <c r="B268" s="129" t="s">
        <v>833</v>
      </c>
      <c r="C268" s="130" t="s">
        <v>262</v>
      </c>
      <c r="D268" s="131">
        <v>31196.215134839997</v>
      </c>
      <c r="E268" s="132">
        <f t="shared" si="9"/>
        <v>1.1461814117941194E-3</v>
      </c>
      <c r="F268" s="132">
        <v>2.720079129574679E-2</v>
      </c>
      <c r="G268" s="132">
        <v>9.6669999999999992E-2</v>
      </c>
      <c r="H268" s="133">
        <f t="shared" si="10"/>
        <v>0.12518554154302669</v>
      </c>
      <c r="I268" s="134">
        <f t="shared" si="11"/>
        <v>1.4348534074199771E-4</v>
      </c>
      <c r="J268" s="20"/>
      <c r="K268" s="20"/>
      <c r="L268" s="20"/>
      <c r="M268" s="20"/>
      <c r="N268" s="20"/>
      <c r="O268" s="20"/>
      <c r="P268" s="20"/>
    </row>
    <row r="269" spans="2:16">
      <c r="B269" s="129" t="s">
        <v>835</v>
      </c>
      <c r="C269" s="130" t="s">
        <v>836</v>
      </c>
      <c r="D269" s="131">
        <v>11222.016817440001</v>
      </c>
      <c r="E269" s="132">
        <f t="shared" ref="E269:E332" si="12">IF(OR(H269="N/A",D269="N/A"),"N/A",D269/$D$513)</f>
        <v>4.1230857728718194E-4</v>
      </c>
      <c r="F269" s="132">
        <v>1.1106540518305223E-2</v>
      </c>
      <c r="G269" s="132">
        <v>0.121</v>
      </c>
      <c r="H269" s="133">
        <f t="shared" ref="H269:H332" si="13">IFERROR(F269*(1+0.5*G269)+G269,"N/A")</f>
        <v>0.13277848621966268</v>
      </c>
      <c r="I269" s="134">
        <f t="shared" ref="I269:I332" si="14">IF(AND(ISNUMBER(D269),ISNUMBER(H269)),E269*H269,"N/A")</f>
        <v>5.4745708747574808E-5</v>
      </c>
      <c r="J269" s="20"/>
      <c r="K269" s="20"/>
      <c r="L269" s="20"/>
      <c r="M269" s="20"/>
      <c r="N269" s="20"/>
      <c r="O269" s="20"/>
      <c r="P269" s="20"/>
    </row>
    <row r="270" spans="2:16">
      <c r="B270" s="129" t="s">
        <v>837</v>
      </c>
      <c r="C270" s="130" t="s">
        <v>263</v>
      </c>
      <c r="D270" s="131">
        <v>372094.11977061996</v>
      </c>
      <c r="E270" s="132">
        <f t="shared" si="12"/>
        <v>1.3671125220657854E-2</v>
      </c>
      <c r="F270" s="132">
        <v>2.6580845947092945E-2</v>
      </c>
      <c r="G270" s="132">
        <v>5.3070000000000006E-2</v>
      </c>
      <c r="H270" s="133">
        <f t="shared" si="13"/>
        <v>8.0356168694299068E-2</v>
      </c>
      <c r="I270" s="134">
        <f t="shared" si="14"/>
        <v>1.0985592444720691E-3</v>
      </c>
      <c r="J270" s="20"/>
      <c r="K270" s="20"/>
      <c r="L270" s="20"/>
      <c r="M270" s="20"/>
      <c r="N270" s="20"/>
      <c r="O270" s="20"/>
      <c r="P270" s="20"/>
    </row>
    <row r="271" spans="2:16">
      <c r="B271" s="129" t="s">
        <v>838</v>
      </c>
      <c r="C271" s="130" t="s">
        <v>264</v>
      </c>
      <c r="D271" s="131">
        <v>8076.4811164999992</v>
      </c>
      <c r="E271" s="132">
        <f t="shared" si="12"/>
        <v>2.9673832189021398E-4</v>
      </c>
      <c r="F271" s="132">
        <v>3.1288852051388316E-2</v>
      </c>
      <c r="G271" s="132">
        <v>7.3599999999999999E-2</v>
      </c>
      <c r="H271" s="133">
        <f t="shared" si="13"/>
        <v>0.10604028180687941</v>
      </c>
      <c r="I271" s="134">
        <f t="shared" si="14"/>
        <v>3.1466215276138787E-5</v>
      </c>
      <c r="J271" s="20"/>
      <c r="K271" s="20"/>
      <c r="L271" s="20"/>
      <c r="M271" s="20"/>
      <c r="N271" s="20"/>
      <c r="O271" s="20"/>
      <c r="P271" s="20"/>
    </row>
    <row r="272" spans="2:16">
      <c r="B272" s="129" t="s">
        <v>839</v>
      </c>
      <c r="C272" s="130" t="s">
        <v>265</v>
      </c>
      <c r="D272" s="131">
        <v>429102.50245243998</v>
      </c>
      <c r="E272" s="132">
        <f t="shared" si="12"/>
        <v>1.5765672532372405E-2</v>
      </c>
      <c r="F272" s="132">
        <v>2.4851984504056721E-2</v>
      </c>
      <c r="G272" s="132">
        <v>4.8000000000000001E-2</v>
      </c>
      <c r="H272" s="133">
        <f t="shared" si="13"/>
        <v>7.3448432132154087E-2</v>
      </c>
      <c r="I272" s="134">
        <f t="shared" si="14"/>
        <v>1.1579639290117203E-3</v>
      </c>
      <c r="J272" s="20"/>
      <c r="K272" s="20"/>
      <c r="L272" s="20"/>
      <c r="M272" s="20"/>
      <c r="N272" s="20"/>
      <c r="O272" s="20"/>
      <c r="P272" s="20"/>
    </row>
    <row r="273" spans="2:16">
      <c r="B273" s="129" t="s">
        <v>840</v>
      </c>
      <c r="C273" s="130" t="s">
        <v>266</v>
      </c>
      <c r="D273" s="131">
        <v>5958.61654946</v>
      </c>
      <c r="E273" s="132">
        <f t="shared" si="12"/>
        <v>2.1892577351066201E-4</v>
      </c>
      <c r="F273" s="132">
        <v>3.8613861386138607E-2</v>
      </c>
      <c r="G273" s="132">
        <v>0.06</v>
      </c>
      <c r="H273" s="133">
        <f t="shared" si="13"/>
        <v>9.9772277227722764E-2</v>
      </c>
      <c r="I273" s="134">
        <f t="shared" si="14"/>
        <v>2.1842722966999416E-5</v>
      </c>
      <c r="J273" s="20"/>
      <c r="K273" s="20"/>
      <c r="L273" s="20"/>
      <c r="M273" s="20"/>
      <c r="N273" s="20"/>
      <c r="O273" s="20"/>
      <c r="P273" s="20"/>
    </row>
    <row r="274" spans="2:16">
      <c r="B274" s="129" t="s">
        <v>841</v>
      </c>
      <c r="C274" s="130" t="s">
        <v>267</v>
      </c>
      <c r="D274" s="131">
        <v>22597.489292499999</v>
      </c>
      <c r="E274" s="132">
        <f t="shared" si="12"/>
        <v>8.3025527514567156E-4</v>
      </c>
      <c r="F274" s="132">
        <v>3.417358490566038E-2</v>
      </c>
      <c r="G274" s="132">
        <v>1.55E-2</v>
      </c>
      <c r="H274" s="133">
        <f t="shared" si="13"/>
        <v>4.9938430188679245E-2</v>
      </c>
      <c r="I274" s="134">
        <f t="shared" si="14"/>
        <v>4.1461645096644798E-5</v>
      </c>
      <c r="J274" s="20"/>
      <c r="K274" s="20"/>
      <c r="L274" s="20"/>
      <c r="M274" s="20"/>
      <c r="N274" s="20"/>
      <c r="O274" s="20"/>
      <c r="P274" s="20"/>
    </row>
    <row r="275" spans="2:16">
      <c r="B275" s="129" t="s">
        <v>842</v>
      </c>
      <c r="C275" s="130" t="s">
        <v>268</v>
      </c>
      <c r="D275" s="131">
        <v>19758.257660540003</v>
      </c>
      <c r="E275" s="132">
        <f t="shared" si="12"/>
        <v>7.2593895003173012E-4</v>
      </c>
      <c r="F275" s="132">
        <v>3.5493519441674976E-2</v>
      </c>
      <c r="G275" s="132">
        <v>4.8870000000000004E-2</v>
      </c>
      <c r="H275" s="133">
        <f t="shared" si="13"/>
        <v>8.523080358923231E-2</v>
      </c>
      <c r="I275" s="134">
        <f t="shared" si="14"/>
        <v>6.1872360067927914E-5</v>
      </c>
      <c r="J275" s="20"/>
      <c r="K275" s="20"/>
      <c r="L275" s="20"/>
      <c r="M275" s="20"/>
      <c r="N275" s="20"/>
      <c r="O275" s="20"/>
      <c r="P275" s="20"/>
    </row>
    <row r="276" spans="2:16">
      <c r="B276" s="129" t="s">
        <v>843</v>
      </c>
      <c r="C276" s="130" t="s">
        <v>844</v>
      </c>
      <c r="D276" s="131">
        <v>20214.375</v>
      </c>
      <c r="E276" s="132">
        <f t="shared" si="12"/>
        <v>7.4269717579169355E-4</v>
      </c>
      <c r="F276" s="132" t="s">
        <v>530</v>
      </c>
      <c r="G276" s="132">
        <v>8.1900000000000001E-2</v>
      </c>
      <c r="H276" s="133">
        <f t="shared" si="13"/>
        <v>8.1900000000000001E-2</v>
      </c>
      <c r="I276" s="134">
        <f t="shared" si="14"/>
        <v>6.0826898697339701E-5</v>
      </c>
      <c r="J276" s="20"/>
      <c r="K276" s="20"/>
      <c r="L276" s="20"/>
      <c r="M276" s="20"/>
      <c r="N276" s="20"/>
      <c r="O276" s="20"/>
      <c r="P276" s="20"/>
    </row>
    <row r="277" spans="2:16">
      <c r="B277" s="129" t="s">
        <v>845</v>
      </c>
      <c r="C277" s="130" t="s">
        <v>269</v>
      </c>
      <c r="D277" s="131">
        <v>38588.676413600006</v>
      </c>
      <c r="E277" s="132">
        <f t="shared" si="12"/>
        <v>1.4177881329459983E-3</v>
      </c>
      <c r="F277" s="132">
        <v>5.0632911392405056E-2</v>
      </c>
      <c r="G277" s="132">
        <v>-1.873E-2</v>
      </c>
      <c r="H277" s="133">
        <f t="shared" si="13"/>
        <v>3.1428734177215187E-2</v>
      </c>
      <c r="I277" s="134">
        <f t="shared" si="14"/>
        <v>4.4559286349970006E-5</v>
      </c>
      <c r="J277" s="20"/>
      <c r="K277" s="20"/>
      <c r="L277" s="20"/>
      <c r="M277" s="20"/>
      <c r="N277" s="20"/>
      <c r="O277" s="20"/>
      <c r="P277" s="20"/>
    </row>
    <row r="278" spans="2:16">
      <c r="B278" s="129" t="s">
        <v>846</v>
      </c>
      <c r="C278" s="130" t="s">
        <v>270</v>
      </c>
      <c r="D278" s="131">
        <v>8575.5423796499981</v>
      </c>
      <c r="E278" s="132">
        <f t="shared" si="12"/>
        <v>3.1507435210082098E-4</v>
      </c>
      <c r="F278" s="132">
        <v>5.5145248645987216E-2</v>
      </c>
      <c r="G278" s="132">
        <v>4.2099999999999999E-2</v>
      </c>
      <c r="H278" s="133">
        <f t="shared" si="13"/>
        <v>9.8406056129985237E-2</v>
      </c>
      <c r="I278" s="134">
        <f t="shared" si="14"/>
        <v>3.1005224377952123E-5</v>
      </c>
      <c r="J278" s="20"/>
      <c r="K278" s="20"/>
      <c r="L278" s="20"/>
      <c r="M278" s="20"/>
      <c r="N278" s="20"/>
      <c r="O278" s="20"/>
      <c r="P278" s="20"/>
    </row>
    <row r="279" spans="2:16">
      <c r="B279" s="129" t="s">
        <v>1135</v>
      </c>
      <c r="C279" s="130" t="s">
        <v>271</v>
      </c>
      <c r="D279" s="131">
        <v>27020.729323800002</v>
      </c>
      <c r="E279" s="132">
        <f t="shared" si="12"/>
        <v>9.9276971742228294E-4</v>
      </c>
      <c r="F279" s="132">
        <v>1.9201121233356693E-2</v>
      </c>
      <c r="G279" s="132">
        <v>0.13894999999999999</v>
      </c>
      <c r="H279" s="133">
        <f t="shared" si="13"/>
        <v>0.15948511913104413</v>
      </c>
      <c r="I279" s="134">
        <f t="shared" si="14"/>
        <v>1.583319966527858E-4</v>
      </c>
      <c r="J279" s="20"/>
      <c r="K279" s="20"/>
      <c r="L279" s="20"/>
      <c r="M279" s="20"/>
      <c r="N279" s="20"/>
      <c r="O279" s="20"/>
      <c r="P279" s="20"/>
    </row>
    <row r="280" spans="2:16">
      <c r="B280" s="129" t="s">
        <v>847</v>
      </c>
      <c r="C280" s="130" t="s">
        <v>272</v>
      </c>
      <c r="D280" s="131">
        <v>46600.993128059992</v>
      </c>
      <c r="E280" s="132">
        <f t="shared" si="12"/>
        <v>1.7121689879255864E-3</v>
      </c>
      <c r="F280" s="132">
        <v>3.0241282918934825E-2</v>
      </c>
      <c r="G280" s="132">
        <v>4.4249999999999998E-2</v>
      </c>
      <c r="H280" s="133">
        <f t="shared" si="13"/>
        <v>7.5160371303516257E-2</v>
      </c>
      <c r="I280" s="134">
        <f t="shared" si="14"/>
        <v>1.2868725686685271E-4</v>
      </c>
      <c r="J280" s="20"/>
      <c r="K280" s="20"/>
      <c r="L280" s="20"/>
      <c r="M280" s="20"/>
      <c r="N280" s="20"/>
      <c r="O280" s="20"/>
      <c r="P280" s="20"/>
    </row>
    <row r="281" spans="2:16">
      <c r="B281" s="129" t="s">
        <v>848</v>
      </c>
      <c r="C281" s="130" t="s">
        <v>273</v>
      </c>
      <c r="D281" s="131">
        <v>45752.301827399999</v>
      </c>
      <c r="E281" s="132">
        <f t="shared" si="12"/>
        <v>1.6809871862562716E-3</v>
      </c>
      <c r="F281" s="132">
        <v>4.925742574257426E-2</v>
      </c>
      <c r="G281" s="132">
        <v>8.7330000000000005E-2</v>
      </c>
      <c r="H281" s="133">
        <f t="shared" si="13"/>
        <v>0.13873825123762379</v>
      </c>
      <c r="I281" s="134">
        <f t="shared" si="14"/>
        <v>2.332172225740489E-4</v>
      </c>
      <c r="J281" s="20"/>
      <c r="K281" s="20"/>
      <c r="L281" s="20"/>
      <c r="M281" s="20"/>
      <c r="N281" s="20"/>
      <c r="O281" s="20"/>
      <c r="P281" s="20"/>
    </row>
    <row r="282" spans="2:16">
      <c r="B282" s="129" t="s">
        <v>849</v>
      </c>
      <c r="C282" s="130" t="s">
        <v>274</v>
      </c>
      <c r="D282" s="131">
        <v>16094.413293999998</v>
      </c>
      <c r="E282" s="132">
        <f t="shared" si="12"/>
        <v>5.9132549482623562E-4</v>
      </c>
      <c r="F282" s="132" t="s">
        <v>530</v>
      </c>
      <c r="G282" s="132">
        <v>0.10679999999999999</v>
      </c>
      <c r="H282" s="133">
        <f t="shared" si="13"/>
        <v>0.10679999999999999</v>
      </c>
      <c r="I282" s="134">
        <f t="shared" si="14"/>
        <v>6.3153562847441963E-5</v>
      </c>
      <c r="J282" s="20"/>
      <c r="K282" s="20"/>
      <c r="L282" s="20"/>
      <c r="M282" s="20"/>
      <c r="N282" s="20"/>
      <c r="O282" s="20"/>
      <c r="P282" s="20"/>
    </row>
    <row r="283" spans="2:16">
      <c r="B283" s="129" t="s">
        <v>850</v>
      </c>
      <c r="C283" s="130" t="s">
        <v>275</v>
      </c>
      <c r="D283" s="131">
        <v>233162.02073634003</v>
      </c>
      <c r="E283" s="132">
        <f t="shared" si="12"/>
        <v>8.5666153073129404E-3</v>
      </c>
      <c r="F283" s="132">
        <v>2.9492833517089301E-2</v>
      </c>
      <c r="G283" s="132">
        <v>6.0400000000000002E-2</v>
      </c>
      <c r="H283" s="133">
        <f t="shared" si="13"/>
        <v>9.0783517089305404E-2</v>
      </c>
      <c r="I283" s="134">
        <f t="shared" si="14"/>
        <v>7.7770746714894961E-4</v>
      </c>
      <c r="J283" s="20"/>
      <c r="K283" s="20"/>
      <c r="L283" s="20"/>
      <c r="M283" s="20"/>
      <c r="N283" s="20"/>
      <c r="O283" s="20"/>
      <c r="P283" s="20"/>
    </row>
    <row r="284" spans="2:16">
      <c r="B284" s="129" t="s">
        <v>851</v>
      </c>
      <c r="C284" s="130" t="s">
        <v>276</v>
      </c>
      <c r="D284" s="131">
        <v>22517.54506982</v>
      </c>
      <c r="E284" s="132">
        <f t="shared" si="12"/>
        <v>8.2731804120174325E-4</v>
      </c>
      <c r="F284" s="132">
        <v>2.1466714133143466E-2</v>
      </c>
      <c r="G284" s="132">
        <v>4.734E-2</v>
      </c>
      <c r="H284" s="133">
        <f t="shared" si="13"/>
        <v>6.931483125667498E-2</v>
      </c>
      <c r="I284" s="134">
        <f t="shared" si="14"/>
        <v>5.734541042150171E-5</v>
      </c>
      <c r="J284" s="20"/>
      <c r="K284" s="20"/>
      <c r="L284" s="20"/>
      <c r="M284" s="20"/>
      <c r="N284" s="20"/>
      <c r="O284" s="20"/>
      <c r="P284" s="20"/>
    </row>
    <row r="285" spans="2:16">
      <c r="B285" s="129" t="s">
        <v>852</v>
      </c>
      <c r="C285" s="130" t="s">
        <v>277</v>
      </c>
      <c r="D285" s="131">
        <v>7559.0982602800004</v>
      </c>
      <c r="E285" s="132">
        <f t="shared" si="12"/>
        <v>2.7772913728185315E-4</v>
      </c>
      <c r="F285" s="132">
        <v>5.6524440762220386E-2</v>
      </c>
      <c r="G285" s="132">
        <v>0.08</v>
      </c>
      <c r="H285" s="133">
        <f t="shared" si="13"/>
        <v>0.13878541839270919</v>
      </c>
      <c r="I285" s="134">
        <f t="shared" si="14"/>
        <v>3.854475451750816E-5</v>
      </c>
      <c r="J285" s="20"/>
      <c r="K285" s="20"/>
      <c r="L285" s="20"/>
      <c r="M285" s="20"/>
      <c r="N285" s="20"/>
      <c r="O285" s="20"/>
      <c r="P285" s="20"/>
    </row>
    <row r="286" spans="2:16">
      <c r="B286" s="129" t="s">
        <v>853</v>
      </c>
      <c r="C286" s="130" t="s">
        <v>278</v>
      </c>
      <c r="D286" s="131">
        <v>15010.673435520001</v>
      </c>
      <c r="E286" s="132">
        <f t="shared" si="12"/>
        <v>5.5150776451372372E-4</v>
      </c>
      <c r="F286" s="132">
        <v>9.7200211304807188E-3</v>
      </c>
      <c r="G286" s="132">
        <v>0.12767000000000001</v>
      </c>
      <c r="H286" s="133">
        <f t="shared" si="13"/>
        <v>0.13801049867934495</v>
      </c>
      <c r="I286" s="134">
        <f t="shared" si="14"/>
        <v>7.6113861606069756E-5</v>
      </c>
      <c r="J286" s="20"/>
      <c r="K286" s="20"/>
      <c r="L286" s="20"/>
      <c r="M286" s="20"/>
      <c r="N286" s="20"/>
      <c r="O286" s="20"/>
      <c r="P286" s="20"/>
    </row>
    <row r="287" spans="2:16">
      <c r="B287" s="129" t="s">
        <v>854</v>
      </c>
      <c r="C287" s="130" t="s">
        <v>279</v>
      </c>
      <c r="D287" s="131">
        <v>15053.387587559999</v>
      </c>
      <c r="E287" s="132" t="str">
        <f t="shared" si="12"/>
        <v>N/A</v>
      </c>
      <c r="F287" s="132">
        <v>4.9397352301916615E-3</v>
      </c>
      <c r="G287" s="132" t="s">
        <v>41</v>
      </c>
      <c r="H287" s="133" t="str">
        <f t="shared" si="13"/>
        <v>N/A</v>
      </c>
      <c r="I287" s="134" t="str">
        <f t="shared" si="14"/>
        <v>N/A</v>
      </c>
      <c r="J287" s="20"/>
      <c r="K287" s="20"/>
      <c r="L287" s="20"/>
      <c r="M287" s="20"/>
      <c r="N287" s="20"/>
      <c r="O287" s="20"/>
      <c r="P287" s="20"/>
    </row>
    <row r="288" spans="2:16">
      <c r="B288" s="129" t="s">
        <v>855</v>
      </c>
      <c r="C288" s="130" t="s">
        <v>280</v>
      </c>
      <c r="D288" s="131">
        <v>4893.6018005999995</v>
      </c>
      <c r="E288" s="132">
        <f t="shared" si="12"/>
        <v>1.7979602321391416E-4</v>
      </c>
      <c r="F288" s="132">
        <v>6.7853107344632776E-2</v>
      </c>
      <c r="G288" s="132">
        <v>0.115</v>
      </c>
      <c r="H288" s="133">
        <f t="shared" si="13"/>
        <v>0.18675466101694915</v>
      </c>
      <c r="I288" s="134">
        <f t="shared" si="14"/>
        <v>3.3577745367510057E-5</v>
      </c>
      <c r="J288" s="20"/>
      <c r="K288" s="20"/>
      <c r="L288" s="20"/>
      <c r="M288" s="20"/>
      <c r="N288" s="20"/>
      <c r="O288" s="20"/>
      <c r="P288" s="20"/>
    </row>
    <row r="289" spans="2:16">
      <c r="B289" s="129" t="s">
        <v>1136</v>
      </c>
      <c r="C289" s="130" t="s">
        <v>1137</v>
      </c>
      <c r="D289" s="131">
        <v>13001.221779840002</v>
      </c>
      <c r="E289" s="132">
        <f t="shared" si="12"/>
        <v>4.776784193292459E-4</v>
      </c>
      <c r="F289" s="132">
        <v>1.4590592334494772E-2</v>
      </c>
      <c r="G289" s="132">
        <v>0.1</v>
      </c>
      <c r="H289" s="133">
        <f t="shared" si="13"/>
        <v>0.11532012195121952</v>
      </c>
      <c r="I289" s="134">
        <f t="shared" si="14"/>
        <v>5.5085933570514411E-5</v>
      </c>
      <c r="J289" s="20"/>
      <c r="K289" s="20"/>
      <c r="L289" s="20"/>
      <c r="M289" s="20"/>
      <c r="N289" s="20"/>
      <c r="O289" s="20"/>
      <c r="P289" s="20"/>
    </row>
    <row r="290" spans="2:16">
      <c r="B290" s="129" t="s">
        <v>856</v>
      </c>
      <c r="C290" s="130" t="s">
        <v>281</v>
      </c>
      <c r="D290" s="131">
        <v>6674.8937116799998</v>
      </c>
      <c r="E290" s="132">
        <f t="shared" si="12"/>
        <v>2.4524254192249186E-4</v>
      </c>
      <c r="F290" s="132">
        <v>3.1151419558359622E-2</v>
      </c>
      <c r="G290" s="132">
        <v>0.1</v>
      </c>
      <c r="H290" s="133">
        <f t="shared" si="13"/>
        <v>0.1327089905362776</v>
      </c>
      <c r="I290" s="134">
        <f t="shared" si="14"/>
        <v>3.2545890175084633E-5</v>
      </c>
      <c r="J290" s="20"/>
      <c r="K290" s="20"/>
      <c r="L290" s="20"/>
      <c r="M290" s="20"/>
      <c r="N290" s="20"/>
      <c r="O290" s="20"/>
      <c r="P290" s="20"/>
    </row>
    <row r="291" spans="2:16">
      <c r="B291" s="129" t="s">
        <v>857</v>
      </c>
      <c r="C291" s="130" t="s">
        <v>282</v>
      </c>
      <c r="D291" s="131">
        <v>18062.06941498</v>
      </c>
      <c r="E291" s="132">
        <f t="shared" si="12"/>
        <v>6.6361922856675868E-4</v>
      </c>
      <c r="F291" s="132">
        <v>2.7444253859348201E-3</v>
      </c>
      <c r="G291" s="132">
        <v>0.1052</v>
      </c>
      <c r="H291" s="133">
        <f t="shared" si="13"/>
        <v>0.10808878216123499</v>
      </c>
      <c r="I291" s="134">
        <f t="shared" si="14"/>
        <v>7.1729794234559187E-5</v>
      </c>
      <c r="J291" s="20"/>
      <c r="K291" s="20"/>
      <c r="L291" s="20"/>
      <c r="M291" s="20"/>
      <c r="N291" s="20"/>
      <c r="O291" s="20"/>
      <c r="P291" s="20"/>
    </row>
    <row r="292" spans="2:16">
      <c r="B292" s="129" t="s">
        <v>858</v>
      </c>
      <c r="C292" s="130" t="s">
        <v>283</v>
      </c>
      <c r="D292" s="131">
        <v>16175.888999999999</v>
      </c>
      <c r="E292" s="132">
        <f t="shared" si="12"/>
        <v>5.9431899706124589E-4</v>
      </c>
      <c r="F292" s="132">
        <v>0</v>
      </c>
      <c r="G292" s="132">
        <v>7.3050000000000004E-2</v>
      </c>
      <c r="H292" s="133">
        <f t="shared" si="13"/>
        <v>7.3050000000000004E-2</v>
      </c>
      <c r="I292" s="134">
        <f t="shared" si="14"/>
        <v>4.3415002735324015E-5</v>
      </c>
      <c r="J292" s="20"/>
      <c r="K292" s="20"/>
      <c r="L292" s="20"/>
      <c r="M292" s="20"/>
      <c r="N292" s="20"/>
      <c r="O292" s="20"/>
      <c r="P292" s="20"/>
    </row>
    <row r="293" spans="2:16">
      <c r="B293" s="129" t="s">
        <v>1138</v>
      </c>
      <c r="C293" s="130" t="s">
        <v>1139</v>
      </c>
      <c r="D293" s="131">
        <v>44252.72143682</v>
      </c>
      <c r="E293" s="132" t="str">
        <f t="shared" si="12"/>
        <v>N/A</v>
      </c>
      <c r="F293" s="132">
        <v>1.4042361874313118E-2</v>
      </c>
      <c r="G293" s="132" t="s">
        <v>41</v>
      </c>
      <c r="H293" s="133" t="str">
        <f t="shared" si="13"/>
        <v>N/A</v>
      </c>
      <c r="I293" s="134" t="str">
        <f t="shared" si="14"/>
        <v>N/A</v>
      </c>
      <c r="J293" s="20"/>
      <c r="K293" s="20"/>
      <c r="L293" s="20"/>
      <c r="M293" s="20"/>
      <c r="N293" s="20"/>
      <c r="O293" s="20"/>
      <c r="P293" s="20"/>
    </row>
    <row r="294" spans="2:16">
      <c r="B294" s="129" t="s">
        <v>859</v>
      </c>
      <c r="C294" s="130" t="s">
        <v>860</v>
      </c>
      <c r="D294" s="131">
        <v>112296.63799185</v>
      </c>
      <c r="E294" s="132">
        <f t="shared" si="12"/>
        <v>4.1258953535515787E-3</v>
      </c>
      <c r="F294" s="132">
        <v>1.6957665630232002E-2</v>
      </c>
      <c r="G294" s="132">
        <v>9.5000000000000001E-2</v>
      </c>
      <c r="H294" s="133">
        <f t="shared" si="13"/>
        <v>0.11276315474766803</v>
      </c>
      <c r="I294" s="134">
        <f t="shared" si="14"/>
        <v>4.6524897622522119E-4</v>
      </c>
      <c r="J294" s="20"/>
      <c r="K294" s="20"/>
      <c r="L294" s="20"/>
      <c r="M294" s="20"/>
      <c r="N294" s="20"/>
      <c r="O294" s="20"/>
      <c r="P294" s="20"/>
    </row>
    <row r="295" spans="2:16">
      <c r="B295" s="129" t="s">
        <v>861</v>
      </c>
      <c r="C295" s="130" t="s">
        <v>284</v>
      </c>
      <c r="D295" s="131">
        <v>11066.327978789999</v>
      </c>
      <c r="E295" s="132">
        <f t="shared" si="12"/>
        <v>4.0658840732062866E-4</v>
      </c>
      <c r="F295" s="132" t="s">
        <v>530</v>
      </c>
      <c r="G295" s="132">
        <v>0.13500000000000001</v>
      </c>
      <c r="H295" s="133">
        <f t="shared" si="13"/>
        <v>0.13500000000000001</v>
      </c>
      <c r="I295" s="134">
        <f t="shared" si="14"/>
        <v>5.4889434988284869E-5</v>
      </c>
      <c r="J295" s="20"/>
      <c r="K295" s="20"/>
      <c r="L295" s="20"/>
      <c r="M295" s="20"/>
      <c r="N295" s="20"/>
      <c r="O295" s="20"/>
      <c r="P295" s="20"/>
    </row>
    <row r="296" spans="2:16">
      <c r="B296" s="129" t="s">
        <v>862</v>
      </c>
      <c r="C296" s="130" t="s">
        <v>285</v>
      </c>
      <c r="D296" s="131">
        <v>116684.69259963</v>
      </c>
      <c r="E296" s="132">
        <f t="shared" si="12"/>
        <v>4.2871170467485209E-3</v>
      </c>
      <c r="F296" s="132">
        <v>2.1147041882662716E-2</v>
      </c>
      <c r="G296" s="132">
        <v>0.10207000000000001</v>
      </c>
      <c r="H296" s="133">
        <f t="shared" si="13"/>
        <v>0.12429628116514441</v>
      </c>
      <c r="I296" s="134">
        <f t="shared" si="14"/>
        <v>5.3287270583053767E-4</v>
      </c>
      <c r="J296" s="20"/>
      <c r="K296" s="20"/>
      <c r="L296" s="20"/>
      <c r="M296" s="20"/>
      <c r="N296" s="20"/>
      <c r="O296" s="20"/>
      <c r="P296" s="20"/>
    </row>
    <row r="297" spans="2:16">
      <c r="B297" s="129" t="s">
        <v>863</v>
      </c>
      <c r="C297" s="130" t="s">
        <v>286</v>
      </c>
      <c r="D297" s="131">
        <v>109012.14091446</v>
      </c>
      <c r="E297" s="132">
        <f t="shared" si="12"/>
        <v>4.0052195125585416E-3</v>
      </c>
      <c r="F297" s="132">
        <v>2.3129867777576526E-2</v>
      </c>
      <c r="G297" s="132">
        <v>9.3569999999999987E-2</v>
      </c>
      <c r="H297" s="133">
        <f t="shared" si="13"/>
        <v>0.11778199864155044</v>
      </c>
      <c r="I297" s="134">
        <f t="shared" si="14"/>
        <v>4.7174275918728144E-4</v>
      </c>
      <c r="J297" s="20"/>
      <c r="K297" s="20"/>
      <c r="L297" s="20"/>
      <c r="M297" s="20"/>
      <c r="N297" s="20"/>
      <c r="O297" s="20"/>
      <c r="P297" s="20"/>
    </row>
    <row r="298" spans="2:16">
      <c r="B298" s="129" t="s">
        <v>864</v>
      </c>
      <c r="C298" s="130" t="s">
        <v>287</v>
      </c>
      <c r="D298" s="131">
        <v>11846.286917189998</v>
      </c>
      <c r="E298" s="132">
        <f t="shared" si="12"/>
        <v>4.3524491046669015E-4</v>
      </c>
      <c r="F298" s="132">
        <v>2.5213460572576594E-2</v>
      </c>
      <c r="G298" s="132">
        <v>0.09</v>
      </c>
      <c r="H298" s="133">
        <f t="shared" si="13"/>
        <v>0.11634806629834253</v>
      </c>
      <c r="I298" s="134">
        <f t="shared" si="14"/>
        <v>5.0639903698994625E-5</v>
      </c>
      <c r="J298" s="20"/>
      <c r="K298" s="20"/>
      <c r="L298" s="20"/>
      <c r="M298" s="20"/>
      <c r="N298" s="20"/>
      <c r="O298" s="20"/>
      <c r="P298" s="20"/>
    </row>
    <row r="299" spans="2:16">
      <c r="B299" s="129" t="s">
        <v>865</v>
      </c>
      <c r="C299" s="130" t="s">
        <v>5</v>
      </c>
      <c r="D299" s="131">
        <v>12917.403109324998</v>
      </c>
      <c r="E299" s="132">
        <f t="shared" si="12"/>
        <v>4.7459883413949317E-4</v>
      </c>
      <c r="F299" s="132">
        <v>2.6868209730751061E-2</v>
      </c>
      <c r="G299" s="132">
        <v>5.5229999999999994E-2</v>
      </c>
      <c r="H299" s="133">
        <f t="shared" si="13"/>
        <v>8.2840175342465738E-2</v>
      </c>
      <c r="I299" s="134">
        <f t="shared" si="14"/>
        <v>3.931585063744543E-5</v>
      </c>
      <c r="J299" s="20"/>
      <c r="K299" s="20"/>
      <c r="L299" s="20"/>
      <c r="M299" s="20"/>
      <c r="N299" s="20"/>
      <c r="O299" s="20"/>
      <c r="P299" s="20"/>
    </row>
    <row r="300" spans="2:16">
      <c r="B300" s="129" t="s">
        <v>866</v>
      </c>
      <c r="C300" s="130" t="s">
        <v>288</v>
      </c>
      <c r="D300" s="131">
        <v>90827.33845499999</v>
      </c>
      <c r="E300" s="132">
        <f t="shared" si="12"/>
        <v>3.3370909442020729E-3</v>
      </c>
      <c r="F300" s="132">
        <v>1.7746835443037977E-2</v>
      </c>
      <c r="G300" s="132">
        <v>0.15701999999999999</v>
      </c>
      <c r="H300" s="133">
        <f t="shared" si="13"/>
        <v>0.17616013949367088</v>
      </c>
      <c r="I300" s="134">
        <f t="shared" si="14"/>
        <v>5.8786240623370301E-4</v>
      </c>
      <c r="J300" s="20"/>
      <c r="K300" s="20"/>
      <c r="L300" s="20"/>
      <c r="M300" s="20"/>
      <c r="N300" s="20"/>
      <c r="O300" s="20"/>
      <c r="P300" s="20"/>
    </row>
    <row r="301" spans="2:16">
      <c r="B301" s="129" t="s">
        <v>867</v>
      </c>
      <c r="C301" s="130" t="s">
        <v>289</v>
      </c>
      <c r="D301" s="131">
        <v>40904.99247160001</v>
      </c>
      <c r="E301" s="132">
        <f t="shared" si="12"/>
        <v>1.5028919956435861E-3</v>
      </c>
      <c r="F301" s="132">
        <v>1.6006384110657919E-2</v>
      </c>
      <c r="G301" s="132">
        <v>0.15887000000000001</v>
      </c>
      <c r="H301" s="133">
        <f t="shared" si="13"/>
        <v>0.17614785123248805</v>
      </c>
      <c r="I301" s="134">
        <f t="shared" si="14"/>
        <v>2.6473119566712349E-4</v>
      </c>
      <c r="J301" s="20"/>
      <c r="K301" s="20"/>
      <c r="L301" s="20"/>
      <c r="M301" s="20"/>
      <c r="N301" s="20"/>
      <c r="O301" s="20"/>
      <c r="P301" s="20"/>
    </row>
    <row r="302" spans="2:16">
      <c r="B302" s="129" t="s">
        <v>868</v>
      </c>
      <c r="C302" s="130" t="s">
        <v>290</v>
      </c>
      <c r="D302" s="131">
        <v>28497.852222899997</v>
      </c>
      <c r="E302" s="132">
        <f t="shared" si="12"/>
        <v>1.0470407500640937E-3</v>
      </c>
      <c r="F302" s="132">
        <v>1.3074792243767312E-2</v>
      </c>
      <c r="G302" s="132">
        <v>7.5499999999999998E-2</v>
      </c>
      <c r="H302" s="133">
        <f t="shared" si="13"/>
        <v>8.9068365650969525E-2</v>
      </c>
      <c r="I302" s="134">
        <f t="shared" si="14"/>
        <v>9.3258208378174085E-5</v>
      </c>
      <c r="J302" s="20"/>
      <c r="K302" s="20"/>
      <c r="L302" s="20"/>
      <c r="M302" s="20"/>
      <c r="N302" s="20"/>
      <c r="O302" s="20"/>
      <c r="P302" s="20"/>
    </row>
    <row r="303" spans="2:16">
      <c r="B303" s="129" t="s">
        <v>1140</v>
      </c>
      <c r="C303" s="130" t="s">
        <v>1141</v>
      </c>
      <c r="D303" s="131">
        <v>53025.242376400005</v>
      </c>
      <c r="E303" s="132">
        <f t="shared" si="12"/>
        <v>1.9482025914044987E-3</v>
      </c>
      <c r="F303" s="132">
        <v>4.4829084588644257E-2</v>
      </c>
      <c r="G303" s="132">
        <v>3.6499999999999998E-2</v>
      </c>
      <c r="H303" s="133">
        <f t="shared" si="13"/>
        <v>8.2147215382387007E-2</v>
      </c>
      <c r="I303" s="134">
        <f t="shared" si="14"/>
        <v>1.6003941788462987E-4</v>
      </c>
      <c r="J303" s="20"/>
      <c r="K303" s="20"/>
      <c r="L303" s="20"/>
      <c r="M303" s="20"/>
      <c r="N303" s="20"/>
      <c r="O303" s="20"/>
      <c r="P303" s="20"/>
    </row>
    <row r="304" spans="2:16">
      <c r="B304" s="129" t="s">
        <v>869</v>
      </c>
      <c r="C304" s="130" t="s">
        <v>870</v>
      </c>
      <c r="D304" s="131">
        <v>12283.8749202</v>
      </c>
      <c r="E304" s="132">
        <f t="shared" si="12"/>
        <v>4.5132234912090806E-4</v>
      </c>
      <c r="F304" s="132">
        <v>9.9881093935790741E-3</v>
      </c>
      <c r="G304" s="132">
        <v>7.9899999999999999E-2</v>
      </c>
      <c r="H304" s="133">
        <f t="shared" si="13"/>
        <v>9.028713436385255E-2</v>
      </c>
      <c r="I304" s="134">
        <f t="shared" si="14"/>
        <v>4.0748601576488998E-5</v>
      </c>
      <c r="J304" s="20"/>
      <c r="K304" s="20"/>
      <c r="L304" s="20"/>
      <c r="M304" s="20"/>
      <c r="N304" s="20"/>
      <c r="O304" s="20"/>
      <c r="P304" s="20"/>
    </row>
    <row r="305" spans="2:16">
      <c r="B305" s="129" t="s">
        <v>871</v>
      </c>
      <c r="C305" s="130" t="s">
        <v>291</v>
      </c>
      <c r="D305" s="131">
        <v>30880.510518880001</v>
      </c>
      <c r="E305" s="132">
        <f t="shared" si="12"/>
        <v>1.1345820956313447E-3</v>
      </c>
      <c r="F305" s="132">
        <v>4.5908011228676306E-2</v>
      </c>
      <c r="G305" s="132">
        <v>6.4000000000000001E-2</v>
      </c>
      <c r="H305" s="133">
        <f t="shared" si="13"/>
        <v>0.11137706758799396</v>
      </c>
      <c r="I305" s="134">
        <f t="shared" si="14"/>
        <v>1.263664267492601E-4</v>
      </c>
      <c r="J305" s="20"/>
      <c r="K305" s="20"/>
      <c r="L305" s="20"/>
      <c r="M305" s="20"/>
      <c r="N305" s="20"/>
      <c r="O305" s="20"/>
      <c r="P305" s="20"/>
    </row>
    <row r="306" spans="2:16">
      <c r="B306" s="129" t="s">
        <v>872</v>
      </c>
      <c r="C306" s="130" t="s">
        <v>292</v>
      </c>
      <c r="D306" s="131">
        <v>4690.0932084599999</v>
      </c>
      <c r="E306" s="132">
        <f t="shared" si="12"/>
        <v>1.7231890573530197E-4</v>
      </c>
      <c r="F306" s="132">
        <v>9.9407114624505938E-2</v>
      </c>
      <c r="G306" s="132">
        <v>-9.3299999999999998E-3</v>
      </c>
      <c r="H306" s="133">
        <f t="shared" si="13"/>
        <v>8.9613380434782605E-2</v>
      </c>
      <c r="I306" s="134">
        <f t="shared" si="14"/>
        <v>1.5442079655763057E-5</v>
      </c>
      <c r="J306" s="20"/>
      <c r="K306" s="20"/>
      <c r="L306" s="20"/>
      <c r="M306" s="20"/>
      <c r="N306" s="20"/>
      <c r="O306" s="20"/>
      <c r="P306" s="20"/>
    </row>
    <row r="307" spans="2:16">
      <c r="B307" s="129" t="s">
        <v>873</v>
      </c>
      <c r="C307" s="130" t="s">
        <v>293</v>
      </c>
      <c r="D307" s="131">
        <v>298714.45086036995</v>
      </c>
      <c r="E307" s="132">
        <f t="shared" si="12"/>
        <v>1.0975079814348126E-2</v>
      </c>
      <c r="F307" s="132">
        <v>4.3398966530446828E-3</v>
      </c>
      <c r="G307" s="132">
        <v>0.17460000000000001</v>
      </c>
      <c r="H307" s="133">
        <f t="shared" si="13"/>
        <v>0.1793187696308555</v>
      </c>
      <c r="I307" s="134">
        <f t="shared" si="14"/>
        <v>1.9680378089093438E-3</v>
      </c>
      <c r="J307" s="20"/>
      <c r="K307" s="20"/>
      <c r="L307" s="20"/>
      <c r="M307" s="20"/>
      <c r="N307" s="20"/>
      <c r="O307" s="20"/>
      <c r="P307" s="20"/>
    </row>
    <row r="308" spans="2:16">
      <c r="B308" s="129" t="s">
        <v>874</v>
      </c>
      <c r="C308" s="130" t="s">
        <v>875</v>
      </c>
      <c r="D308" s="131">
        <v>14885.5945995</v>
      </c>
      <c r="E308" s="132" t="str">
        <f t="shared" si="12"/>
        <v>N/A</v>
      </c>
      <c r="F308" s="132">
        <v>2.9532567049808431E-2</v>
      </c>
      <c r="G308" s="132" t="s">
        <v>41</v>
      </c>
      <c r="H308" s="133" t="str">
        <f t="shared" si="13"/>
        <v>N/A</v>
      </c>
      <c r="I308" s="134" t="str">
        <f t="shared" si="14"/>
        <v>N/A</v>
      </c>
      <c r="J308" s="20"/>
      <c r="K308" s="20"/>
      <c r="L308" s="20"/>
      <c r="M308" s="20"/>
      <c r="N308" s="20"/>
      <c r="O308" s="20"/>
      <c r="P308" s="20"/>
    </row>
    <row r="309" spans="2:16">
      <c r="B309" s="129" t="s">
        <v>876</v>
      </c>
      <c r="C309" s="130" t="s">
        <v>294</v>
      </c>
      <c r="D309" s="131">
        <v>3679.9632271500004</v>
      </c>
      <c r="E309" s="132">
        <f t="shared" si="12"/>
        <v>1.352056789201542E-4</v>
      </c>
      <c r="F309" s="132">
        <v>0.11516314779270634</v>
      </c>
      <c r="G309" s="132">
        <v>-8.8000000000000005E-3</v>
      </c>
      <c r="H309" s="133">
        <f t="shared" si="13"/>
        <v>0.10585642994241844</v>
      </c>
      <c r="I309" s="134">
        <f t="shared" si="14"/>
        <v>1.4312390478428425E-5</v>
      </c>
      <c r="J309" s="20"/>
      <c r="K309" s="20"/>
      <c r="L309" s="20"/>
      <c r="M309" s="20"/>
      <c r="N309" s="20"/>
      <c r="O309" s="20"/>
      <c r="P309" s="20"/>
    </row>
    <row r="310" spans="2:16">
      <c r="B310" s="129" t="s">
        <v>877</v>
      </c>
      <c r="C310" s="130" t="s">
        <v>295</v>
      </c>
      <c r="D310" s="131">
        <v>47785.143929040001</v>
      </c>
      <c r="E310" s="132">
        <f t="shared" si="12"/>
        <v>1.755675920769136E-3</v>
      </c>
      <c r="F310" s="132">
        <v>1.2417898193760263E-2</v>
      </c>
      <c r="G310" s="132">
        <v>7.843E-2</v>
      </c>
      <c r="H310" s="133">
        <f t="shared" si="13"/>
        <v>9.1334866071428572E-2</v>
      </c>
      <c r="I310" s="134">
        <f t="shared" si="14"/>
        <v>1.6035442508828107E-4</v>
      </c>
      <c r="J310" s="20"/>
      <c r="K310" s="20"/>
      <c r="L310" s="20"/>
      <c r="M310" s="20"/>
      <c r="N310" s="20"/>
      <c r="O310" s="20"/>
      <c r="P310" s="20"/>
    </row>
    <row r="311" spans="2:16">
      <c r="B311" s="129" t="s">
        <v>878</v>
      </c>
      <c r="C311" s="130" t="s">
        <v>296</v>
      </c>
      <c r="D311" s="131">
        <v>13448.30776041</v>
      </c>
      <c r="E311" s="132">
        <f t="shared" si="12"/>
        <v>4.9410482356412324E-4</v>
      </c>
      <c r="F311" s="132">
        <v>1.0104233141884706E-2</v>
      </c>
      <c r="G311" s="132">
        <v>9.6780000000000005E-2</v>
      </c>
      <c r="H311" s="133">
        <f t="shared" si="13"/>
        <v>0.10737317698362051</v>
      </c>
      <c r="I311" s="134">
        <f t="shared" si="14"/>
        <v>5.3053604669011186E-5</v>
      </c>
      <c r="J311" s="20"/>
      <c r="K311" s="20"/>
      <c r="L311" s="20"/>
      <c r="M311" s="20"/>
      <c r="N311" s="20"/>
      <c r="O311" s="20"/>
      <c r="P311" s="20"/>
    </row>
    <row r="312" spans="2:16">
      <c r="B312" s="129" t="s">
        <v>879</v>
      </c>
      <c r="C312" s="130" t="s">
        <v>297</v>
      </c>
      <c r="D312" s="131">
        <v>148449.75642112002</v>
      </c>
      <c r="E312" s="132">
        <f t="shared" si="12"/>
        <v>5.4541985513245237E-3</v>
      </c>
      <c r="F312" s="132">
        <v>2.4091923701298697E-2</v>
      </c>
      <c r="G312" s="132">
        <v>8.5299999999999987E-2</v>
      </c>
      <c r="H312" s="133">
        <f t="shared" si="13"/>
        <v>0.11041944424715908</v>
      </c>
      <c r="I312" s="134">
        <f t="shared" si="14"/>
        <v>6.0224957285091407E-4</v>
      </c>
      <c r="J312" s="20"/>
      <c r="K312" s="20"/>
      <c r="L312" s="20"/>
      <c r="M312" s="20"/>
      <c r="N312" s="20"/>
      <c r="O312" s="20"/>
      <c r="P312" s="20"/>
    </row>
    <row r="313" spans="2:16">
      <c r="B313" s="129" t="s">
        <v>880</v>
      </c>
      <c r="C313" s="130" t="s">
        <v>298</v>
      </c>
      <c r="D313" s="131">
        <v>24397.22685924</v>
      </c>
      <c r="E313" s="132">
        <f t="shared" si="12"/>
        <v>8.9637950644067888E-4</v>
      </c>
      <c r="F313" s="132">
        <v>1.35566656871388E-2</v>
      </c>
      <c r="G313" s="132">
        <v>6.5280000000000005E-2</v>
      </c>
      <c r="H313" s="133">
        <f t="shared" si="13"/>
        <v>7.9279155255167016E-2</v>
      </c>
      <c r="I313" s="134">
        <f t="shared" si="14"/>
        <v>7.1064210058660566E-5</v>
      </c>
      <c r="J313" s="20"/>
      <c r="K313" s="20"/>
      <c r="L313" s="20"/>
      <c r="M313" s="20"/>
      <c r="N313" s="20"/>
      <c r="O313" s="20"/>
      <c r="P313" s="20"/>
    </row>
    <row r="314" spans="2:16">
      <c r="B314" s="129" t="s">
        <v>881</v>
      </c>
      <c r="C314" s="130" t="s">
        <v>299</v>
      </c>
      <c r="D314" s="131">
        <v>25334.418740000001</v>
      </c>
      <c r="E314" s="132">
        <f t="shared" si="12"/>
        <v>9.3081291153063888E-4</v>
      </c>
      <c r="F314" s="132">
        <v>1.1735419630156473E-2</v>
      </c>
      <c r="G314" s="132">
        <v>6.9599999999999995E-2</v>
      </c>
      <c r="H314" s="133">
        <f t="shared" si="13"/>
        <v>8.1743812233285917E-2</v>
      </c>
      <c r="I314" s="134">
        <f t="shared" si="14"/>
        <v>7.6088195864478723E-5</v>
      </c>
      <c r="J314" s="20"/>
      <c r="K314" s="20"/>
      <c r="L314" s="20"/>
      <c r="M314" s="20"/>
      <c r="N314" s="20"/>
      <c r="O314" s="20"/>
      <c r="P314" s="20"/>
    </row>
    <row r="315" spans="2:16">
      <c r="B315" s="129" t="s">
        <v>882</v>
      </c>
      <c r="C315" s="130" t="s">
        <v>300</v>
      </c>
      <c r="D315" s="131">
        <v>44383.104000000007</v>
      </c>
      <c r="E315" s="132">
        <f t="shared" si="12"/>
        <v>1.6306814330727033E-3</v>
      </c>
      <c r="F315" s="132">
        <v>9.0096988259315974E-3</v>
      </c>
      <c r="G315" s="132">
        <v>9.733E-2</v>
      </c>
      <c r="H315" s="133">
        <f t="shared" si="13"/>
        <v>0.10677815581929556</v>
      </c>
      <c r="I315" s="134">
        <f t="shared" si="14"/>
        <v>1.7412115615226929E-4</v>
      </c>
      <c r="J315" s="20"/>
      <c r="K315" s="20"/>
      <c r="L315" s="20"/>
      <c r="M315" s="20"/>
      <c r="N315" s="20"/>
      <c r="O315" s="20"/>
      <c r="P315" s="20"/>
    </row>
    <row r="316" spans="2:16">
      <c r="B316" s="129" t="s">
        <v>883</v>
      </c>
      <c r="C316" s="130" t="s">
        <v>301</v>
      </c>
      <c r="D316" s="131">
        <v>76656.249512039998</v>
      </c>
      <c r="E316" s="132">
        <f t="shared" si="12"/>
        <v>2.8164303877500785E-3</v>
      </c>
      <c r="F316" s="132">
        <v>2.0135236664162285E-2</v>
      </c>
      <c r="G316" s="132">
        <v>7.8129999999999991E-2</v>
      </c>
      <c r="H316" s="133">
        <f t="shared" si="13"/>
        <v>9.9051819684447776E-2</v>
      </c>
      <c r="I316" s="134">
        <f t="shared" si="14"/>
        <v>2.7897255492122008E-4</v>
      </c>
      <c r="J316" s="20"/>
      <c r="K316" s="20"/>
      <c r="L316" s="20"/>
      <c r="M316" s="20"/>
      <c r="N316" s="20"/>
      <c r="O316" s="20"/>
      <c r="P316" s="20"/>
    </row>
    <row r="317" spans="2:16">
      <c r="B317" s="129" t="s">
        <v>884</v>
      </c>
      <c r="C317" s="130" t="s">
        <v>302</v>
      </c>
      <c r="D317" s="131">
        <v>152159.65504871996</v>
      </c>
      <c r="E317" s="132">
        <f t="shared" si="12"/>
        <v>5.5905040880127443E-3</v>
      </c>
      <c r="F317" s="132">
        <v>1.873678646934461E-2</v>
      </c>
      <c r="G317" s="132">
        <v>7.6600000000000001E-2</v>
      </c>
      <c r="H317" s="133">
        <f t="shared" si="13"/>
        <v>9.6054405391120506E-2</v>
      </c>
      <c r="I317" s="134">
        <f t="shared" si="14"/>
        <v>5.3699254601069252E-4</v>
      </c>
      <c r="J317" s="20"/>
      <c r="K317" s="20"/>
      <c r="L317" s="20"/>
      <c r="M317" s="20"/>
      <c r="N317" s="20"/>
      <c r="O317" s="20"/>
      <c r="P317" s="20"/>
    </row>
    <row r="318" spans="2:16">
      <c r="B318" s="129" t="s">
        <v>885</v>
      </c>
      <c r="C318" s="130" t="s">
        <v>303</v>
      </c>
      <c r="D318" s="131">
        <v>46331.022727660005</v>
      </c>
      <c r="E318" s="132">
        <f t="shared" si="12"/>
        <v>1.7022499944407807E-3</v>
      </c>
      <c r="F318" s="132">
        <v>3.4438269154426361E-2</v>
      </c>
      <c r="G318" s="132">
        <v>9.5100000000000004E-2</v>
      </c>
      <c r="H318" s="133">
        <f t="shared" si="13"/>
        <v>0.13117580885271934</v>
      </c>
      <c r="I318" s="134">
        <f t="shared" si="14"/>
        <v>2.2329401989030641E-4</v>
      </c>
      <c r="J318" s="20"/>
      <c r="K318" s="20"/>
      <c r="L318" s="20"/>
      <c r="M318" s="20"/>
      <c r="N318" s="20"/>
      <c r="O318" s="20"/>
      <c r="P318" s="20"/>
    </row>
    <row r="319" spans="2:16">
      <c r="B319" s="129" t="s">
        <v>886</v>
      </c>
      <c r="C319" s="130" t="s">
        <v>887</v>
      </c>
      <c r="D319" s="131">
        <v>16865.737757250001</v>
      </c>
      <c r="E319" s="132">
        <f t="shared" si="12"/>
        <v>6.19664758368879E-4</v>
      </c>
      <c r="F319" s="132">
        <v>1.5877862595419848E-2</v>
      </c>
      <c r="G319" s="132">
        <v>5.0799999999999998E-2</v>
      </c>
      <c r="H319" s="133">
        <f t="shared" si="13"/>
        <v>6.7081160305343515E-2</v>
      </c>
      <c r="I319" s="134">
        <f t="shared" si="14"/>
        <v>4.1567830991714727E-5</v>
      </c>
      <c r="J319" s="20"/>
      <c r="K319" s="20"/>
      <c r="L319" s="20"/>
      <c r="M319" s="20"/>
      <c r="N319" s="20"/>
      <c r="O319" s="20"/>
      <c r="P319" s="20"/>
    </row>
    <row r="320" spans="2:16">
      <c r="B320" s="129" t="s">
        <v>888</v>
      </c>
      <c r="C320" s="130" t="s">
        <v>304</v>
      </c>
      <c r="D320" s="131">
        <v>9879.5710959000007</v>
      </c>
      <c r="E320" s="132">
        <f t="shared" si="12"/>
        <v>3.6298572431540314E-4</v>
      </c>
      <c r="F320" s="132" t="s">
        <v>530</v>
      </c>
      <c r="G320" s="132">
        <v>4.9930000000000002E-2</v>
      </c>
      <c r="H320" s="133">
        <f t="shared" si="13"/>
        <v>4.9930000000000002E-2</v>
      </c>
      <c r="I320" s="134">
        <f t="shared" si="14"/>
        <v>1.8123877215068081E-5</v>
      </c>
      <c r="J320" s="20"/>
      <c r="K320" s="20"/>
      <c r="L320" s="20"/>
      <c r="M320" s="20"/>
      <c r="N320" s="20"/>
      <c r="O320" s="20"/>
      <c r="P320" s="20"/>
    </row>
    <row r="321" spans="2:16">
      <c r="B321" s="129" t="s">
        <v>889</v>
      </c>
      <c r="C321" s="130" t="s">
        <v>305</v>
      </c>
      <c r="D321" s="131">
        <v>22295.436567500001</v>
      </c>
      <c r="E321" s="132">
        <f t="shared" si="12"/>
        <v>8.1915754366509487E-4</v>
      </c>
      <c r="F321" s="132">
        <v>1.3534328358208954E-2</v>
      </c>
      <c r="G321" s="132">
        <v>6.2E-2</v>
      </c>
      <c r="H321" s="133">
        <f t="shared" si="13"/>
        <v>7.5953892537313425E-2</v>
      </c>
      <c r="I321" s="134">
        <f t="shared" si="14"/>
        <v>6.2218204042668239E-5</v>
      </c>
      <c r="J321" s="20"/>
      <c r="K321" s="20"/>
      <c r="L321" s="20"/>
      <c r="M321" s="20"/>
      <c r="N321" s="20"/>
      <c r="O321" s="20"/>
      <c r="P321" s="20"/>
    </row>
    <row r="322" spans="2:16">
      <c r="B322" s="129" t="s">
        <v>1142</v>
      </c>
      <c r="C322" s="130" t="s">
        <v>1143</v>
      </c>
      <c r="D322" s="131">
        <v>14179.227883919999</v>
      </c>
      <c r="E322" s="132" t="str">
        <f t="shared" si="12"/>
        <v>N/A</v>
      </c>
      <c r="F322" s="132">
        <v>5.4561502046056335E-3</v>
      </c>
      <c r="G322" s="132" t="s">
        <v>41</v>
      </c>
      <c r="H322" s="133" t="str">
        <f t="shared" si="13"/>
        <v>N/A</v>
      </c>
      <c r="I322" s="134" t="str">
        <f t="shared" si="14"/>
        <v>N/A</v>
      </c>
      <c r="J322" s="20"/>
      <c r="K322" s="20"/>
      <c r="L322" s="20"/>
      <c r="M322" s="20"/>
      <c r="N322" s="20"/>
      <c r="O322" s="20"/>
      <c r="P322" s="20"/>
    </row>
    <row r="323" spans="2:16">
      <c r="B323" s="129" t="s">
        <v>890</v>
      </c>
      <c r="C323" s="130" t="s">
        <v>306</v>
      </c>
      <c r="D323" s="131">
        <v>17268.8972679</v>
      </c>
      <c r="E323" s="132">
        <f t="shared" si="12"/>
        <v>6.3447725838202882E-4</v>
      </c>
      <c r="F323" s="132">
        <v>7.6402461093014844E-3</v>
      </c>
      <c r="G323" s="132">
        <v>0.13852999999999999</v>
      </c>
      <c r="H323" s="133">
        <f t="shared" si="13"/>
        <v>0.14669944775606225</v>
      </c>
      <c r="I323" s="134">
        <f t="shared" si="14"/>
        <v>9.307746341842404E-5</v>
      </c>
      <c r="J323" s="20"/>
      <c r="K323" s="20"/>
      <c r="L323" s="20"/>
      <c r="M323" s="20"/>
      <c r="N323" s="20"/>
      <c r="O323" s="20"/>
      <c r="P323" s="20"/>
    </row>
    <row r="324" spans="2:16">
      <c r="B324" s="129" t="s">
        <v>891</v>
      </c>
      <c r="C324" s="130" t="s">
        <v>307</v>
      </c>
      <c r="D324" s="131">
        <v>55786.027028520002</v>
      </c>
      <c r="E324" s="132">
        <f t="shared" si="12"/>
        <v>2.0496366928347224E-3</v>
      </c>
      <c r="F324" s="132">
        <v>1.5768047765514746E-2</v>
      </c>
      <c r="G324" s="132">
        <v>0.1065</v>
      </c>
      <c r="H324" s="133">
        <f t="shared" si="13"/>
        <v>0.1231076963090284</v>
      </c>
      <c r="I324" s="134">
        <f t="shared" si="14"/>
        <v>2.5232605152533834E-4</v>
      </c>
      <c r="J324" s="20"/>
      <c r="K324" s="20"/>
      <c r="L324" s="20"/>
      <c r="M324" s="20"/>
      <c r="N324" s="20"/>
      <c r="O324" s="20"/>
      <c r="P324" s="20"/>
    </row>
    <row r="325" spans="2:16">
      <c r="B325" s="129" t="s">
        <v>892</v>
      </c>
      <c r="C325" s="130" t="s">
        <v>308</v>
      </c>
      <c r="D325" s="131">
        <v>97062.800057449975</v>
      </c>
      <c r="E325" s="132">
        <f t="shared" si="12"/>
        <v>3.5661882930885535E-3</v>
      </c>
      <c r="F325" s="132">
        <v>3.3467622489483977E-2</v>
      </c>
      <c r="G325" s="132">
        <v>7.0000000000000007E-2</v>
      </c>
      <c r="H325" s="133">
        <f t="shared" si="13"/>
        <v>0.10463898927661591</v>
      </c>
      <c r="I325" s="134">
        <f t="shared" si="14"/>
        <v>3.7316233855888635E-4</v>
      </c>
      <c r="J325" s="20"/>
      <c r="K325" s="20"/>
      <c r="L325" s="20"/>
      <c r="M325" s="20"/>
      <c r="N325" s="20"/>
      <c r="O325" s="20"/>
      <c r="P325" s="20"/>
    </row>
    <row r="326" spans="2:16">
      <c r="B326" s="129" t="s">
        <v>893</v>
      </c>
      <c r="C326" s="130" t="s">
        <v>309</v>
      </c>
      <c r="D326" s="131">
        <v>33449.177561640005</v>
      </c>
      <c r="E326" s="132">
        <f t="shared" si="12"/>
        <v>1.2289575961455608E-3</v>
      </c>
      <c r="F326" s="132">
        <v>0</v>
      </c>
      <c r="G326" s="132">
        <v>0.125</v>
      </c>
      <c r="H326" s="133">
        <f t="shared" si="13"/>
        <v>0.125</v>
      </c>
      <c r="I326" s="134">
        <f t="shared" si="14"/>
        <v>1.536196995181951E-4</v>
      </c>
      <c r="J326" s="20"/>
      <c r="K326" s="20"/>
      <c r="L326" s="20"/>
      <c r="M326" s="20"/>
      <c r="N326" s="20"/>
      <c r="O326" s="20"/>
      <c r="P326" s="20"/>
    </row>
    <row r="327" spans="2:16">
      <c r="B327" s="129" t="s">
        <v>894</v>
      </c>
      <c r="C327" s="130" t="s">
        <v>310</v>
      </c>
      <c r="D327" s="131">
        <v>93705.225741599992</v>
      </c>
      <c r="E327" s="132">
        <f t="shared" si="12"/>
        <v>3.4428275182987068E-3</v>
      </c>
      <c r="F327" s="132">
        <v>6.5849282296650727E-2</v>
      </c>
      <c r="G327" s="132">
        <v>6.3500000000000001E-2</v>
      </c>
      <c r="H327" s="133">
        <f t="shared" si="13"/>
        <v>0.13143999700956938</v>
      </c>
      <c r="I327" s="134">
        <f t="shared" si="14"/>
        <v>4.5252523870964516E-4</v>
      </c>
      <c r="J327" s="20"/>
      <c r="K327" s="20"/>
      <c r="L327" s="20"/>
      <c r="M327" s="20"/>
      <c r="N327" s="20"/>
      <c r="O327" s="20"/>
      <c r="P327" s="20"/>
    </row>
    <row r="328" spans="2:16">
      <c r="B328" s="129" t="s">
        <v>895</v>
      </c>
      <c r="C328" s="130" t="s">
        <v>311</v>
      </c>
      <c r="D328" s="131">
        <v>7056.3481881299995</v>
      </c>
      <c r="E328" s="132">
        <f t="shared" si="12"/>
        <v>2.5925757638942511E-4</v>
      </c>
      <c r="F328" s="132">
        <v>1.1647879763821794E-2</v>
      </c>
      <c r="G328" s="132">
        <v>4.9500000000000002E-2</v>
      </c>
      <c r="H328" s="133">
        <f t="shared" si="13"/>
        <v>6.1436164787976387E-2</v>
      </c>
      <c r="I328" s="134">
        <f t="shared" si="14"/>
        <v>1.5927791185592097E-5</v>
      </c>
      <c r="J328" s="20"/>
      <c r="K328" s="20"/>
      <c r="L328" s="20"/>
      <c r="M328" s="20"/>
      <c r="N328" s="20"/>
      <c r="O328" s="20"/>
      <c r="P328" s="20"/>
    </row>
    <row r="329" spans="2:16">
      <c r="B329" s="129" t="s">
        <v>896</v>
      </c>
      <c r="C329" s="130" t="s">
        <v>312</v>
      </c>
      <c r="D329" s="131">
        <v>38056.745364489994</v>
      </c>
      <c r="E329" s="132">
        <f t="shared" si="12"/>
        <v>1.3982444325896966E-3</v>
      </c>
      <c r="F329" s="132">
        <v>3.6068930216686571E-2</v>
      </c>
      <c r="G329" s="132">
        <v>0.13477</v>
      </c>
      <c r="H329" s="133">
        <f t="shared" si="13"/>
        <v>0.17326943507933801</v>
      </c>
      <c r="I329" s="134">
        <f t="shared" si="14"/>
        <v>2.4227302293764624E-4</v>
      </c>
      <c r="J329" s="20"/>
      <c r="K329" s="20"/>
      <c r="L329" s="20"/>
      <c r="M329" s="20"/>
      <c r="N329" s="20"/>
      <c r="O329" s="20"/>
      <c r="P329" s="20"/>
    </row>
    <row r="330" spans="2:16">
      <c r="B330" s="129" t="s">
        <v>897</v>
      </c>
      <c r="C330" s="130" t="s">
        <v>313</v>
      </c>
      <c r="D330" s="131">
        <v>227076.32562497997</v>
      </c>
      <c r="E330" s="132">
        <f t="shared" si="12"/>
        <v>8.3430205351799208E-3</v>
      </c>
      <c r="F330" s="132">
        <v>2.4688866464850322E-2</v>
      </c>
      <c r="G330" s="132">
        <v>0.10393000000000001</v>
      </c>
      <c r="H330" s="133">
        <f t="shared" si="13"/>
        <v>0.12990182341069628</v>
      </c>
      <c r="I330" s="134">
        <f t="shared" si="14"/>
        <v>1.0837735802727549E-3</v>
      </c>
      <c r="J330" s="20"/>
      <c r="K330" s="20"/>
      <c r="L330" s="20"/>
      <c r="M330" s="20"/>
      <c r="N330" s="20"/>
      <c r="O330" s="20"/>
      <c r="P330" s="20"/>
    </row>
    <row r="331" spans="2:16">
      <c r="B331" s="129" t="s">
        <v>898</v>
      </c>
      <c r="C331" s="130" t="s">
        <v>314</v>
      </c>
      <c r="D331" s="131">
        <v>10175.09104152</v>
      </c>
      <c r="E331" s="132">
        <f t="shared" si="12"/>
        <v>3.7384343468251015E-4</v>
      </c>
      <c r="F331" s="132">
        <v>1.5723270440251572E-2</v>
      </c>
      <c r="G331" s="132">
        <v>1.55E-2</v>
      </c>
      <c r="H331" s="133">
        <f t="shared" si="13"/>
        <v>3.1345125786163525E-2</v>
      </c>
      <c r="I331" s="134">
        <f t="shared" si="14"/>
        <v>1.1718169484454688E-5</v>
      </c>
      <c r="J331" s="20"/>
      <c r="K331" s="20"/>
      <c r="L331" s="20"/>
      <c r="M331" s="20"/>
      <c r="N331" s="20"/>
      <c r="O331" s="20"/>
      <c r="P331" s="20"/>
    </row>
    <row r="332" spans="2:16">
      <c r="B332" s="129" t="s">
        <v>899</v>
      </c>
      <c r="C332" s="130" t="s">
        <v>33</v>
      </c>
      <c r="D332" s="131">
        <v>81318.358244800009</v>
      </c>
      <c r="E332" s="132">
        <f t="shared" si="12"/>
        <v>2.9877211147230696E-3</v>
      </c>
      <c r="F332" s="132">
        <v>2.6174363057324838E-2</v>
      </c>
      <c r="G332" s="132">
        <v>0.10540000000000001</v>
      </c>
      <c r="H332" s="133">
        <f t="shared" si="13"/>
        <v>0.13295375199044587</v>
      </c>
      <c r="I332" s="134">
        <f t="shared" si="14"/>
        <v>3.972287321035095E-4</v>
      </c>
      <c r="J332" s="20"/>
      <c r="K332" s="20"/>
      <c r="L332" s="20"/>
      <c r="M332" s="20"/>
      <c r="N332" s="20"/>
      <c r="O332" s="20"/>
      <c r="P332" s="20"/>
    </row>
    <row r="333" spans="2:16">
      <c r="B333" s="129" t="s">
        <v>900</v>
      </c>
      <c r="C333" s="130" t="s">
        <v>901</v>
      </c>
      <c r="D333" s="131">
        <v>22031.513854299996</v>
      </c>
      <c r="E333" s="132">
        <f t="shared" ref="E333:E396" si="15">IF(OR(H333="N/A",D333="N/A"),"N/A",D333/$D$513)</f>
        <v>8.0946074850220089E-4</v>
      </c>
      <c r="F333" s="132">
        <v>9.635126302433775E-3</v>
      </c>
      <c r="G333" s="132">
        <v>0.12867000000000001</v>
      </c>
      <c r="H333" s="133">
        <f t="shared" ref="H333:H396" si="16">IFERROR(F333*(1+0.5*G333)+G333,"N/A")</f>
        <v>0.13892500215310086</v>
      </c>
      <c r="I333" s="134">
        <f t="shared" ref="I333:I396" si="17">IF(AND(ISNUMBER(D333),ISNUMBER(H333)),E333*H333,"N/A")</f>
        <v>1.1245433622851889E-4</v>
      </c>
      <c r="J333" s="20"/>
      <c r="K333" s="20"/>
      <c r="L333" s="20"/>
      <c r="M333" s="20"/>
      <c r="N333" s="20"/>
      <c r="O333" s="20"/>
      <c r="P333" s="20"/>
    </row>
    <row r="334" spans="2:16">
      <c r="B334" s="129" t="s">
        <v>902</v>
      </c>
      <c r="C334" s="130" t="s">
        <v>315</v>
      </c>
      <c r="D334" s="131">
        <v>1178879.3321495401</v>
      </c>
      <c r="E334" s="132">
        <f t="shared" si="15"/>
        <v>4.331325359238964E-2</v>
      </c>
      <c r="F334" s="132">
        <v>1.2858344657995213E-2</v>
      </c>
      <c r="G334" s="132">
        <v>0.11623000000000001</v>
      </c>
      <c r="H334" s="133">
        <f t="shared" si="16"/>
        <v>0.12983560735779462</v>
      </c>
      <c r="I334" s="134">
        <f t="shared" si="17"/>
        <v>5.6236025868100885E-3</v>
      </c>
      <c r="J334" s="20"/>
      <c r="K334" s="20"/>
      <c r="L334" s="20"/>
      <c r="M334" s="20"/>
      <c r="N334" s="20"/>
      <c r="O334" s="20"/>
      <c r="P334" s="20"/>
    </row>
    <row r="335" spans="2:16">
      <c r="B335" s="129" t="s">
        <v>903</v>
      </c>
      <c r="C335" s="130" t="s">
        <v>316</v>
      </c>
      <c r="D335" s="131">
        <v>27499.432173000001</v>
      </c>
      <c r="E335" s="132">
        <f t="shared" si="15"/>
        <v>1.0103577583161654E-3</v>
      </c>
      <c r="F335" s="132">
        <v>1.4305295950155766E-2</v>
      </c>
      <c r="G335" s="132">
        <v>7.1000000000000008E-2</v>
      </c>
      <c r="H335" s="133">
        <f t="shared" si="16"/>
        <v>8.5813133956386303E-2</v>
      </c>
      <c r="I335" s="134">
        <f t="shared" si="17"/>
        <v>8.6701965658259283E-5</v>
      </c>
      <c r="J335" s="20"/>
      <c r="K335" s="20"/>
      <c r="L335" s="20"/>
      <c r="M335" s="20"/>
      <c r="N335" s="20"/>
      <c r="O335" s="20"/>
      <c r="P335" s="20"/>
    </row>
    <row r="336" spans="2:16">
      <c r="B336" s="129" t="s">
        <v>904</v>
      </c>
      <c r="C336" s="130" t="s">
        <v>317</v>
      </c>
      <c r="D336" s="131">
        <v>22446.410288399999</v>
      </c>
      <c r="E336" s="132">
        <f t="shared" si="15"/>
        <v>8.2470447529821192E-4</v>
      </c>
      <c r="F336" s="132">
        <v>2.4256319811875371E-2</v>
      </c>
      <c r="G336" s="132">
        <v>4.3129999999999995E-2</v>
      </c>
      <c r="H336" s="133">
        <f t="shared" si="16"/>
        <v>6.7909407348618459E-2</v>
      </c>
      <c r="I336" s="134">
        <f t="shared" si="17"/>
        <v>5.600519215525492E-5</v>
      </c>
      <c r="J336" s="20"/>
      <c r="K336" s="20"/>
      <c r="L336" s="20"/>
      <c r="M336" s="20"/>
      <c r="N336" s="20"/>
      <c r="O336" s="20"/>
      <c r="P336" s="20"/>
    </row>
    <row r="337" spans="2:16">
      <c r="B337" s="129" t="s">
        <v>905</v>
      </c>
      <c r="C337" s="130" t="s">
        <v>528</v>
      </c>
      <c r="D337" s="131">
        <v>18745.428509699999</v>
      </c>
      <c r="E337" s="132">
        <f t="shared" si="15"/>
        <v>6.8872655291886517E-4</v>
      </c>
      <c r="F337" s="132">
        <v>0</v>
      </c>
      <c r="G337" s="132">
        <v>0.13245000000000001</v>
      </c>
      <c r="H337" s="133">
        <f t="shared" si="16"/>
        <v>0.13245000000000001</v>
      </c>
      <c r="I337" s="134">
        <f t="shared" si="17"/>
        <v>9.1221831934103705E-5</v>
      </c>
      <c r="J337" s="20"/>
      <c r="K337" s="20"/>
      <c r="L337" s="20"/>
      <c r="M337" s="20"/>
      <c r="N337" s="20"/>
      <c r="O337" s="20"/>
      <c r="P337" s="20"/>
    </row>
    <row r="338" spans="2:16">
      <c r="B338" s="129" t="s">
        <v>906</v>
      </c>
      <c r="C338" s="130" t="s">
        <v>318</v>
      </c>
      <c r="D338" s="131">
        <v>56739.921920000008</v>
      </c>
      <c r="E338" s="132">
        <f t="shared" si="15"/>
        <v>2.0846837839223432E-3</v>
      </c>
      <c r="F338" s="132">
        <v>0</v>
      </c>
      <c r="G338" s="132">
        <v>-3.2300000000000002E-3</v>
      </c>
      <c r="H338" s="133">
        <f t="shared" si="16"/>
        <v>-3.2300000000000002E-3</v>
      </c>
      <c r="I338" s="134">
        <f t="shared" si="17"/>
        <v>-6.7335286220691694E-6</v>
      </c>
      <c r="J338" s="20"/>
      <c r="K338" s="20"/>
      <c r="L338" s="20"/>
      <c r="M338" s="20"/>
      <c r="N338" s="20"/>
      <c r="O338" s="20"/>
      <c r="P338" s="20"/>
    </row>
    <row r="339" spans="2:16">
      <c r="B339" s="129" t="s">
        <v>907</v>
      </c>
      <c r="C339" s="130" t="s">
        <v>908</v>
      </c>
      <c r="D339" s="131">
        <v>16125.607948639999</v>
      </c>
      <c r="E339" s="132">
        <f t="shared" si="15"/>
        <v>5.9247161890382534E-4</v>
      </c>
      <c r="F339" s="132">
        <v>3.1683168316831684E-2</v>
      </c>
      <c r="G339" s="132">
        <v>6.7750000000000005E-2</v>
      </c>
      <c r="H339" s="133">
        <f t="shared" si="16"/>
        <v>0.10050643564356437</v>
      </c>
      <c r="I339" s="134">
        <f t="shared" si="17"/>
        <v>5.9547210635995717E-5</v>
      </c>
      <c r="J339" s="20"/>
      <c r="K339" s="20"/>
      <c r="L339" s="20"/>
      <c r="M339" s="20"/>
      <c r="N339" s="20"/>
      <c r="O339" s="20"/>
      <c r="P339" s="20"/>
    </row>
    <row r="340" spans="2:16">
      <c r="B340" s="129" t="s">
        <v>909</v>
      </c>
      <c r="C340" s="130" t="s">
        <v>319</v>
      </c>
      <c r="D340" s="131">
        <v>9878.7764327999994</v>
      </c>
      <c r="E340" s="132">
        <f t="shared" si="15"/>
        <v>3.6295652756605638E-4</v>
      </c>
      <c r="F340" s="132">
        <v>0</v>
      </c>
      <c r="G340" s="132">
        <v>-5.6669999999999998E-2</v>
      </c>
      <c r="H340" s="133">
        <f t="shared" si="16"/>
        <v>-5.6669999999999998E-2</v>
      </c>
      <c r="I340" s="134">
        <f t="shared" si="17"/>
        <v>-2.0568746417168413E-5</v>
      </c>
      <c r="J340" s="20"/>
      <c r="K340" s="20"/>
      <c r="L340" s="20"/>
      <c r="M340" s="20"/>
      <c r="N340" s="20"/>
      <c r="O340" s="20"/>
      <c r="P340" s="20"/>
    </row>
    <row r="341" spans="2:16">
      <c r="B341" s="129" t="s">
        <v>910</v>
      </c>
      <c r="C341" s="130" t="s">
        <v>320</v>
      </c>
      <c r="D341" s="131">
        <v>10704.309374279999</v>
      </c>
      <c r="E341" s="132">
        <f t="shared" si="15"/>
        <v>3.9328746701682867E-4</v>
      </c>
      <c r="F341" s="132">
        <v>2.1090259159964257E-2</v>
      </c>
      <c r="G341" s="132">
        <v>0.11685000000000001</v>
      </c>
      <c r="H341" s="133">
        <f t="shared" si="16"/>
        <v>0.13917245755138519</v>
      </c>
      <c r="I341" s="134">
        <f t="shared" si="17"/>
        <v>5.4734783308891391E-5</v>
      </c>
      <c r="J341" s="20"/>
      <c r="K341" s="20"/>
      <c r="L341" s="20"/>
      <c r="M341" s="20"/>
      <c r="N341" s="20"/>
      <c r="O341" s="20"/>
      <c r="P341" s="20"/>
    </row>
    <row r="342" spans="2:16">
      <c r="B342" s="129" t="s">
        <v>911</v>
      </c>
      <c r="C342" s="130" t="s">
        <v>912</v>
      </c>
      <c r="D342" s="131">
        <v>11867.6150234</v>
      </c>
      <c r="E342" s="132">
        <f t="shared" si="15"/>
        <v>4.3602852728626303E-4</v>
      </c>
      <c r="F342" s="132">
        <v>1.0039440659734672E-3</v>
      </c>
      <c r="G342" s="132">
        <v>8.2070000000000004E-2</v>
      </c>
      <c r="H342" s="133">
        <f t="shared" si="16"/>
        <v>8.3115140910720697E-2</v>
      </c>
      <c r="I342" s="134">
        <f t="shared" si="17"/>
        <v>3.6240572486491777E-5</v>
      </c>
      <c r="J342" s="20"/>
      <c r="K342" s="20"/>
      <c r="L342" s="20"/>
      <c r="M342" s="20"/>
      <c r="N342" s="20"/>
      <c r="O342" s="20"/>
      <c r="P342" s="20"/>
    </row>
    <row r="343" spans="2:16">
      <c r="B343" s="129" t="s">
        <v>913</v>
      </c>
      <c r="C343" s="130" t="s">
        <v>321</v>
      </c>
      <c r="D343" s="131">
        <v>17125.8459912</v>
      </c>
      <c r="E343" s="132">
        <f t="shared" si="15"/>
        <v>6.2922140559417436E-4</v>
      </c>
      <c r="F343" s="132">
        <v>1.7792879019908118E-2</v>
      </c>
      <c r="G343" s="132">
        <v>0.13849999999999998</v>
      </c>
      <c r="H343" s="133">
        <f t="shared" si="16"/>
        <v>0.15752503589203673</v>
      </c>
      <c r="I343" s="134">
        <f t="shared" si="17"/>
        <v>9.9118124500260113E-5</v>
      </c>
      <c r="J343" s="20"/>
      <c r="K343" s="20"/>
      <c r="L343" s="20"/>
      <c r="M343" s="20"/>
      <c r="N343" s="20"/>
      <c r="O343" s="20"/>
      <c r="P343" s="20"/>
    </row>
    <row r="344" spans="2:16">
      <c r="B344" s="129" t="s">
        <v>914</v>
      </c>
      <c r="C344" s="130" t="s">
        <v>36</v>
      </c>
      <c r="D344" s="131">
        <v>115815.45021585</v>
      </c>
      <c r="E344" s="132">
        <f t="shared" si="15"/>
        <v>4.2551801768966535E-3</v>
      </c>
      <c r="F344" s="132">
        <v>2.1042414011394808E-2</v>
      </c>
      <c r="G344" s="132">
        <v>8.1170000000000006E-2</v>
      </c>
      <c r="H344" s="133">
        <f t="shared" si="16"/>
        <v>0.10306642038404727</v>
      </c>
      <c r="I344" s="134">
        <f t="shared" si="17"/>
        <v>4.385661889218951E-4</v>
      </c>
      <c r="J344" s="20"/>
      <c r="K344" s="20"/>
      <c r="L344" s="20"/>
      <c r="M344" s="20"/>
      <c r="N344" s="20"/>
      <c r="O344" s="20"/>
      <c r="P344" s="20"/>
    </row>
    <row r="345" spans="2:16">
      <c r="B345" s="129" t="s">
        <v>1094</v>
      </c>
      <c r="C345" s="130" t="s">
        <v>322</v>
      </c>
      <c r="D345" s="131">
        <v>33851.139097200001</v>
      </c>
      <c r="E345" s="132">
        <f t="shared" si="15"/>
        <v>1.2437260813071005E-3</v>
      </c>
      <c r="F345" s="132">
        <v>1.7655606684427221E-2</v>
      </c>
      <c r="G345" s="132">
        <v>7.6999999999999999E-2</v>
      </c>
      <c r="H345" s="133">
        <f t="shared" si="16"/>
        <v>9.5335347541777665E-2</v>
      </c>
      <c r="I345" s="134">
        <f t="shared" si="17"/>
        <v>1.1857105820818565E-4</v>
      </c>
      <c r="J345" s="20"/>
      <c r="K345" s="20"/>
      <c r="L345" s="20"/>
      <c r="M345" s="20"/>
      <c r="N345" s="20"/>
      <c r="O345" s="20"/>
      <c r="P345" s="20"/>
    </row>
    <row r="346" spans="2:16">
      <c r="B346" s="129" t="s">
        <v>915</v>
      </c>
      <c r="C346" s="130" t="s">
        <v>323</v>
      </c>
      <c r="D346" s="131">
        <v>130818.00976649998</v>
      </c>
      <c r="E346" s="132">
        <f t="shared" si="15"/>
        <v>4.8063898288356541E-3</v>
      </c>
      <c r="F346" s="132">
        <v>0</v>
      </c>
      <c r="G346" s="132">
        <v>0.28850000000000003</v>
      </c>
      <c r="H346" s="133">
        <f t="shared" si="16"/>
        <v>0.28850000000000003</v>
      </c>
      <c r="I346" s="134">
        <f t="shared" si="17"/>
        <v>1.3866434656190864E-3</v>
      </c>
      <c r="J346" s="20"/>
      <c r="K346" s="20"/>
      <c r="L346" s="20"/>
      <c r="M346" s="20"/>
      <c r="N346" s="20"/>
      <c r="O346" s="20"/>
      <c r="P346" s="20"/>
    </row>
    <row r="347" spans="2:16">
      <c r="B347" s="129" t="s">
        <v>916</v>
      </c>
      <c r="C347" s="130" t="s">
        <v>14</v>
      </c>
      <c r="D347" s="131">
        <v>10040.85551616</v>
      </c>
      <c r="E347" s="132">
        <f t="shared" si="15"/>
        <v>3.6891148177395936E-4</v>
      </c>
      <c r="F347" s="132">
        <v>2.987351190476191E-2</v>
      </c>
      <c r="G347" s="132">
        <v>4.8100000000000004E-2</v>
      </c>
      <c r="H347" s="133">
        <f t="shared" si="16"/>
        <v>7.8691969866071437E-2</v>
      </c>
      <c r="I347" s="134">
        <f t="shared" si="17"/>
        <v>2.9030371207004173E-5</v>
      </c>
      <c r="J347" s="20"/>
      <c r="K347" s="20"/>
      <c r="L347" s="20"/>
      <c r="M347" s="20"/>
      <c r="N347" s="20"/>
      <c r="O347" s="20"/>
      <c r="P347" s="20"/>
    </row>
    <row r="348" spans="2:16">
      <c r="B348" s="129" t="s">
        <v>917</v>
      </c>
      <c r="C348" s="130" t="s">
        <v>324</v>
      </c>
      <c r="D348" s="131">
        <v>152624.08659741</v>
      </c>
      <c r="E348" s="132">
        <f t="shared" si="15"/>
        <v>5.6075677864729076E-3</v>
      </c>
      <c r="F348" s="132">
        <v>9.4507517643448932E-3</v>
      </c>
      <c r="G348" s="132">
        <v>0.13952999999999999</v>
      </c>
      <c r="H348" s="133">
        <f t="shared" si="16"/>
        <v>0.1496400834611844</v>
      </c>
      <c r="I348" s="134">
        <f t="shared" si="17"/>
        <v>8.3911691158205495E-4</v>
      </c>
      <c r="J348" s="20"/>
      <c r="K348" s="20"/>
      <c r="L348" s="20"/>
      <c r="M348" s="20"/>
      <c r="N348" s="20"/>
      <c r="O348" s="20"/>
      <c r="P348" s="20"/>
    </row>
    <row r="349" spans="2:16">
      <c r="B349" s="129" t="s">
        <v>1144</v>
      </c>
      <c r="C349" s="130" t="s">
        <v>1145</v>
      </c>
      <c r="D349" s="131">
        <v>16204.418880000001</v>
      </c>
      <c r="E349" s="132">
        <f t="shared" si="15"/>
        <v>5.9536721454517391E-4</v>
      </c>
      <c r="F349" s="132">
        <v>1.5884615384615386E-2</v>
      </c>
      <c r="G349" s="132">
        <v>4.6669999999999996E-2</v>
      </c>
      <c r="H349" s="133">
        <f t="shared" si="16"/>
        <v>6.292528288461538E-2</v>
      </c>
      <c r="I349" s="134">
        <f t="shared" si="17"/>
        <v>3.7463650395480566E-5</v>
      </c>
      <c r="J349" s="20"/>
      <c r="K349" s="20"/>
      <c r="L349" s="20"/>
      <c r="M349" s="20"/>
      <c r="N349" s="20"/>
      <c r="O349" s="20"/>
      <c r="P349" s="20"/>
    </row>
    <row r="350" spans="2:16">
      <c r="B350" s="129" t="s">
        <v>918</v>
      </c>
      <c r="C350" s="130" t="s">
        <v>325</v>
      </c>
      <c r="D350" s="131">
        <v>7098.4147069500004</v>
      </c>
      <c r="E350" s="132">
        <f t="shared" si="15"/>
        <v>2.6080314407197786E-4</v>
      </c>
      <c r="F350" s="132">
        <v>5.614035087719299E-2</v>
      </c>
      <c r="G350" s="132">
        <v>7.5499999999999998E-2</v>
      </c>
      <c r="H350" s="133">
        <f t="shared" si="16"/>
        <v>0.13375964912280702</v>
      </c>
      <c r="I350" s="134">
        <f t="shared" si="17"/>
        <v>3.4884937041192645E-5</v>
      </c>
      <c r="J350" s="20"/>
      <c r="K350" s="20"/>
      <c r="L350" s="20"/>
      <c r="M350" s="20"/>
      <c r="N350" s="20"/>
      <c r="O350" s="20"/>
      <c r="P350" s="20"/>
    </row>
    <row r="351" spans="2:16">
      <c r="B351" s="129" t="s">
        <v>919</v>
      </c>
      <c r="C351" s="130" t="s">
        <v>326</v>
      </c>
      <c r="D351" s="131">
        <v>58084.816078649994</v>
      </c>
      <c r="E351" s="132">
        <f t="shared" si="15"/>
        <v>2.1340965950217756E-3</v>
      </c>
      <c r="F351" s="132">
        <v>1.487305962570724E-2</v>
      </c>
      <c r="G351" s="132">
        <v>7.3349999999999999E-2</v>
      </c>
      <c r="H351" s="133">
        <f t="shared" si="16"/>
        <v>8.876852908748005E-2</v>
      </c>
      <c r="I351" s="134">
        <f t="shared" si="17"/>
        <v>1.8944061567068262E-4</v>
      </c>
      <c r="J351" s="20"/>
      <c r="K351" s="20"/>
      <c r="L351" s="20"/>
      <c r="M351" s="20"/>
      <c r="N351" s="20"/>
      <c r="O351" s="20"/>
      <c r="P351" s="20"/>
    </row>
    <row r="352" spans="2:16">
      <c r="B352" s="129" t="s">
        <v>920</v>
      </c>
      <c r="C352" s="130" t="s">
        <v>327</v>
      </c>
      <c r="D352" s="131">
        <v>9182.8044322000005</v>
      </c>
      <c r="E352" s="132">
        <f t="shared" si="15"/>
        <v>3.3738579192492407E-4</v>
      </c>
      <c r="F352" s="132">
        <v>8.4033613445378148E-3</v>
      </c>
      <c r="G352" s="132">
        <v>0.54530000000000001</v>
      </c>
      <c r="H352" s="133">
        <f t="shared" si="16"/>
        <v>0.55599453781512609</v>
      </c>
      <c r="I352" s="134">
        <f t="shared" si="17"/>
        <v>1.8758465744668845E-4</v>
      </c>
      <c r="J352" s="20"/>
      <c r="K352" s="20"/>
      <c r="L352" s="20"/>
      <c r="M352" s="20"/>
      <c r="N352" s="20"/>
      <c r="O352" s="20"/>
      <c r="P352" s="20"/>
    </row>
    <row r="353" spans="2:16">
      <c r="B353" s="129" t="s">
        <v>1146</v>
      </c>
      <c r="C353" s="130" t="s">
        <v>1147</v>
      </c>
      <c r="D353" s="131">
        <v>51484.027999999998</v>
      </c>
      <c r="E353" s="132">
        <f t="shared" si="15"/>
        <v>1.8915767711829069E-3</v>
      </c>
      <c r="F353" s="132" t="s">
        <v>530</v>
      </c>
      <c r="G353" s="132">
        <v>0.34200000000000003</v>
      </c>
      <c r="H353" s="133">
        <f t="shared" si="16"/>
        <v>0.34200000000000003</v>
      </c>
      <c r="I353" s="134">
        <f t="shared" si="17"/>
        <v>6.4691925574455425E-4</v>
      </c>
      <c r="J353" s="20"/>
      <c r="K353" s="20"/>
      <c r="L353" s="20"/>
      <c r="M353" s="20"/>
      <c r="N353" s="20"/>
      <c r="O353" s="20"/>
      <c r="P353" s="20"/>
    </row>
    <row r="354" spans="2:16">
      <c r="B354" s="129" t="s">
        <v>921</v>
      </c>
      <c r="C354" s="130" t="s">
        <v>328</v>
      </c>
      <c r="D354" s="131">
        <v>9905.2671972999997</v>
      </c>
      <c r="E354" s="132">
        <f t="shared" si="15"/>
        <v>3.6392982582428664E-4</v>
      </c>
      <c r="F354" s="132">
        <v>3.0988061976123956E-3</v>
      </c>
      <c r="G354" s="132">
        <v>0.37624999999999997</v>
      </c>
      <c r="H354" s="133">
        <f t="shared" si="16"/>
        <v>0.37993176911353821</v>
      </c>
      <c r="I354" s="134">
        <f t="shared" si="17"/>
        <v>1.3826850255860306E-4</v>
      </c>
      <c r="J354" s="20"/>
      <c r="K354" s="20"/>
      <c r="L354" s="20"/>
      <c r="M354" s="20"/>
      <c r="N354" s="20"/>
      <c r="O354" s="20"/>
      <c r="P354" s="20"/>
    </row>
    <row r="355" spans="2:16">
      <c r="B355" s="129" t="s">
        <v>922</v>
      </c>
      <c r="C355" s="130" t="s">
        <v>329</v>
      </c>
      <c r="D355" s="131">
        <v>49560.118236410002</v>
      </c>
      <c r="E355" s="132">
        <f t="shared" si="15"/>
        <v>1.8208903241423056E-3</v>
      </c>
      <c r="F355" s="132">
        <v>1.8919345504287897E-2</v>
      </c>
      <c r="G355" s="132">
        <v>0.12737999999999999</v>
      </c>
      <c r="H355" s="133">
        <f t="shared" si="16"/>
        <v>0.14750431861945598</v>
      </c>
      <c r="I355" s="134">
        <f t="shared" si="17"/>
        <v>2.6858918654337115E-4</v>
      </c>
      <c r="J355" s="20"/>
      <c r="K355" s="20"/>
      <c r="L355" s="20"/>
      <c r="M355" s="20"/>
      <c r="N355" s="20"/>
      <c r="O355" s="20"/>
      <c r="P355" s="20"/>
    </row>
    <row r="356" spans="2:16">
      <c r="B356" s="129" t="s">
        <v>923</v>
      </c>
      <c r="C356" s="130" t="s">
        <v>330</v>
      </c>
      <c r="D356" s="131">
        <v>14433.02526744</v>
      </c>
      <c r="E356" s="132">
        <f t="shared" si="15"/>
        <v>5.3028436962596374E-4</v>
      </c>
      <c r="F356" s="132">
        <v>3.0281467425679946E-2</v>
      </c>
      <c r="G356" s="132">
        <v>5.5380000000000006E-2</v>
      </c>
      <c r="H356" s="133">
        <f t="shared" si="16"/>
        <v>8.6499961258697022E-2</v>
      </c>
      <c r="I356" s="134">
        <f t="shared" si="17"/>
        <v>4.5869577428738434E-5</v>
      </c>
      <c r="J356" s="20"/>
      <c r="K356" s="20"/>
      <c r="L356" s="20"/>
      <c r="M356" s="20"/>
      <c r="N356" s="20"/>
      <c r="O356" s="20"/>
      <c r="P356" s="20"/>
    </row>
    <row r="357" spans="2:16">
      <c r="B357" s="129" t="s">
        <v>924</v>
      </c>
      <c r="C357" s="130" t="s">
        <v>331</v>
      </c>
      <c r="D357" s="131">
        <v>22891.689792640002</v>
      </c>
      <c r="E357" s="132">
        <f t="shared" si="15"/>
        <v>8.4106450771261878E-4</v>
      </c>
      <c r="F357" s="132">
        <v>2.4018881895594223E-2</v>
      </c>
      <c r="G357" s="132">
        <v>8.3599999999999994E-2</v>
      </c>
      <c r="H357" s="133">
        <f t="shared" si="16"/>
        <v>0.10862287115883006</v>
      </c>
      <c r="I357" s="134">
        <f t="shared" si="17"/>
        <v>9.1358841657532624E-5</v>
      </c>
      <c r="J357" s="20"/>
      <c r="K357" s="20"/>
      <c r="L357" s="20"/>
      <c r="M357" s="20"/>
      <c r="N357" s="20"/>
      <c r="O357" s="20"/>
      <c r="P357" s="20"/>
    </row>
    <row r="358" spans="2:16">
      <c r="B358" s="129" t="s">
        <v>925</v>
      </c>
      <c r="C358" s="130" t="s">
        <v>332</v>
      </c>
      <c r="D358" s="131">
        <v>17122.566127489998</v>
      </c>
      <c r="E358" s="132">
        <f t="shared" si="15"/>
        <v>6.2910089998792127E-4</v>
      </c>
      <c r="F358" s="132">
        <v>2.8351336993093678E-2</v>
      </c>
      <c r="G358" s="132">
        <v>4.0000000000000001E-3</v>
      </c>
      <c r="H358" s="133">
        <f t="shared" si="16"/>
        <v>3.2408039667079863E-2</v>
      </c>
      <c r="I358" s="134">
        <f t="shared" si="17"/>
        <v>2.0387926921404195E-5</v>
      </c>
      <c r="J358" s="20"/>
      <c r="K358" s="20"/>
      <c r="L358" s="20"/>
      <c r="M358" s="20"/>
      <c r="N358" s="20"/>
      <c r="O358" s="20"/>
      <c r="P358" s="20"/>
    </row>
    <row r="359" spans="2:16">
      <c r="B359" s="129" t="s">
        <v>926</v>
      </c>
      <c r="C359" s="130" t="s">
        <v>333</v>
      </c>
      <c r="D359" s="131">
        <v>137081.88</v>
      </c>
      <c r="E359" s="132">
        <f t="shared" si="15"/>
        <v>5.0365309403934506E-3</v>
      </c>
      <c r="F359" s="132">
        <v>2.6652975579266932E-3</v>
      </c>
      <c r="G359" s="132">
        <v>9.3719999999999998E-2</v>
      </c>
      <c r="H359" s="133">
        <f t="shared" si="16"/>
        <v>9.651019340149114E-2</v>
      </c>
      <c r="I359" s="134">
        <f t="shared" si="17"/>
        <v>4.8607657512996595E-4</v>
      </c>
      <c r="J359" s="20"/>
      <c r="K359" s="20"/>
      <c r="L359" s="20"/>
      <c r="M359" s="20"/>
      <c r="N359" s="20"/>
      <c r="O359" s="20"/>
      <c r="P359" s="20"/>
    </row>
    <row r="360" spans="2:16">
      <c r="B360" s="129" t="s">
        <v>1148</v>
      </c>
      <c r="C360" s="130" t="s">
        <v>1149</v>
      </c>
      <c r="D360" s="131">
        <v>14034.542406749999</v>
      </c>
      <c r="E360" s="132">
        <f t="shared" si="15"/>
        <v>5.1564369459960958E-4</v>
      </c>
      <c r="F360" s="132" t="s">
        <v>530</v>
      </c>
      <c r="G360" s="132">
        <v>0.12313</v>
      </c>
      <c r="H360" s="133">
        <f t="shared" si="16"/>
        <v>0.12313</v>
      </c>
      <c r="I360" s="134">
        <f t="shared" si="17"/>
        <v>6.3491208116049926E-5</v>
      </c>
      <c r="J360" s="20"/>
      <c r="K360" s="20"/>
      <c r="L360" s="20"/>
      <c r="M360" s="20"/>
      <c r="N360" s="20"/>
      <c r="O360" s="20"/>
      <c r="P360" s="20"/>
    </row>
    <row r="361" spans="2:16">
      <c r="B361" s="129" t="s">
        <v>927</v>
      </c>
      <c r="C361" s="130" t="s">
        <v>334</v>
      </c>
      <c r="D361" s="131">
        <v>8133.5140000000001</v>
      </c>
      <c r="E361" s="132">
        <f t="shared" si="15"/>
        <v>2.9883376938748794E-4</v>
      </c>
      <c r="F361" s="132">
        <v>4.7891723060905778E-2</v>
      </c>
      <c r="G361" s="132">
        <v>-0.1099</v>
      </c>
      <c r="H361" s="133">
        <f t="shared" si="16"/>
        <v>-6.4639927121290991E-2</v>
      </c>
      <c r="I361" s="134">
        <f t="shared" si="17"/>
        <v>-1.93165930745879E-5</v>
      </c>
      <c r="J361" s="20"/>
      <c r="K361" s="20"/>
      <c r="L361" s="20"/>
      <c r="M361" s="20"/>
      <c r="N361" s="20"/>
      <c r="O361" s="20"/>
      <c r="P361" s="20"/>
    </row>
    <row r="362" spans="2:16">
      <c r="B362" s="129" t="s">
        <v>928</v>
      </c>
      <c r="C362" s="130" t="s">
        <v>545</v>
      </c>
      <c r="D362" s="131">
        <v>8057.3498969299999</v>
      </c>
      <c r="E362" s="132">
        <f t="shared" si="15"/>
        <v>2.960354209722242E-4</v>
      </c>
      <c r="F362" s="132">
        <v>1.4275202354672556E-2</v>
      </c>
      <c r="G362" s="132">
        <v>-1.2500000000000001E-2</v>
      </c>
      <c r="H362" s="133">
        <f t="shared" si="16"/>
        <v>1.6859823399558525E-3</v>
      </c>
      <c r="I362" s="134">
        <f t="shared" si="17"/>
        <v>4.991104917605664E-7</v>
      </c>
      <c r="J362" s="20"/>
      <c r="K362" s="20"/>
      <c r="L362" s="20"/>
      <c r="M362" s="20"/>
      <c r="N362" s="20"/>
      <c r="O362" s="20"/>
      <c r="P362" s="20"/>
    </row>
    <row r="363" spans="2:16">
      <c r="B363" s="129" t="s">
        <v>929</v>
      </c>
      <c r="C363" s="130" t="s">
        <v>335</v>
      </c>
      <c r="D363" s="131">
        <v>23629.136127500002</v>
      </c>
      <c r="E363" s="132">
        <f t="shared" si="15"/>
        <v>8.6815905355924815E-4</v>
      </c>
      <c r="F363" s="132">
        <v>3.7434482758620685E-2</v>
      </c>
      <c r="G363" s="132">
        <v>4.9500000000000002E-2</v>
      </c>
      <c r="H363" s="133">
        <f t="shared" si="16"/>
        <v>8.7860986206896557E-2</v>
      </c>
      <c r="I363" s="134">
        <f t="shared" si="17"/>
        <v>7.6277310630161474E-5</v>
      </c>
      <c r="J363" s="20"/>
      <c r="K363" s="20"/>
      <c r="L363" s="20"/>
      <c r="M363" s="20"/>
      <c r="N363" s="20"/>
      <c r="O363" s="20"/>
      <c r="P363" s="20"/>
    </row>
    <row r="364" spans="2:16">
      <c r="B364" s="129" t="s">
        <v>1150</v>
      </c>
      <c r="C364" s="130" t="s">
        <v>1151</v>
      </c>
      <c r="D364" s="131">
        <v>14879.90254961</v>
      </c>
      <c r="E364" s="132">
        <f t="shared" si="15"/>
        <v>5.4670310606442043E-4</v>
      </c>
      <c r="F364" s="132">
        <v>3.6317794109758062E-3</v>
      </c>
      <c r="G364" s="132">
        <v>0.12870000000000001</v>
      </c>
      <c r="H364" s="133">
        <f t="shared" si="16"/>
        <v>0.1325654844160721</v>
      </c>
      <c r="I364" s="134">
        <f t="shared" si="17"/>
        <v>7.2473962087201148E-5</v>
      </c>
      <c r="J364" s="20"/>
      <c r="K364" s="20"/>
      <c r="L364" s="20"/>
      <c r="M364" s="20"/>
      <c r="N364" s="20"/>
      <c r="O364" s="20"/>
      <c r="P364" s="20"/>
    </row>
    <row r="365" spans="2:16">
      <c r="B365" s="129" t="s">
        <v>930</v>
      </c>
      <c r="C365" s="130" t="s">
        <v>336</v>
      </c>
      <c r="D365" s="131">
        <v>30225.403840500003</v>
      </c>
      <c r="E365" s="132">
        <f t="shared" si="15"/>
        <v>1.110512794459525E-3</v>
      </c>
      <c r="F365" s="132">
        <v>4.8667486674866749E-2</v>
      </c>
      <c r="G365" s="132">
        <v>0.11015000000000001</v>
      </c>
      <c r="H365" s="133">
        <f t="shared" si="16"/>
        <v>0.16149784850348503</v>
      </c>
      <c r="I365" s="134">
        <f t="shared" si="17"/>
        <v>1.7934542704080617E-4</v>
      </c>
      <c r="J365" s="20"/>
      <c r="K365" s="20"/>
      <c r="L365" s="20"/>
      <c r="M365" s="20"/>
      <c r="N365" s="20"/>
      <c r="O365" s="20"/>
      <c r="P365" s="20"/>
    </row>
    <row r="366" spans="2:16">
      <c r="B366" s="129" t="s">
        <v>931</v>
      </c>
      <c r="C366" s="130" t="s">
        <v>337</v>
      </c>
      <c r="D366" s="131">
        <v>17862.7361514</v>
      </c>
      <c r="E366" s="132">
        <f t="shared" si="15"/>
        <v>6.5629551700495154E-4</v>
      </c>
      <c r="F366" s="132">
        <v>3.1679668454412481E-2</v>
      </c>
      <c r="G366" s="132">
        <v>4.1029999999999997E-2</v>
      </c>
      <c r="H366" s="133">
        <f t="shared" si="16"/>
        <v>7.3359576852754751E-2</v>
      </c>
      <c r="I366" s="134">
        <f t="shared" si="17"/>
        <v>4.8145561417843157E-5</v>
      </c>
      <c r="J366" s="20"/>
      <c r="K366" s="20"/>
      <c r="L366" s="20"/>
      <c r="M366" s="20"/>
      <c r="N366" s="20"/>
      <c r="O366" s="20"/>
      <c r="P366" s="20"/>
    </row>
    <row r="367" spans="2:16">
      <c r="B367" s="129" t="s">
        <v>932</v>
      </c>
      <c r="C367" s="130" t="s">
        <v>338</v>
      </c>
      <c r="D367" s="131">
        <v>174848.94699</v>
      </c>
      <c r="E367" s="132">
        <f t="shared" si="15"/>
        <v>6.4241322880190235E-3</v>
      </c>
      <c r="F367" s="132">
        <v>1.6932672904054303E-2</v>
      </c>
      <c r="G367" s="132">
        <v>8.183E-2</v>
      </c>
      <c r="H367" s="133">
        <f t="shared" si="16"/>
        <v>9.9455473215923684E-2</v>
      </c>
      <c r="I367" s="134">
        <f t="shared" si="17"/>
        <v>6.3891511670662656E-4</v>
      </c>
      <c r="J367" s="20"/>
      <c r="K367" s="20"/>
      <c r="L367" s="20"/>
      <c r="M367" s="20"/>
      <c r="N367" s="20"/>
      <c r="O367" s="20"/>
      <c r="P367" s="20"/>
    </row>
    <row r="368" spans="2:16">
      <c r="B368" s="129" t="s">
        <v>933</v>
      </c>
      <c r="C368" s="130" t="s">
        <v>339</v>
      </c>
      <c r="D368" s="131">
        <v>33392.054190950003</v>
      </c>
      <c r="E368" s="132">
        <f t="shared" si="15"/>
        <v>1.2268588240547508E-3</v>
      </c>
      <c r="F368" s="132">
        <v>0</v>
      </c>
      <c r="G368" s="132">
        <v>0.1192</v>
      </c>
      <c r="H368" s="133">
        <f t="shared" si="16"/>
        <v>0.1192</v>
      </c>
      <c r="I368" s="134">
        <f t="shared" si="17"/>
        <v>1.4624157182732629E-4</v>
      </c>
      <c r="J368" s="20"/>
      <c r="K368" s="20"/>
      <c r="L368" s="20"/>
      <c r="M368" s="20"/>
      <c r="N368" s="20"/>
      <c r="O368" s="20"/>
      <c r="P368" s="20"/>
    </row>
    <row r="369" spans="2:16">
      <c r="B369" s="129" t="s">
        <v>934</v>
      </c>
      <c r="C369" s="130" t="s">
        <v>340</v>
      </c>
      <c r="D369" s="131">
        <v>33687.001793700001</v>
      </c>
      <c r="E369" s="132">
        <f t="shared" si="15"/>
        <v>1.2376955059491431E-3</v>
      </c>
      <c r="F369" s="132">
        <v>8.2604083797401223E-2</v>
      </c>
      <c r="G369" s="132">
        <v>0.05</v>
      </c>
      <c r="H369" s="133">
        <f t="shared" si="16"/>
        <v>0.13466918589233623</v>
      </c>
      <c r="I369" s="134">
        <f t="shared" si="17"/>
        <v>1.666794461687743E-4</v>
      </c>
      <c r="J369" s="20"/>
      <c r="K369" s="20"/>
      <c r="L369" s="20"/>
      <c r="M369" s="20"/>
      <c r="N369" s="20"/>
      <c r="O369" s="20"/>
      <c r="P369" s="20"/>
    </row>
    <row r="370" spans="2:16">
      <c r="B370" s="129" t="s">
        <v>935</v>
      </c>
      <c r="C370" s="130" t="s">
        <v>341</v>
      </c>
      <c r="D370" s="131">
        <v>30453.891600119998</v>
      </c>
      <c r="E370" s="132">
        <f t="shared" si="15"/>
        <v>1.1189076725486443E-3</v>
      </c>
      <c r="F370" s="132">
        <v>2.9419370004701458E-2</v>
      </c>
      <c r="G370" s="132">
        <v>7.0000000000000007E-2</v>
      </c>
      <c r="H370" s="133">
        <f t="shared" si="16"/>
        <v>0.10044904795486601</v>
      </c>
      <c r="I370" s="134">
        <f t="shared" si="17"/>
        <v>1.1239321045690628E-4</v>
      </c>
      <c r="J370" s="20"/>
      <c r="K370" s="20"/>
      <c r="L370" s="20"/>
      <c r="M370" s="20"/>
      <c r="N370" s="20"/>
      <c r="O370" s="20"/>
      <c r="P370" s="20"/>
    </row>
    <row r="371" spans="2:16">
      <c r="B371" s="129" t="s">
        <v>936</v>
      </c>
      <c r="C371" s="130" t="s">
        <v>342</v>
      </c>
      <c r="D371" s="131">
        <v>7380.517794299999</v>
      </c>
      <c r="E371" s="132">
        <f t="shared" si="15"/>
        <v>2.7116790510252971E-4</v>
      </c>
      <c r="F371" s="132">
        <v>4.2462462462462464E-2</v>
      </c>
      <c r="G371" s="132">
        <v>0.02</v>
      </c>
      <c r="H371" s="133">
        <f t="shared" si="16"/>
        <v>6.2887087087087096E-2</v>
      </c>
      <c r="I371" s="134">
        <f t="shared" si="17"/>
        <v>1.7052959663405754E-5</v>
      </c>
      <c r="J371" s="20"/>
      <c r="K371" s="20"/>
      <c r="L371" s="20"/>
      <c r="M371" s="20"/>
      <c r="N371" s="20"/>
      <c r="O371" s="20"/>
      <c r="P371" s="20"/>
    </row>
    <row r="372" spans="2:16">
      <c r="B372" s="129" t="s">
        <v>937</v>
      </c>
      <c r="C372" s="130" t="s">
        <v>343</v>
      </c>
      <c r="D372" s="131">
        <v>28365.095412180002</v>
      </c>
      <c r="E372" s="132">
        <f t="shared" si="15"/>
        <v>1.0421631266704023E-3</v>
      </c>
      <c r="F372" s="132">
        <v>4.1799780514571394E-2</v>
      </c>
      <c r="G372" s="132">
        <v>5.0330000000000007E-2</v>
      </c>
      <c r="H372" s="133">
        <f t="shared" si="16"/>
        <v>9.3181671991220599E-2</v>
      </c>
      <c r="I372" s="134">
        <f t="shared" si="17"/>
        <v>9.7110502630746306E-5</v>
      </c>
      <c r="J372" s="20"/>
      <c r="K372" s="20"/>
      <c r="L372" s="20"/>
      <c r="M372" s="20"/>
      <c r="N372" s="20"/>
      <c r="O372" s="20"/>
      <c r="P372" s="20"/>
    </row>
    <row r="373" spans="2:16">
      <c r="B373" s="129" t="s">
        <v>1152</v>
      </c>
      <c r="C373" s="130" t="s">
        <v>1153</v>
      </c>
      <c r="D373" s="131">
        <v>16446.000729750001</v>
      </c>
      <c r="E373" s="132">
        <f t="shared" si="15"/>
        <v>6.0424318313346116E-4</v>
      </c>
      <c r="F373" s="132">
        <v>4.5891472868217056E-2</v>
      </c>
      <c r="G373" s="132">
        <v>2.955E-2</v>
      </c>
      <c r="H373" s="133">
        <f t="shared" si="16"/>
        <v>7.6119519379844958E-2</v>
      </c>
      <c r="I373" s="134">
        <f t="shared" si="17"/>
        <v>4.5994700688666702E-5</v>
      </c>
      <c r="J373" s="20"/>
      <c r="K373" s="20"/>
      <c r="L373" s="20"/>
      <c r="M373" s="20"/>
      <c r="N373" s="20"/>
      <c r="O373" s="20"/>
      <c r="P373" s="20"/>
    </row>
    <row r="374" spans="2:16">
      <c r="B374" s="129" t="s">
        <v>938</v>
      </c>
      <c r="C374" s="130" t="s">
        <v>15</v>
      </c>
      <c r="D374" s="131">
        <v>29610.284525750001</v>
      </c>
      <c r="E374" s="132">
        <f t="shared" si="15"/>
        <v>1.0879126706446779E-3</v>
      </c>
      <c r="F374" s="132">
        <v>3.2109308283518365E-2</v>
      </c>
      <c r="G374" s="132">
        <v>5.1230000000000005E-2</v>
      </c>
      <c r="H374" s="133">
        <f t="shared" si="16"/>
        <v>8.4161788215200692E-2</v>
      </c>
      <c r="I374" s="134">
        <f t="shared" si="17"/>
        <v>9.1560675783430772E-5</v>
      </c>
      <c r="J374" s="20"/>
      <c r="K374" s="20"/>
      <c r="L374" s="20"/>
      <c r="M374" s="20"/>
      <c r="N374" s="20"/>
      <c r="O374" s="20"/>
      <c r="P374" s="20"/>
    </row>
    <row r="375" spans="2:16">
      <c r="B375" s="129" t="s">
        <v>939</v>
      </c>
      <c r="C375" s="130" t="s">
        <v>344</v>
      </c>
      <c r="D375" s="131">
        <v>192348.41052372</v>
      </c>
      <c r="E375" s="132">
        <f t="shared" si="15"/>
        <v>7.0670807909711834E-3</v>
      </c>
      <c r="F375" s="132">
        <v>2.7461215021023631E-2</v>
      </c>
      <c r="G375" s="132">
        <v>5.0799999999999998E-2</v>
      </c>
      <c r="H375" s="133">
        <f t="shared" si="16"/>
        <v>7.8958729882557629E-2</v>
      </c>
      <c r="I375" s="134">
        <f t="shared" si="17"/>
        <v>5.5800772323250536E-4</v>
      </c>
      <c r="J375" s="20"/>
      <c r="K375" s="20"/>
      <c r="L375" s="20"/>
      <c r="M375" s="20"/>
      <c r="N375" s="20"/>
      <c r="O375" s="20"/>
      <c r="P375" s="20"/>
    </row>
    <row r="376" spans="2:16">
      <c r="B376" s="129" t="s">
        <v>940</v>
      </c>
      <c r="C376" s="130" t="s">
        <v>345</v>
      </c>
      <c r="D376" s="131">
        <v>212122.91021211998</v>
      </c>
      <c r="E376" s="132">
        <f t="shared" si="15"/>
        <v>7.7936164900105249E-3</v>
      </c>
      <c r="F376" s="132">
        <v>3.7568484216018785E-2</v>
      </c>
      <c r="G376" s="132">
        <v>3.3050000000000003E-2</v>
      </c>
      <c r="H376" s="133">
        <f t="shared" si="16"/>
        <v>7.1239303417688499E-2</v>
      </c>
      <c r="I376" s="134">
        <f t="shared" si="17"/>
        <v>5.552118098529602E-4</v>
      </c>
      <c r="J376" s="20"/>
      <c r="K376" s="20"/>
      <c r="L376" s="20"/>
      <c r="M376" s="20"/>
      <c r="N376" s="20"/>
      <c r="O376" s="20"/>
      <c r="P376" s="20"/>
    </row>
    <row r="377" spans="2:16">
      <c r="B377" s="129" t="s">
        <v>941</v>
      </c>
      <c r="C377" s="130" t="s">
        <v>346</v>
      </c>
      <c r="D377" s="131">
        <v>15074.809296860001</v>
      </c>
      <c r="E377" s="132">
        <f t="shared" si="15"/>
        <v>5.5386418280932697E-4</v>
      </c>
      <c r="F377" s="132">
        <v>4.0154724627003133E-2</v>
      </c>
      <c r="G377" s="132">
        <v>5.2600000000000001E-2</v>
      </c>
      <c r="H377" s="133">
        <f t="shared" si="16"/>
        <v>9.3810793884693322E-2</v>
      </c>
      <c r="I377" s="134">
        <f t="shared" si="17"/>
        <v>5.1958438693639873E-5</v>
      </c>
      <c r="J377" s="20"/>
      <c r="K377" s="20"/>
      <c r="L377" s="20"/>
      <c r="M377" s="20"/>
      <c r="N377" s="20"/>
      <c r="O377" s="20"/>
      <c r="P377" s="20"/>
    </row>
    <row r="378" spans="2:16">
      <c r="B378" s="129" t="s">
        <v>942</v>
      </c>
      <c r="C378" s="130" t="s">
        <v>347</v>
      </c>
      <c r="D378" s="131">
        <v>312898.59766255994</v>
      </c>
      <c r="E378" s="132">
        <f t="shared" si="15"/>
        <v>1.1496220130138315E-2</v>
      </c>
      <c r="F378" s="132">
        <v>2.3878217900693395E-2</v>
      </c>
      <c r="G378" s="132">
        <v>7.3330000000000006E-2</v>
      </c>
      <c r="H378" s="133">
        <f t="shared" si="16"/>
        <v>9.8083712760022326E-2</v>
      </c>
      <c r="I378" s="134">
        <f t="shared" si="17"/>
        <v>1.1275919530704729E-3</v>
      </c>
      <c r="J378" s="20"/>
      <c r="K378" s="20"/>
      <c r="L378" s="20"/>
      <c r="M378" s="20"/>
      <c r="N378" s="20"/>
      <c r="O378" s="20"/>
      <c r="P378" s="20"/>
    </row>
    <row r="379" spans="2:16">
      <c r="B379" s="129" t="s">
        <v>943</v>
      </c>
      <c r="C379" s="130" t="s">
        <v>348</v>
      </c>
      <c r="D379" s="131">
        <v>42190.582000000002</v>
      </c>
      <c r="E379" s="132">
        <f t="shared" si="15"/>
        <v>1.550125892905809E-3</v>
      </c>
      <c r="F379" s="132">
        <v>3.6857419980601352E-2</v>
      </c>
      <c r="G379" s="132">
        <v>6.2330000000000003E-2</v>
      </c>
      <c r="H379" s="133">
        <f t="shared" si="16"/>
        <v>0.1003360814742968</v>
      </c>
      <c r="I379" s="134">
        <f t="shared" si="17"/>
        <v>1.5553355788601434E-4</v>
      </c>
      <c r="J379" s="20"/>
      <c r="K379" s="20"/>
      <c r="L379" s="20"/>
      <c r="M379" s="20"/>
      <c r="N379" s="20"/>
      <c r="O379" s="20"/>
      <c r="P379" s="20"/>
    </row>
    <row r="380" spans="2:16">
      <c r="B380" s="129" t="s">
        <v>944</v>
      </c>
      <c r="C380" s="130" t="s">
        <v>349</v>
      </c>
      <c r="D380" s="131">
        <v>26526.677967899999</v>
      </c>
      <c r="E380" s="132">
        <f t="shared" si="15"/>
        <v>9.7461775641814654E-4</v>
      </c>
      <c r="F380" s="132">
        <v>1.6649716693302338E-2</v>
      </c>
      <c r="G380" s="132">
        <v>9.8529999999999993E-2</v>
      </c>
      <c r="H380" s="133">
        <f t="shared" si="16"/>
        <v>0.11599996498619787</v>
      </c>
      <c r="I380" s="134">
        <f t="shared" si="17"/>
        <v>1.1305562561943173E-4</v>
      </c>
      <c r="J380" s="20"/>
      <c r="K380" s="20"/>
      <c r="L380" s="20"/>
      <c r="M380" s="20"/>
      <c r="N380" s="20"/>
      <c r="O380" s="20"/>
      <c r="P380" s="20"/>
    </row>
    <row r="381" spans="2:16">
      <c r="B381" s="129" t="s">
        <v>945</v>
      </c>
      <c r="C381" s="130" t="s">
        <v>350</v>
      </c>
      <c r="D381" s="131">
        <v>10942.976002380001</v>
      </c>
      <c r="E381" s="132">
        <f t="shared" si="15"/>
        <v>4.0205632732765194E-4</v>
      </c>
      <c r="F381" s="132">
        <v>1.1020307082714214E-2</v>
      </c>
      <c r="G381" s="132">
        <v>0.10045</v>
      </c>
      <c r="H381" s="133">
        <f t="shared" si="16"/>
        <v>0.11202380200594353</v>
      </c>
      <c r="I381" s="134">
        <f t="shared" si="17"/>
        <v>4.5039878407789703E-5</v>
      </c>
      <c r="J381" s="20"/>
      <c r="K381" s="20"/>
      <c r="L381" s="20"/>
      <c r="M381" s="20"/>
      <c r="N381" s="20"/>
      <c r="O381" s="20"/>
      <c r="P381" s="20"/>
    </row>
    <row r="382" spans="2:16">
      <c r="B382" s="129" t="s">
        <v>946</v>
      </c>
      <c r="C382" s="130" t="s">
        <v>947</v>
      </c>
      <c r="D382" s="131">
        <v>10510.815325760001</v>
      </c>
      <c r="E382" s="132">
        <f t="shared" si="15"/>
        <v>3.8617829429354124E-4</v>
      </c>
      <c r="F382" s="132">
        <v>2.8683357348703167E-2</v>
      </c>
      <c r="G382" s="132">
        <v>0.1</v>
      </c>
      <c r="H382" s="133">
        <f t="shared" si="16"/>
        <v>0.13011752521613834</v>
      </c>
      <c r="I382" s="134">
        <f t="shared" si="17"/>
        <v>5.0248563945665147E-5</v>
      </c>
      <c r="J382" s="20"/>
      <c r="K382" s="20"/>
      <c r="L382" s="20"/>
      <c r="M382" s="20"/>
      <c r="N382" s="20"/>
      <c r="O382" s="20"/>
      <c r="P382" s="20"/>
    </row>
    <row r="383" spans="2:16">
      <c r="B383" s="129" t="s">
        <v>948</v>
      </c>
      <c r="C383" s="130" t="s">
        <v>351</v>
      </c>
      <c r="D383" s="131">
        <v>10486.805550289999</v>
      </c>
      <c r="E383" s="132">
        <f t="shared" si="15"/>
        <v>3.8529615015438467E-4</v>
      </c>
      <c r="F383" s="132">
        <v>2.9664159338913029E-3</v>
      </c>
      <c r="G383" s="132">
        <v>0.16965</v>
      </c>
      <c r="H383" s="133">
        <f t="shared" si="16"/>
        <v>0.17286804216548363</v>
      </c>
      <c r="I383" s="134">
        <f t="shared" si="17"/>
        <v>6.6605391131086683E-5</v>
      </c>
      <c r="J383" s="20"/>
      <c r="K383" s="20"/>
      <c r="L383" s="20"/>
      <c r="M383" s="20"/>
      <c r="N383" s="20"/>
      <c r="O383" s="20"/>
      <c r="P383" s="20"/>
    </row>
    <row r="384" spans="2:16">
      <c r="B384" s="129" t="s">
        <v>949</v>
      </c>
      <c r="C384" s="130" t="s">
        <v>352</v>
      </c>
      <c r="D384" s="131">
        <v>55842.196947559998</v>
      </c>
      <c r="E384" s="132">
        <f t="shared" si="15"/>
        <v>2.0517004341195975E-3</v>
      </c>
      <c r="F384" s="132">
        <v>2.3943980121978764E-2</v>
      </c>
      <c r="G384" s="132">
        <v>7.5470000000000009E-2</v>
      </c>
      <c r="H384" s="133">
        <f t="shared" si="16"/>
        <v>0.10031750621188165</v>
      </c>
      <c r="I384" s="134">
        <f t="shared" si="17"/>
        <v>2.0582147104471299E-4</v>
      </c>
      <c r="J384" s="20"/>
      <c r="K384" s="20"/>
      <c r="L384" s="20"/>
      <c r="M384" s="20"/>
      <c r="N384" s="20"/>
      <c r="O384" s="20"/>
      <c r="P384" s="20"/>
    </row>
    <row r="385" spans="2:16">
      <c r="B385" s="129" t="s">
        <v>950</v>
      </c>
      <c r="C385" s="130" t="s">
        <v>353</v>
      </c>
      <c r="D385" s="131">
        <v>131735.90416007</v>
      </c>
      <c r="E385" s="132">
        <f t="shared" si="15"/>
        <v>4.8401142241622213E-3</v>
      </c>
      <c r="F385" s="132">
        <v>5.4600212590055507E-2</v>
      </c>
      <c r="G385" s="132">
        <v>6.0400000000000002E-2</v>
      </c>
      <c r="H385" s="133">
        <f t="shared" si="16"/>
        <v>0.11664913901027518</v>
      </c>
      <c r="I385" s="134">
        <f t="shared" si="17"/>
        <v>5.6459515695990914E-4</v>
      </c>
      <c r="J385" s="20"/>
      <c r="K385" s="20"/>
      <c r="L385" s="20"/>
      <c r="M385" s="20"/>
      <c r="N385" s="20"/>
      <c r="O385" s="20"/>
      <c r="P385" s="20"/>
    </row>
    <row r="386" spans="2:16">
      <c r="B386" s="129" t="s">
        <v>951</v>
      </c>
      <c r="C386" s="130" t="s">
        <v>354</v>
      </c>
      <c r="D386" s="131">
        <v>69511.354159679991</v>
      </c>
      <c r="E386" s="132">
        <f t="shared" si="15"/>
        <v>2.5539194963905896E-3</v>
      </c>
      <c r="F386" s="132">
        <v>2.6613716591023708E-2</v>
      </c>
      <c r="G386" s="132">
        <v>7.1379999999999999E-2</v>
      </c>
      <c r="H386" s="133">
        <f t="shared" si="16"/>
        <v>9.8943560136157349E-2</v>
      </c>
      <c r="I386" s="134">
        <f t="shared" si="17"/>
        <v>2.52693887274027E-4</v>
      </c>
      <c r="J386" s="20"/>
      <c r="K386" s="20"/>
      <c r="L386" s="20"/>
      <c r="M386" s="20"/>
      <c r="N386" s="20"/>
      <c r="O386" s="20"/>
      <c r="P386" s="20"/>
    </row>
    <row r="387" spans="2:16">
      <c r="B387" s="129" t="s">
        <v>952</v>
      </c>
      <c r="C387" s="130" t="s">
        <v>355</v>
      </c>
      <c r="D387" s="131">
        <v>7707.0639583000002</v>
      </c>
      <c r="E387" s="132">
        <f t="shared" si="15"/>
        <v>2.8316555102373244E-4</v>
      </c>
      <c r="F387" s="132">
        <v>1.5659760087241001E-2</v>
      </c>
      <c r="G387" s="132">
        <v>6.1969999999999997E-2</v>
      </c>
      <c r="H387" s="133">
        <f t="shared" si="16"/>
        <v>7.811497775354416E-2</v>
      </c>
      <c r="I387" s="134">
        <f t="shared" si="17"/>
        <v>2.2119470718788932E-5</v>
      </c>
      <c r="J387" s="20"/>
      <c r="K387" s="20"/>
      <c r="L387" s="20"/>
      <c r="M387" s="20"/>
      <c r="N387" s="20"/>
      <c r="O387" s="20"/>
      <c r="P387" s="20"/>
    </row>
    <row r="388" spans="2:16">
      <c r="B388" s="129" t="s">
        <v>953</v>
      </c>
      <c r="C388" s="130" t="s">
        <v>16</v>
      </c>
      <c r="D388" s="131">
        <v>9683.0683793600001</v>
      </c>
      <c r="E388" s="132">
        <f t="shared" si="15"/>
        <v>3.5576600999776264E-4</v>
      </c>
      <c r="F388" s="132">
        <v>3.5012769909449737E-2</v>
      </c>
      <c r="G388" s="132">
        <v>4.8349999999999997E-2</v>
      </c>
      <c r="H388" s="133">
        <f t="shared" si="16"/>
        <v>8.4209203622010675E-2</v>
      </c>
      <c r="I388" s="134">
        <f t="shared" si="17"/>
        <v>2.9958772377691878E-5</v>
      </c>
      <c r="J388" s="20"/>
      <c r="K388" s="20"/>
      <c r="L388" s="20"/>
      <c r="M388" s="20"/>
      <c r="N388" s="20"/>
      <c r="O388" s="20"/>
      <c r="P388" s="20"/>
    </row>
    <row r="389" spans="2:16">
      <c r="B389" s="129" t="s">
        <v>954</v>
      </c>
      <c r="C389" s="130" t="s">
        <v>356</v>
      </c>
      <c r="D389" s="131">
        <v>31451.971695109998</v>
      </c>
      <c r="E389" s="132">
        <f t="shared" si="15"/>
        <v>1.1555781739993683E-3</v>
      </c>
      <c r="F389" s="132">
        <v>1.4840989399293287E-2</v>
      </c>
      <c r="G389" s="132">
        <v>6.2899999999999998E-2</v>
      </c>
      <c r="H389" s="133">
        <f t="shared" si="16"/>
        <v>7.8207738515901057E-2</v>
      </c>
      <c r="I389" s="134">
        <f t="shared" si="17"/>
        <v>9.0375155666825013E-5</v>
      </c>
      <c r="J389" s="20"/>
      <c r="K389" s="20"/>
      <c r="L389" s="20"/>
      <c r="M389" s="20"/>
      <c r="N389" s="20"/>
      <c r="O389" s="20"/>
      <c r="P389" s="20"/>
    </row>
    <row r="390" spans="2:16">
      <c r="B390" s="129" t="s">
        <v>955</v>
      </c>
      <c r="C390" s="130" t="s">
        <v>17</v>
      </c>
      <c r="D390" s="131">
        <v>25768.897652520001</v>
      </c>
      <c r="E390" s="132">
        <f t="shared" si="15"/>
        <v>9.4677611896444027E-4</v>
      </c>
      <c r="F390" s="132">
        <v>4.6464646464646472E-2</v>
      </c>
      <c r="G390" s="132">
        <v>1.18E-2</v>
      </c>
      <c r="H390" s="133">
        <f t="shared" si="16"/>
        <v>5.8538787878787885E-2</v>
      </c>
      <c r="I390" s="134">
        <f t="shared" si="17"/>
        <v>5.5423126396761412E-5</v>
      </c>
      <c r="J390" s="20"/>
      <c r="K390" s="20"/>
      <c r="L390" s="20"/>
      <c r="M390" s="20"/>
      <c r="N390" s="20"/>
      <c r="O390" s="20"/>
      <c r="P390" s="20"/>
    </row>
    <row r="391" spans="2:16">
      <c r="B391" s="129" t="s">
        <v>956</v>
      </c>
      <c r="C391" s="130" t="s">
        <v>357</v>
      </c>
      <c r="D391" s="131">
        <v>7340.390350489999</v>
      </c>
      <c r="E391" s="132">
        <f t="shared" si="15"/>
        <v>2.6969358105395402E-4</v>
      </c>
      <c r="F391" s="132">
        <v>1.4741331355460782E-2</v>
      </c>
      <c r="G391" s="132">
        <v>-1.6E-2</v>
      </c>
      <c r="H391" s="133">
        <f t="shared" si="16"/>
        <v>-1.3765992953829048E-3</v>
      </c>
      <c r="I391" s="134">
        <f t="shared" si="17"/>
        <v>-3.7125999364816542E-7</v>
      </c>
      <c r="J391" s="20"/>
      <c r="K391" s="20"/>
      <c r="L391" s="20"/>
      <c r="M391" s="20"/>
      <c r="N391" s="20"/>
      <c r="O391" s="20"/>
      <c r="P391" s="20"/>
    </row>
    <row r="392" spans="2:16">
      <c r="B392" s="129" t="s">
        <v>957</v>
      </c>
      <c r="C392" s="130" t="s">
        <v>358</v>
      </c>
      <c r="D392" s="131">
        <v>37844.28</v>
      </c>
      <c r="E392" s="132">
        <f t="shared" si="15"/>
        <v>1.3904382339731045E-3</v>
      </c>
      <c r="F392" s="132">
        <v>4.2628000849798175E-2</v>
      </c>
      <c r="G392" s="132">
        <v>0.09</v>
      </c>
      <c r="H392" s="133">
        <f t="shared" si="16"/>
        <v>0.13454626088803909</v>
      </c>
      <c r="I392" s="134">
        <f t="shared" si="17"/>
        <v>1.8707826537684965E-4</v>
      </c>
      <c r="J392" s="20"/>
      <c r="K392" s="20"/>
      <c r="L392" s="20"/>
      <c r="M392" s="20"/>
      <c r="N392" s="20"/>
      <c r="O392" s="20"/>
      <c r="P392" s="20"/>
    </row>
    <row r="393" spans="2:16">
      <c r="B393" s="129" t="s">
        <v>958</v>
      </c>
      <c r="C393" s="130" t="s">
        <v>359</v>
      </c>
      <c r="D393" s="131">
        <v>35884.614293279999</v>
      </c>
      <c r="E393" s="132">
        <f t="shared" si="15"/>
        <v>1.3184380763685891E-3</v>
      </c>
      <c r="F393" s="132">
        <v>3.9015723117363579E-2</v>
      </c>
      <c r="G393" s="132">
        <v>3.533E-2</v>
      </c>
      <c r="H393" s="133">
        <f t="shared" si="16"/>
        <v>7.5034935866231806E-2</v>
      </c>
      <c r="I393" s="134">
        <f t="shared" si="17"/>
        <v>9.8928916503915118E-5</v>
      </c>
      <c r="J393" s="20"/>
      <c r="K393" s="20"/>
      <c r="L393" s="20"/>
      <c r="M393" s="20"/>
      <c r="N393" s="20"/>
      <c r="O393" s="20"/>
      <c r="P393" s="20"/>
    </row>
    <row r="394" spans="2:16">
      <c r="B394" s="129" t="s">
        <v>959</v>
      </c>
      <c r="C394" s="130" t="s">
        <v>360</v>
      </c>
      <c r="D394" s="131">
        <v>50207.962512239996</v>
      </c>
      <c r="E394" s="132">
        <f t="shared" si="15"/>
        <v>1.8446927970860276E-3</v>
      </c>
      <c r="F394" s="132">
        <v>3.0622178953889728E-2</v>
      </c>
      <c r="G394" s="132">
        <v>1.6300000000000002E-3</v>
      </c>
      <c r="H394" s="133">
        <f t="shared" si="16"/>
        <v>3.2277136029737148E-2</v>
      </c>
      <c r="I394" s="134">
        <f t="shared" si="17"/>
        <v>5.9541400344622021E-5</v>
      </c>
      <c r="J394" s="20"/>
      <c r="K394" s="20"/>
      <c r="L394" s="20"/>
      <c r="M394" s="20"/>
      <c r="N394" s="20"/>
      <c r="O394" s="20"/>
      <c r="P394" s="20"/>
    </row>
    <row r="395" spans="2:16">
      <c r="B395" s="129" t="s">
        <v>960</v>
      </c>
      <c r="C395" s="130" t="s">
        <v>361</v>
      </c>
      <c r="D395" s="131">
        <v>7617.5778779699995</v>
      </c>
      <c r="E395" s="132">
        <f t="shared" si="15"/>
        <v>2.798777392989692E-4</v>
      </c>
      <c r="F395" s="132">
        <v>1.4653768796092329E-3</v>
      </c>
      <c r="G395" s="132">
        <v>6.3969999999999999E-2</v>
      </c>
      <c r="H395" s="133">
        <f t="shared" si="16"/>
        <v>6.5482246959103527E-2</v>
      </c>
      <c r="I395" s="134">
        <f t="shared" si="17"/>
        <v>1.8327023243130696E-5</v>
      </c>
      <c r="J395" s="20"/>
      <c r="K395" s="20"/>
      <c r="L395" s="20"/>
      <c r="M395" s="20"/>
      <c r="N395" s="20"/>
      <c r="O395" s="20"/>
      <c r="P395" s="20"/>
    </row>
    <row r="396" spans="2:16">
      <c r="B396" s="129" t="s">
        <v>961</v>
      </c>
      <c r="C396" s="130" t="s">
        <v>362</v>
      </c>
      <c r="D396" s="131">
        <v>5862.5342356399997</v>
      </c>
      <c r="E396" s="132">
        <f t="shared" si="15"/>
        <v>2.1539560930238717E-4</v>
      </c>
      <c r="F396" s="132">
        <v>3.1173891865562591E-3</v>
      </c>
      <c r="G396" s="132">
        <v>0.14499999999999999</v>
      </c>
      <c r="H396" s="133">
        <f t="shared" si="16"/>
        <v>0.14834339990258158</v>
      </c>
      <c r="I396" s="134">
        <f t="shared" si="17"/>
        <v>3.195251700800424E-5</v>
      </c>
      <c r="J396" s="20"/>
      <c r="K396" s="20"/>
      <c r="L396" s="20"/>
      <c r="M396" s="20"/>
      <c r="N396" s="20"/>
      <c r="O396" s="20"/>
      <c r="P396" s="20"/>
    </row>
    <row r="397" spans="2:16">
      <c r="B397" s="129" t="s">
        <v>962</v>
      </c>
      <c r="C397" s="130" t="s">
        <v>363</v>
      </c>
      <c r="D397" s="131">
        <v>23188.857314730001</v>
      </c>
      <c r="E397" s="132">
        <f t="shared" ref="E397:E460" si="18">IF(OR(H397="N/A",D397="N/A"),"N/A",D397/$D$513)</f>
        <v>8.5198275175396359E-4</v>
      </c>
      <c r="F397" s="132">
        <v>6.0290020715765402E-3</v>
      </c>
      <c r="G397" s="132">
        <v>0.23874999999999999</v>
      </c>
      <c r="H397" s="133">
        <f t="shared" ref="H397:H460" si="19">IFERROR(F397*(1+0.5*G397)+G397,"N/A")</f>
        <v>0.24549871419387098</v>
      </c>
      <c r="I397" s="134">
        <f t="shared" ref="I397:I460" si="20">IF(AND(ISNUMBER(D397),ISNUMBER(H397)),E397*H397,"N/A")</f>
        <v>2.0916067007095403E-4</v>
      </c>
      <c r="J397" s="20"/>
      <c r="K397" s="20"/>
      <c r="L397" s="20"/>
      <c r="M397" s="20"/>
      <c r="N397" s="20"/>
      <c r="O397" s="20"/>
      <c r="P397" s="20"/>
    </row>
    <row r="398" spans="2:16">
      <c r="B398" s="129" t="s">
        <v>963</v>
      </c>
      <c r="C398" s="130" t="s">
        <v>364</v>
      </c>
      <c r="D398" s="131">
        <v>126401.81713484999</v>
      </c>
      <c r="E398" s="132">
        <f t="shared" si="18"/>
        <v>4.6441343153568286E-3</v>
      </c>
      <c r="F398" s="132" t="s">
        <v>530</v>
      </c>
      <c r="G398" s="132">
        <v>0.18809999999999999</v>
      </c>
      <c r="H398" s="133">
        <f t="shared" si="19"/>
        <v>0.18809999999999999</v>
      </c>
      <c r="I398" s="134">
        <f t="shared" si="20"/>
        <v>8.7356166471861936E-4</v>
      </c>
      <c r="J398" s="20"/>
      <c r="K398" s="20"/>
      <c r="L398" s="20"/>
      <c r="M398" s="20"/>
      <c r="N398" s="20"/>
      <c r="O398" s="20"/>
      <c r="P398" s="20"/>
    </row>
    <row r="399" spans="2:16">
      <c r="B399" s="129" t="s">
        <v>964</v>
      </c>
      <c r="C399" s="130" t="s">
        <v>365</v>
      </c>
      <c r="D399" s="131">
        <v>100288.23431729</v>
      </c>
      <c r="E399" s="132">
        <f t="shared" si="18"/>
        <v>3.6846941046946489E-3</v>
      </c>
      <c r="F399" s="132">
        <v>2.9044745531139705E-2</v>
      </c>
      <c r="G399" s="132">
        <v>0.12263</v>
      </c>
      <c r="H399" s="133">
        <f t="shared" si="19"/>
        <v>0.15345562410338154</v>
      </c>
      <c r="I399" s="134">
        <f t="shared" si="20"/>
        <v>5.6543703346596797E-4</v>
      </c>
      <c r="J399" s="20"/>
      <c r="K399" s="20"/>
      <c r="L399" s="20"/>
      <c r="M399" s="20"/>
      <c r="N399" s="20"/>
      <c r="O399" s="20"/>
      <c r="P399" s="20"/>
    </row>
    <row r="400" spans="2:16">
      <c r="B400" s="129" t="s">
        <v>965</v>
      </c>
      <c r="C400" s="130" t="s">
        <v>366</v>
      </c>
      <c r="D400" s="131">
        <v>13175.308196710001</v>
      </c>
      <c r="E400" s="132">
        <f t="shared" si="18"/>
        <v>4.8407453546704606E-4</v>
      </c>
      <c r="F400" s="132">
        <v>1.7635129177321223E-3</v>
      </c>
      <c r="G400" s="132">
        <v>0.12545000000000001</v>
      </c>
      <c r="H400" s="133">
        <f t="shared" si="19"/>
        <v>0.12732412926549688</v>
      </c>
      <c r="I400" s="134">
        <f t="shared" si="20"/>
        <v>6.1634368727941531E-5</v>
      </c>
      <c r="J400" s="20"/>
      <c r="K400" s="20"/>
      <c r="L400" s="20"/>
      <c r="M400" s="20"/>
      <c r="N400" s="20"/>
      <c r="O400" s="20"/>
      <c r="P400" s="20"/>
    </row>
    <row r="401" spans="2:16">
      <c r="B401" s="129" t="s">
        <v>966</v>
      </c>
      <c r="C401" s="130" t="s">
        <v>367</v>
      </c>
      <c r="D401" s="131">
        <v>26338.05994752</v>
      </c>
      <c r="E401" s="132">
        <f t="shared" si="18"/>
        <v>9.6768773404349261E-4</v>
      </c>
      <c r="F401" s="132">
        <v>2.2994269340974215E-2</v>
      </c>
      <c r="G401" s="132">
        <v>0.10060000000000001</v>
      </c>
      <c r="H401" s="133">
        <f t="shared" si="19"/>
        <v>0.12475088108882523</v>
      </c>
      <c r="I401" s="134">
        <f t="shared" si="20"/>
        <v>1.2071989744077448E-4</v>
      </c>
      <c r="J401" s="20"/>
      <c r="K401" s="20"/>
      <c r="L401" s="20"/>
      <c r="M401" s="20"/>
      <c r="N401" s="20"/>
      <c r="O401" s="20"/>
      <c r="P401" s="20"/>
    </row>
    <row r="402" spans="2:16">
      <c r="B402" s="129" t="s">
        <v>967</v>
      </c>
      <c r="C402" s="130" t="s">
        <v>968</v>
      </c>
      <c r="D402" s="131">
        <v>11201.627097760002</v>
      </c>
      <c r="E402" s="132">
        <f t="shared" si="18"/>
        <v>4.1155943776535552E-4</v>
      </c>
      <c r="F402" s="132">
        <v>2.0726690210070266E-2</v>
      </c>
      <c r="G402" s="132">
        <v>0.1</v>
      </c>
      <c r="H402" s="133">
        <f t="shared" si="19"/>
        <v>0.12176302472057379</v>
      </c>
      <c r="I402" s="134">
        <f t="shared" si="20"/>
        <v>5.0112721994608438E-5</v>
      </c>
      <c r="J402" s="20"/>
      <c r="K402" s="20"/>
      <c r="L402" s="20"/>
      <c r="M402" s="20"/>
      <c r="N402" s="20"/>
      <c r="O402" s="20"/>
      <c r="P402" s="20"/>
    </row>
    <row r="403" spans="2:16">
      <c r="B403" s="129" t="s">
        <v>969</v>
      </c>
      <c r="C403" s="130" t="s">
        <v>970</v>
      </c>
      <c r="D403" s="131">
        <v>10216.41596609</v>
      </c>
      <c r="E403" s="132">
        <f t="shared" si="18"/>
        <v>3.7536175542049704E-4</v>
      </c>
      <c r="F403" s="132">
        <v>3.8466590050894769E-2</v>
      </c>
      <c r="G403" s="132">
        <v>4.8529999999999997E-2</v>
      </c>
      <c r="H403" s="133">
        <f t="shared" si="19"/>
        <v>8.7929981858479722E-2</v>
      </c>
      <c r="I403" s="134">
        <f t="shared" si="20"/>
        <v>3.3005552344491406E-5</v>
      </c>
      <c r="J403" s="20"/>
      <c r="K403" s="20"/>
      <c r="L403" s="20"/>
      <c r="M403" s="20"/>
      <c r="N403" s="20"/>
      <c r="O403" s="20"/>
      <c r="P403" s="20"/>
    </row>
    <row r="404" spans="2:16">
      <c r="B404" s="129" t="s">
        <v>971</v>
      </c>
      <c r="C404" s="130" t="s">
        <v>368</v>
      </c>
      <c r="D404" s="131">
        <v>41329.321484879998</v>
      </c>
      <c r="E404" s="132">
        <f t="shared" si="18"/>
        <v>1.5184822852157111E-3</v>
      </c>
      <c r="F404" s="132">
        <v>0</v>
      </c>
      <c r="G404" s="132">
        <v>9.5720000000000013E-2</v>
      </c>
      <c r="H404" s="133">
        <f t="shared" si="19"/>
        <v>9.5720000000000013E-2</v>
      </c>
      <c r="I404" s="134">
        <f t="shared" si="20"/>
        <v>1.4534912434084789E-4</v>
      </c>
      <c r="J404" s="20"/>
      <c r="K404" s="20"/>
      <c r="L404" s="20"/>
      <c r="M404" s="20"/>
      <c r="N404" s="20"/>
      <c r="O404" s="20"/>
      <c r="P404" s="20"/>
    </row>
    <row r="405" spans="2:16">
      <c r="B405" s="129" t="s">
        <v>972</v>
      </c>
      <c r="C405" s="130" t="s">
        <v>369</v>
      </c>
      <c r="D405" s="131">
        <v>16562.85319247</v>
      </c>
      <c r="E405" s="132">
        <f t="shared" si="18"/>
        <v>6.0853646422904021E-4</v>
      </c>
      <c r="F405" s="132">
        <v>3.4536983110075713E-2</v>
      </c>
      <c r="G405" s="132">
        <v>8.4830000000000003E-2</v>
      </c>
      <c r="H405" s="133">
        <f t="shared" si="19"/>
        <v>0.12083186924868958</v>
      </c>
      <c r="I405" s="134">
        <f t="shared" si="20"/>
        <v>7.3530598478783251E-5</v>
      </c>
      <c r="J405" s="20"/>
      <c r="K405" s="20"/>
      <c r="L405" s="20"/>
      <c r="M405" s="20"/>
      <c r="N405" s="20"/>
      <c r="O405" s="20"/>
      <c r="P405" s="20"/>
    </row>
    <row r="406" spans="2:16">
      <c r="B406" s="129" t="s">
        <v>973</v>
      </c>
      <c r="C406" s="130" t="s">
        <v>370</v>
      </c>
      <c r="D406" s="131">
        <v>7156.1946089200001</v>
      </c>
      <c r="E406" s="132">
        <f t="shared" si="18"/>
        <v>2.6292603780530573E-4</v>
      </c>
      <c r="F406" s="132">
        <v>2.0068137573004546E-2</v>
      </c>
      <c r="G406" s="132">
        <v>-2.1649999999999999E-2</v>
      </c>
      <c r="H406" s="133">
        <f t="shared" si="19"/>
        <v>-1.7991000162232255E-3</v>
      </c>
      <c r="I406" s="134">
        <f t="shared" si="20"/>
        <v>-4.7303023888103397E-7</v>
      </c>
      <c r="J406" s="20"/>
      <c r="K406" s="20"/>
      <c r="L406" s="20"/>
      <c r="M406" s="20"/>
      <c r="N406" s="20"/>
      <c r="O406" s="20"/>
      <c r="P406" s="20"/>
    </row>
    <row r="407" spans="2:16">
      <c r="B407" s="129" t="s">
        <v>974</v>
      </c>
      <c r="C407" s="130" t="s">
        <v>975</v>
      </c>
      <c r="D407" s="131">
        <v>12607.1671424</v>
      </c>
      <c r="E407" s="132">
        <f t="shared" si="18"/>
        <v>4.6320044183380965E-4</v>
      </c>
      <c r="F407" s="132">
        <v>1.5845070422535211E-2</v>
      </c>
      <c r="G407" s="132">
        <v>0.111</v>
      </c>
      <c r="H407" s="133">
        <f t="shared" si="19"/>
        <v>0.12772447183098593</v>
      </c>
      <c r="I407" s="134">
        <f t="shared" si="20"/>
        <v>5.9162031785102654E-5</v>
      </c>
      <c r="J407" s="20"/>
      <c r="K407" s="20"/>
      <c r="L407" s="20"/>
      <c r="M407" s="20"/>
      <c r="N407" s="20"/>
      <c r="O407" s="20"/>
      <c r="P407" s="20"/>
    </row>
    <row r="408" spans="2:16">
      <c r="B408" s="129" t="s">
        <v>976</v>
      </c>
      <c r="C408" s="130" t="s">
        <v>371</v>
      </c>
      <c r="D408" s="131">
        <v>8724.1508910399989</v>
      </c>
      <c r="E408" s="132">
        <f t="shared" si="18"/>
        <v>3.2053438347492784E-4</v>
      </c>
      <c r="F408" s="132">
        <v>2.318679438932603E-2</v>
      </c>
      <c r="G408" s="132">
        <v>6.0499999999999998E-2</v>
      </c>
      <c r="H408" s="133">
        <f t="shared" si="19"/>
        <v>8.4388194919603143E-2</v>
      </c>
      <c r="I408" s="134">
        <f t="shared" si="20"/>
        <v>2.7049318031117031E-5</v>
      </c>
      <c r="J408" s="20"/>
      <c r="K408" s="20"/>
      <c r="L408" s="20"/>
      <c r="M408" s="20"/>
      <c r="N408" s="20"/>
      <c r="O408" s="20"/>
      <c r="P408" s="20"/>
    </row>
    <row r="409" spans="2:16">
      <c r="B409" s="129" t="s">
        <v>977</v>
      </c>
      <c r="C409" s="130" t="s">
        <v>978</v>
      </c>
      <c r="D409" s="131">
        <v>22089.862076490001</v>
      </c>
      <c r="E409" s="132">
        <f t="shared" si="18"/>
        <v>8.1160452291189613E-4</v>
      </c>
      <c r="F409" s="132">
        <v>1.0102193581982688E-2</v>
      </c>
      <c r="G409" s="132">
        <v>0.15410000000000001</v>
      </c>
      <c r="H409" s="133">
        <f t="shared" si="19"/>
        <v>0.16498056759747448</v>
      </c>
      <c r="I409" s="134">
        <f t="shared" si="20"/>
        <v>1.3389897485468211E-4</v>
      </c>
      <c r="J409" s="20"/>
      <c r="K409" s="20"/>
      <c r="L409" s="20"/>
      <c r="M409" s="20"/>
      <c r="N409" s="20"/>
      <c r="O409" s="20"/>
      <c r="P409" s="20"/>
    </row>
    <row r="410" spans="2:16">
      <c r="B410" s="129" t="s">
        <v>979</v>
      </c>
      <c r="C410" s="130" t="s">
        <v>372</v>
      </c>
      <c r="D410" s="131">
        <v>23510.33628874</v>
      </c>
      <c r="E410" s="132">
        <f t="shared" si="18"/>
        <v>8.637942238412103E-4</v>
      </c>
      <c r="F410" s="132">
        <v>1.9894824789895318E-2</v>
      </c>
      <c r="G410" s="132">
        <v>7.9740000000000005E-2</v>
      </c>
      <c r="H410" s="133">
        <f t="shared" si="19"/>
        <v>0.10042803145426846</v>
      </c>
      <c r="I410" s="134">
        <f t="shared" si="20"/>
        <v>8.6749153481940474E-5</v>
      </c>
      <c r="J410" s="20"/>
      <c r="K410" s="20"/>
      <c r="L410" s="20"/>
      <c r="M410" s="20"/>
      <c r="N410" s="20"/>
      <c r="O410" s="20"/>
      <c r="P410" s="20"/>
    </row>
    <row r="411" spans="2:16">
      <c r="B411" s="129" t="s">
        <v>980</v>
      </c>
      <c r="C411" s="130" t="s">
        <v>981</v>
      </c>
      <c r="D411" s="131">
        <v>10789.204871700002</v>
      </c>
      <c r="E411" s="132" t="str">
        <f t="shared" si="18"/>
        <v>N/A</v>
      </c>
      <c r="F411" s="132">
        <v>1.4264036418816389E-2</v>
      </c>
      <c r="G411" s="132" t="s">
        <v>41</v>
      </c>
      <c r="H411" s="133" t="str">
        <f t="shared" si="19"/>
        <v>N/A</v>
      </c>
      <c r="I411" s="134" t="str">
        <f t="shared" si="20"/>
        <v>N/A</v>
      </c>
      <c r="J411" s="20"/>
      <c r="K411" s="20"/>
      <c r="L411" s="20"/>
      <c r="M411" s="20"/>
      <c r="N411" s="20"/>
      <c r="O411" s="20"/>
      <c r="P411" s="20"/>
    </row>
    <row r="412" spans="2:16">
      <c r="B412" s="129" t="s">
        <v>982</v>
      </c>
      <c r="C412" s="130" t="s">
        <v>373</v>
      </c>
      <c r="D412" s="131">
        <v>36472.307268999997</v>
      </c>
      <c r="E412" s="132">
        <f t="shared" si="18"/>
        <v>1.3400305279432658E-3</v>
      </c>
      <c r="F412" s="132">
        <v>5.3409415121255356E-3</v>
      </c>
      <c r="G412" s="132">
        <v>0.12767000000000001</v>
      </c>
      <c r="H412" s="133">
        <f t="shared" si="19"/>
        <v>0.13335188051355207</v>
      </c>
      <c r="I412" s="134">
        <f t="shared" si="20"/>
        <v>1.7869559084680248E-4</v>
      </c>
      <c r="J412" s="20"/>
      <c r="K412" s="20"/>
      <c r="L412" s="20"/>
      <c r="M412" s="20"/>
      <c r="N412" s="20"/>
      <c r="O412" s="20"/>
      <c r="P412" s="20"/>
    </row>
    <row r="413" spans="2:16">
      <c r="B413" s="129" t="s">
        <v>983</v>
      </c>
      <c r="C413" s="130" t="s">
        <v>374</v>
      </c>
      <c r="D413" s="131">
        <v>41447.321677579996</v>
      </c>
      <c r="E413" s="132">
        <f t="shared" si="18"/>
        <v>1.5228177351052656E-3</v>
      </c>
      <c r="F413" s="132">
        <v>8.8146159840678858E-3</v>
      </c>
      <c r="G413" s="132">
        <v>9.8000000000000004E-2</v>
      </c>
      <c r="H413" s="133">
        <f t="shared" si="19"/>
        <v>0.10724653216728722</v>
      </c>
      <c r="I413" s="134">
        <f t="shared" si="20"/>
        <v>1.6331692121288234E-4</v>
      </c>
      <c r="J413" s="20"/>
      <c r="K413" s="20"/>
      <c r="L413" s="20"/>
      <c r="M413" s="20"/>
      <c r="N413" s="20"/>
      <c r="O413" s="20"/>
      <c r="P413" s="20"/>
    </row>
    <row r="414" spans="2:16">
      <c r="B414" s="129" t="s">
        <v>984</v>
      </c>
      <c r="C414" s="130" t="s">
        <v>375</v>
      </c>
      <c r="D414" s="131">
        <v>28451.751966300002</v>
      </c>
      <c r="E414" s="132">
        <f t="shared" si="18"/>
        <v>1.0453469786573554E-3</v>
      </c>
      <c r="F414" s="132">
        <v>1.7464946719012896E-2</v>
      </c>
      <c r="G414" s="132">
        <v>8.3800000000000013E-2</v>
      </c>
      <c r="H414" s="133">
        <f t="shared" si="19"/>
        <v>0.10199672798653955</v>
      </c>
      <c r="I414" s="134">
        <f t="shared" si="20"/>
        <v>1.0662197143366525E-4</v>
      </c>
      <c r="J414" s="20"/>
      <c r="K414" s="20"/>
      <c r="L414" s="20"/>
      <c r="M414" s="20"/>
      <c r="N414" s="20"/>
      <c r="O414" s="20"/>
      <c r="P414" s="20"/>
    </row>
    <row r="415" spans="2:16">
      <c r="B415" s="129" t="s">
        <v>985</v>
      </c>
      <c r="C415" s="130" t="s">
        <v>376</v>
      </c>
      <c r="D415" s="131">
        <v>60541.334600000002</v>
      </c>
      <c r="E415" s="132">
        <f t="shared" si="18"/>
        <v>2.2243516421398112E-3</v>
      </c>
      <c r="F415" s="132">
        <v>1.7180312787488501E-2</v>
      </c>
      <c r="G415" s="132">
        <v>8.6750000000000008E-2</v>
      </c>
      <c r="H415" s="133">
        <f t="shared" si="19"/>
        <v>0.10467550885464583</v>
      </c>
      <c r="I415" s="134">
        <f t="shared" si="20"/>
        <v>2.3283514001265178E-4</v>
      </c>
      <c r="J415" s="20"/>
      <c r="K415" s="20"/>
      <c r="L415" s="20"/>
      <c r="M415" s="20"/>
      <c r="N415" s="20"/>
      <c r="O415" s="20"/>
      <c r="P415" s="20"/>
    </row>
    <row r="416" spans="2:16">
      <c r="B416" s="129" t="s">
        <v>986</v>
      </c>
      <c r="C416" s="130" t="s">
        <v>987</v>
      </c>
      <c r="D416" s="131">
        <v>26515.285363839997</v>
      </c>
      <c r="E416" s="132">
        <f t="shared" si="18"/>
        <v>9.7419918028802748E-4</v>
      </c>
      <c r="F416" s="132">
        <v>2.8537455410225926E-3</v>
      </c>
      <c r="G416" s="132">
        <v>0.28400000000000003</v>
      </c>
      <c r="H416" s="133">
        <f t="shared" si="19"/>
        <v>0.28725897740784784</v>
      </c>
      <c r="I416" s="134">
        <f t="shared" si="20"/>
        <v>2.7984746032110237E-4</v>
      </c>
      <c r="J416" s="20"/>
      <c r="K416" s="20"/>
      <c r="L416" s="20"/>
      <c r="M416" s="20"/>
      <c r="N416" s="20"/>
      <c r="O416" s="20"/>
      <c r="P416" s="20"/>
    </row>
    <row r="417" spans="2:16">
      <c r="B417" s="129" t="s">
        <v>988</v>
      </c>
      <c r="C417" s="130" t="s">
        <v>377</v>
      </c>
      <c r="D417" s="131">
        <v>104719.27</v>
      </c>
      <c r="E417" s="132">
        <f t="shared" si="18"/>
        <v>3.8474949673174574E-3</v>
      </c>
      <c r="F417" s="132">
        <v>1.8551934137814367E-2</v>
      </c>
      <c r="G417" s="132">
        <v>0.13128999999999999</v>
      </c>
      <c r="H417" s="133">
        <f t="shared" si="19"/>
        <v>0.15105977585429117</v>
      </c>
      <c r="I417" s="134">
        <f t="shared" si="20"/>
        <v>5.812017273634885E-4</v>
      </c>
      <c r="J417" s="20"/>
      <c r="K417" s="20"/>
      <c r="L417" s="20"/>
      <c r="M417" s="20"/>
      <c r="N417" s="20"/>
      <c r="O417" s="20"/>
      <c r="P417" s="20"/>
    </row>
    <row r="418" spans="2:16">
      <c r="B418" s="129" t="s">
        <v>989</v>
      </c>
      <c r="C418" s="130" t="s">
        <v>378</v>
      </c>
      <c r="D418" s="131">
        <v>64164.738332700006</v>
      </c>
      <c r="E418" s="132">
        <f t="shared" si="18"/>
        <v>2.3574792663690722E-3</v>
      </c>
      <c r="F418" s="132">
        <v>1.3613613613613613E-2</v>
      </c>
      <c r="G418" s="132">
        <v>3.49E-2</v>
      </c>
      <c r="H418" s="133">
        <f t="shared" si="19"/>
        <v>4.875117117117117E-2</v>
      </c>
      <c r="I418" s="134">
        <f t="shared" si="20"/>
        <v>1.1492987524724568E-4</v>
      </c>
      <c r="J418" s="20"/>
      <c r="K418" s="20"/>
      <c r="L418" s="20"/>
      <c r="M418" s="20"/>
      <c r="N418" s="20"/>
      <c r="O418" s="20"/>
      <c r="P418" s="20"/>
    </row>
    <row r="419" spans="2:16">
      <c r="B419" s="129" t="s">
        <v>990</v>
      </c>
      <c r="C419" s="130" t="s">
        <v>379</v>
      </c>
      <c r="D419" s="131">
        <v>5873.1433914299996</v>
      </c>
      <c r="E419" s="132">
        <f t="shared" si="18"/>
        <v>2.1578540072768562E-4</v>
      </c>
      <c r="F419" s="132">
        <v>1.6890292028413575E-2</v>
      </c>
      <c r="G419" s="132">
        <v>5.0799999999999998E-2</v>
      </c>
      <c r="H419" s="133">
        <f t="shared" si="19"/>
        <v>6.811930544593528E-2</v>
      </c>
      <c r="I419" s="134">
        <f t="shared" si="20"/>
        <v>1.4699151622942762E-5</v>
      </c>
      <c r="J419" s="20"/>
      <c r="K419" s="20"/>
      <c r="L419" s="20"/>
      <c r="M419" s="20"/>
      <c r="N419" s="20"/>
      <c r="O419" s="20"/>
      <c r="P419" s="20"/>
    </row>
    <row r="420" spans="2:16">
      <c r="B420" s="129" t="s">
        <v>991</v>
      </c>
      <c r="C420" s="130" t="s">
        <v>380</v>
      </c>
      <c r="D420" s="131">
        <v>52822.116405200002</v>
      </c>
      <c r="E420" s="132">
        <f t="shared" si="18"/>
        <v>1.9407395318174383E-3</v>
      </c>
      <c r="F420" s="132">
        <v>7.801059014731839E-3</v>
      </c>
      <c r="G420" s="132">
        <v>0.11234999999999999</v>
      </c>
      <c r="H420" s="133">
        <f t="shared" si="19"/>
        <v>0.12058928350488439</v>
      </c>
      <c r="I420" s="134">
        <f t="shared" si="20"/>
        <v>2.3403238961146967E-4</v>
      </c>
      <c r="J420" s="20"/>
      <c r="K420" s="20"/>
      <c r="L420" s="20"/>
      <c r="M420" s="20"/>
      <c r="N420" s="20"/>
      <c r="O420" s="20"/>
      <c r="P420" s="20"/>
    </row>
    <row r="421" spans="2:16">
      <c r="B421" s="129" t="s">
        <v>992</v>
      </c>
      <c r="C421" s="130" t="s">
        <v>993</v>
      </c>
      <c r="D421" s="131">
        <v>12856.4205731</v>
      </c>
      <c r="E421" s="132">
        <f t="shared" si="18"/>
        <v>4.7235827229046641E-4</v>
      </c>
      <c r="F421" s="132">
        <v>0</v>
      </c>
      <c r="G421" s="132">
        <v>0.11</v>
      </c>
      <c r="H421" s="133">
        <f t="shared" si="19"/>
        <v>0.11</v>
      </c>
      <c r="I421" s="134">
        <f t="shared" si="20"/>
        <v>5.1959409951951307E-5</v>
      </c>
      <c r="J421" s="20"/>
      <c r="K421" s="20"/>
      <c r="L421" s="20"/>
      <c r="M421" s="20"/>
      <c r="N421" s="20"/>
      <c r="O421" s="20"/>
      <c r="P421" s="20"/>
    </row>
    <row r="422" spans="2:16">
      <c r="B422" s="129" t="s">
        <v>994</v>
      </c>
      <c r="C422" s="130" t="s">
        <v>381</v>
      </c>
      <c r="D422" s="131">
        <v>11577.86404739</v>
      </c>
      <c r="E422" s="132">
        <f t="shared" si="18"/>
        <v>4.2538277486673417E-4</v>
      </c>
      <c r="F422" s="132">
        <v>3.4045906807211111E-2</v>
      </c>
      <c r="G422" s="132">
        <v>1.9900000000000001E-2</v>
      </c>
      <c r="H422" s="133">
        <f t="shared" si="19"/>
        <v>5.4284663579942861E-2</v>
      </c>
      <c r="I422" s="134">
        <f t="shared" si="20"/>
        <v>2.3091760826343238E-5</v>
      </c>
      <c r="J422" s="20"/>
      <c r="K422" s="20"/>
      <c r="L422" s="20"/>
      <c r="M422" s="20"/>
      <c r="N422" s="20"/>
      <c r="O422" s="20"/>
      <c r="P422" s="20"/>
    </row>
    <row r="423" spans="2:16">
      <c r="B423" s="129" t="s">
        <v>995</v>
      </c>
      <c r="C423" s="130" t="s">
        <v>382</v>
      </c>
      <c r="D423" s="131">
        <v>53991.181412999998</v>
      </c>
      <c r="E423" s="132">
        <f t="shared" si="18"/>
        <v>1.9836921969188796E-3</v>
      </c>
      <c r="F423" s="132">
        <v>5.1282051282051287E-2</v>
      </c>
      <c r="G423" s="132">
        <v>0.27217000000000002</v>
      </c>
      <c r="H423" s="133">
        <f t="shared" si="19"/>
        <v>0.33043076923076925</v>
      </c>
      <c r="I423" s="134">
        <f t="shared" si="20"/>
        <v>6.5547293854497995E-4</v>
      </c>
      <c r="J423" s="20"/>
      <c r="K423" s="20"/>
      <c r="L423" s="20"/>
      <c r="M423" s="20"/>
      <c r="N423" s="20"/>
      <c r="O423" s="20"/>
      <c r="P423" s="20"/>
    </row>
    <row r="424" spans="2:16">
      <c r="B424" s="129" t="s">
        <v>996</v>
      </c>
      <c r="C424" s="130" t="s">
        <v>383</v>
      </c>
      <c r="D424" s="131">
        <v>7196.4881413000003</v>
      </c>
      <c r="E424" s="132">
        <f t="shared" si="18"/>
        <v>2.6440646412080138E-4</v>
      </c>
      <c r="F424" s="132">
        <v>3.8602029312288608E-2</v>
      </c>
      <c r="G424" s="132">
        <v>7.2870000000000004E-2</v>
      </c>
      <c r="H424" s="133">
        <f t="shared" si="19"/>
        <v>0.11287849425028185</v>
      </c>
      <c r="I424" s="134">
        <f t="shared" si="20"/>
        <v>2.9845803539997232E-5</v>
      </c>
      <c r="J424" s="20"/>
      <c r="K424" s="20"/>
      <c r="L424" s="20"/>
      <c r="M424" s="20"/>
      <c r="N424" s="20"/>
      <c r="O424" s="20"/>
      <c r="P424" s="20"/>
    </row>
    <row r="425" spans="2:16">
      <c r="B425" s="129" t="s">
        <v>997</v>
      </c>
      <c r="C425" s="130" t="s">
        <v>384</v>
      </c>
      <c r="D425" s="131">
        <v>9344.7209426199988</v>
      </c>
      <c r="E425" s="132">
        <f t="shared" si="18"/>
        <v>3.4333477303381214E-4</v>
      </c>
      <c r="F425" s="132">
        <v>2.2332433384200025E-2</v>
      </c>
      <c r="G425" s="132">
        <v>6.7350000000000007E-2</v>
      </c>
      <c r="H425" s="133">
        <f t="shared" si="19"/>
        <v>9.0434478078412969E-2</v>
      </c>
      <c r="I425" s="134">
        <f t="shared" si="20"/>
        <v>3.1049301005483173E-5</v>
      </c>
      <c r="J425" s="20"/>
      <c r="K425" s="20"/>
      <c r="L425" s="20"/>
      <c r="M425" s="20"/>
      <c r="N425" s="20"/>
      <c r="O425" s="20"/>
      <c r="P425" s="20"/>
    </row>
    <row r="426" spans="2:16">
      <c r="B426" s="129" t="s">
        <v>998</v>
      </c>
      <c r="C426" s="130" t="s">
        <v>999</v>
      </c>
      <c r="D426" s="131">
        <v>20550.247699999996</v>
      </c>
      <c r="E426" s="132">
        <f t="shared" si="18"/>
        <v>7.5503748835221193E-4</v>
      </c>
      <c r="F426" s="132" t="s">
        <v>530</v>
      </c>
      <c r="G426" s="132">
        <v>0.13772999999999999</v>
      </c>
      <c r="H426" s="133">
        <f t="shared" si="19"/>
        <v>0.13772999999999999</v>
      </c>
      <c r="I426" s="134">
        <f t="shared" si="20"/>
        <v>1.0399131327075015E-4</v>
      </c>
      <c r="J426" s="20"/>
      <c r="K426" s="20"/>
      <c r="L426" s="20"/>
      <c r="M426" s="20"/>
      <c r="N426" s="20"/>
      <c r="O426" s="20"/>
      <c r="P426" s="20"/>
    </row>
    <row r="427" spans="2:16">
      <c r="B427" s="129" t="s">
        <v>1000</v>
      </c>
      <c r="C427" s="130" t="s">
        <v>29</v>
      </c>
      <c r="D427" s="131">
        <v>63721.077171640005</v>
      </c>
      <c r="E427" s="132">
        <f t="shared" si="18"/>
        <v>2.3411786935674038E-3</v>
      </c>
      <c r="F427" s="132">
        <v>4.0602369980250172E-2</v>
      </c>
      <c r="G427" s="132">
        <v>4.0999999999999995E-2</v>
      </c>
      <c r="H427" s="133">
        <f t="shared" si="19"/>
        <v>8.24347185648453E-2</v>
      </c>
      <c r="I427" s="134">
        <f t="shared" si="20"/>
        <v>1.9299440671424113E-4</v>
      </c>
      <c r="J427" s="20"/>
      <c r="K427" s="20"/>
      <c r="L427" s="20"/>
      <c r="M427" s="20"/>
      <c r="N427" s="20"/>
      <c r="O427" s="20"/>
      <c r="P427" s="20"/>
    </row>
    <row r="428" spans="2:16">
      <c r="B428" s="129" t="s">
        <v>1001</v>
      </c>
      <c r="C428" s="130" t="s">
        <v>385</v>
      </c>
      <c r="D428" s="131">
        <v>44296.534375999996</v>
      </c>
      <c r="E428" s="132">
        <f t="shared" si="18"/>
        <v>1.6275007749888318E-3</v>
      </c>
      <c r="F428" s="132">
        <v>5.7554554901281606E-2</v>
      </c>
      <c r="G428" s="132">
        <v>3.6299999999999999E-2</v>
      </c>
      <c r="H428" s="133">
        <f t="shared" si="19"/>
        <v>9.4899170072739861E-2</v>
      </c>
      <c r="I428" s="134">
        <f t="shared" si="20"/>
        <v>1.5444847283918107E-4</v>
      </c>
      <c r="J428" s="20"/>
      <c r="K428" s="20"/>
      <c r="L428" s="20"/>
      <c r="M428" s="20"/>
      <c r="N428" s="20"/>
      <c r="O428" s="20"/>
      <c r="P428" s="20"/>
    </row>
    <row r="429" spans="2:16">
      <c r="B429" s="129" t="s">
        <v>1002</v>
      </c>
      <c r="C429" s="130" t="s">
        <v>386</v>
      </c>
      <c r="D429" s="131">
        <v>66281.279999999999</v>
      </c>
      <c r="E429" s="132">
        <f t="shared" si="18"/>
        <v>2.4352432100353569E-3</v>
      </c>
      <c r="F429" s="132">
        <v>8.3923303834808269E-3</v>
      </c>
      <c r="G429" s="132">
        <v>0.10467</v>
      </c>
      <c r="H429" s="133">
        <f t="shared" si="19"/>
        <v>0.1135015429941003</v>
      </c>
      <c r="I429" s="134">
        <f t="shared" si="20"/>
        <v>2.764038619049189E-4</v>
      </c>
      <c r="J429" s="20"/>
      <c r="K429" s="20"/>
      <c r="L429" s="20"/>
      <c r="M429" s="20"/>
      <c r="N429" s="20"/>
      <c r="O429" s="20"/>
      <c r="P429" s="20"/>
    </row>
    <row r="430" spans="2:16">
      <c r="B430" s="129" t="s">
        <v>1003</v>
      </c>
      <c r="C430" s="130" t="s">
        <v>18</v>
      </c>
      <c r="D430" s="131">
        <v>40827.22059348</v>
      </c>
      <c r="E430" s="132">
        <f t="shared" si="18"/>
        <v>1.5000345758996788E-3</v>
      </c>
      <c r="F430" s="132">
        <v>2.6092216695792442E-2</v>
      </c>
      <c r="G430" s="132">
        <v>9.4E-2</v>
      </c>
      <c r="H430" s="133">
        <f t="shared" si="19"/>
        <v>0.12131855088049469</v>
      </c>
      <c r="I430" s="134">
        <f t="shared" si="20"/>
        <v>1.8198202101878645E-4</v>
      </c>
      <c r="J430" s="20"/>
      <c r="K430" s="20"/>
      <c r="L430" s="20"/>
      <c r="M430" s="20"/>
      <c r="N430" s="20"/>
      <c r="O430" s="20"/>
      <c r="P430" s="20"/>
    </row>
    <row r="431" spans="2:16">
      <c r="B431" s="129" t="s">
        <v>1004</v>
      </c>
      <c r="C431" s="130" t="s">
        <v>387</v>
      </c>
      <c r="D431" s="131">
        <v>28773.51054205</v>
      </c>
      <c r="E431" s="132">
        <f t="shared" si="18"/>
        <v>1.0571687236035276E-3</v>
      </c>
      <c r="F431" s="132">
        <v>2.5009478074055354E-2</v>
      </c>
      <c r="G431" s="132">
        <v>7.4099999999999999E-2</v>
      </c>
      <c r="H431" s="133">
        <f t="shared" si="19"/>
        <v>0.1000360792366991</v>
      </c>
      <c r="I431" s="134">
        <f t="shared" si="20"/>
        <v>1.0575501420096254E-4</v>
      </c>
      <c r="J431" s="20"/>
      <c r="K431" s="20"/>
      <c r="L431" s="20"/>
      <c r="M431" s="20"/>
      <c r="N431" s="20"/>
      <c r="O431" s="20"/>
      <c r="P431" s="20"/>
    </row>
    <row r="432" spans="2:16">
      <c r="B432" s="129" t="s">
        <v>1005</v>
      </c>
      <c r="C432" s="130" t="s">
        <v>388</v>
      </c>
      <c r="D432" s="131">
        <v>15436.90517616</v>
      </c>
      <c r="E432" s="132">
        <f t="shared" si="18"/>
        <v>5.6716796226933598E-4</v>
      </c>
      <c r="F432" s="132">
        <v>4.3652144315861133E-2</v>
      </c>
      <c r="G432" s="132">
        <v>5.3699999999999998E-2</v>
      </c>
      <c r="H432" s="133">
        <f t="shared" si="19"/>
        <v>9.8524204390741998E-2</v>
      </c>
      <c r="I432" s="134">
        <f t="shared" si="20"/>
        <v>5.5879772238504701E-5</v>
      </c>
      <c r="J432" s="20"/>
      <c r="K432" s="20"/>
      <c r="L432" s="20"/>
      <c r="M432" s="20"/>
      <c r="N432" s="20"/>
      <c r="O432" s="20"/>
      <c r="P432" s="20"/>
    </row>
    <row r="433" spans="2:16">
      <c r="B433" s="129" t="s">
        <v>1006</v>
      </c>
      <c r="C433" s="130" t="s">
        <v>389</v>
      </c>
      <c r="D433" s="131">
        <v>34809.541402720002</v>
      </c>
      <c r="E433" s="132">
        <f t="shared" si="18"/>
        <v>1.2789387794776823E-3</v>
      </c>
      <c r="F433" s="132">
        <v>1.647808414808305E-2</v>
      </c>
      <c r="G433" s="132">
        <v>6.3200000000000006E-2</v>
      </c>
      <c r="H433" s="133">
        <f t="shared" si="19"/>
        <v>8.0198791607162478E-2</v>
      </c>
      <c r="I433" s="134">
        <f t="shared" si="20"/>
        <v>1.0256934465364937E-4</v>
      </c>
      <c r="J433" s="20"/>
      <c r="K433" s="20"/>
      <c r="L433" s="20"/>
      <c r="M433" s="20"/>
      <c r="N433" s="20"/>
      <c r="O433" s="20"/>
      <c r="P433" s="20"/>
    </row>
    <row r="434" spans="2:16">
      <c r="B434" s="129" t="s">
        <v>1007</v>
      </c>
      <c r="C434" s="130" t="s">
        <v>390</v>
      </c>
      <c r="D434" s="131">
        <v>25012.022230160001</v>
      </c>
      <c r="E434" s="132">
        <f t="shared" si="18"/>
        <v>9.1896772822206427E-4</v>
      </c>
      <c r="F434" s="132">
        <v>1.6415461286009483E-2</v>
      </c>
      <c r="G434" s="132">
        <v>8.77E-2</v>
      </c>
      <c r="H434" s="133">
        <f t="shared" si="19"/>
        <v>0.104835279263401</v>
      </c>
      <c r="I434" s="134">
        <f t="shared" si="20"/>
        <v>9.6340238422213304E-5</v>
      </c>
      <c r="J434" s="20"/>
      <c r="K434" s="20"/>
      <c r="L434" s="20"/>
      <c r="M434" s="20"/>
      <c r="N434" s="20"/>
      <c r="O434" s="20"/>
      <c r="P434" s="20"/>
    </row>
    <row r="435" spans="2:16">
      <c r="B435" s="129" t="s">
        <v>1008</v>
      </c>
      <c r="C435" s="130" t="s">
        <v>391</v>
      </c>
      <c r="D435" s="131">
        <v>19058.183742640002</v>
      </c>
      <c r="E435" s="132">
        <f t="shared" si="18"/>
        <v>7.0021750567988864E-4</v>
      </c>
      <c r="F435" s="132">
        <v>1.593956731628822E-2</v>
      </c>
      <c r="G435" s="132">
        <v>0.17196</v>
      </c>
      <c r="H435" s="133">
        <f t="shared" si="19"/>
        <v>0.18927005131414268</v>
      </c>
      <c r="I435" s="134">
        <f t="shared" si="20"/>
        <v>1.3253020323109353E-4</v>
      </c>
      <c r="J435" s="20"/>
      <c r="K435" s="20"/>
      <c r="L435" s="20"/>
      <c r="M435" s="20"/>
      <c r="N435" s="20"/>
      <c r="O435" s="20"/>
      <c r="P435" s="20"/>
    </row>
    <row r="436" spans="2:16">
      <c r="B436" s="129" t="s">
        <v>1009</v>
      </c>
      <c r="C436" s="130" t="s">
        <v>392</v>
      </c>
      <c r="D436" s="131">
        <v>24355.004785190002</v>
      </c>
      <c r="E436" s="132">
        <f t="shared" si="18"/>
        <v>8.9482822349708051E-4</v>
      </c>
      <c r="F436" s="132">
        <v>2.2791191297426378E-2</v>
      </c>
      <c r="G436" s="132">
        <v>5.5670000000000004E-2</v>
      </c>
      <c r="H436" s="133">
        <f t="shared" si="19"/>
        <v>7.9095584107190253E-2</v>
      </c>
      <c r="I436" s="134">
        <f t="shared" si="20"/>
        <v>7.0776961013100967E-5</v>
      </c>
      <c r="J436" s="20"/>
      <c r="K436" s="20"/>
      <c r="L436" s="20"/>
      <c r="M436" s="20"/>
      <c r="N436" s="20"/>
      <c r="O436" s="20"/>
      <c r="P436" s="20"/>
    </row>
    <row r="437" spans="2:16">
      <c r="B437" s="129" t="s">
        <v>1010</v>
      </c>
      <c r="C437" s="130" t="s">
        <v>393</v>
      </c>
      <c r="D437" s="131">
        <v>75970.249853680012</v>
      </c>
      <c r="E437" s="132">
        <f t="shared" si="18"/>
        <v>2.7912260463416488E-3</v>
      </c>
      <c r="F437" s="132">
        <v>1.0368107229093777E-2</v>
      </c>
      <c r="G437" s="132">
        <v>9.3830000000000011E-2</v>
      </c>
      <c r="H437" s="133">
        <f t="shared" si="19"/>
        <v>0.10468452697974673</v>
      </c>
      <c r="I437" s="134">
        <f t="shared" si="20"/>
        <v>2.921981783548241E-4</v>
      </c>
      <c r="J437" s="20"/>
      <c r="K437" s="20"/>
      <c r="L437" s="20"/>
      <c r="M437" s="20"/>
      <c r="N437" s="20"/>
      <c r="O437" s="20"/>
      <c r="P437" s="20"/>
    </row>
    <row r="438" spans="2:16">
      <c r="B438" s="129" t="s">
        <v>1011</v>
      </c>
      <c r="C438" s="130" t="s">
        <v>394</v>
      </c>
      <c r="D438" s="131">
        <v>42624.349378200001</v>
      </c>
      <c r="E438" s="132">
        <f t="shared" si="18"/>
        <v>1.5660629578281579E-3</v>
      </c>
      <c r="F438" s="132">
        <v>1.9870720612880054E-2</v>
      </c>
      <c r="G438" s="132">
        <v>0.10766999999999999</v>
      </c>
      <c r="H438" s="133">
        <f t="shared" si="19"/>
        <v>0.12861046085707445</v>
      </c>
      <c r="I438" s="134">
        <f t="shared" si="20"/>
        <v>2.0141207873747253E-4</v>
      </c>
      <c r="J438" s="20"/>
      <c r="K438" s="20"/>
      <c r="L438" s="20"/>
      <c r="M438" s="20"/>
      <c r="N438" s="20"/>
      <c r="O438" s="20"/>
      <c r="P438" s="20"/>
    </row>
    <row r="439" spans="2:16">
      <c r="B439" s="129" t="s">
        <v>1012</v>
      </c>
      <c r="C439" s="130" t="s">
        <v>395</v>
      </c>
      <c r="D439" s="131">
        <v>279489.3</v>
      </c>
      <c r="E439" s="132">
        <f t="shared" si="18"/>
        <v>1.0268727762990317E-2</v>
      </c>
      <c r="F439" s="132">
        <v>5.3450078410872973E-2</v>
      </c>
      <c r="G439" s="132">
        <v>6.1200000000000004E-2</v>
      </c>
      <c r="H439" s="133">
        <f t="shared" si="19"/>
        <v>0.11628565081024569</v>
      </c>
      <c r="I439" s="134">
        <f t="shared" si="20"/>
        <v>1.1941056909125674E-3</v>
      </c>
      <c r="J439" s="20"/>
      <c r="K439" s="20"/>
      <c r="L439" s="20"/>
      <c r="M439" s="20"/>
      <c r="N439" s="20"/>
      <c r="O439" s="20"/>
      <c r="P439" s="20"/>
    </row>
    <row r="440" spans="2:16">
      <c r="B440" s="129" t="s">
        <v>1013</v>
      </c>
      <c r="C440" s="130" t="s">
        <v>396</v>
      </c>
      <c r="D440" s="131">
        <v>11120.179626991552</v>
      </c>
      <c r="E440" s="132">
        <f t="shared" si="18"/>
        <v>4.0856697292213854E-4</v>
      </c>
      <c r="F440" s="132">
        <v>3.8594764810076752E-2</v>
      </c>
      <c r="G440" s="132">
        <v>-4.2700000000000002E-2</v>
      </c>
      <c r="H440" s="133">
        <f t="shared" si="19"/>
        <v>-4.9292334186183881E-3</v>
      </c>
      <c r="I440" s="134">
        <f t="shared" si="20"/>
        <v>-2.0139219766715595E-6</v>
      </c>
      <c r="J440" s="20"/>
      <c r="K440" s="20"/>
      <c r="L440" s="20"/>
      <c r="M440" s="20"/>
      <c r="N440" s="20"/>
      <c r="O440" s="20"/>
      <c r="P440" s="20"/>
    </row>
    <row r="441" spans="2:16">
      <c r="B441" s="129" t="s">
        <v>1014</v>
      </c>
      <c r="C441" s="130" t="s">
        <v>397</v>
      </c>
      <c r="D441" s="131">
        <v>30833.67483769</v>
      </c>
      <c r="E441" s="132">
        <f t="shared" si="18"/>
        <v>1.1328613039597697E-3</v>
      </c>
      <c r="F441" s="132">
        <v>0</v>
      </c>
      <c r="G441" s="132">
        <v>0.1186</v>
      </c>
      <c r="H441" s="133">
        <f t="shared" si="19"/>
        <v>0.1186</v>
      </c>
      <c r="I441" s="134">
        <f t="shared" si="20"/>
        <v>1.3435735064962868E-4</v>
      </c>
      <c r="J441" s="20"/>
      <c r="K441" s="20"/>
      <c r="L441" s="20"/>
      <c r="M441" s="20"/>
      <c r="N441" s="20"/>
      <c r="O441" s="20"/>
      <c r="P441" s="20"/>
    </row>
    <row r="442" spans="2:16">
      <c r="B442" s="129" t="s">
        <v>1015</v>
      </c>
      <c r="C442" s="130" t="s">
        <v>398</v>
      </c>
      <c r="D442" s="131">
        <v>31440.615407999998</v>
      </c>
      <c r="E442" s="132">
        <f t="shared" si="18"/>
        <v>1.1551609321917894E-3</v>
      </c>
      <c r="F442" s="132">
        <v>1.9734042553191489E-2</v>
      </c>
      <c r="G442" s="132">
        <v>9.9830000000000002E-2</v>
      </c>
      <c r="H442" s="133">
        <f t="shared" si="19"/>
        <v>0.12054906728723405</v>
      </c>
      <c r="I442" s="134">
        <f t="shared" si="20"/>
        <v>1.3925357294237203E-4</v>
      </c>
      <c r="J442" s="20"/>
      <c r="K442" s="20"/>
      <c r="L442" s="20"/>
      <c r="M442" s="20"/>
      <c r="N442" s="20"/>
      <c r="O442" s="20"/>
      <c r="P442" s="20"/>
    </row>
    <row r="443" spans="2:16">
      <c r="B443" s="129" t="s">
        <v>1154</v>
      </c>
      <c r="C443" s="130" t="s">
        <v>1155</v>
      </c>
      <c r="D443" s="131">
        <v>75141.597904000009</v>
      </c>
      <c r="E443" s="132">
        <f t="shared" si="18"/>
        <v>2.7607805112834726E-3</v>
      </c>
      <c r="F443" s="132">
        <v>3.0631917172438416E-2</v>
      </c>
      <c r="G443" s="132">
        <v>5.67E-2</v>
      </c>
      <c r="H443" s="133">
        <f t="shared" si="19"/>
        <v>8.8200332024277045E-2</v>
      </c>
      <c r="I443" s="134">
        <f t="shared" si="20"/>
        <v>2.4350175774135561E-4</v>
      </c>
      <c r="J443" s="20"/>
      <c r="K443" s="20"/>
      <c r="L443" s="20"/>
      <c r="M443" s="20"/>
      <c r="N443" s="20"/>
      <c r="O443" s="20"/>
      <c r="P443" s="20"/>
    </row>
    <row r="444" spans="2:16">
      <c r="B444" s="129" t="s">
        <v>1016</v>
      </c>
      <c r="C444" s="130" t="s">
        <v>1017</v>
      </c>
      <c r="D444" s="131">
        <v>16660.973890199999</v>
      </c>
      <c r="E444" s="132">
        <f t="shared" si="18"/>
        <v>6.1214152078363472E-4</v>
      </c>
      <c r="F444" s="132">
        <v>3.7373568967433591E-3</v>
      </c>
      <c r="G444" s="132">
        <v>0.15</v>
      </c>
      <c r="H444" s="133">
        <f t="shared" si="19"/>
        <v>0.15401765866399911</v>
      </c>
      <c r="I444" s="134">
        <f t="shared" si="20"/>
        <v>9.4280603802115171E-5</v>
      </c>
      <c r="J444" s="20"/>
      <c r="K444" s="20"/>
      <c r="L444" s="20"/>
      <c r="M444" s="20"/>
      <c r="N444" s="20"/>
      <c r="O444" s="20"/>
      <c r="P444" s="20"/>
    </row>
    <row r="445" spans="2:16">
      <c r="B445" s="129" t="s">
        <v>1018</v>
      </c>
      <c r="C445" s="130" t="s">
        <v>399</v>
      </c>
      <c r="D445" s="131">
        <v>64467.096533620002</v>
      </c>
      <c r="E445" s="132">
        <f t="shared" si="18"/>
        <v>2.3685882213528766E-3</v>
      </c>
      <c r="F445" s="132">
        <v>2.0790756170413455E-2</v>
      </c>
      <c r="G445" s="132">
        <v>9.4950000000000007E-2</v>
      </c>
      <c r="H445" s="133">
        <f t="shared" si="19"/>
        <v>0.11672779731960384</v>
      </c>
      <c r="I445" s="134">
        <f t="shared" si="20"/>
        <v>2.7648008583567956E-4</v>
      </c>
      <c r="J445" s="20"/>
      <c r="K445" s="20"/>
      <c r="L445" s="20"/>
      <c r="M445" s="20"/>
      <c r="N445" s="20"/>
      <c r="O445" s="20"/>
      <c r="P445" s="20"/>
    </row>
    <row r="446" spans="2:16">
      <c r="B446" s="129" t="s">
        <v>1019</v>
      </c>
      <c r="C446" s="130" t="s">
        <v>400</v>
      </c>
      <c r="D446" s="131">
        <v>16036.385784999999</v>
      </c>
      <c r="E446" s="132">
        <f t="shared" si="18"/>
        <v>5.8919350375292632E-4</v>
      </c>
      <c r="F446" s="132">
        <v>1.7442034405385193E-2</v>
      </c>
      <c r="G446" s="132">
        <v>8.6800000000000002E-2</v>
      </c>
      <c r="H446" s="133">
        <f t="shared" si="19"/>
        <v>0.10499901869857892</v>
      </c>
      <c r="I446" s="134">
        <f t="shared" si="20"/>
        <v>6.1864739717634737E-5</v>
      </c>
      <c r="J446" s="20"/>
      <c r="K446" s="20"/>
      <c r="L446" s="20"/>
      <c r="M446" s="20"/>
      <c r="N446" s="20"/>
      <c r="O446" s="20"/>
      <c r="P446" s="20"/>
    </row>
    <row r="447" spans="2:16">
      <c r="B447" s="129" t="s">
        <v>1020</v>
      </c>
      <c r="C447" s="130" t="s">
        <v>401</v>
      </c>
      <c r="D447" s="131">
        <v>72636.200150109988</v>
      </c>
      <c r="E447" s="132">
        <f t="shared" si="18"/>
        <v>2.6687295902904184E-3</v>
      </c>
      <c r="F447" s="132">
        <v>1.5239357296670532E-2</v>
      </c>
      <c r="G447" s="132">
        <v>0.1</v>
      </c>
      <c r="H447" s="133">
        <f t="shared" si="19"/>
        <v>0.11600132516150406</v>
      </c>
      <c r="I447" s="134">
        <f t="shared" si="20"/>
        <v>3.0957616897140636E-4</v>
      </c>
      <c r="J447" s="20"/>
      <c r="K447" s="20"/>
      <c r="L447" s="20"/>
      <c r="M447" s="20"/>
      <c r="N447" s="20"/>
      <c r="O447" s="20"/>
      <c r="P447" s="20"/>
    </row>
    <row r="448" spans="2:16">
      <c r="B448" s="129" t="s">
        <v>1021</v>
      </c>
      <c r="C448" s="130" t="s">
        <v>402</v>
      </c>
      <c r="D448" s="131">
        <v>128517.68825349999</v>
      </c>
      <c r="E448" s="132">
        <f t="shared" si="18"/>
        <v>4.7218736223678323E-3</v>
      </c>
      <c r="F448" s="132">
        <v>2.2527301092043683E-3</v>
      </c>
      <c r="G448" s="132">
        <v>0.11700000000000001</v>
      </c>
      <c r="H448" s="133">
        <f t="shared" si="19"/>
        <v>0.11938451482059283</v>
      </c>
      <c r="I448" s="134">
        <f t="shared" si="20"/>
        <v>5.6371859145053877E-4</v>
      </c>
      <c r="J448" s="20"/>
      <c r="K448" s="20"/>
      <c r="L448" s="20"/>
      <c r="M448" s="20"/>
      <c r="N448" s="20"/>
      <c r="O448" s="20"/>
      <c r="P448" s="20"/>
    </row>
    <row r="449" spans="2:16">
      <c r="B449" s="129" t="s">
        <v>1156</v>
      </c>
      <c r="C449" s="130" t="s">
        <v>1157</v>
      </c>
      <c r="D449" s="131">
        <v>64570.230005059995</v>
      </c>
      <c r="E449" s="132">
        <f t="shared" si="18"/>
        <v>2.3723774524306656E-3</v>
      </c>
      <c r="F449" s="132">
        <v>6.7046508546442299E-3</v>
      </c>
      <c r="G449" s="132">
        <v>0.06</v>
      </c>
      <c r="H449" s="133">
        <f t="shared" si="19"/>
        <v>6.6905790380283547E-2</v>
      </c>
      <c r="I449" s="134">
        <f t="shared" si="20"/>
        <v>1.5872578853523721E-4</v>
      </c>
      <c r="J449" s="20"/>
      <c r="K449" s="20"/>
      <c r="L449" s="20"/>
      <c r="M449" s="20"/>
      <c r="N449" s="20"/>
      <c r="O449" s="20"/>
      <c r="P449" s="20"/>
    </row>
    <row r="450" spans="2:16">
      <c r="B450" s="129" t="s">
        <v>1022</v>
      </c>
      <c r="C450" s="130" t="s">
        <v>1023</v>
      </c>
      <c r="D450" s="131">
        <v>7157.7706313000008</v>
      </c>
      <c r="E450" s="132">
        <f t="shared" si="18"/>
        <v>2.6298394250780639E-4</v>
      </c>
      <c r="F450" s="132">
        <v>5.2351580570547417E-2</v>
      </c>
      <c r="G450" s="132">
        <v>8.224999999999999E-2</v>
      </c>
      <c r="H450" s="133">
        <f t="shared" si="19"/>
        <v>0.13675453932151116</v>
      </c>
      <c r="I450" s="134">
        <f t="shared" si="20"/>
        <v>3.5964247906609842E-5</v>
      </c>
      <c r="J450" s="20"/>
      <c r="K450" s="20"/>
      <c r="L450" s="20"/>
      <c r="M450" s="20"/>
      <c r="N450" s="20"/>
      <c r="O450" s="20"/>
      <c r="P450" s="20"/>
    </row>
    <row r="451" spans="2:16">
      <c r="B451" s="129" t="s">
        <v>1024</v>
      </c>
      <c r="C451" s="130" t="s">
        <v>403</v>
      </c>
      <c r="D451" s="131">
        <v>4077.2147715000001</v>
      </c>
      <c r="E451" s="132">
        <f t="shared" si="18"/>
        <v>1.4980111410267324E-4</v>
      </c>
      <c r="F451" s="132">
        <v>2.393162393162393E-2</v>
      </c>
      <c r="G451" s="132">
        <v>0.10034999999999999</v>
      </c>
      <c r="H451" s="133">
        <f t="shared" si="19"/>
        <v>0.12548239316239315</v>
      </c>
      <c r="I451" s="134">
        <f t="shared" si="20"/>
        <v>1.8797402295996161E-5</v>
      </c>
      <c r="J451" s="20"/>
      <c r="K451" s="20"/>
      <c r="L451" s="20"/>
      <c r="M451" s="20"/>
      <c r="N451" s="20"/>
      <c r="O451" s="20"/>
      <c r="P451" s="20"/>
    </row>
    <row r="452" spans="2:16">
      <c r="B452" s="129" t="s">
        <v>1025</v>
      </c>
      <c r="C452" s="130" t="s">
        <v>404</v>
      </c>
      <c r="D452" s="131">
        <v>28793.721095479999</v>
      </c>
      <c r="E452" s="132">
        <f t="shared" si="18"/>
        <v>1.0579112803708601E-3</v>
      </c>
      <c r="F452" s="132">
        <v>2.4427852621327708E-2</v>
      </c>
      <c r="G452" s="132">
        <v>7.6600000000000001E-2</v>
      </c>
      <c r="H452" s="133">
        <f t="shared" si="19"/>
        <v>0.10196343937672456</v>
      </c>
      <c r="I452" s="134">
        <f t="shared" si="20"/>
        <v>1.0786827270204725E-4</v>
      </c>
      <c r="J452" s="20"/>
      <c r="K452" s="20"/>
      <c r="L452" s="20"/>
      <c r="M452" s="20"/>
      <c r="N452" s="20"/>
      <c r="O452" s="20"/>
      <c r="P452" s="20"/>
    </row>
    <row r="453" spans="2:16">
      <c r="B453" s="129" t="s">
        <v>1026</v>
      </c>
      <c r="C453" s="130" t="s">
        <v>405</v>
      </c>
      <c r="D453" s="131">
        <v>35015.578513859989</v>
      </c>
      <c r="E453" s="132">
        <f t="shared" si="18"/>
        <v>1.2865087973759329E-3</v>
      </c>
      <c r="F453" s="132">
        <v>2.3809523809523808E-2</v>
      </c>
      <c r="G453" s="132">
        <v>0.11753</v>
      </c>
      <c r="H453" s="133">
        <f t="shared" si="19"/>
        <v>0.14273869047619048</v>
      </c>
      <c r="I453" s="134">
        <f t="shared" si="20"/>
        <v>1.8363458102353932E-4</v>
      </c>
      <c r="J453" s="20"/>
      <c r="K453" s="20"/>
      <c r="L453" s="20"/>
      <c r="M453" s="20"/>
      <c r="N453" s="20"/>
      <c r="O453" s="20"/>
      <c r="P453" s="20"/>
    </row>
    <row r="454" spans="2:16">
      <c r="B454" s="129" t="s">
        <v>1027</v>
      </c>
      <c r="C454" s="130" t="s">
        <v>406</v>
      </c>
      <c r="D454" s="131">
        <v>11238.40443418</v>
      </c>
      <c r="E454" s="132">
        <f t="shared" si="18"/>
        <v>4.1291067538176831E-4</v>
      </c>
      <c r="F454" s="132">
        <v>1.4294743495206992E-2</v>
      </c>
      <c r="G454" s="132">
        <v>0.10635</v>
      </c>
      <c r="H454" s="133">
        <f t="shared" si="19"/>
        <v>0.12140486648056462</v>
      </c>
      <c r="I454" s="134">
        <f t="shared" si="20"/>
        <v>5.0129365413123338E-5</v>
      </c>
      <c r="J454" s="20"/>
      <c r="K454" s="20"/>
      <c r="L454" s="20"/>
      <c r="M454" s="20"/>
      <c r="N454" s="20"/>
      <c r="O454" s="20"/>
      <c r="P454" s="20"/>
    </row>
    <row r="455" spans="2:16">
      <c r="B455" s="129" t="s">
        <v>1028</v>
      </c>
      <c r="C455" s="130" t="s">
        <v>407</v>
      </c>
      <c r="D455" s="131">
        <v>32126.167906360002</v>
      </c>
      <c r="E455" s="132">
        <f t="shared" si="18"/>
        <v>1.1803488444764342E-3</v>
      </c>
      <c r="F455" s="132">
        <v>1.9131522109810162E-2</v>
      </c>
      <c r="G455" s="132">
        <v>7.2800000000000004E-2</v>
      </c>
      <c r="H455" s="133">
        <f t="shared" si="19"/>
        <v>9.2627909514607254E-2</v>
      </c>
      <c r="I455" s="134">
        <f t="shared" si="20"/>
        <v>1.0933324596183437E-4</v>
      </c>
      <c r="J455" s="20"/>
      <c r="K455" s="20"/>
      <c r="L455" s="20"/>
      <c r="M455" s="20"/>
      <c r="N455" s="20"/>
      <c r="O455" s="20"/>
      <c r="P455" s="20"/>
    </row>
    <row r="456" spans="2:16">
      <c r="B456" s="129" t="s">
        <v>1029</v>
      </c>
      <c r="C456" s="130" t="s">
        <v>1030</v>
      </c>
      <c r="D456" s="131">
        <v>13807.924474439998</v>
      </c>
      <c r="E456" s="132">
        <f t="shared" si="18"/>
        <v>5.0731751591189889E-4</v>
      </c>
      <c r="F456" s="132" t="s">
        <v>530</v>
      </c>
      <c r="G456" s="132">
        <v>7.9300000000000009E-2</v>
      </c>
      <c r="H456" s="133">
        <f t="shared" si="19"/>
        <v>7.9300000000000009E-2</v>
      </c>
      <c r="I456" s="134">
        <f t="shared" si="20"/>
        <v>4.0230279011813585E-5</v>
      </c>
      <c r="J456" s="20"/>
      <c r="K456" s="20"/>
      <c r="L456" s="20"/>
      <c r="M456" s="20"/>
      <c r="N456" s="20"/>
      <c r="O456" s="20"/>
      <c r="P456" s="20"/>
    </row>
    <row r="457" spans="2:16">
      <c r="B457" s="129" t="s">
        <v>1031</v>
      </c>
      <c r="C457" s="130" t="s">
        <v>1032</v>
      </c>
      <c r="D457" s="131">
        <v>23593.47962676</v>
      </c>
      <c r="E457" s="132">
        <f t="shared" si="18"/>
        <v>8.6684899661223819E-4</v>
      </c>
      <c r="F457" s="132">
        <v>0</v>
      </c>
      <c r="G457" s="132">
        <v>0.254</v>
      </c>
      <c r="H457" s="133">
        <f t="shared" si="19"/>
        <v>0.254</v>
      </c>
      <c r="I457" s="134">
        <f t="shared" si="20"/>
        <v>2.201796451395085E-4</v>
      </c>
      <c r="J457" s="20"/>
      <c r="K457" s="20"/>
      <c r="L457" s="20"/>
      <c r="M457" s="20"/>
      <c r="N457" s="20"/>
      <c r="O457" s="20"/>
      <c r="P457" s="20"/>
    </row>
    <row r="458" spans="2:16">
      <c r="B458" s="129" t="s">
        <v>1033</v>
      </c>
      <c r="C458" s="130" t="s">
        <v>408</v>
      </c>
      <c r="D458" s="131">
        <v>118379.96184824</v>
      </c>
      <c r="E458" s="132">
        <f t="shared" si="18"/>
        <v>4.3494030033090951E-3</v>
      </c>
      <c r="F458" s="132">
        <v>2.5197409981048642E-2</v>
      </c>
      <c r="G458" s="132">
        <v>8.224999999999999E-2</v>
      </c>
      <c r="H458" s="133">
        <f t="shared" si="19"/>
        <v>0.10848365346651925</v>
      </c>
      <c r="I458" s="134">
        <f t="shared" si="20"/>
        <v>4.7183912819722198E-4</v>
      </c>
      <c r="J458" s="20"/>
      <c r="K458" s="20"/>
      <c r="L458" s="20"/>
      <c r="M458" s="20"/>
      <c r="N458" s="20"/>
      <c r="O458" s="20"/>
      <c r="P458" s="20"/>
    </row>
    <row r="459" spans="2:16">
      <c r="B459" s="129" t="s">
        <v>1034</v>
      </c>
      <c r="C459" s="130" t="s">
        <v>409</v>
      </c>
      <c r="D459" s="131">
        <v>9918.0165309500007</v>
      </c>
      <c r="E459" s="132">
        <f t="shared" si="18"/>
        <v>3.6439824961157077E-4</v>
      </c>
      <c r="F459" s="132">
        <v>1.8411967779056384E-3</v>
      </c>
      <c r="G459" s="132">
        <v>0.10890000000000001</v>
      </c>
      <c r="H459" s="133">
        <f t="shared" si="19"/>
        <v>0.11084144994246262</v>
      </c>
      <c r="I459" s="134">
        <f t="shared" si="20"/>
        <v>4.0390430343441917E-5</v>
      </c>
      <c r="J459" s="20"/>
      <c r="K459" s="20"/>
      <c r="L459" s="20"/>
      <c r="M459" s="20"/>
      <c r="N459" s="20"/>
      <c r="O459" s="20"/>
      <c r="P459" s="20"/>
    </row>
    <row r="460" spans="2:16">
      <c r="B460" s="129" t="s">
        <v>1035</v>
      </c>
      <c r="C460" s="130" t="s">
        <v>1036</v>
      </c>
      <c r="D460" s="131">
        <v>8388.3286362400013</v>
      </c>
      <c r="E460" s="132">
        <f t="shared" si="18"/>
        <v>3.0819592432355876E-4</v>
      </c>
      <c r="F460" s="132">
        <v>0</v>
      </c>
      <c r="G460" s="132">
        <v>0.31940000000000002</v>
      </c>
      <c r="H460" s="133">
        <f t="shared" si="19"/>
        <v>0.31940000000000002</v>
      </c>
      <c r="I460" s="134">
        <f t="shared" si="20"/>
        <v>9.8437778228944672E-5</v>
      </c>
      <c r="J460" s="20"/>
      <c r="K460" s="20"/>
      <c r="L460" s="20"/>
      <c r="M460" s="20"/>
      <c r="N460" s="20"/>
      <c r="O460" s="20"/>
      <c r="P460" s="20"/>
    </row>
    <row r="461" spans="2:16">
      <c r="B461" s="129" t="s">
        <v>1158</v>
      </c>
      <c r="C461" s="130" t="s">
        <v>410</v>
      </c>
      <c r="D461" s="131">
        <v>22161.562867000001</v>
      </c>
      <c r="E461" s="132">
        <f t="shared" ref="E461:E512" si="21">IF(OR(H461="N/A",D461="N/A"),"N/A",D461/$D$513)</f>
        <v>8.1423888457847287E-4</v>
      </c>
      <c r="F461" s="132">
        <v>1.8269011189769356E-4</v>
      </c>
      <c r="G461" s="132">
        <v>0.1091</v>
      </c>
      <c r="H461" s="133">
        <f t="shared" ref="H461:H512" si="22">IFERROR(F461*(1+0.5*G461)+G461,"N/A")</f>
        <v>0.10929265585750171</v>
      </c>
      <c r="I461" s="134">
        <f t="shared" ref="I461:I512" si="23">IF(AND(ISNUMBER(D461),ISNUMBER(H461)),E461*H461,"N/A")</f>
        <v>8.8990330198031095E-5</v>
      </c>
      <c r="J461" s="20"/>
      <c r="K461" s="20"/>
      <c r="L461" s="20"/>
      <c r="M461" s="20"/>
      <c r="N461" s="20"/>
      <c r="O461" s="20"/>
      <c r="P461" s="20"/>
    </row>
    <row r="462" spans="2:16">
      <c r="B462" s="129" t="s">
        <v>1037</v>
      </c>
      <c r="C462" s="130" t="s">
        <v>411</v>
      </c>
      <c r="D462" s="131">
        <v>13556.65134798</v>
      </c>
      <c r="E462" s="132">
        <f t="shared" si="21"/>
        <v>4.980854797310034E-4</v>
      </c>
      <c r="F462" s="132">
        <v>2.9615218331171641E-2</v>
      </c>
      <c r="G462" s="132">
        <v>5.3399999999999996E-2</v>
      </c>
      <c r="H462" s="133">
        <f t="shared" si="22"/>
        <v>8.3805944660613918E-2</v>
      </c>
      <c r="I462" s="134">
        <f t="shared" si="23"/>
        <v>4.1742524150591807E-5</v>
      </c>
      <c r="J462" s="20"/>
      <c r="K462" s="20"/>
      <c r="L462" s="20"/>
      <c r="M462" s="20"/>
      <c r="N462" s="20"/>
      <c r="O462" s="20"/>
      <c r="P462" s="20"/>
    </row>
    <row r="463" spans="2:16">
      <c r="B463" s="129" t="s">
        <v>1038</v>
      </c>
      <c r="C463" s="130" t="s">
        <v>412</v>
      </c>
      <c r="D463" s="131">
        <v>12641.62470746</v>
      </c>
      <c r="E463" s="132">
        <f t="shared" si="21"/>
        <v>4.6446644863613326E-4</v>
      </c>
      <c r="F463" s="132">
        <v>3.8243037273105168E-3</v>
      </c>
      <c r="G463" s="132">
        <v>6.1500000000000006E-2</v>
      </c>
      <c r="H463" s="133">
        <f t="shared" si="22"/>
        <v>6.5441901066925323E-2</v>
      </c>
      <c r="I463" s="134">
        <f t="shared" si="23"/>
        <v>3.0395567380551985E-5</v>
      </c>
      <c r="J463" s="20"/>
      <c r="K463" s="20"/>
      <c r="L463" s="20"/>
      <c r="M463" s="20"/>
      <c r="N463" s="20"/>
      <c r="O463" s="20"/>
      <c r="P463" s="20"/>
    </row>
    <row r="464" spans="2:16">
      <c r="B464" s="129" t="s">
        <v>1039</v>
      </c>
      <c r="C464" s="130" t="s">
        <v>413</v>
      </c>
      <c r="D464" s="131">
        <v>14490.400196999997</v>
      </c>
      <c r="E464" s="132">
        <f t="shared" si="21"/>
        <v>5.3239238425146953E-4</v>
      </c>
      <c r="F464" s="132">
        <v>0</v>
      </c>
      <c r="G464" s="132">
        <v>0.16675000000000001</v>
      </c>
      <c r="H464" s="133">
        <f t="shared" si="22"/>
        <v>0.16675000000000001</v>
      </c>
      <c r="I464" s="134">
        <f t="shared" si="23"/>
        <v>8.8776430073932554E-5</v>
      </c>
      <c r="J464" s="20"/>
      <c r="K464" s="20"/>
      <c r="L464" s="20"/>
      <c r="M464" s="20"/>
      <c r="N464" s="20"/>
      <c r="O464" s="20"/>
      <c r="P464" s="20"/>
    </row>
    <row r="465" spans="2:16">
      <c r="B465" s="129" t="s">
        <v>1040</v>
      </c>
      <c r="C465" s="130" t="s">
        <v>414</v>
      </c>
      <c r="D465" s="131">
        <v>270468.01393092005</v>
      </c>
      <c r="E465" s="132">
        <f t="shared" si="21"/>
        <v>9.9372763238281051E-3</v>
      </c>
      <c r="F465" s="132">
        <v>1.4620989211153146E-2</v>
      </c>
      <c r="G465" s="132">
        <v>0.14485000000000001</v>
      </c>
      <c r="H465" s="133">
        <f t="shared" si="22"/>
        <v>0.16052991435477093</v>
      </c>
      <c r="I465" s="134">
        <f t="shared" si="23"/>
        <v>1.5952301171838186E-3</v>
      </c>
      <c r="J465" s="20"/>
      <c r="K465" s="20"/>
      <c r="L465" s="20"/>
      <c r="M465" s="20"/>
      <c r="N465" s="20"/>
      <c r="O465" s="20"/>
      <c r="P465" s="20"/>
    </row>
    <row r="466" spans="2:16">
      <c r="B466" s="129" t="s">
        <v>1041</v>
      </c>
      <c r="C466" s="130" t="s">
        <v>415</v>
      </c>
      <c r="D466" s="131">
        <v>6258.1855011600001</v>
      </c>
      <c r="E466" s="132">
        <f t="shared" si="21"/>
        <v>2.2993224857518755E-4</v>
      </c>
      <c r="F466" s="132">
        <v>3.6189848384970344E-2</v>
      </c>
      <c r="G466" s="132">
        <v>0.09</v>
      </c>
      <c r="H466" s="133">
        <f t="shared" si="22"/>
        <v>0.12781839156229402</v>
      </c>
      <c r="I466" s="134">
        <f t="shared" si="23"/>
        <v>2.9389570181182043E-5</v>
      </c>
      <c r="J466" s="20"/>
      <c r="K466" s="20"/>
      <c r="L466" s="20"/>
      <c r="M466" s="20"/>
      <c r="N466" s="20"/>
      <c r="O466" s="20"/>
      <c r="P466" s="20"/>
    </row>
    <row r="467" spans="2:16">
      <c r="B467" s="129" t="s">
        <v>1042</v>
      </c>
      <c r="C467" s="130" t="s">
        <v>416</v>
      </c>
      <c r="D467" s="131">
        <v>122894.20564155</v>
      </c>
      <c r="E467" s="132">
        <f t="shared" si="21"/>
        <v>4.5152610185149331E-3</v>
      </c>
      <c r="F467" s="132">
        <v>2.0821329718126873E-2</v>
      </c>
      <c r="G467" s="132">
        <v>0.12825</v>
      </c>
      <c r="H467" s="133">
        <f t="shared" si="22"/>
        <v>0.15040649748630175</v>
      </c>
      <c r="I467" s="134">
        <f t="shared" si="23"/>
        <v>6.7912459503126257E-4</v>
      </c>
      <c r="J467" s="20"/>
      <c r="K467" s="20"/>
      <c r="L467" s="20"/>
      <c r="M467" s="20"/>
      <c r="N467" s="20"/>
      <c r="O467" s="20"/>
      <c r="P467" s="20"/>
    </row>
    <row r="468" spans="2:16">
      <c r="B468" s="129" t="s">
        <v>1043</v>
      </c>
      <c r="C468" s="130" t="s">
        <v>417</v>
      </c>
      <c r="D468" s="131">
        <v>101754.92701332</v>
      </c>
      <c r="E468" s="132">
        <f t="shared" si="21"/>
        <v>3.7385819208203409E-3</v>
      </c>
      <c r="F468" s="132">
        <v>3.2338560107907609E-2</v>
      </c>
      <c r="G468" s="132">
        <v>8.4779999999999994E-2</v>
      </c>
      <c r="H468" s="133">
        <f t="shared" si="22"/>
        <v>0.11848939167088179</v>
      </c>
      <c r="I468" s="134">
        <f t="shared" si="23"/>
        <v>4.4298229750975898E-4</v>
      </c>
      <c r="J468" s="20"/>
      <c r="K468" s="20"/>
      <c r="L468" s="20"/>
      <c r="M468" s="20"/>
      <c r="N468" s="20"/>
      <c r="O468" s="20"/>
      <c r="P468" s="20"/>
    </row>
    <row r="469" spans="2:16">
      <c r="B469" s="129" t="s">
        <v>1044</v>
      </c>
      <c r="C469" s="130" t="s">
        <v>418</v>
      </c>
      <c r="D469" s="131">
        <v>12230.877512860001</v>
      </c>
      <c r="E469" s="132">
        <f t="shared" si="21"/>
        <v>4.493751692177105E-4</v>
      </c>
      <c r="F469" s="132">
        <v>0</v>
      </c>
      <c r="G469" s="132">
        <v>0.10800000000000001</v>
      </c>
      <c r="H469" s="133">
        <f t="shared" si="22"/>
        <v>0.10800000000000001</v>
      </c>
      <c r="I469" s="134">
        <f t="shared" si="23"/>
        <v>4.8532518275512739E-5</v>
      </c>
      <c r="J469" s="20"/>
      <c r="K469" s="20"/>
      <c r="L469" s="20"/>
      <c r="M469" s="20"/>
      <c r="N469" s="20"/>
      <c r="O469" s="20"/>
      <c r="P469" s="20"/>
    </row>
    <row r="470" spans="2:16">
      <c r="B470" s="129" t="s">
        <v>1045</v>
      </c>
      <c r="C470" s="130" t="s">
        <v>419</v>
      </c>
      <c r="D470" s="131">
        <v>94133.251814279996</v>
      </c>
      <c r="E470" s="132">
        <f t="shared" si="21"/>
        <v>3.4585536416809359E-3</v>
      </c>
      <c r="F470" s="132">
        <v>2.6215364194458267E-2</v>
      </c>
      <c r="G470" s="132">
        <v>6.4000000000000001E-2</v>
      </c>
      <c r="H470" s="133">
        <f t="shared" si="22"/>
        <v>9.1054255848680932E-2</v>
      </c>
      <c r="I470" s="134">
        <f t="shared" si="23"/>
        <v>3.1491602815600307E-4</v>
      </c>
      <c r="J470" s="20"/>
      <c r="K470" s="20"/>
      <c r="L470" s="20"/>
      <c r="M470" s="20"/>
      <c r="N470" s="20"/>
      <c r="O470" s="20"/>
      <c r="P470" s="20"/>
    </row>
    <row r="471" spans="2:16">
      <c r="B471" s="129" t="s">
        <v>1046</v>
      </c>
      <c r="C471" s="130" t="s">
        <v>420</v>
      </c>
      <c r="D471" s="131">
        <v>128687.50088580001</v>
      </c>
      <c r="E471" s="132">
        <f t="shared" si="21"/>
        <v>4.728112715212552E-3</v>
      </c>
      <c r="F471" s="132">
        <v>1.9769235929429127E-2</v>
      </c>
      <c r="G471" s="132">
        <v>9.7500000000000003E-2</v>
      </c>
      <c r="H471" s="133">
        <f t="shared" si="22"/>
        <v>0.11823298618098881</v>
      </c>
      <c r="I471" s="134">
        <f t="shared" si="23"/>
        <v>5.5901888531988315E-4</v>
      </c>
      <c r="J471" s="20"/>
      <c r="K471" s="20"/>
      <c r="L471" s="20"/>
      <c r="M471" s="20"/>
      <c r="N471" s="20"/>
      <c r="O471" s="20"/>
      <c r="P471" s="20"/>
    </row>
    <row r="472" spans="2:16">
      <c r="B472" s="129" t="s">
        <v>1047</v>
      </c>
      <c r="C472" s="130" t="s">
        <v>421</v>
      </c>
      <c r="D472" s="131">
        <v>364445.30623495998</v>
      </c>
      <c r="E472" s="132">
        <f t="shared" si="21"/>
        <v>1.3390099850786565E-2</v>
      </c>
      <c r="F472" s="132">
        <v>6.0278708004753165E-3</v>
      </c>
      <c r="G472" s="132">
        <v>0.15543000000000001</v>
      </c>
      <c r="H472" s="133">
        <f t="shared" si="22"/>
        <v>0.16192632677973426</v>
      </c>
      <c r="I472" s="134">
        <f t="shared" si="23"/>
        <v>2.1682096840517362E-3</v>
      </c>
      <c r="J472" s="20"/>
      <c r="K472" s="20"/>
      <c r="L472" s="20"/>
      <c r="M472" s="20"/>
      <c r="N472" s="20"/>
      <c r="O472" s="20"/>
      <c r="P472" s="20"/>
    </row>
    <row r="473" spans="2:16">
      <c r="B473" s="129" t="s">
        <v>1048</v>
      </c>
      <c r="C473" s="130" t="s">
        <v>422</v>
      </c>
      <c r="D473" s="131">
        <v>12864.731100679999</v>
      </c>
      <c r="E473" s="132">
        <f t="shared" si="21"/>
        <v>4.7266360972301151E-4</v>
      </c>
      <c r="F473" s="132">
        <v>0</v>
      </c>
      <c r="G473" s="132">
        <v>0.11950000000000001</v>
      </c>
      <c r="H473" s="133">
        <f t="shared" si="22"/>
        <v>0.11950000000000001</v>
      </c>
      <c r="I473" s="134">
        <f t="shared" si="23"/>
        <v>5.648330136189988E-5</v>
      </c>
      <c r="J473" s="20"/>
      <c r="K473" s="20"/>
      <c r="L473" s="20"/>
      <c r="M473" s="20"/>
      <c r="N473" s="20"/>
      <c r="O473" s="20"/>
      <c r="P473" s="20"/>
    </row>
    <row r="474" spans="2:16">
      <c r="B474" s="129" t="s">
        <v>1049</v>
      </c>
      <c r="C474" s="130" t="s">
        <v>423</v>
      </c>
      <c r="D474" s="131">
        <v>37201.653727650002</v>
      </c>
      <c r="E474" s="132">
        <f t="shared" si="21"/>
        <v>1.3668274759079213E-3</v>
      </c>
      <c r="F474" s="132">
        <v>2.0236178207192698E-2</v>
      </c>
      <c r="G474" s="132">
        <v>9.9600000000000008E-2</v>
      </c>
      <c r="H474" s="133">
        <f t="shared" si="22"/>
        <v>0.1208439398819109</v>
      </c>
      <c r="I474" s="134">
        <f t="shared" si="23"/>
        <v>1.6517281732756085E-4</v>
      </c>
      <c r="J474" s="20"/>
      <c r="K474" s="20"/>
      <c r="L474" s="20"/>
      <c r="M474" s="20"/>
      <c r="N474" s="20"/>
      <c r="O474" s="20"/>
      <c r="P474" s="20"/>
    </row>
    <row r="475" spans="2:16">
      <c r="B475" s="129" t="s">
        <v>1159</v>
      </c>
      <c r="C475" s="130" t="s">
        <v>1160</v>
      </c>
      <c r="D475" s="131">
        <v>23925.21970732</v>
      </c>
      <c r="E475" s="132">
        <f t="shared" si="21"/>
        <v>8.7903747243347043E-4</v>
      </c>
      <c r="F475" s="132">
        <v>1.7779503105590063E-2</v>
      </c>
      <c r="G475" s="132">
        <v>9.6330000000000013E-2</v>
      </c>
      <c r="H475" s="133">
        <f t="shared" si="22"/>
        <v>0.11496585287267082</v>
      </c>
      <c r="I475" s="134">
        <f t="shared" si="23"/>
        <v>1.0105929272535079E-4</v>
      </c>
      <c r="J475" s="20"/>
      <c r="K475" s="20"/>
      <c r="L475" s="20"/>
      <c r="M475" s="20"/>
      <c r="N475" s="20"/>
      <c r="O475" s="20"/>
      <c r="P475" s="20"/>
    </row>
    <row r="476" spans="2:16">
      <c r="B476" s="129" t="s">
        <v>1050</v>
      </c>
      <c r="C476" s="130" t="s">
        <v>424</v>
      </c>
      <c r="D476" s="131">
        <v>38523.332788920001</v>
      </c>
      <c r="E476" s="132">
        <f t="shared" si="21"/>
        <v>1.4153873401682928E-3</v>
      </c>
      <c r="F476" s="132">
        <v>3.8450058629144017E-2</v>
      </c>
      <c r="G476" s="132">
        <v>0.16490000000000002</v>
      </c>
      <c r="H476" s="133">
        <f t="shared" si="22"/>
        <v>0.20652026596311696</v>
      </c>
      <c r="I476" s="134">
        <f t="shared" si="23"/>
        <v>2.9230616993238451E-4</v>
      </c>
      <c r="J476" s="20"/>
      <c r="K476" s="20"/>
      <c r="L476" s="20"/>
      <c r="M476" s="20"/>
      <c r="N476" s="20"/>
      <c r="O476" s="20"/>
      <c r="P476" s="20"/>
    </row>
    <row r="477" spans="2:16">
      <c r="B477" s="129" t="s">
        <v>1051</v>
      </c>
      <c r="C477" s="130" t="s">
        <v>425</v>
      </c>
      <c r="D477" s="131">
        <v>18926.708514999998</v>
      </c>
      <c r="E477" s="132">
        <f t="shared" si="21"/>
        <v>6.9538696898237501E-4</v>
      </c>
      <c r="F477" s="132">
        <v>8.5594405594405579E-3</v>
      </c>
      <c r="G477" s="132">
        <v>0.19045999999999999</v>
      </c>
      <c r="H477" s="133">
        <f t="shared" si="22"/>
        <v>0.19983455608391607</v>
      </c>
      <c r="I477" s="134">
        <f t="shared" si="23"/>
        <v>1.3896234625313282E-4</v>
      </c>
      <c r="J477" s="20"/>
      <c r="K477" s="20"/>
      <c r="L477" s="20"/>
      <c r="M477" s="20"/>
      <c r="N477" s="20"/>
      <c r="O477" s="20"/>
      <c r="P477" s="20"/>
    </row>
    <row r="478" spans="2:16">
      <c r="B478" s="129" t="s">
        <v>1052</v>
      </c>
      <c r="C478" s="130" t="s">
        <v>426</v>
      </c>
      <c r="D478" s="131">
        <v>12456.80045167</v>
      </c>
      <c r="E478" s="132">
        <f t="shared" si="21"/>
        <v>4.5767581312091034E-4</v>
      </c>
      <c r="F478" s="132">
        <v>5.2321127623716872E-2</v>
      </c>
      <c r="G478" s="132">
        <v>5.1500000000000004E-2</v>
      </c>
      <c r="H478" s="133">
        <f t="shared" si="22"/>
        <v>0.10516839666002759</v>
      </c>
      <c r="I478" s="134">
        <f t="shared" si="23"/>
        <v>4.8133031456000559E-5</v>
      </c>
      <c r="J478" s="20"/>
      <c r="K478" s="20"/>
      <c r="L478" s="20"/>
      <c r="M478" s="20"/>
      <c r="N478" s="20"/>
      <c r="O478" s="20"/>
      <c r="P478" s="20"/>
    </row>
    <row r="479" spans="2:16">
      <c r="B479" s="129" t="s">
        <v>1053</v>
      </c>
      <c r="C479" s="130" t="s">
        <v>427</v>
      </c>
      <c r="D479" s="131">
        <v>24447.74008689</v>
      </c>
      <c r="E479" s="132">
        <f t="shared" si="21"/>
        <v>8.9823541499663368E-4</v>
      </c>
      <c r="F479" s="132">
        <v>5.8515986326161274E-3</v>
      </c>
      <c r="G479" s="132">
        <v>9.7599999999999992E-2</v>
      </c>
      <c r="H479" s="133">
        <f t="shared" si="22"/>
        <v>0.10373715664588778</v>
      </c>
      <c r="I479" s="134">
        <f t="shared" si="23"/>
        <v>9.3180387950389816E-5</v>
      </c>
      <c r="J479" s="20"/>
      <c r="K479" s="20"/>
      <c r="L479" s="20"/>
      <c r="M479" s="20"/>
      <c r="N479" s="20"/>
      <c r="O479" s="20"/>
      <c r="P479" s="20"/>
    </row>
    <row r="480" spans="2:16">
      <c r="B480" s="129" t="s">
        <v>1054</v>
      </c>
      <c r="C480" s="130" t="s">
        <v>428</v>
      </c>
      <c r="D480" s="131">
        <v>22482.651324900002</v>
      </c>
      <c r="E480" s="132">
        <f t="shared" si="21"/>
        <v>8.2603600869740515E-4</v>
      </c>
      <c r="F480" s="132">
        <v>0</v>
      </c>
      <c r="G480" s="132">
        <v>0.10300000000000001</v>
      </c>
      <c r="H480" s="133">
        <f t="shared" si="22"/>
        <v>0.10300000000000001</v>
      </c>
      <c r="I480" s="134">
        <f t="shared" si="23"/>
        <v>8.5081708895832735E-5</v>
      </c>
      <c r="J480" s="20"/>
      <c r="K480" s="20"/>
      <c r="L480" s="20"/>
      <c r="M480" s="20"/>
      <c r="N480" s="20"/>
      <c r="O480" s="20"/>
      <c r="P480" s="20"/>
    </row>
    <row r="481" spans="2:16">
      <c r="B481" s="129" t="s">
        <v>1055</v>
      </c>
      <c r="C481" s="130" t="s">
        <v>429</v>
      </c>
      <c r="D481" s="131">
        <v>56310.616780240001</v>
      </c>
      <c r="E481" s="132">
        <f t="shared" si="21"/>
        <v>2.0689106662843942E-3</v>
      </c>
      <c r="F481" s="132">
        <v>0</v>
      </c>
      <c r="G481" s="132">
        <v>0.31042999999999998</v>
      </c>
      <c r="H481" s="133">
        <f t="shared" si="22"/>
        <v>0.31042999999999998</v>
      </c>
      <c r="I481" s="134">
        <f t="shared" si="23"/>
        <v>6.4225193813466439E-4</v>
      </c>
      <c r="J481" s="20"/>
      <c r="K481" s="20"/>
      <c r="L481" s="20"/>
      <c r="M481" s="20"/>
      <c r="N481" s="20"/>
      <c r="O481" s="20"/>
      <c r="P481" s="20"/>
    </row>
    <row r="482" spans="2:16">
      <c r="B482" s="129" t="s">
        <v>1056</v>
      </c>
      <c r="C482" s="130" t="s">
        <v>430</v>
      </c>
      <c r="D482" s="131">
        <v>20686.8494985</v>
      </c>
      <c r="E482" s="132">
        <f t="shared" si="21"/>
        <v>7.6005638059864641E-4</v>
      </c>
      <c r="F482" s="132">
        <v>5.7243243243243237E-2</v>
      </c>
      <c r="G482" s="132">
        <v>4.233E-2</v>
      </c>
      <c r="H482" s="133">
        <f t="shared" si="22"/>
        <v>0.10078479648648649</v>
      </c>
      <c r="I482" s="134">
        <f t="shared" si="23"/>
        <v>7.6602127636890094E-5</v>
      </c>
      <c r="J482" s="20"/>
      <c r="K482" s="20"/>
      <c r="L482" s="20"/>
      <c r="M482" s="20"/>
      <c r="N482" s="20"/>
      <c r="O482" s="20"/>
      <c r="P482" s="20"/>
    </row>
    <row r="483" spans="2:16">
      <c r="B483" s="129" t="s">
        <v>1057</v>
      </c>
      <c r="C483" s="130" t="s">
        <v>431</v>
      </c>
      <c r="D483" s="131">
        <v>251497.03774929003</v>
      </c>
      <c r="E483" s="132">
        <f t="shared" si="21"/>
        <v>9.2402629147017735E-3</v>
      </c>
      <c r="F483" s="132">
        <v>3.9565860878145044E-2</v>
      </c>
      <c r="G483" s="132">
        <v>2.8730000000000002E-2</v>
      </c>
      <c r="H483" s="133">
        <f t="shared" si="22"/>
        <v>6.8864224469659605E-2</v>
      </c>
      <c r="I483" s="134">
        <f t="shared" si="23"/>
        <v>6.3632353951669407E-4</v>
      </c>
      <c r="J483" s="20"/>
      <c r="K483" s="20"/>
      <c r="L483" s="20"/>
      <c r="M483" s="20"/>
      <c r="N483" s="20"/>
      <c r="O483" s="20"/>
      <c r="P483" s="20"/>
    </row>
    <row r="484" spans="2:16">
      <c r="B484" s="129" t="s">
        <v>1161</v>
      </c>
      <c r="C484" s="130" t="s">
        <v>1058</v>
      </c>
      <c r="D484" s="131">
        <v>14406.855347119999</v>
      </c>
      <c r="E484" s="132">
        <f t="shared" si="21"/>
        <v>5.2932285951682819E-4</v>
      </c>
      <c r="F484" s="132">
        <v>6.5593400745077171E-3</v>
      </c>
      <c r="G484" s="132">
        <v>0.11415000000000002</v>
      </c>
      <c r="H484" s="133">
        <f t="shared" si="22"/>
        <v>0.12108371440926026</v>
      </c>
      <c r="I484" s="134">
        <f t="shared" si="23"/>
        <v>6.4092377952028611E-5</v>
      </c>
      <c r="J484" s="20"/>
      <c r="K484" s="20"/>
      <c r="L484" s="20"/>
      <c r="M484" s="20"/>
      <c r="N484" s="20"/>
      <c r="O484" s="20"/>
      <c r="P484" s="20"/>
    </row>
    <row r="485" spans="2:16">
      <c r="B485" s="129" t="s">
        <v>1059</v>
      </c>
      <c r="C485" s="130" t="s">
        <v>432</v>
      </c>
      <c r="D485" s="131">
        <v>15084.731999470001</v>
      </c>
      <c r="E485" s="132">
        <f t="shared" si="21"/>
        <v>5.5422875323035995E-4</v>
      </c>
      <c r="F485" s="132">
        <v>0</v>
      </c>
      <c r="G485" s="132">
        <v>0.10835</v>
      </c>
      <c r="H485" s="133">
        <f t="shared" si="22"/>
        <v>0.10835</v>
      </c>
      <c r="I485" s="134">
        <f t="shared" si="23"/>
        <v>6.0050685412509501E-5</v>
      </c>
      <c r="J485" s="20"/>
      <c r="K485" s="20"/>
      <c r="L485" s="20"/>
      <c r="M485" s="20"/>
      <c r="N485" s="20"/>
      <c r="O485" s="20"/>
      <c r="P485" s="20"/>
    </row>
    <row r="486" spans="2:16">
      <c r="B486" s="129" t="s">
        <v>1060</v>
      </c>
      <c r="C486" s="130" t="s">
        <v>433</v>
      </c>
      <c r="D486" s="131">
        <v>51396.713953279999</v>
      </c>
      <c r="E486" s="132">
        <f t="shared" si="21"/>
        <v>1.8883687622335385E-3</v>
      </c>
      <c r="F486" s="132">
        <v>3.1738078783690386E-2</v>
      </c>
      <c r="G486" s="132">
        <v>5.3079999999999995E-2</v>
      </c>
      <c r="H486" s="133">
        <f t="shared" si="22"/>
        <v>8.5660407394609533E-2</v>
      </c>
      <c r="I486" s="134">
        <f t="shared" si="23"/>
        <v>1.6175843748417946E-4</v>
      </c>
      <c r="J486" s="20"/>
      <c r="K486" s="20"/>
      <c r="L486" s="20"/>
      <c r="M486" s="20"/>
      <c r="N486" s="20"/>
      <c r="O486" s="20"/>
      <c r="P486" s="20"/>
    </row>
    <row r="487" spans="2:16">
      <c r="B487" s="129" t="s">
        <v>1061</v>
      </c>
      <c r="C487" s="130" t="s">
        <v>1062</v>
      </c>
      <c r="D487" s="131">
        <v>15726.875473880002</v>
      </c>
      <c r="E487" s="132">
        <f t="shared" si="21"/>
        <v>5.7782177279675135E-4</v>
      </c>
      <c r="F487" s="132" t="s">
        <v>530</v>
      </c>
      <c r="G487" s="132">
        <v>0.19870000000000002</v>
      </c>
      <c r="H487" s="133">
        <f t="shared" si="22"/>
        <v>0.19870000000000002</v>
      </c>
      <c r="I487" s="134">
        <f t="shared" si="23"/>
        <v>1.1481318625471451E-4</v>
      </c>
      <c r="J487" s="20"/>
      <c r="K487" s="20"/>
      <c r="L487" s="20"/>
      <c r="M487" s="20"/>
      <c r="N487" s="20"/>
      <c r="O487" s="20"/>
      <c r="P487" s="20"/>
    </row>
    <row r="488" spans="2:16">
      <c r="B488" s="129" t="s">
        <v>1063</v>
      </c>
      <c r="C488" s="130" t="s">
        <v>434</v>
      </c>
      <c r="D488" s="131">
        <v>16149.0662505</v>
      </c>
      <c r="E488" s="132">
        <f t="shared" si="21"/>
        <v>5.9333350132859933E-4</v>
      </c>
      <c r="F488" s="132">
        <v>3.6832412523020261E-2</v>
      </c>
      <c r="G488" s="132">
        <v>3.5000000000000003E-2</v>
      </c>
      <c r="H488" s="133">
        <f t="shared" si="22"/>
        <v>7.2476979742173125E-2</v>
      </c>
      <c r="I488" s="134">
        <f t="shared" si="23"/>
        <v>4.3003020156145546E-5</v>
      </c>
      <c r="J488" s="20"/>
      <c r="K488" s="20"/>
      <c r="L488" s="20"/>
      <c r="M488" s="20"/>
      <c r="N488" s="20"/>
      <c r="O488" s="20"/>
      <c r="P488" s="20"/>
    </row>
    <row r="489" spans="2:16">
      <c r="B489" s="129" t="s">
        <v>1064</v>
      </c>
      <c r="C489" s="130" t="s">
        <v>19</v>
      </c>
      <c r="D489" s="131">
        <v>28130.546362100002</v>
      </c>
      <c r="E489" s="132">
        <f t="shared" si="21"/>
        <v>1.03354555046144E-3</v>
      </c>
      <c r="F489" s="132">
        <v>2.6440906032742767E-2</v>
      </c>
      <c r="G489" s="132">
        <v>6.6600000000000006E-2</v>
      </c>
      <c r="H489" s="133">
        <f t="shared" si="22"/>
        <v>9.3921388203633105E-2</v>
      </c>
      <c r="I489" s="134">
        <f t="shared" si="23"/>
        <v>9.7072032871026574E-5</v>
      </c>
      <c r="J489" s="20"/>
      <c r="K489" s="20"/>
      <c r="L489" s="20"/>
      <c r="M489" s="20"/>
      <c r="N489" s="20"/>
      <c r="O489" s="20"/>
      <c r="P489" s="20"/>
    </row>
    <row r="490" spans="2:16">
      <c r="B490" s="129" t="s">
        <v>1065</v>
      </c>
      <c r="C490" s="130" t="s">
        <v>1066</v>
      </c>
      <c r="D490" s="131">
        <v>31924.254295990002</v>
      </c>
      <c r="E490" s="132">
        <f t="shared" si="21"/>
        <v>1.1729303282880434E-3</v>
      </c>
      <c r="F490" s="132">
        <v>4.4298970382610908E-2</v>
      </c>
      <c r="G490" s="132">
        <v>3.2600000000000004E-2</v>
      </c>
      <c r="H490" s="133">
        <f t="shared" si="22"/>
        <v>7.7621043599847478E-2</v>
      </c>
      <c r="I490" s="134">
        <f t="shared" si="23"/>
        <v>9.104407615162963E-5</v>
      </c>
      <c r="J490" s="20"/>
      <c r="K490" s="20"/>
      <c r="L490" s="20"/>
      <c r="M490" s="20"/>
      <c r="N490" s="20"/>
      <c r="O490" s="20"/>
      <c r="P490" s="20"/>
    </row>
    <row r="491" spans="2:16">
      <c r="B491" s="129" t="s">
        <v>1067</v>
      </c>
      <c r="C491" s="130" t="s">
        <v>435</v>
      </c>
      <c r="D491" s="131">
        <v>227497.23152937001</v>
      </c>
      <c r="E491" s="132">
        <f t="shared" si="21"/>
        <v>8.3584850561687976E-3</v>
      </c>
      <c r="F491" s="132">
        <v>3.5657185350436889E-2</v>
      </c>
      <c r="G491" s="132">
        <v>9.5549999999999996E-2</v>
      </c>
      <c r="H491" s="133">
        <f t="shared" si="22"/>
        <v>0.13291070738055399</v>
      </c>
      <c r="I491" s="134">
        <f t="shared" si="23"/>
        <v>1.1109321614451845E-3</v>
      </c>
      <c r="J491" s="20"/>
      <c r="K491" s="20"/>
      <c r="L491" s="20"/>
      <c r="M491" s="20"/>
      <c r="N491" s="20"/>
      <c r="O491" s="20"/>
      <c r="P491" s="20"/>
    </row>
    <row r="492" spans="2:16">
      <c r="B492" s="129" t="s">
        <v>1068</v>
      </c>
      <c r="C492" s="130" t="s">
        <v>436</v>
      </c>
      <c r="D492" s="131">
        <v>9380.1107539199984</v>
      </c>
      <c r="E492" s="132">
        <f t="shared" si="21"/>
        <v>3.4463503153323694E-4</v>
      </c>
      <c r="F492" s="132">
        <v>3.2226115078830352E-2</v>
      </c>
      <c r="G492" s="132">
        <v>4.07E-2</v>
      </c>
      <c r="H492" s="133">
        <f t="shared" si="22"/>
        <v>7.3581916520684548E-2</v>
      </c>
      <c r="I492" s="134">
        <f t="shared" si="23"/>
        <v>2.5358906120382127E-5</v>
      </c>
      <c r="J492" s="20"/>
      <c r="K492" s="20"/>
      <c r="L492" s="20"/>
      <c r="M492" s="20"/>
      <c r="N492" s="20"/>
      <c r="O492" s="20"/>
      <c r="P492" s="20"/>
    </row>
    <row r="493" spans="2:16">
      <c r="B493" s="129" t="s">
        <v>1069</v>
      </c>
      <c r="C493" s="130" t="s">
        <v>437</v>
      </c>
      <c r="D493" s="131">
        <v>25719.684108240002</v>
      </c>
      <c r="E493" s="132">
        <f t="shared" si="21"/>
        <v>9.4496796212815645E-4</v>
      </c>
      <c r="F493" s="132">
        <v>1.2872425514897021E-2</v>
      </c>
      <c r="G493" s="132">
        <v>0.1</v>
      </c>
      <c r="H493" s="133">
        <f t="shared" si="22"/>
        <v>0.11351604679064188</v>
      </c>
      <c r="I493" s="134">
        <f t="shared" si="23"/>
        <v>1.0726902740459731E-4</v>
      </c>
      <c r="J493" s="20"/>
      <c r="K493" s="20"/>
      <c r="L493" s="20"/>
      <c r="M493" s="20"/>
      <c r="N493" s="20"/>
      <c r="O493" s="20"/>
      <c r="P493" s="20"/>
    </row>
    <row r="494" spans="2:16">
      <c r="B494" s="129" t="s">
        <v>1070</v>
      </c>
      <c r="C494" s="130" t="s">
        <v>438</v>
      </c>
      <c r="D494" s="131">
        <v>47523.499223999999</v>
      </c>
      <c r="E494" s="132">
        <f t="shared" si="21"/>
        <v>1.7460628219968979E-3</v>
      </c>
      <c r="F494" s="132">
        <v>1.8300303517229066E-2</v>
      </c>
      <c r="G494" s="132">
        <v>7.4969999999999995E-2</v>
      </c>
      <c r="H494" s="133">
        <f t="shared" si="22"/>
        <v>9.39562903945724E-2</v>
      </c>
      <c r="I494" s="134">
        <f t="shared" si="23"/>
        <v>1.6405358555070712E-4</v>
      </c>
      <c r="J494" s="20"/>
      <c r="K494" s="20"/>
      <c r="L494" s="20"/>
      <c r="M494" s="20"/>
      <c r="N494" s="20"/>
      <c r="O494" s="20"/>
      <c r="P494" s="20"/>
    </row>
    <row r="495" spans="2:16">
      <c r="B495" s="129" t="s">
        <v>1071</v>
      </c>
      <c r="C495" s="130" t="s">
        <v>439</v>
      </c>
      <c r="D495" s="131">
        <v>27525.629065559999</v>
      </c>
      <c r="E495" s="132">
        <f t="shared" si="21"/>
        <v>1.0113202594134701E-3</v>
      </c>
      <c r="F495" s="132">
        <v>6.6930867459269044E-2</v>
      </c>
      <c r="G495" s="132">
        <v>0.05</v>
      </c>
      <c r="H495" s="133">
        <f t="shared" si="22"/>
        <v>0.11860413914575077</v>
      </c>
      <c r="I495" s="134">
        <f t="shared" si="23"/>
        <v>1.1994676876839197E-4</v>
      </c>
      <c r="J495" s="20"/>
      <c r="K495" s="20"/>
      <c r="L495" s="20"/>
      <c r="M495" s="20"/>
      <c r="N495" s="20"/>
      <c r="O495" s="20"/>
      <c r="P495" s="20"/>
    </row>
    <row r="496" spans="2:16">
      <c r="B496" s="129" t="s">
        <v>1072</v>
      </c>
      <c r="C496" s="130" t="s">
        <v>440</v>
      </c>
      <c r="D496" s="131">
        <v>341283.77305144002</v>
      </c>
      <c r="E496" s="132">
        <f t="shared" si="21"/>
        <v>1.2539121016051093E-2</v>
      </c>
      <c r="F496" s="132">
        <v>1.7898412170587744E-2</v>
      </c>
      <c r="G496" s="132">
        <v>3.73E-2</v>
      </c>
      <c r="H496" s="133">
        <f t="shared" si="22"/>
        <v>5.5532217557569208E-2</v>
      </c>
      <c r="I496" s="134">
        <f t="shared" si="23"/>
        <v>6.9632519624403754E-4</v>
      </c>
      <c r="J496" s="20"/>
      <c r="K496" s="20"/>
      <c r="L496" s="20"/>
      <c r="M496" s="20"/>
      <c r="N496" s="20"/>
      <c r="O496" s="20"/>
      <c r="P496" s="20"/>
    </row>
    <row r="497" spans="2:16">
      <c r="B497" s="129" t="s">
        <v>1162</v>
      </c>
      <c r="C497" s="130" t="s">
        <v>1163</v>
      </c>
      <c r="D497" s="131">
        <v>12776.412688480001</v>
      </c>
      <c r="E497" s="132">
        <f t="shared" si="21"/>
        <v>4.6941869934060565E-4</v>
      </c>
      <c r="F497" s="132">
        <v>2.0600920069005175E-2</v>
      </c>
      <c r="G497" s="132">
        <v>6.9500000000000006E-2</v>
      </c>
      <c r="H497" s="133">
        <f t="shared" si="22"/>
        <v>9.0816802041403105E-2</v>
      </c>
      <c r="I497" s="134">
        <f t="shared" si="23"/>
        <v>4.2631105092548703E-5</v>
      </c>
      <c r="J497" s="20"/>
      <c r="K497" s="20"/>
      <c r="L497" s="20"/>
      <c r="M497" s="20"/>
      <c r="N497" s="20"/>
      <c r="O497" s="20"/>
      <c r="P497" s="20"/>
    </row>
    <row r="498" spans="2:16">
      <c r="B498" s="129" t="s">
        <v>1073</v>
      </c>
      <c r="C498" s="130" t="s">
        <v>441</v>
      </c>
      <c r="D498" s="131">
        <v>10558.961852069997</v>
      </c>
      <c r="E498" s="132">
        <f t="shared" si="21"/>
        <v>3.8794724777909865E-4</v>
      </c>
      <c r="F498" s="132">
        <v>5.3656150648080214E-2</v>
      </c>
      <c r="G498" s="132">
        <v>2.5000000000000001E-2</v>
      </c>
      <c r="H498" s="133">
        <f t="shared" si="22"/>
        <v>7.9326852531181213E-2</v>
      </c>
      <c r="I498" s="134">
        <f t="shared" si="23"/>
        <v>3.0774634114450178E-5</v>
      </c>
      <c r="J498" s="20"/>
      <c r="K498" s="20"/>
      <c r="L498" s="20"/>
      <c r="M498" s="20"/>
      <c r="N498" s="20"/>
      <c r="O498" s="20"/>
      <c r="P498" s="20"/>
    </row>
    <row r="499" spans="2:16">
      <c r="B499" s="129" t="s">
        <v>1074</v>
      </c>
      <c r="C499" s="130" t="s">
        <v>442</v>
      </c>
      <c r="D499" s="131">
        <v>11416.339709110001</v>
      </c>
      <c r="E499" s="132">
        <f t="shared" si="21"/>
        <v>4.1944820257042636E-4</v>
      </c>
      <c r="F499" s="132">
        <v>2.9379360998898273E-2</v>
      </c>
      <c r="G499" s="132">
        <v>4.2000000000000003E-2</v>
      </c>
      <c r="H499" s="133">
        <f t="shared" si="22"/>
        <v>7.1996327579875133E-2</v>
      </c>
      <c r="I499" s="134">
        <f t="shared" si="23"/>
        <v>3.0198730195050239E-5</v>
      </c>
      <c r="J499" s="20"/>
      <c r="K499" s="20"/>
      <c r="L499" s="20"/>
      <c r="M499" s="20"/>
      <c r="N499" s="20"/>
      <c r="O499" s="20"/>
      <c r="P499" s="20"/>
    </row>
    <row r="500" spans="2:16">
      <c r="B500" s="129" t="s">
        <v>1075</v>
      </c>
      <c r="C500" s="130" t="s">
        <v>443</v>
      </c>
      <c r="D500" s="131">
        <v>22086.020795279997</v>
      </c>
      <c r="E500" s="132">
        <f t="shared" si="21"/>
        <v>8.1146339024239277E-4</v>
      </c>
      <c r="F500" s="132">
        <v>4.5883940620782722E-2</v>
      </c>
      <c r="G500" s="132">
        <v>3.8000000000000006E-2</v>
      </c>
      <c r="H500" s="133">
        <f t="shared" si="22"/>
        <v>8.4755735492577589E-2</v>
      </c>
      <c r="I500" s="134">
        <f t="shared" si="23"/>
        <v>6.8776176465294505E-5</v>
      </c>
      <c r="J500" s="20"/>
      <c r="K500" s="20"/>
      <c r="L500" s="20"/>
      <c r="M500" s="20"/>
      <c r="N500" s="20"/>
      <c r="O500" s="20"/>
      <c r="P500" s="20"/>
    </row>
    <row r="501" spans="2:16">
      <c r="B501" s="129" t="s">
        <v>1076</v>
      </c>
      <c r="C501" s="130" t="s">
        <v>444</v>
      </c>
      <c r="D501" s="131">
        <v>13932.480766680001</v>
      </c>
      <c r="E501" s="132">
        <f t="shared" si="21"/>
        <v>5.1189384372187245E-4</v>
      </c>
      <c r="F501" s="132">
        <v>2.8895053166897826E-2</v>
      </c>
      <c r="G501" s="132">
        <v>0.13100000000000001</v>
      </c>
      <c r="H501" s="133">
        <f t="shared" si="22"/>
        <v>0.16178767914932965</v>
      </c>
      <c r="I501" s="134">
        <f t="shared" si="23"/>
        <v>8.28181169465914E-5</v>
      </c>
      <c r="J501" s="20"/>
      <c r="K501" s="20"/>
      <c r="L501" s="20"/>
      <c r="M501" s="20"/>
      <c r="N501" s="20"/>
      <c r="O501" s="20"/>
      <c r="P501" s="20"/>
    </row>
    <row r="502" spans="2:16">
      <c r="B502" s="129" t="s">
        <v>1077</v>
      </c>
      <c r="C502" s="130" t="s">
        <v>445</v>
      </c>
      <c r="D502" s="131">
        <v>4894.0134298000003</v>
      </c>
      <c r="E502" s="132">
        <f t="shared" si="21"/>
        <v>1.7981114689912897E-4</v>
      </c>
      <c r="F502" s="132">
        <v>1.6496775535677136E-2</v>
      </c>
      <c r="G502" s="132">
        <v>0.16477</v>
      </c>
      <c r="H502" s="133">
        <f t="shared" si="22"/>
        <v>0.1826258623881839</v>
      </c>
      <c r="I502" s="134">
        <f t="shared" si="23"/>
        <v>3.2838165769461851E-5</v>
      </c>
      <c r="J502" s="20"/>
      <c r="K502" s="20"/>
      <c r="L502" s="20"/>
      <c r="M502" s="20"/>
      <c r="N502" s="20"/>
      <c r="O502" s="20"/>
      <c r="P502" s="20"/>
    </row>
    <row r="503" spans="2:16">
      <c r="B503" s="129" t="s">
        <v>1078</v>
      </c>
      <c r="C503" s="130" t="s">
        <v>20</v>
      </c>
      <c r="D503" s="131">
        <v>32648.402856960001</v>
      </c>
      <c r="E503" s="132">
        <f t="shared" si="21"/>
        <v>1.199536300082177E-3</v>
      </c>
      <c r="F503" s="132">
        <v>2.6035978156119497E-2</v>
      </c>
      <c r="G503" s="132">
        <v>5.6100000000000004E-2</v>
      </c>
      <c r="H503" s="133">
        <f t="shared" si="22"/>
        <v>8.2866287343398654E-2</v>
      </c>
      <c r="I503" s="134">
        <f t="shared" si="23"/>
        <v>9.9401119721446955E-5</v>
      </c>
      <c r="J503" s="20"/>
      <c r="K503" s="20"/>
      <c r="L503" s="20"/>
      <c r="M503" s="20"/>
      <c r="N503" s="20"/>
      <c r="O503" s="20"/>
      <c r="P503" s="20"/>
    </row>
    <row r="504" spans="2:16">
      <c r="B504" s="129" t="s">
        <v>1079</v>
      </c>
      <c r="C504" s="130" t="s">
        <v>446</v>
      </c>
      <c r="D504" s="131">
        <v>24198.707132160001</v>
      </c>
      <c r="E504" s="132">
        <f t="shared" si="21"/>
        <v>8.8908568505657707E-4</v>
      </c>
      <c r="F504" s="132">
        <v>1.5369427413488517E-2</v>
      </c>
      <c r="G504" s="132">
        <v>9.0500000000000011E-2</v>
      </c>
      <c r="H504" s="133">
        <f t="shared" si="22"/>
        <v>0.10656489400394889</v>
      </c>
      <c r="I504" s="134">
        <f t="shared" si="23"/>
        <v>9.4745321788482418E-5</v>
      </c>
      <c r="J504" s="20"/>
      <c r="K504" s="20"/>
      <c r="L504" s="20"/>
      <c r="M504" s="20"/>
      <c r="N504" s="20"/>
      <c r="O504" s="20"/>
      <c r="P504" s="20"/>
    </row>
    <row r="505" spans="2:16">
      <c r="B505" s="129" t="s">
        <v>1080</v>
      </c>
      <c r="C505" s="130" t="s">
        <v>447</v>
      </c>
      <c r="D505" s="131">
        <v>292919.47294918005</v>
      </c>
      <c r="E505" s="132">
        <f t="shared" si="21"/>
        <v>1.0762166294715885E-2</v>
      </c>
      <c r="F505" s="132">
        <v>4.9573884154268374E-2</v>
      </c>
      <c r="G505" s="132">
        <v>7.1300000000000002E-2</v>
      </c>
      <c r="H505" s="133">
        <f t="shared" si="22"/>
        <v>0.12264119312436804</v>
      </c>
      <c r="I505" s="134">
        <f t="shared" si="23"/>
        <v>1.3198849149868154E-3</v>
      </c>
      <c r="J505" s="20"/>
      <c r="K505" s="20"/>
      <c r="L505" s="20"/>
      <c r="M505" s="20"/>
      <c r="N505" s="20"/>
      <c r="O505" s="20"/>
      <c r="P505" s="20"/>
    </row>
    <row r="506" spans="2:16">
      <c r="B506" s="129" t="s">
        <v>1081</v>
      </c>
      <c r="C506" s="130" t="s">
        <v>448</v>
      </c>
      <c r="D506" s="131">
        <v>12539.683391160001</v>
      </c>
      <c r="E506" s="132">
        <f t="shared" si="21"/>
        <v>4.60721018578934E-4</v>
      </c>
      <c r="F506" s="132">
        <v>6.2788222774033346E-3</v>
      </c>
      <c r="G506" s="132">
        <v>0.13265000000000002</v>
      </c>
      <c r="H506" s="133">
        <f t="shared" si="22"/>
        <v>0.13934526516495213</v>
      </c>
      <c r="I506" s="134">
        <f t="shared" si="23"/>
        <v>6.4199292500948402E-5</v>
      </c>
      <c r="J506" s="20"/>
      <c r="K506" s="20"/>
      <c r="L506" s="20"/>
      <c r="M506" s="20"/>
      <c r="N506" s="20"/>
      <c r="O506" s="20"/>
      <c r="P506" s="20"/>
    </row>
    <row r="507" spans="2:16">
      <c r="B507" s="129" t="s">
        <v>1164</v>
      </c>
      <c r="C507" s="130" t="s">
        <v>449</v>
      </c>
      <c r="D507" s="131">
        <v>7964.3755352400012</v>
      </c>
      <c r="E507" s="132">
        <f t="shared" si="21"/>
        <v>2.9261944615983465E-4</v>
      </c>
      <c r="F507" s="132">
        <v>2.749728555917481E-2</v>
      </c>
      <c r="G507" s="132">
        <v>1.4999999999999999E-2</v>
      </c>
      <c r="H507" s="133">
        <f t="shared" si="22"/>
        <v>4.2703515200868625E-2</v>
      </c>
      <c r="I507" s="134">
        <f t="shared" si="23"/>
        <v>1.2495878967156258E-5</v>
      </c>
      <c r="J507" s="20"/>
      <c r="K507" s="20"/>
      <c r="L507" s="20"/>
      <c r="M507" s="20"/>
      <c r="N507" s="20"/>
      <c r="O507" s="20"/>
      <c r="P507" s="20"/>
    </row>
    <row r="508" spans="2:16">
      <c r="B508" s="129" t="s">
        <v>1082</v>
      </c>
      <c r="C508" s="130" t="s">
        <v>450</v>
      </c>
      <c r="D508" s="131">
        <v>13995.72985412</v>
      </c>
      <c r="E508" s="132">
        <f t="shared" si="21"/>
        <v>5.1421768102147183E-4</v>
      </c>
      <c r="F508" s="132">
        <v>1.2352032938754502E-2</v>
      </c>
      <c r="G508" s="132">
        <v>0.13025</v>
      </c>
      <c r="H508" s="133">
        <f t="shared" si="22"/>
        <v>0.14340645908389088</v>
      </c>
      <c r="I508" s="134">
        <f t="shared" si="23"/>
        <v>7.3742136833618952E-5</v>
      </c>
      <c r="J508" s="20"/>
      <c r="K508" s="20"/>
      <c r="L508" s="20"/>
      <c r="M508" s="20"/>
      <c r="N508" s="20"/>
      <c r="O508" s="20"/>
      <c r="P508" s="20"/>
    </row>
    <row r="509" spans="2:16">
      <c r="B509" s="129" t="s">
        <v>1083</v>
      </c>
      <c r="C509" s="130" t="s">
        <v>451</v>
      </c>
      <c r="D509" s="131">
        <v>30279.488038920001</v>
      </c>
      <c r="E509" s="132">
        <f t="shared" si="21"/>
        <v>1.1124999041980893E-3</v>
      </c>
      <c r="F509" s="132">
        <v>1.678154030566377E-2</v>
      </c>
      <c r="G509" s="132">
        <v>0.11667</v>
      </c>
      <c r="H509" s="133">
        <f t="shared" si="22"/>
        <v>0.13443049145939467</v>
      </c>
      <c r="I509" s="134">
        <f t="shared" si="23"/>
        <v>1.4955390886987863E-4</v>
      </c>
      <c r="J509" s="20"/>
      <c r="K509" s="20"/>
      <c r="L509" s="20"/>
      <c r="M509" s="20"/>
      <c r="N509" s="20"/>
      <c r="O509" s="20"/>
      <c r="P509" s="20"/>
    </row>
    <row r="510" spans="2:16">
      <c r="B510" s="129" t="s">
        <v>1084</v>
      </c>
      <c r="C510" s="130" t="s">
        <v>452</v>
      </c>
      <c r="D510" s="131">
        <v>30455.683481340002</v>
      </c>
      <c r="E510" s="132">
        <f t="shared" si="21"/>
        <v>1.1189735081295837E-3</v>
      </c>
      <c r="F510" s="132">
        <v>6.5779698791112303E-3</v>
      </c>
      <c r="G510" s="132">
        <v>6.3820000000000002E-2</v>
      </c>
      <c r="H510" s="133">
        <f t="shared" si="22"/>
        <v>7.0607872897953672E-2</v>
      </c>
      <c r="I510" s="134">
        <f t="shared" si="23"/>
        <v>7.9008339238190978E-5</v>
      </c>
      <c r="J510" s="20"/>
      <c r="K510" s="20"/>
      <c r="L510" s="20"/>
      <c r="M510" s="20"/>
      <c r="N510" s="20"/>
      <c r="O510" s="20"/>
      <c r="P510" s="20"/>
    </row>
    <row r="511" spans="2:16">
      <c r="B511" s="129" t="s">
        <v>1085</v>
      </c>
      <c r="C511" s="130" t="s">
        <v>453</v>
      </c>
      <c r="D511" s="131">
        <v>8719.2266947499993</v>
      </c>
      <c r="E511" s="132">
        <f t="shared" si="21"/>
        <v>3.2035346337833191E-4</v>
      </c>
      <c r="F511" s="132">
        <v>2.5043988269794721E-2</v>
      </c>
      <c r="G511" s="132">
        <v>3.635E-2</v>
      </c>
      <c r="H511" s="133">
        <f t="shared" si="22"/>
        <v>6.1849162756598242E-2</v>
      </c>
      <c r="I511" s="134">
        <f t="shared" si="23"/>
        <v>1.9813593496126385E-5</v>
      </c>
      <c r="J511" s="20"/>
      <c r="K511" s="20"/>
      <c r="L511" s="20"/>
      <c r="M511" s="20"/>
      <c r="N511" s="20"/>
      <c r="O511" s="20"/>
      <c r="P511" s="20"/>
    </row>
    <row r="512" spans="2:16">
      <c r="B512" s="129" t="s">
        <v>1086</v>
      </c>
      <c r="C512" s="130" t="s">
        <v>454</v>
      </c>
      <c r="D512" s="131">
        <v>59275.441662500001</v>
      </c>
      <c r="E512" s="132">
        <f t="shared" si="21"/>
        <v>2.1778414181266568E-3</v>
      </c>
      <c r="F512" s="132">
        <v>5.2390518280433906E-3</v>
      </c>
      <c r="G512" s="132">
        <v>0.1222</v>
      </c>
      <c r="H512" s="133">
        <f t="shared" si="22"/>
        <v>0.12775915789473685</v>
      </c>
      <c r="I512" s="134">
        <f t="shared" si="23"/>
        <v>2.7823918560814117E-4</v>
      </c>
      <c r="J512" s="20"/>
      <c r="K512" s="20"/>
      <c r="L512" s="20"/>
      <c r="M512" s="20"/>
      <c r="N512" s="20"/>
      <c r="O512" s="20"/>
      <c r="P512" s="20"/>
    </row>
    <row r="513" spans="2:16">
      <c r="B513" s="15"/>
      <c r="C513" s="21" t="s">
        <v>455</v>
      </c>
      <c r="D513" s="22">
        <f>SUMIF(H13:H512,"&lt;&gt;n/a",D13:D512)</f>
        <v>27217519.682166643</v>
      </c>
      <c r="E513" s="23"/>
      <c r="F513" s="23"/>
      <c r="G513" s="23"/>
      <c r="H513" s="24"/>
      <c r="I513" s="25">
        <f>SUM(I13:I512)</f>
        <v>0.12636285960974095</v>
      </c>
      <c r="J513" s="20"/>
      <c r="K513" s="20"/>
      <c r="L513" s="20"/>
      <c r="M513" s="20"/>
      <c r="N513" s="20"/>
      <c r="O513" s="20"/>
      <c r="P513" s="20"/>
    </row>
    <row r="514" spans="2:16">
      <c r="B514" s="8"/>
      <c r="C514" s="26"/>
      <c r="D514" s="27"/>
      <c r="E514" s="18"/>
      <c r="F514" s="18"/>
      <c r="G514" s="18"/>
      <c r="H514" s="19"/>
      <c r="I514" s="28"/>
      <c r="J514" s="20"/>
      <c r="K514" s="20"/>
      <c r="L514" s="20"/>
      <c r="M514" s="20"/>
      <c r="N514" s="20"/>
      <c r="O514" s="20"/>
      <c r="P514" s="20"/>
    </row>
    <row r="515" spans="2:16">
      <c r="B515" s="8" t="s">
        <v>456</v>
      </c>
      <c r="C515" s="8"/>
      <c r="D515" s="29"/>
      <c r="E515" s="8"/>
      <c r="G515" s="30"/>
      <c r="H515" s="30"/>
      <c r="I515" s="28"/>
      <c r="J515" s="20"/>
      <c r="K515" s="20"/>
      <c r="L515" s="20"/>
      <c r="M515" s="20"/>
      <c r="N515" s="20"/>
      <c r="O515" s="20"/>
      <c r="P515" s="20"/>
    </row>
    <row r="516" spans="2:16">
      <c r="B516" s="8" t="s">
        <v>457</v>
      </c>
      <c r="C516" s="8"/>
      <c r="D516" s="8"/>
      <c r="E516" s="8"/>
      <c r="G516" s="8"/>
      <c r="H516" s="8"/>
      <c r="J516" s="20"/>
      <c r="K516" s="20"/>
      <c r="L516" s="20"/>
      <c r="M516" s="20"/>
      <c r="N516" s="20"/>
      <c r="O516" s="20"/>
      <c r="P516" s="20"/>
    </row>
    <row r="517" spans="2:16">
      <c r="B517" s="8" t="s">
        <v>458</v>
      </c>
      <c r="C517" s="8"/>
      <c r="D517" s="8"/>
      <c r="E517" s="8"/>
      <c r="F517" s="8"/>
      <c r="G517" s="8"/>
      <c r="H517" s="8"/>
      <c r="J517" s="20"/>
      <c r="K517" s="20"/>
      <c r="L517" s="20"/>
      <c r="M517" s="20"/>
      <c r="N517" s="20"/>
      <c r="O517" s="20"/>
      <c r="P517" s="20"/>
    </row>
    <row r="518" spans="2:16">
      <c r="B518" s="8" t="s">
        <v>459</v>
      </c>
      <c r="C518" s="8"/>
      <c r="D518" s="8"/>
      <c r="E518" s="8"/>
      <c r="F518" s="8"/>
      <c r="G518" s="8"/>
      <c r="H518" s="8"/>
      <c r="J518" s="20"/>
      <c r="K518" s="20"/>
      <c r="L518" s="20"/>
      <c r="M518" s="20"/>
      <c r="N518" s="20"/>
      <c r="O518" s="20"/>
      <c r="P518" s="20"/>
    </row>
    <row r="519" spans="2:16">
      <c r="B519" s="8" t="s">
        <v>460</v>
      </c>
      <c r="C519" s="8"/>
      <c r="D519" s="8"/>
      <c r="E519" s="8"/>
      <c r="F519" s="8"/>
      <c r="G519" s="8"/>
      <c r="H519" s="8"/>
      <c r="J519" s="20"/>
      <c r="K519" s="20"/>
      <c r="L519" s="20"/>
      <c r="M519" s="20"/>
      <c r="N519" s="20"/>
      <c r="O519" s="20"/>
      <c r="P519" s="20"/>
    </row>
    <row r="520" spans="2:16">
      <c r="B520" s="8" t="s">
        <v>461</v>
      </c>
      <c r="C520" s="8"/>
      <c r="D520" s="8"/>
      <c r="E520" s="8"/>
      <c r="F520" s="8"/>
      <c r="G520" s="8"/>
      <c r="H520" s="8"/>
      <c r="J520" s="20"/>
      <c r="K520" s="20"/>
      <c r="L520" s="20"/>
      <c r="M520" s="20"/>
      <c r="N520" s="20"/>
      <c r="O520" s="20"/>
      <c r="P520" s="20"/>
    </row>
    <row r="521" spans="2:16">
      <c r="B521" s="8" t="s">
        <v>462</v>
      </c>
      <c r="C521" s="8"/>
      <c r="D521" s="8"/>
      <c r="E521" s="8"/>
      <c r="F521" s="8"/>
      <c r="G521" s="8"/>
      <c r="H521" s="8"/>
      <c r="J521" s="20"/>
      <c r="K521" s="20"/>
      <c r="L521" s="20"/>
      <c r="M521" s="20"/>
      <c r="N521" s="20"/>
      <c r="O521" s="20"/>
      <c r="P521" s="20"/>
    </row>
    <row r="522" spans="2:16">
      <c r="B522" s="8" t="s">
        <v>463</v>
      </c>
      <c r="C522" s="8"/>
      <c r="D522" s="8"/>
      <c r="E522" s="8"/>
      <c r="F522" s="8"/>
      <c r="G522" s="8"/>
      <c r="H522" s="8"/>
      <c r="J522" s="20"/>
      <c r="K522" s="20"/>
      <c r="L522" s="20"/>
      <c r="M522" s="20"/>
      <c r="N522" s="20"/>
      <c r="O522" s="20"/>
      <c r="P522" s="20"/>
    </row>
    <row r="523" spans="2:16">
      <c r="B523" s="8" t="s">
        <v>464</v>
      </c>
      <c r="C523" s="8"/>
      <c r="D523" s="8"/>
      <c r="E523" s="8"/>
      <c r="F523" s="8"/>
      <c r="G523" s="8"/>
      <c r="H523" s="8"/>
      <c r="J523" s="20"/>
      <c r="K523" s="20"/>
      <c r="L523" s="20"/>
      <c r="M523" s="20"/>
      <c r="N523" s="20"/>
      <c r="O523" s="20"/>
      <c r="P523" s="20"/>
    </row>
    <row r="524" spans="2:16">
      <c r="B524" s="8" t="s">
        <v>465</v>
      </c>
      <c r="C524" s="8"/>
      <c r="D524" s="8"/>
      <c r="E524" s="8"/>
      <c r="F524" s="8"/>
      <c r="G524" s="8"/>
      <c r="H524" s="8"/>
      <c r="J524" s="20"/>
      <c r="K524" s="20"/>
      <c r="L524" s="20"/>
      <c r="M524" s="20"/>
      <c r="N524" s="20"/>
      <c r="O524" s="20"/>
      <c r="P524" s="20"/>
    </row>
  </sheetData>
  <printOptions horizontalCentered="1"/>
  <pageMargins left="0.7" right="0.7" top="0.75" bottom="0.75" header="0.3" footer="0.3"/>
  <pageSetup scale="61" fitToHeight="6" orientation="portrait" useFirstPageNumber="1" r:id="rId1"/>
  <headerFooter scaleWithDoc="0">
    <oddFooter>&amp;RSchedule RBH-R2
Page &amp;P of 12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pageSetUpPr fitToPage="1"/>
  </sheetPr>
  <dimension ref="A1:I525"/>
  <sheetViews>
    <sheetView view="pageBreakPreview" zoomScale="85" zoomScaleNormal="85" zoomScaleSheetLayoutView="85" zoomScalePageLayoutView="85" workbookViewId="0"/>
  </sheetViews>
  <sheetFormatPr defaultColWidth="9.140625" defaultRowHeight="12.75"/>
  <cols>
    <col min="1" max="1" width="4.140625" style="3" customWidth="1"/>
    <col min="2" max="2" width="35" style="1" bestFit="1" customWidth="1"/>
    <col min="3" max="3" width="11.85546875" style="34" customWidth="1"/>
    <col min="4" max="4" width="14.140625" style="1" customWidth="1"/>
    <col min="5" max="5" width="15.7109375" style="1" customWidth="1"/>
    <col min="6" max="7" width="15.7109375" style="1" bestFit="1" customWidth="1"/>
    <col min="8" max="8" width="14" style="1" customWidth="1"/>
    <col min="9" max="10" width="12.7109375" style="1" customWidth="1"/>
    <col min="11" max="16384" width="9.140625" style="1"/>
  </cols>
  <sheetData>
    <row r="1" spans="2:9">
      <c r="B1" s="6"/>
      <c r="C1" s="6"/>
      <c r="D1" s="6"/>
      <c r="E1" s="6"/>
      <c r="F1" s="6"/>
      <c r="G1" s="6"/>
      <c r="H1" s="6"/>
      <c r="I1" s="6"/>
    </row>
    <row r="2" spans="2:9">
      <c r="B2" s="4" t="s">
        <v>49</v>
      </c>
      <c r="C2" s="4"/>
      <c r="D2" s="4"/>
      <c r="E2" s="4"/>
      <c r="F2" s="4"/>
      <c r="G2" s="4"/>
      <c r="H2" s="4"/>
      <c r="I2" s="5"/>
    </row>
    <row r="3" spans="2:9">
      <c r="B3" s="4" t="s">
        <v>466</v>
      </c>
      <c r="C3" s="4"/>
      <c r="D3" s="4"/>
      <c r="E3" s="4"/>
      <c r="F3" s="4"/>
      <c r="G3" s="4"/>
      <c r="H3" s="4"/>
      <c r="I3" s="5"/>
    </row>
    <row r="4" spans="2:9">
      <c r="B4" s="6"/>
      <c r="C4" s="6"/>
      <c r="D4" s="6"/>
      <c r="E4" s="6"/>
      <c r="F4" s="6"/>
      <c r="G4" s="6"/>
      <c r="H4" s="6"/>
      <c r="I4" s="6"/>
    </row>
    <row r="5" spans="2:9">
      <c r="B5" s="8"/>
      <c r="C5" s="6"/>
      <c r="D5" s="9" t="s">
        <v>51</v>
      </c>
      <c r="E5" s="9" t="s">
        <v>52</v>
      </c>
      <c r="F5" s="9" t="s">
        <v>53</v>
      </c>
      <c r="G5" s="6"/>
      <c r="H5" s="6"/>
      <c r="I5" s="6"/>
    </row>
    <row r="6" spans="2:9" ht="39" customHeight="1">
      <c r="B6" s="8"/>
      <c r="C6" s="6"/>
      <c r="D6" s="11" t="s">
        <v>54</v>
      </c>
      <c r="E6" s="11" t="s">
        <v>55</v>
      </c>
      <c r="F6" s="11" t="s">
        <v>467</v>
      </c>
      <c r="G6" s="6"/>
      <c r="H6" s="6"/>
      <c r="I6" s="6"/>
    </row>
    <row r="7" spans="2:9">
      <c r="B7" s="8"/>
      <c r="C7" s="6"/>
      <c r="D7" s="12">
        <f>I513</f>
        <v>0.1444253222437937</v>
      </c>
      <c r="E7" s="12">
        <f>'RBH-R4 CAPM'!C10</f>
        <v>2.2680000000000002E-2</v>
      </c>
      <c r="F7" s="12">
        <f>D7-E7</f>
        <v>0.1217453222437937</v>
      </c>
      <c r="G7" s="6"/>
      <c r="H7" s="6"/>
      <c r="I7" s="6"/>
    </row>
    <row r="8" spans="2:9">
      <c r="B8" s="13"/>
      <c r="C8" s="8"/>
      <c r="D8" s="14"/>
      <c r="E8" s="15" t="s">
        <v>468</v>
      </c>
      <c r="F8" s="13"/>
      <c r="G8" s="8"/>
      <c r="H8" s="6"/>
      <c r="I8" s="6"/>
    </row>
    <row r="9" spans="2:9">
      <c r="B9" s="8"/>
      <c r="C9" s="8"/>
      <c r="D9" s="8"/>
      <c r="E9" s="8"/>
      <c r="F9" s="8"/>
      <c r="G9" s="8"/>
      <c r="H9" s="8"/>
      <c r="I9" s="6"/>
    </row>
    <row r="10" spans="2:9">
      <c r="B10" s="8"/>
      <c r="C10" s="8"/>
      <c r="D10" s="9" t="s">
        <v>57</v>
      </c>
      <c r="E10" s="9" t="s">
        <v>58</v>
      </c>
      <c r="F10" s="9" t="s">
        <v>59</v>
      </c>
      <c r="G10" s="9" t="s">
        <v>60</v>
      </c>
      <c r="H10" s="9" t="s">
        <v>61</v>
      </c>
      <c r="I10" s="16" t="s">
        <v>62</v>
      </c>
    </row>
    <row r="11" spans="2:9" ht="25.5">
      <c r="B11" s="11" t="s">
        <v>2</v>
      </c>
      <c r="C11" s="11" t="s">
        <v>0</v>
      </c>
      <c r="D11" s="11" t="s">
        <v>63</v>
      </c>
      <c r="E11" s="11" t="s">
        <v>64</v>
      </c>
      <c r="F11" s="11" t="s">
        <v>469</v>
      </c>
      <c r="G11" s="11" t="s">
        <v>470</v>
      </c>
      <c r="H11" s="11" t="s">
        <v>67</v>
      </c>
      <c r="I11" s="11" t="s">
        <v>68</v>
      </c>
    </row>
    <row r="12" spans="2:9">
      <c r="B12" s="6"/>
      <c r="C12" s="6"/>
      <c r="D12" s="6"/>
      <c r="E12" s="6"/>
      <c r="F12" s="6"/>
      <c r="G12" s="6"/>
      <c r="H12" s="6"/>
      <c r="I12" s="6"/>
    </row>
    <row r="13" spans="2:9">
      <c r="B13" s="135" t="s">
        <v>555</v>
      </c>
      <c r="C13" s="136" t="s">
        <v>69</v>
      </c>
      <c r="D13" s="137">
        <v>25241.439999999999</v>
      </c>
      <c r="E13" s="132">
        <f>IF(H13="N/A","N/A",D13/$D$513)</f>
        <v>9.9867826695335896E-4</v>
      </c>
      <c r="F13" s="138">
        <v>8.8000000000000005E-3</v>
      </c>
      <c r="G13" s="138">
        <v>0.11</v>
      </c>
      <c r="H13" s="139">
        <f>IF(D13="N/A","N/A",IFERROR(F13*(1+0.5*G13)+G13,"N/A"))</f>
        <v>0.119284</v>
      </c>
      <c r="I13" s="140">
        <f t="shared" ref="I13:I76" si="0">IF(ISNUMBER(H13),E13*H13,"N/A")</f>
        <v>1.1912633839526447E-4</v>
      </c>
    </row>
    <row r="14" spans="2:9">
      <c r="B14" s="135" t="s">
        <v>556</v>
      </c>
      <c r="C14" s="136" t="s">
        <v>70</v>
      </c>
      <c r="D14" s="137">
        <v>11932.07</v>
      </c>
      <c r="E14" s="132">
        <f t="shared" ref="E14:E77" si="1">IF(H14="N/A","N/A",D14/$D$513)</f>
        <v>4.7209267731025516E-4</v>
      </c>
      <c r="F14" s="138">
        <v>1.47E-2</v>
      </c>
      <c r="G14" s="138">
        <v>7.0000000000000007E-2</v>
      </c>
      <c r="H14" s="139">
        <f t="shared" ref="H14:H77" si="2">IF(D14="N/A","N/A",IFERROR(F14*(1+0.5*G14)+G14,"N/A"))</f>
        <v>8.5214499999999999E-2</v>
      </c>
      <c r="I14" s="140">
        <f t="shared" si="0"/>
        <v>4.0229141450654735E-5</v>
      </c>
    </row>
    <row r="15" spans="2:9">
      <c r="B15" s="135" t="s">
        <v>557</v>
      </c>
      <c r="C15" s="136" t="s">
        <v>71</v>
      </c>
      <c r="D15" s="137">
        <v>10549.89</v>
      </c>
      <c r="E15" s="132">
        <f t="shared" si="1"/>
        <v>4.1740668764335837E-4</v>
      </c>
      <c r="F15" s="138">
        <v>1.6000000000000001E-3</v>
      </c>
      <c r="G15" s="138">
        <v>0.14000000000000001</v>
      </c>
      <c r="H15" s="139">
        <f t="shared" si="2"/>
        <v>0.141712</v>
      </c>
      <c r="I15" s="140">
        <f t="shared" si="0"/>
        <v>5.9151536519315605E-5</v>
      </c>
    </row>
    <row r="16" spans="2:9">
      <c r="B16" s="135" t="s">
        <v>558</v>
      </c>
      <c r="C16" s="136" t="s">
        <v>72</v>
      </c>
      <c r="D16" s="137">
        <v>1203448</v>
      </c>
      <c r="E16" s="132">
        <f t="shared" si="1"/>
        <v>4.7614453177334017E-2</v>
      </c>
      <c r="F16" s="138">
        <v>1.2E-2</v>
      </c>
      <c r="G16" s="138">
        <v>0.125</v>
      </c>
      <c r="H16" s="139">
        <f t="shared" si="2"/>
        <v>0.13775000000000001</v>
      </c>
      <c r="I16" s="140">
        <f t="shared" si="0"/>
        <v>6.5588909251777612E-3</v>
      </c>
    </row>
    <row r="17" spans="2:9">
      <c r="B17" s="135" t="s">
        <v>559</v>
      </c>
      <c r="C17" s="136" t="s">
        <v>73</v>
      </c>
      <c r="D17" s="137">
        <v>128240</v>
      </c>
      <c r="E17" s="132">
        <f t="shared" si="1"/>
        <v>5.0738191226054755E-3</v>
      </c>
      <c r="F17" s="138">
        <v>5.4400000000000004E-2</v>
      </c>
      <c r="G17" s="138">
        <v>0.105</v>
      </c>
      <c r="H17" s="139">
        <f t="shared" si="2"/>
        <v>0.16225600000000001</v>
      </c>
      <c r="I17" s="140">
        <f t="shared" si="0"/>
        <v>8.2325759555747409E-4</v>
      </c>
    </row>
    <row r="18" spans="2:9">
      <c r="B18" s="135" t="s">
        <v>560</v>
      </c>
      <c r="C18" s="136" t="s">
        <v>74</v>
      </c>
      <c r="D18" s="137">
        <v>18299.93</v>
      </c>
      <c r="E18" s="132">
        <f t="shared" si="1"/>
        <v>7.2403723312805383E-4</v>
      </c>
      <c r="F18" s="138">
        <v>1.9099999999999999E-2</v>
      </c>
      <c r="G18" s="138">
        <v>0.08</v>
      </c>
      <c r="H18" s="139">
        <f t="shared" si="2"/>
        <v>9.9864000000000008E-2</v>
      </c>
      <c r="I18" s="140">
        <f t="shared" si="0"/>
        <v>7.230525424909997E-5</v>
      </c>
    </row>
    <row r="19" spans="2:9">
      <c r="B19" s="135" t="s">
        <v>561</v>
      </c>
      <c r="C19" s="136" t="s">
        <v>562</v>
      </c>
      <c r="D19" s="137">
        <v>8553.34</v>
      </c>
      <c r="E19" s="132">
        <f t="shared" si="1"/>
        <v>3.3841313205042357E-4</v>
      </c>
      <c r="F19" s="138">
        <v>0</v>
      </c>
      <c r="G19" s="138">
        <v>0.125</v>
      </c>
      <c r="H19" s="139">
        <f t="shared" si="2"/>
        <v>0.125</v>
      </c>
      <c r="I19" s="140">
        <f t="shared" si="0"/>
        <v>4.2301641506302947E-5</v>
      </c>
    </row>
    <row r="20" spans="2:9">
      <c r="B20" s="135" t="s">
        <v>563</v>
      </c>
      <c r="C20" s="136" t="s">
        <v>75</v>
      </c>
      <c r="D20" s="137">
        <v>150743.20000000001</v>
      </c>
      <c r="E20" s="132">
        <f t="shared" si="1"/>
        <v>5.9641588487425283E-3</v>
      </c>
      <c r="F20" s="138">
        <v>1.4999999999999999E-2</v>
      </c>
      <c r="G20" s="138">
        <v>0.1</v>
      </c>
      <c r="H20" s="139">
        <f t="shared" si="2"/>
        <v>0.11575000000000001</v>
      </c>
      <c r="I20" s="140">
        <f t="shared" si="0"/>
        <v>6.9035138674194768E-4</v>
      </c>
    </row>
    <row r="21" spans="2:9">
      <c r="B21" s="135" t="s">
        <v>564</v>
      </c>
      <c r="C21" s="136" t="s">
        <v>76</v>
      </c>
      <c r="D21" s="137">
        <v>127470.9</v>
      </c>
      <c r="E21" s="132">
        <f t="shared" si="1"/>
        <v>5.0433896599791821E-3</v>
      </c>
      <c r="F21" s="138">
        <v>1.6E-2</v>
      </c>
      <c r="G21" s="138">
        <v>0.09</v>
      </c>
      <c r="H21" s="139">
        <f t="shared" si="2"/>
        <v>0.10672</v>
      </c>
      <c r="I21" s="140">
        <f t="shared" si="0"/>
        <v>5.3823054451297833E-4</v>
      </c>
    </row>
    <row r="22" spans="2:9">
      <c r="B22" s="135" t="s">
        <v>565</v>
      </c>
      <c r="C22" s="136" t="s">
        <v>77</v>
      </c>
      <c r="D22" s="137">
        <v>146940.20000000001</v>
      </c>
      <c r="E22" s="132">
        <f t="shared" si="1"/>
        <v>5.8136930492784875E-3</v>
      </c>
      <c r="F22" s="138">
        <v>0</v>
      </c>
      <c r="G22" s="138">
        <v>0.21</v>
      </c>
      <c r="H22" s="139">
        <f t="shared" si="2"/>
        <v>0.21</v>
      </c>
      <c r="I22" s="140">
        <f t="shared" si="0"/>
        <v>1.2208755403484823E-3</v>
      </c>
    </row>
    <row r="23" spans="2:9">
      <c r="B23" s="135" t="s">
        <v>566</v>
      </c>
      <c r="C23" s="136" t="s">
        <v>78</v>
      </c>
      <c r="D23" s="137">
        <v>41901.72</v>
      </c>
      <c r="E23" s="132">
        <f t="shared" si="1"/>
        <v>1.657842702792111E-3</v>
      </c>
      <c r="F23" s="138">
        <v>1.9E-2</v>
      </c>
      <c r="G23" s="138">
        <v>0.1</v>
      </c>
      <c r="H23" s="139">
        <f t="shared" si="2"/>
        <v>0.11995</v>
      </c>
      <c r="I23" s="140">
        <f t="shared" si="0"/>
        <v>1.9885823219991373E-4</v>
      </c>
    </row>
    <row r="24" spans="2:9">
      <c r="B24" s="135" t="s">
        <v>567</v>
      </c>
      <c r="C24" s="136" t="s">
        <v>79</v>
      </c>
      <c r="D24" s="137">
        <v>24034.55</v>
      </c>
      <c r="E24" s="132">
        <f t="shared" si="1"/>
        <v>9.5092763095147722E-4</v>
      </c>
      <c r="F24" s="138">
        <v>3.3799999999999997E-2</v>
      </c>
      <c r="G24" s="138">
        <v>9.5000000000000001E-2</v>
      </c>
      <c r="H24" s="139">
        <f t="shared" si="2"/>
        <v>0.13040550000000001</v>
      </c>
      <c r="I24" s="140">
        <f t="shared" si="0"/>
        <v>1.2400619317804286E-4</v>
      </c>
    </row>
    <row r="25" spans="2:9">
      <c r="B25" s="135" t="s">
        <v>568</v>
      </c>
      <c r="C25" s="136" t="s">
        <v>80</v>
      </c>
      <c r="D25" s="137">
        <v>72967.22</v>
      </c>
      <c r="E25" s="132">
        <f t="shared" si="1"/>
        <v>2.8869500636257077E-3</v>
      </c>
      <c r="F25" s="138">
        <v>2.1600000000000001E-2</v>
      </c>
      <c r="G25" s="138">
        <v>0.13500000000000001</v>
      </c>
      <c r="H25" s="139">
        <f t="shared" si="2"/>
        <v>0.158058</v>
      </c>
      <c r="I25" s="140">
        <f t="shared" si="0"/>
        <v>4.5630555315655214E-4</v>
      </c>
    </row>
    <row r="26" spans="2:9">
      <c r="B26" s="135" t="s">
        <v>569</v>
      </c>
      <c r="C26" s="136" t="s">
        <v>81</v>
      </c>
      <c r="D26" s="137">
        <v>4775.04</v>
      </c>
      <c r="E26" s="132">
        <f t="shared" si="1"/>
        <v>1.8892458876486315E-4</v>
      </c>
      <c r="F26" s="138">
        <v>2.4300000000000002E-2</v>
      </c>
      <c r="G26" s="138">
        <v>0.09</v>
      </c>
      <c r="H26" s="139">
        <f t="shared" si="2"/>
        <v>0.1153935</v>
      </c>
      <c r="I26" s="140">
        <f t="shared" si="0"/>
        <v>2.1800669533638236E-5</v>
      </c>
    </row>
    <row r="27" spans="2:9">
      <c r="B27" s="135" t="s">
        <v>570</v>
      </c>
      <c r="C27" s="136" t="s">
        <v>82</v>
      </c>
      <c r="D27" s="137">
        <v>38864.43</v>
      </c>
      <c r="E27" s="132" t="str">
        <f t="shared" si="1"/>
        <v>N/A</v>
      </c>
      <c r="F27" s="138">
        <v>0</v>
      </c>
      <c r="G27" s="138" t="s">
        <v>41</v>
      </c>
      <c r="H27" s="139" t="str">
        <f t="shared" si="2"/>
        <v>N/A</v>
      </c>
      <c r="I27" s="140" t="str">
        <f t="shared" si="0"/>
        <v>N/A</v>
      </c>
    </row>
    <row r="28" spans="2:9">
      <c r="B28" s="135" t="s">
        <v>571</v>
      </c>
      <c r="C28" s="136" t="s">
        <v>3</v>
      </c>
      <c r="D28" s="137">
        <v>18472.14</v>
      </c>
      <c r="E28" s="132">
        <f t="shared" si="1"/>
        <v>7.3085072650846473E-4</v>
      </c>
      <c r="F28" s="138">
        <v>2.6800000000000001E-2</v>
      </c>
      <c r="G28" s="138">
        <v>6.5000000000000002E-2</v>
      </c>
      <c r="H28" s="139">
        <f t="shared" si="2"/>
        <v>9.2671000000000003E-2</v>
      </c>
      <c r="I28" s="140">
        <f t="shared" si="0"/>
        <v>6.7728667676265932E-5</v>
      </c>
    </row>
    <row r="29" spans="2:9">
      <c r="B29" s="135" t="s">
        <v>572</v>
      </c>
      <c r="C29" s="136" t="s">
        <v>31</v>
      </c>
      <c r="D29" s="137">
        <v>45669.32</v>
      </c>
      <c r="E29" s="132">
        <f t="shared" si="1"/>
        <v>1.8069079002837546E-3</v>
      </c>
      <c r="F29" s="138">
        <v>3.0699999999999998E-2</v>
      </c>
      <c r="G29" s="138">
        <v>0.04</v>
      </c>
      <c r="H29" s="139">
        <f t="shared" si="2"/>
        <v>7.1314000000000002E-2</v>
      </c>
      <c r="I29" s="140">
        <f t="shared" si="0"/>
        <v>1.2885783000083568E-4</v>
      </c>
    </row>
    <row r="30" spans="2:9">
      <c r="B30" s="135" t="s">
        <v>573</v>
      </c>
      <c r="C30" s="136" t="s">
        <v>4</v>
      </c>
      <c r="D30" s="137">
        <v>12487.83</v>
      </c>
      <c r="E30" s="132" t="str">
        <f t="shared" si="1"/>
        <v>N/A</v>
      </c>
      <c r="F30" s="138">
        <v>2.92E-2</v>
      </c>
      <c r="G30" s="138" t="s">
        <v>41</v>
      </c>
      <c r="H30" s="139" t="str">
        <f t="shared" si="2"/>
        <v>N/A</v>
      </c>
      <c r="I30" s="140" t="str">
        <f t="shared" si="0"/>
        <v>N/A</v>
      </c>
    </row>
    <row r="31" spans="2:9">
      <c r="B31" s="135" t="s">
        <v>574</v>
      </c>
      <c r="C31" s="136" t="s">
        <v>83</v>
      </c>
      <c r="D31" s="137">
        <v>38756.050000000003</v>
      </c>
      <c r="E31" s="132">
        <f t="shared" si="1"/>
        <v>1.5333841828341699E-3</v>
      </c>
      <c r="F31" s="138">
        <v>2.1099999999999997E-2</v>
      </c>
      <c r="G31" s="138">
        <v>7.4999999999999997E-2</v>
      </c>
      <c r="H31" s="139">
        <f t="shared" si="2"/>
        <v>9.6891249999999998E-2</v>
      </c>
      <c r="I31" s="140">
        <f t="shared" si="0"/>
        <v>1.4857151020503126E-4</v>
      </c>
    </row>
    <row r="32" spans="2:9">
      <c r="B32" s="135" t="s">
        <v>575</v>
      </c>
      <c r="C32" s="136" t="s">
        <v>84</v>
      </c>
      <c r="D32" s="137">
        <v>61052.84</v>
      </c>
      <c r="E32" s="132">
        <f t="shared" si="1"/>
        <v>2.4155572916513763E-3</v>
      </c>
      <c r="F32" s="138">
        <v>1.5900000000000001E-2</v>
      </c>
      <c r="G32" s="138">
        <v>3.5000000000000003E-2</v>
      </c>
      <c r="H32" s="139">
        <f t="shared" si="2"/>
        <v>5.1178250000000008E-2</v>
      </c>
      <c r="I32" s="140">
        <f t="shared" si="0"/>
        <v>1.2362399496145706E-4</v>
      </c>
    </row>
    <row r="33" spans="2:9">
      <c r="B33" s="135" t="s">
        <v>576</v>
      </c>
      <c r="C33" s="136" t="s">
        <v>85</v>
      </c>
      <c r="D33" s="137">
        <v>44489.19</v>
      </c>
      <c r="E33" s="132" t="str">
        <f t="shared" si="1"/>
        <v>N/A</v>
      </c>
      <c r="F33" s="138">
        <v>2.5000000000000001E-2</v>
      </c>
      <c r="G33" s="138" t="s">
        <v>41</v>
      </c>
      <c r="H33" s="139" t="str">
        <f t="shared" si="2"/>
        <v>N/A</v>
      </c>
      <c r="I33" s="140" t="str">
        <f t="shared" si="0"/>
        <v>N/A</v>
      </c>
    </row>
    <row r="34" spans="2:9">
      <c r="B34" s="135" t="s">
        <v>577</v>
      </c>
      <c r="C34" s="136" t="s">
        <v>86</v>
      </c>
      <c r="D34" s="137">
        <v>8040.44</v>
      </c>
      <c r="E34" s="132">
        <f t="shared" si="1"/>
        <v>3.1812022946164979E-4</v>
      </c>
      <c r="F34" s="138">
        <v>2.9600000000000001E-2</v>
      </c>
      <c r="G34" s="138">
        <v>-0.03</v>
      </c>
      <c r="H34" s="139">
        <f t="shared" si="2"/>
        <v>-8.4399999999999753E-4</v>
      </c>
      <c r="I34" s="140">
        <f t="shared" si="0"/>
        <v>-2.6849347366563162E-7</v>
      </c>
    </row>
    <row r="35" spans="2:9">
      <c r="B35" s="135" t="s">
        <v>578</v>
      </c>
      <c r="C35" s="136" t="s">
        <v>87</v>
      </c>
      <c r="D35" s="137">
        <v>7923.58</v>
      </c>
      <c r="E35" s="132">
        <f t="shared" si="1"/>
        <v>3.1349666035163987E-4</v>
      </c>
      <c r="F35" s="138">
        <v>1.9299999999999998E-2</v>
      </c>
      <c r="G35" s="138">
        <v>8.5000000000000006E-2</v>
      </c>
      <c r="H35" s="139">
        <f t="shared" si="2"/>
        <v>0.10512025</v>
      </c>
      <c r="I35" s="140">
        <f t="shared" si="0"/>
        <v>3.2954847310329474E-5</v>
      </c>
    </row>
    <row r="36" spans="2:9">
      <c r="B36" s="135" t="s">
        <v>579</v>
      </c>
      <c r="C36" s="136" t="s">
        <v>88</v>
      </c>
      <c r="D36" s="137">
        <v>17325.849999999999</v>
      </c>
      <c r="E36" s="132">
        <f t="shared" si="1"/>
        <v>6.8549773117119518E-4</v>
      </c>
      <c r="F36" s="138">
        <v>1.8500000000000003E-2</v>
      </c>
      <c r="G36" s="138">
        <v>0.14499999999999999</v>
      </c>
      <c r="H36" s="139">
        <f t="shared" si="2"/>
        <v>0.16484124999999999</v>
      </c>
      <c r="I36" s="140">
        <f t="shared" si="0"/>
        <v>1.1299830287842378E-4</v>
      </c>
    </row>
    <row r="37" spans="2:9">
      <c r="B37" s="135" t="s">
        <v>580</v>
      </c>
      <c r="C37" s="136" t="s">
        <v>89</v>
      </c>
      <c r="D37" s="137">
        <v>13632.79</v>
      </c>
      <c r="E37" s="132">
        <f t="shared" si="1"/>
        <v>5.3938171082707972E-4</v>
      </c>
      <c r="F37" s="138">
        <v>0</v>
      </c>
      <c r="G37" s="138">
        <v>0.18</v>
      </c>
      <c r="H37" s="139">
        <f t="shared" si="2"/>
        <v>0.18</v>
      </c>
      <c r="I37" s="140">
        <f t="shared" si="0"/>
        <v>9.7088707948874344E-5</v>
      </c>
    </row>
    <row r="38" spans="2:9">
      <c r="B38" s="135" t="s">
        <v>581</v>
      </c>
      <c r="C38" s="136" t="s">
        <v>90</v>
      </c>
      <c r="D38" s="137">
        <v>6752.05</v>
      </c>
      <c r="E38" s="132">
        <f t="shared" si="1"/>
        <v>2.6714504372105666E-4</v>
      </c>
      <c r="F38" s="138">
        <v>2.3099999999999999E-2</v>
      </c>
      <c r="G38" s="138">
        <v>5.5E-2</v>
      </c>
      <c r="H38" s="139">
        <f t="shared" si="2"/>
        <v>7.8735250000000007E-2</v>
      </c>
      <c r="I38" s="140">
        <f t="shared" si="0"/>
        <v>2.1033731803638328E-5</v>
      </c>
    </row>
    <row r="39" spans="2:9">
      <c r="B39" s="135" t="s">
        <v>582</v>
      </c>
      <c r="C39" s="136" t="s">
        <v>583</v>
      </c>
      <c r="D39" s="137">
        <v>21635.439999999999</v>
      </c>
      <c r="E39" s="132">
        <f t="shared" si="1"/>
        <v>8.5600677790068156E-4</v>
      </c>
      <c r="F39" s="138">
        <v>0</v>
      </c>
      <c r="G39" s="138">
        <v>0.25</v>
      </c>
      <c r="H39" s="139">
        <f t="shared" si="2"/>
        <v>0.25</v>
      </c>
      <c r="I39" s="140">
        <f t="shared" si="0"/>
        <v>2.1400169447517039E-4</v>
      </c>
    </row>
    <row r="40" spans="2:9">
      <c r="B40" s="135" t="s">
        <v>584</v>
      </c>
      <c r="C40" s="136" t="s">
        <v>91</v>
      </c>
      <c r="D40" s="137">
        <v>8295.3799999999992</v>
      </c>
      <c r="E40" s="132">
        <f t="shared" si="1"/>
        <v>3.282069375645587E-4</v>
      </c>
      <c r="F40" s="138">
        <v>2.0799999999999999E-2</v>
      </c>
      <c r="G40" s="138">
        <v>0.06</v>
      </c>
      <c r="H40" s="139">
        <f t="shared" si="2"/>
        <v>8.1423999999999996E-2</v>
      </c>
      <c r="I40" s="140">
        <f t="shared" si="0"/>
        <v>2.6723921684256628E-5</v>
      </c>
    </row>
    <row r="41" spans="2:9">
      <c r="B41" s="135" t="s">
        <v>585</v>
      </c>
      <c r="C41" s="136" t="s">
        <v>92</v>
      </c>
      <c r="D41" s="137">
        <v>35600.5</v>
      </c>
      <c r="E41" s="132">
        <f t="shared" si="1"/>
        <v>1.4085347604048365E-3</v>
      </c>
      <c r="F41" s="138">
        <v>1.83E-2</v>
      </c>
      <c r="G41" s="138">
        <v>0.105</v>
      </c>
      <c r="H41" s="139">
        <f t="shared" si="2"/>
        <v>0.12426075</v>
      </c>
      <c r="I41" s="140">
        <f t="shared" si="0"/>
        <v>1.7502558572897529E-4</v>
      </c>
    </row>
    <row r="42" spans="2:9">
      <c r="B42" s="135" t="s">
        <v>586</v>
      </c>
      <c r="C42" s="136" t="s">
        <v>93</v>
      </c>
      <c r="D42" s="137">
        <v>11376.1</v>
      </c>
      <c r="E42" s="132">
        <f t="shared" si="1"/>
        <v>4.5009570898839796E-4</v>
      </c>
      <c r="F42" s="138">
        <v>8.8000000000000005E-3</v>
      </c>
      <c r="G42" s="138">
        <v>8.5000000000000006E-2</v>
      </c>
      <c r="H42" s="139">
        <f t="shared" si="2"/>
        <v>9.4174000000000008E-2</v>
      </c>
      <c r="I42" s="140">
        <f t="shared" si="0"/>
        <v>4.2387313298273391E-5</v>
      </c>
    </row>
    <row r="43" spans="2:9">
      <c r="B43" s="135" t="s">
        <v>587</v>
      </c>
      <c r="C43" s="136" t="s">
        <v>94</v>
      </c>
      <c r="D43" s="137">
        <v>23772.05</v>
      </c>
      <c r="E43" s="132">
        <f t="shared" si="1"/>
        <v>9.405418112409037E-4</v>
      </c>
      <c r="F43" s="138">
        <v>0</v>
      </c>
      <c r="G43" s="138">
        <v>0.42</v>
      </c>
      <c r="H43" s="139">
        <f t="shared" si="2"/>
        <v>0.42</v>
      </c>
      <c r="I43" s="140">
        <f t="shared" si="0"/>
        <v>3.9502756072117955E-4</v>
      </c>
    </row>
    <row r="44" spans="2:9">
      <c r="B44" s="135" t="s">
        <v>588</v>
      </c>
      <c r="C44" s="136" t="s">
        <v>95</v>
      </c>
      <c r="D44" s="137">
        <v>51596.160000000003</v>
      </c>
      <c r="E44" s="132">
        <f t="shared" si="1"/>
        <v>2.0414034876872406E-3</v>
      </c>
      <c r="F44" s="138">
        <v>1.52E-2</v>
      </c>
      <c r="G44" s="138">
        <v>8.5000000000000006E-2</v>
      </c>
      <c r="H44" s="139">
        <f t="shared" si="2"/>
        <v>0.10084600000000001</v>
      </c>
      <c r="I44" s="140">
        <f t="shared" si="0"/>
        <v>2.0586737611930748E-4</v>
      </c>
    </row>
    <row r="45" spans="2:9">
      <c r="B45" s="135" t="s">
        <v>1120</v>
      </c>
      <c r="C45" s="136" t="s">
        <v>1121</v>
      </c>
      <c r="D45" s="137" t="s">
        <v>41</v>
      </c>
      <c r="E45" s="132" t="str">
        <f t="shared" si="1"/>
        <v>N/A</v>
      </c>
      <c r="F45" s="138">
        <v>0</v>
      </c>
      <c r="G45" s="138" t="s">
        <v>41</v>
      </c>
      <c r="H45" s="139" t="str">
        <f t="shared" si="2"/>
        <v>N/A</v>
      </c>
      <c r="I45" s="140" t="str">
        <f t="shared" si="0"/>
        <v>N/A</v>
      </c>
    </row>
    <row r="46" spans="2:9">
      <c r="B46" s="135" t="s">
        <v>589</v>
      </c>
      <c r="C46" s="136" t="s">
        <v>590</v>
      </c>
      <c r="D46" s="137">
        <v>44136.68</v>
      </c>
      <c r="E46" s="132">
        <f t="shared" si="1"/>
        <v>1.7462689565838946E-3</v>
      </c>
      <c r="F46" s="138">
        <v>0</v>
      </c>
      <c r="G46" s="138">
        <v>0.27500000000000002</v>
      </c>
      <c r="H46" s="139">
        <f t="shared" si="2"/>
        <v>0.27500000000000002</v>
      </c>
      <c r="I46" s="140">
        <f t="shared" si="0"/>
        <v>4.8022396306057107E-4</v>
      </c>
    </row>
    <row r="47" spans="2:9">
      <c r="B47" s="135" t="s">
        <v>591</v>
      </c>
      <c r="C47" s="136" t="s">
        <v>96</v>
      </c>
      <c r="D47" s="137">
        <v>22328.959999999999</v>
      </c>
      <c r="E47" s="132">
        <f t="shared" si="1"/>
        <v>8.8344591575087927E-4</v>
      </c>
      <c r="F47" s="138">
        <v>5.6999999999999993E-3</v>
      </c>
      <c r="G47" s="138">
        <v>0.155</v>
      </c>
      <c r="H47" s="139">
        <f t="shared" si="2"/>
        <v>0.16114175</v>
      </c>
      <c r="I47" s="140">
        <f t="shared" si="0"/>
        <v>1.4236002089444924E-4</v>
      </c>
    </row>
    <row r="48" spans="2:9">
      <c r="B48" s="135" t="s">
        <v>592</v>
      </c>
      <c r="C48" s="136" t="s">
        <v>97</v>
      </c>
      <c r="D48" s="137">
        <v>4346.16</v>
      </c>
      <c r="E48" s="132">
        <f t="shared" si="1"/>
        <v>1.7195593978402225E-4</v>
      </c>
      <c r="F48" s="138">
        <v>1.6399999999999998E-2</v>
      </c>
      <c r="G48" s="138">
        <v>0.1</v>
      </c>
      <c r="H48" s="139">
        <f t="shared" si="2"/>
        <v>0.11722</v>
      </c>
      <c r="I48" s="140">
        <f t="shared" si="0"/>
        <v>2.015667526148309E-5</v>
      </c>
    </row>
    <row r="49" spans="2:9">
      <c r="B49" s="135" t="s">
        <v>593</v>
      </c>
      <c r="C49" s="136" t="s">
        <v>98</v>
      </c>
      <c r="D49" s="137">
        <v>139159</v>
      </c>
      <c r="E49" s="132">
        <f t="shared" si="1"/>
        <v>5.5058296575378621E-3</v>
      </c>
      <c r="F49" s="138">
        <v>2.5699999999999997E-2</v>
      </c>
      <c r="G49" s="138">
        <v>7.4999999999999997E-2</v>
      </c>
      <c r="H49" s="139">
        <f t="shared" si="2"/>
        <v>0.10166375</v>
      </c>
      <c r="I49" s="140">
        <f t="shared" si="0"/>
        <v>5.5974328984651476E-4</v>
      </c>
    </row>
    <row r="50" spans="2:9">
      <c r="B50" s="135" t="s">
        <v>594</v>
      </c>
      <c r="C50" s="136" t="s">
        <v>99</v>
      </c>
      <c r="D50" s="137">
        <v>20738.990000000002</v>
      </c>
      <c r="E50" s="132">
        <f t="shared" si="1"/>
        <v>8.2053870902623009E-4</v>
      </c>
      <c r="F50" s="138">
        <v>2.3799999999999998E-2</v>
      </c>
      <c r="G50" s="138">
        <v>0.125</v>
      </c>
      <c r="H50" s="139">
        <f t="shared" si="2"/>
        <v>0.15028749999999999</v>
      </c>
      <c r="I50" s="140">
        <f t="shared" si="0"/>
        <v>1.2331671123277954E-4</v>
      </c>
    </row>
    <row r="51" spans="2:9">
      <c r="B51" s="135" t="s">
        <v>595</v>
      </c>
      <c r="C51" s="136" t="s">
        <v>100</v>
      </c>
      <c r="D51" s="137">
        <v>94558.55</v>
      </c>
      <c r="E51" s="132">
        <f t="shared" si="1"/>
        <v>3.741211628164738E-3</v>
      </c>
      <c r="F51" s="138">
        <v>2.07E-2</v>
      </c>
      <c r="G51" s="138">
        <v>7.4999999999999997E-2</v>
      </c>
      <c r="H51" s="139">
        <f t="shared" si="2"/>
        <v>9.647625E-2</v>
      </c>
      <c r="I51" s="140">
        <f t="shared" si="0"/>
        <v>3.6093806834172832E-4</v>
      </c>
    </row>
    <row r="52" spans="2:9">
      <c r="B52" s="135" t="s">
        <v>596</v>
      </c>
      <c r="C52" s="136" t="s">
        <v>101</v>
      </c>
      <c r="D52" s="137">
        <v>861537.6</v>
      </c>
      <c r="E52" s="132">
        <f t="shared" si="1"/>
        <v>3.4086758809448121E-2</v>
      </c>
      <c r="F52" s="138">
        <v>0</v>
      </c>
      <c r="G52" s="138">
        <v>0.39</v>
      </c>
      <c r="H52" s="139">
        <f t="shared" si="2"/>
        <v>0.39</v>
      </c>
      <c r="I52" s="140">
        <f t="shared" si="0"/>
        <v>1.3293835935684768E-2</v>
      </c>
    </row>
    <row r="53" spans="2:9">
      <c r="B53" s="135" t="s">
        <v>597</v>
      </c>
      <c r="C53" s="136" t="s">
        <v>598</v>
      </c>
      <c r="D53" s="137">
        <v>14635.93</v>
      </c>
      <c r="E53" s="132">
        <f t="shared" si="1"/>
        <v>5.790709724821831E-4</v>
      </c>
      <c r="F53" s="138">
        <v>0</v>
      </c>
      <c r="G53" s="138">
        <v>0.12</v>
      </c>
      <c r="H53" s="139">
        <f t="shared" si="2"/>
        <v>0.12</v>
      </c>
      <c r="I53" s="140">
        <f t="shared" si="0"/>
        <v>6.9488516697861969E-5</v>
      </c>
    </row>
    <row r="54" spans="2:9">
      <c r="B54" s="135" t="s">
        <v>599</v>
      </c>
      <c r="C54" s="136" t="s">
        <v>600</v>
      </c>
      <c r="D54" s="137">
        <v>21292.65</v>
      </c>
      <c r="E54" s="132">
        <f t="shared" si="1"/>
        <v>8.4244428213463426E-4</v>
      </c>
      <c r="F54" s="138">
        <v>0</v>
      </c>
      <c r="G54" s="138">
        <v>0.12</v>
      </c>
      <c r="H54" s="139">
        <f t="shared" si="2"/>
        <v>0.12</v>
      </c>
      <c r="I54" s="140">
        <f t="shared" si="0"/>
        <v>1.010933138561561E-4</v>
      </c>
    </row>
    <row r="55" spans="2:9">
      <c r="B55" s="135" t="s">
        <v>601</v>
      </c>
      <c r="C55" s="136" t="s">
        <v>102</v>
      </c>
      <c r="D55" s="137">
        <v>72657.210000000006</v>
      </c>
      <c r="E55" s="132">
        <f t="shared" si="1"/>
        <v>2.8746845094600893E-3</v>
      </c>
      <c r="F55" s="138">
        <v>1.1200000000000002E-2</v>
      </c>
      <c r="G55" s="138">
        <v>0.185</v>
      </c>
      <c r="H55" s="139">
        <f t="shared" si="2"/>
        <v>0.19723599999999999</v>
      </c>
      <c r="I55" s="140">
        <f t="shared" si="0"/>
        <v>5.6699127390787021E-4</v>
      </c>
    </row>
    <row r="56" spans="2:9">
      <c r="B56" s="135" t="s">
        <v>602</v>
      </c>
      <c r="C56" s="136" t="s">
        <v>103</v>
      </c>
      <c r="D56" s="137">
        <v>47627.65</v>
      </c>
      <c r="E56" s="132">
        <f t="shared" si="1"/>
        <v>1.88438928052683E-3</v>
      </c>
      <c r="F56" s="138">
        <v>8.6999999999999994E-3</v>
      </c>
      <c r="G56" s="138">
        <v>0.11</v>
      </c>
      <c r="H56" s="139">
        <f t="shared" si="2"/>
        <v>0.11917849999999999</v>
      </c>
      <c r="I56" s="140">
        <f t="shared" si="0"/>
        <v>2.245786878692668E-4</v>
      </c>
    </row>
    <row r="57" spans="2:9">
      <c r="B57" s="135" t="s">
        <v>603</v>
      </c>
      <c r="C57" s="136" t="s">
        <v>604</v>
      </c>
      <c r="D57" s="137">
        <v>7649.95</v>
      </c>
      <c r="E57" s="132">
        <f t="shared" si="1"/>
        <v>3.0267048188533811E-4</v>
      </c>
      <c r="F57" s="138">
        <v>2.0499999999999997E-2</v>
      </c>
      <c r="G57" s="138">
        <v>7.4999999999999997E-2</v>
      </c>
      <c r="H57" s="139">
        <f t="shared" si="2"/>
        <v>9.626875E-2</v>
      </c>
      <c r="I57" s="140">
        <f t="shared" si="0"/>
        <v>2.9137708952999143E-5</v>
      </c>
    </row>
    <row r="58" spans="2:9">
      <c r="B58" s="135" t="s">
        <v>605</v>
      </c>
      <c r="C58" s="136" t="s">
        <v>104</v>
      </c>
      <c r="D58" s="137">
        <v>6986.49</v>
      </c>
      <c r="E58" s="132">
        <f t="shared" si="1"/>
        <v>2.7642066876085408E-4</v>
      </c>
      <c r="F58" s="138">
        <v>5.3800000000000001E-2</v>
      </c>
      <c r="G58" s="138">
        <v>0.46</v>
      </c>
      <c r="H58" s="139">
        <f t="shared" si="2"/>
        <v>0.52617400000000003</v>
      </c>
      <c r="I58" s="140">
        <f t="shared" si="0"/>
        <v>1.4544536896457364E-4</v>
      </c>
    </row>
    <row r="59" spans="2:9">
      <c r="B59" s="135" t="s">
        <v>606</v>
      </c>
      <c r="C59" s="136" t="s">
        <v>105</v>
      </c>
      <c r="D59" s="137">
        <v>50783.01</v>
      </c>
      <c r="E59" s="132">
        <f t="shared" si="1"/>
        <v>2.0092311856009445E-3</v>
      </c>
      <c r="F59" s="138">
        <v>2.0099999999999996E-2</v>
      </c>
      <c r="G59" s="138">
        <v>0.1</v>
      </c>
      <c r="H59" s="139">
        <f t="shared" si="2"/>
        <v>0.121105</v>
      </c>
      <c r="I59" s="140">
        <f t="shared" si="0"/>
        <v>2.4332794273220238E-4</v>
      </c>
    </row>
    <row r="60" spans="2:9">
      <c r="B60" s="135" t="s">
        <v>607</v>
      </c>
      <c r="C60" s="136" t="s">
        <v>106</v>
      </c>
      <c r="D60" s="137">
        <v>30605.65</v>
      </c>
      <c r="E60" s="132">
        <f t="shared" si="1"/>
        <v>1.2109133829520454E-3</v>
      </c>
      <c r="F60" s="138">
        <v>9.7000000000000003E-3</v>
      </c>
      <c r="G60" s="138">
        <v>9.5000000000000001E-2</v>
      </c>
      <c r="H60" s="139">
        <f t="shared" si="2"/>
        <v>0.10516075</v>
      </c>
      <c r="I60" s="140">
        <f t="shared" si="0"/>
        <v>1.2734055953627431E-4</v>
      </c>
    </row>
    <row r="61" spans="2:9">
      <c r="B61" s="135" t="s">
        <v>608</v>
      </c>
      <c r="C61" s="136" t="s">
        <v>609</v>
      </c>
      <c r="D61" s="137">
        <v>23873.06</v>
      </c>
      <c r="E61" s="132">
        <f t="shared" si="1"/>
        <v>9.4453827466553248E-4</v>
      </c>
      <c r="F61" s="138">
        <v>9.3999999999999986E-3</v>
      </c>
      <c r="G61" s="138">
        <v>0.11</v>
      </c>
      <c r="H61" s="139">
        <f t="shared" si="2"/>
        <v>0.119917</v>
      </c>
      <c r="I61" s="140">
        <f t="shared" si="0"/>
        <v>1.1326619628306666E-4</v>
      </c>
    </row>
    <row r="62" spans="2:9">
      <c r="B62" s="135" t="s">
        <v>610</v>
      </c>
      <c r="C62" s="136" t="s">
        <v>611</v>
      </c>
      <c r="D62" s="137">
        <v>17880.7</v>
      </c>
      <c r="E62" s="132" t="str">
        <f t="shared" si="1"/>
        <v>N/A</v>
      </c>
      <c r="F62" s="138">
        <v>2.4799999999999999E-2</v>
      </c>
      <c r="G62" s="138" t="s">
        <v>41</v>
      </c>
      <c r="H62" s="139" t="str">
        <f t="shared" si="2"/>
        <v>N/A</v>
      </c>
      <c r="I62" s="140" t="str">
        <f t="shared" si="0"/>
        <v>N/A</v>
      </c>
    </row>
    <row r="63" spans="2:9">
      <c r="B63" s="135" t="s">
        <v>612</v>
      </c>
      <c r="C63" s="136" t="s">
        <v>544</v>
      </c>
      <c r="D63" s="137">
        <v>13196.04</v>
      </c>
      <c r="E63" s="132" t="str">
        <f t="shared" si="1"/>
        <v>N/A</v>
      </c>
      <c r="F63" s="138">
        <v>2.5999999999999999E-3</v>
      </c>
      <c r="G63" s="138" t="s">
        <v>41</v>
      </c>
      <c r="H63" s="139" t="str">
        <f t="shared" si="2"/>
        <v>N/A</v>
      </c>
      <c r="I63" s="140" t="str">
        <f t="shared" si="0"/>
        <v>N/A</v>
      </c>
    </row>
    <row r="64" spans="2:9">
      <c r="B64" s="135" t="s">
        <v>613</v>
      </c>
      <c r="C64" s="136" t="s">
        <v>614</v>
      </c>
      <c r="D64" s="137">
        <v>12618.6</v>
      </c>
      <c r="E64" s="132">
        <f t="shared" si="1"/>
        <v>4.9925525561844556E-4</v>
      </c>
      <c r="F64" s="138">
        <v>2.18E-2</v>
      </c>
      <c r="G64" s="138">
        <v>7.4999999999999997E-2</v>
      </c>
      <c r="H64" s="139">
        <f t="shared" si="2"/>
        <v>9.7617499999999996E-2</v>
      </c>
      <c r="I64" s="140">
        <f t="shared" si="0"/>
        <v>4.8736049915333608E-5</v>
      </c>
    </row>
    <row r="65" spans="2:9">
      <c r="B65" s="135" t="s">
        <v>615</v>
      </c>
      <c r="C65" s="136" t="s">
        <v>107</v>
      </c>
      <c r="D65" s="137">
        <v>42239.25</v>
      </c>
      <c r="E65" s="132">
        <f t="shared" si="1"/>
        <v>1.6711970865136724E-3</v>
      </c>
      <c r="F65" s="138">
        <v>7.3000000000000001E-3</v>
      </c>
      <c r="G65" s="138">
        <v>0.1</v>
      </c>
      <c r="H65" s="139">
        <f t="shared" si="2"/>
        <v>0.10766500000000001</v>
      </c>
      <c r="I65" s="140">
        <f t="shared" si="0"/>
        <v>1.7992943431949457E-4</v>
      </c>
    </row>
    <row r="66" spans="2:9">
      <c r="B66" s="135" t="s">
        <v>616</v>
      </c>
      <c r="C66" s="136" t="s">
        <v>108</v>
      </c>
      <c r="D66" s="137">
        <v>29905.26</v>
      </c>
      <c r="E66" s="132">
        <f t="shared" si="1"/>
        <v>1.1832024333631366E-3</v>
      </c>
      <c r="F66" s="138">
        <v>2.9399999999999999E-2</v>
      </c>
      <c r="G66" s="138">
        <v>2.5000000000000001E-2</v>
      </c>
      <c r="H66" s="139">
        <f t="shared" si="2"/>
        <v>5.4767499999999997E-2</v>
      </c>
      <c r="I66" s="140">
        <f t="shared" si="0"/>
        <v>6.4801039269215584E-5</v>
      </c>
    </row>
    <row r="67" spans="2:9">
      <c r="B67" s="135" t="s">
        <v>617</v>
      </c>
      <c r="C67" s="136" t="s">
        <v>109</v>
      </c>
      <c r="D67" s="137">
        <v>123853.6</v>
      </c>
      <c r="E67" s="132">
        <f t="shared" si="1"/>
        <v>4.9002710861161067E-3</v>
      </c>
      <c r="F67" s="138">
        <v>3.4099999999999998E-2</v>
      </c>
      <c r="G67" s="138">
        <v>0.33500000000000002</v>
      </c>
      <c r="H67" s="139">
        <f t="shared" si="2"/>
        <v>0.37481175</v>
      </c>
      <c r="I67" s="140">
        <f t="shared" si="0"/>
        <v>1.8366791812615786E-3</v>
      </c>
    </row>
    <row r="68" spans="2:9">
      <c r="B68" s="135" t="s">
        <v>618</v>
      </c>
      <c r="C68" s="136" t="s">
        <v>110</v>
      </c>
      <c r="D68" s="137">
        <v>10857.69</v>
      </c>
      <c r="E68" s="132">
        <f t="shared" si="1"/>
        <v>4.2958480309827083E-4</v>
      </c>
      <c r="F68" s="138">
        <v>1.9299999999999998E-2</v>
      </c>
      <c r="G68" s="138">
        <v>0.11</v>
      </c>
      <c r="H68" s="139">
        <f t="shared" si="2"/>
        <v>0.13036149999999999</v>
      </c>
      <c r="I68" s="140">
        <f t="shared" si="0"/>
        <v>5.6001319309095232E-5</v>
      </c>
    </row>
    <row r="69" spans="2:9">
      <c r="B69" s="135" t="s">
        <v>619</v>
      </c>
      <c r="C69" s="136" t="s">
        <v>111</v>
      </c>
      <c r="D69" s="137">
        <v>22303.4</v>
      </c>
      <c r="E69" s="132">
        <f t="shared" si="1"/>
        <v>8.8243463364877557E-4</v>
      </c>
      <c r="F69" s="138">
        <v>1.6899999999999998E-2</v>
      </c>
      <c r="G69" s="138">
        <v>9.5000000000000001E-2</v>
      </c>
      <c r="H69" s="139">
        <f t="shared" si="2"/>
        <v>0.11270275</v>
      </c>
      <c r="I69" s="140">
        <f t="shared" si="0"/>
        <v>9.9452809907459548E-5</v>
      </c>
    </row>
    <row r="70" spans="2:9">
      <c r="B70" s="135" t="s">
        <v>620</v>
      </c>
      <c r="C70" s="136" t="s">
        <v>112</v>
      </c>
      <c r="D70" s="137">
        <v>97107.88</v>
      </c>
      <c r="E70" s="132">
        <f t="shared" si="1"/>
        <v>3.8420759396419046E-3</v>
      </c>
      <c r="F70" s="138">
        <v>1.4499999999999999E-2</v>
      </c>
      <c r="G70" s="138">
        <v>0.1</v>
      </c>
      <c r="H70" s="139">
        <f t="shared" si="2"/>
        <v>0.11522500000000001</v>
      </c>
      <c r="I70" s="140">
        <f t="shared" si="0"/>
        <v>4.4270320014523851E-4</v>
      </c>
    </row>
    <row r="71" spans="2:9">
      <c r="B71" s="135" t="s">
        <v>621</v>
      </c>
      <c r="C71" s="136" t="s">
        <v>113</v>
      </c>
      <c r="D71" s="137">
        <v>28614.22</v>
      </c>
      <c r="E71" s="132">
        <f t="shared" si="1"/>
        <v>1.132122400299751E-3</v>
      </c>
      <c r="F71" s="138">
        <v>0</v>
      </c>
      <c r="G71" s="138">
        <v>0.13500000000000001</v>
      </c>
      <c r="H71" s="139">
        <f t="shared" si="2"/>
        <v>0.13500000000000001</v>
      </c>
      <c r="I71" s="140">
        <f t="shared" si="0"/>
        <v>1.528365240404664E-4</v>
      </c>
    </row>
    <row r="72" spans="2:9">
      <c r="B72" s="135" t="s">
        <v>622</v>
      </c>
      <c r="C72" s="136" t="s">
        <v>114</v>
      </c>
      <c r="D72" s="137">
        <v>194544.9</v>
      </c>
      <c r="E72" s="132">
        <f t="shared" si="1"/>
        <v>7.6971743124249065E-3</v>
      </c>
      <c r="F72" s="138">
        <v>2.3799999999999998E-2</v>
      </c>
      <c r="G72" s="138">
        <v>0.12</v>
      </c>
      <c r="H72" s="139">
        <f t="shared" si="2"/>
        <v>0.145228</v>
      </c>
      <c r="I72" s="140">
        <f t="shared" si="0"/>
        <v>1.1178452310448442E-3</v>
      </c>
    </row>
    <row r="73" spans="2:9">
      <c r="B73" s="135" t="s">
        <v>623</v>
      </c>
      <c r="C73" s="136" t="s">
        <v>115</v>
      </c>
      <c r="D73" s="137">
        <v>300432.8</v>
      </c>
      <c r="E73" s="132">
        <f t="shared" si="1"/>
        <v>1.1886631984543873E-2</v>
      </c>
      <c r="F73" s="138">
        <v>2.3E-2</v>
      </c>
      <c r="G73" s="138">
        <v>0.105</v>
      </c>
      <c r="H73" s="139">
        <f t="shared" si="2"/>
        <v>0.1292075</v>
      </c>
      <c r="I73" s="140">
        <f t="shared" si="0"/>
        <v>1.5358420021429526E-3</v>
      </c>
    </row>
    <row r="74" spans="2:9">
      <c r="B74" s="135" t="s">
        <v>624</v>
      </c>
      <c r="C74" s="136" t="s">
        <v>116</v>
      </c>
      <c r="D74" s="137">
        <v>42082.86</v>
      </c>
      <c r="E74" s="132">
        <f t="shared" si="1"/>
        <v>1.6650095118678188E-3</v>
      </c>
      <c r="F74" s="138">
        <v>1.0700000000000001E-2</v>
      </c>
      <c r="G74" s="138">
        <v>0.105</v>
      </c>
      <c r="H74" s="139">
        <f t="shared" si="2"/>
        <v>0.11626175</v>
      </c>
      <c r="I74" s="140">
        <f t="shared" si="0"/>
        <v>1.9357691961639838E-4</v>
      </c>
    </row>
    <row r="75" spans="2:9">
      <c r="B75" s="135" t="s">
        <v>625</v>
      </c>
      <c r="C75" s="136" t="s">
        <v>117</v>
      </c>
      <c r="D75" s="137">
        <v>21284.799999999999</v>
      </c>
      <c r="E75" s="132">
        <f t="shared" si="1"/>
        <v>8.4213369666900364E-4</v>
      </c>
      <c r="F75" s="138">
        <v>2.6800000000000001E-2</v>
      </c>
      <c r="G75" s="138">
        <v>8.5000000000000006E-2</v>
      </c>
      <c r="H75" s="139">
        <f t="shared" si="2"/>
        <v>0.11293900000000001</v>
      </c>
      <c r="I75" s="140">
        <f t="shared" si="0"/>
        <v>9.5109737568100617E-5</v>
      </c>
    </row>
    <row r="76" spans="2:9">
      <c r="B76" s="135" t="s">
        <v>626</v>
      </c>
      <c r="C76" s="136" t="s">
        <v>118</v>
      </c>
      <c r="D76" s="137">
        <v>69893.78</v>
      </c>
      <c r="E76" s="132">
        <f t="shared" si="1"/>
        <v>2.7653493256018413E-3</v>
      </c>
      <c r="F76" s="138">
        <v>1.2199999999999999E-2</v>
      </c>
      <c r="G76" s="138">
        <v>9.5000000000000001E-2</v>
      </c>
      <c r="H76" s="139">
        <f t="shared" si="2"/>
        <v>0.1077795</v>
      </c>
      <c r="I76" s="140">
        <f t="shared" si="0"/>
        <v>2.9804796763870366E-4</v>
      </c>
    </row>
    <row r="77" spans="2:9">
      <c r="B77" s="135" t="s">
        <v>627</v>
      </c>
      <c r="C77" s="136" t="s">
        <v>119</v>
      </c>
      <c r="D77" s="137">
        <v>13339.01</v>
      </c>
      <c r="E77" s="132">
        <f t="shared" si="1"/>
        <v>5.277582970572806E-4</v>
      </c>
      <c r="F77" s="138">
        <v>4.3799999999999999E-2</v>
      </c>
      <c r="G77" s="138">
        <v>7.4999999999999997E-2</v>
      </c>
      <c r="H77" s="139">
        <f t="shared" si="2"/>
        <v>0.12044250000000001</v>
      </c>
      <c r="I77" s="140">
        <f t="shared" ref="I77:I140" si="3">IF(ISNUMBER(H77),E77*H77,"N/A")</f>
        <v>6.356452869332152E-5</v>
      </c>
    </row>
    <row r="78" spans="2:9">
      <c r="B78" s="135" t="s">
        <v>628</v>
      </c>
      <c r="C78" s="136" t="s">
        <v>120</v>
      </c>
      <c r="D78" s="137">
        <v>30374.89</v>
      </c>
      <c r="E78" s="132">
        <f t="shared" ref="E78:E141" si="4">IF(H78="N/A","N/A",D78/$D$513)</f>
        <v>1.201783357213333E-3</v>
      </c>
      <c r="F78" s="138">
        <v>1.1000000000000001E-2</v>
      </c>
      <c r="G78" s="138">
        <v>0.14499999999999999</v>
      </c>
      <c r="H78" s="139">
        <f t="shared" ref="H78:H141" si="5">IF(D78="N/A","N/A",IFERROR(F78*(1+0.5*G78)+G78,"N/A"))</f>
        <v>0.15679749999999998</v>
      </c>
      <c r="I78" s="140">
        <f t="shared" si="3"/>
        <v>1.8843662595265757E-4</v>
      </c>
    </row>
    <row r="79" spans="2:9">
      <c r="B79" s="135" t="s">
        <v>629</v>
      </c>
      <c r="C79" s="136" t="s">
        <v>121</v>
      </c>
      <c r="D79" s="137">
        <v>54459.040000000001</v>
      </c>
      <c r="E79" s="132">
        <f t="shared" si="4"/>
        <v>2.1546734135272656E-3</v>
      </c>
      <c r="F79" s="138">
        <v>0</v>
      </c>
      <c r="G79" s="138">
        <v>0.08</v>
      </c>
      <c r="H79" s="139">
        <f t="shared" si="5"/>
        <v>0.08</v>
      </c>
      <c r="I79" s="140">
        <f t="shared" si="3"/>
        <v>1.7237387308218126E-4</v>
      </c>
    </row>
    <row r="80" spans="2:9">
      <c r="B80" s="135" t="s">
        <v>630</v>
      </c>
      <c r="C80" s="136" t="s">
        <v>122</v>
      </c>
      <c r="D80" s="137">
        <v>45436.74</v>
      </c>
      <c r="E80" s="132">
        <f t="shared" si="4"/>
        <v>1.7977058661950492E-3</v>
      </c>
      <c r="F80" s="138">
        <v>2.52E-2</v>
      </c>
      <c r="G80" s="138">
        <v>7.0000000000000007E-2</v>
      </c>
      <c r="H80" s="139">
        <f t="shared" si="5"/>
        <v>9.6082000000000001E-2</v>
      </c>
      <c r="I80" s="140">
        <f t="shared" si="3"/>
        <v>1.7272717503575273E-4</v>
      </c>
    </row>
    <row r="81" spans="2:9">
      <c r="B81" s="135" t="s">
        <v>631</v>
      </c>
      <c r="C81" s="136" t="s">
        <v>632</v>
      </c>
      <c r="D81" s="137">
        <v>80139.09</v>
      </c>
      <c r="E81" s="132">
        <f t="shared" si="4"/>
        <v>3.1707052971787371E-3</v>
      </c>
      <c r="F81" s="138">
        <v>0</v>
      </c>
      <c r="G81" s="138">
        <v>0.12</v>
      </c>
      <c r="H81" s="139">
        <f t="shared" si="5"/>
        <v>0.12</v>
      </c>
      <c r="I81" s="140">
        <f t="shared" si="3"/>
        <v>3.8048463566144844E-4</v>
      </c>
    </row>
    <row r="82" spans="2:9">
      <c r="B82" s="135" t="s">
        <v>1122</v>
      </c>
      <c r="C82" s="136" t="s">
        <v>1123</v>
      </c>
      <c r="D82" s="137">
        <v>14368.86</v>
      </c>
      <c r="E82" s="132" t="str">
        <f t="shared" si="4"/>
        <v>N/A</v>
      </c>
      <c r="F82" s="138">
        <v>3.2500000000000001E-2</v>
      </c>
      <c r="G82" s="138" t="s">
        <v>41</v>
      </c>
      <c r="H82" s="139" t="str">
        <f t="shared" si="5"/>
        <v>N/A</v>
      </c>
      <c r="I82" s="140" t="str">
        <f t="shared" si="3"/>
        <v>N/A</v>
      </c>
    </row>
    <row r="83" spans="2:9">
      <c r="B83" s="135" t="s">
        <v>633</v>
      </c>
      <c r="C83" s="136" t="s">
        <v>123</v>
      </c>
      <c r="D83" s="137">
        <v>75677.8</v>
      </c>
      <c r="E83" s="132">
        <f t="shared" si="4"/>
        <v>2.9941942357822261E-3</v>
      </c>
      <c r="F83" s="138">
        <v>2.69E-2</v>
      </c>
      <c r="G83" s="138">
        <v>0.09</v>
      </c>
      <c r="H83" s="139">
        <f t="shared" si="5"/>
        <v>0.11811049999999999</v>
      </c>
      <c r="I83" s="140">
        <f t="shared" si="3"/>
        <v>3.5364577828535661E-4</v>
      </c>
    </row>
    <row r="84" spans="2:9">
      <c r="B84" s="135" t="s">
        <v>634</v>
      </c>
      <c r="C84" s="136" t="s">
        <v>124</v>
      </c>
      <c r="D84" s="137">
        <v>21773.02</v>
      </c>
      <c r="E84" s="132">
        <f t="shared" si="4"/>
        <v>8.6145013437984616E-4</v>
      </c>
      <c r="F84" s="138">
        <v>9.1000000000000004E-3</v>
      </c>
      <c r="G84" s="138">
        <v>0.25</v>
      </c>
      <c r="H84" s="139">
        <f t="shared" si="5"/>
        <v>0.26023750000000001</v>
      </c>
      <c r="I84" s="140">
        <f t="shared" si="3"/>
        <v>2.2418162934567521E-4</v>
      </c>
    </row>
    <row r="85" spans="2:9">
      <c r="B85" s="135" t="s">
        <v>635</v>
      </c>
      <c r="C85" s="136" t="s">
        <v>125</v>
      </c>
      <c r="D85" s="137">
        <v>96909.88</v>
      </c>
      <c r="E85" s="132">
        <f t="shared" si="4"/>
        <v>3.834242064203072E-3</v>
      </c>
      <c r="F85" s="138">
        <v>2.76E-2</v>
      </c>
      <c r="G85" s="138">
        <v>0.09</v>
      </c>
      <c r="H85" s="139">
        <f t="shared" si="5"/>
        <v>0.11884199999999999</v>
      </c>
      <c r="I85" s="140">
        <f t="shared" si="3"/>
        <v>4.5566899539402144E-4</v>
      </c>
    </row>
    <row r="86" spans="2:9">
      <c r="B86" s="135" t="s">
        <v>636</v>
      </c>
      <c r="C86" s="136" t="s">
        <v>637</v>
      </c>
      <c r="D86" s="137">
        <v>13965.16</v>
      </c>
      <c r="E86" s="132">
        <f t="shared" si="4"/>
        <v>5.5253193900690173E-4</v>
      </c>
      <c r="F86" s="138">
        <v>1.77E-2</v>
      </c>
      <c r="G86" s="138">
        <v>0.11</v>
      </c>
      <c r="H86" s="139">
        <f t="shared" si="5"/>
        <v>0.1286735</v>
      </c>
      <c r="I86" s="140">
        <f t="shared" si="3"/>
        <v>7.1096218453804564E-5</v>
      </c>
    </row>
    <row r="87" spans="2:9">
      <c r="B87" s="135" t="s">
        <v>638</v>
      </c>
      <c r="C87" s="136" t="s">
        <v>126</v>
      </c>
      <c r="D87" s="137">
        <v>0</v>
      </c>
      <c r="E87" s="132" t="str">
        <f t="shared" si="4"/>
        <v>N/A</v>
      </c>
      <c r="F87" s="138">
        <v>0</v>
      </c>
      <c r="G87" s="138" t="s">
        <v>41</v>
      </c>
      <c r="H87" s="139" t="str">
        <f t="shared" si="5"/>
        <v>N/A</v>
      </c>
      <c r="I87" s="140" t="str">
        <f t="shared" si="3"/>
        <v>N/A</v>
      </c>
    </row>
    <row r="88" spans="2:9">
      <c r="B88" s="135" t="s">
        <v>639</v>
      </c>
      <c r="C88" s="136" t="s">
        <v>127</v>
      </c>
      <c r="D88" s="137">
        <v>60294.75</v>
      </c>
      <c r="E88" s="132">
        <f t="shared" si="4"/>
        <v>2.3855634399775148E-3</v>
      </c>
      <c r="F88" s="138">
        <v>0</v>
      </c>
      <c r="G88" s="138">
        <v>0.155</v>
      </c>
      <c r="H88" s="139">
        <f t="shared" si="5"/>
        <v>0.155</v>
      </c>
      <c r="I88" s="140">
        <f t="shared" si="3"/>
        <v>3.697623331965148E-4</v>
      </c>
    </row>
    <row r="89" spans="2:9">
      <c r="B89" s="135" t="s">
        <v>640</v>
      </c>
      <c r="C89" s="136" t="s">
        <v>128</v>
      </c>
      <c r="D89" s="137">
        <v>8808.99</v>
      </c>
      <c r="E89" s="132">
        <f t="shared" si="4"/>
        <v>3.4852793132283537E-4</v>
      </c>
      <c r="F89" s="138">
        <v>1.5900000000000001E-2</v>
      </c>
      <c r="G89" s="138">
        <v>4.4999999999999998E-2</v>
      </c>
      <c r="H89" s="139">
        <f t="shared" si="5"/>
        <v>6.125775E-2</v>
      </c>
      <c r="I89" s="140">
        <f t="shared" si="3"/>
        <v>2.135003688499142E-5</v>
      </c>
    </row>
    <row r="90" spans="2:9">
      <c r="B90" s="135" t="s">
        <v>641</v>
      </c>
      <c r="C90" s="136" t="s">
        <v>129</v>
      </c>
      <c r="D90" s="137">
        <v>21488.2</v>
      </c>
      <c r="E90" s="132">
        <f t="shared" si="4"/>
        <v>8.5018122325616799E-4</v>
      </c>
      <c r="F90" s="138">
        <v>2.8399999999999998E-2</v>
      </c>
      <c r="G90" s="138">
        <v>0.05</v>
      </c>
      <c r="H90" s="139">
        <f t="shared" si="5"/>
        <v>7.911E-2</v>
      </c>
      <c r="I90" s="140">
        <f t="shared" si="3"/>
        <v>6.7257836571795449E-5</v>
      </c>
    </row>
    <row r="91" spans="2:9">
      <c r="B91" s="135" t="s">
        <v>642</v>
      </c>
      <c r="C91" s="136" t="s">
        <v>130</v>
      </c>
      <c r="D91" s="137">
        <v>163106.4</v>
      </c>
      <c r="E91" s="132">
        <f t="shared" si="4"/>
        <v>6.4533091963454286E-3</v>
      </c>
      <c r="F91" s="138">
        <v>2.81E-2</v>
      </c>
      <c r="G91" s="138">
        <v>0.1</v>
      </c>
      <c r="H91" s="139">
        <f t="shared" si="5"/>
        <v>0.12950500000000001</v>
      </c>
      <c r="I91" s="140">
        <f t="shared" si="3"/>
        <v>8.3573580747271477E-4</v>
      </c>
    </row>
    <row r="92" spans="2:9">
      <c r="B92" s="135" t="s">
        <v>643</v>
      </c>
      <c r="C92" s="136" t="s">
        <v>131</v>
      </c>
      <c r="D92" s="137">
        <v>14005.9</v>
      </c>
      <c r="E92" s="132">
        <f t="shared" si="4"/>
        <v>5.5414381822598273E-4</v>
      </c>
      <c r="F92" s="138">
        <v>2.9500000000000002E-2</v>
      </c>
      <c r="G92" s="138">
        <v>5.5E-2</v>
      </c>
      <c r="H92" s="139">
        <f t="shared" si="5"/>
        <v>8.5311250000000005E-2</v>
      </c>
      <c r="I92" s="140">
        <f t="shared" si="3"/>
        <v>4.7274701812631374E-5</v>
      </c>
    </row>
    <row r="93" spans="2:9">
      <c r="B93" s="135" t="s">
        <v>644</v>
      </c>
      <c r="C93" s="136" t="s">
        <v>132</v>
      </c>
      <c r="D93" s="137">
        <v>15895.25</v>
      </c>
      <c r="E93" s="132">
        <f t="shared" si="4"/>
        <v>6.2889600287425681E-4</v>
      </c>
      <c r="F93" s="138">
        <v>3.5400000000000001E-2</v>
      </c>
      <c r="G93" s="138">
        <v>0.105</v>
      </c>
      <c r="H93" s="139">
        <f t="shared" si="5"/>
        <v>0.14225850000000001</v>
      </c>
      <c r="I93" s="140">
        <f t="shared" si="3"/>
        <v>8.9465802024887473E-5</v>
      </c>
    </row>
    <row r="94" spans="2:9">
      <c r="B94" s="135" t="s">
        <v>645</v>
      </c>
      <c r="C94" s="136" t="s">
        <v>133</v>
      </c>
      <c r="D94" s="137">
        <v>77952.41</v>
      </c>
      <c r="E94" s="132">
        <f t="shared" si="4"/>
        <v>3.0841892429131499E-3</v>
      </c>
      <c r="F94" s="138">
        <v>2.92E-2</v>
      </c>
      <c r="G94" s="138">
        <v>0.12</v>
      </c>
      <c r="H94" s="139">
        <f t="shared" si="5"/>
        <v>0.150952</v>
      </c>
      <c r="I94" s="140">
        <f t="shared" si="3"/>
        <v>4.6556453459622581E-4</v>
      </c>
    </row>
    <row r="95" spans="2:9">
      <c r="B95" s="135" t="s">
        <v>646</v>
      </c>
      <c r="C95" s="136" t="s">
        <v>134</v>
      </c>
      <c r="D95" s="137">
        <v>68161.63</v>
      </c>
      <c r="E95" s="132">
        <f t="shared" si="4"/>
        <v>2.696816763271671E-3</v>
      </c>
      <c r="F95" s="138">
        <v>0.02</v>
      </c>
      <c r="G95" s="138">
        <v>0.1</v>
      </c>
      <c r="H95" s="139">
        <f t="shared" si="5"/>
        <v>0.12100000000000001</v>
      </c>
      <c r="I95" s="140">
        <f t="shared" si="3"/>
        <v>3.263148283558722E-4</v>
      </c>
    </row>
    <row r="96" spans="2:9">
      <c r="B96" s="135" t="s">
        <v>647</v>
      </c>
      <c r="C96" s="136" t="s">
        <v>648</v>
      </c>
      <c r="D96" s="137">
        <v>13336.14</v>
      </c>
      <c r="E96" s="132">
        <f t="shared" si="4"/>
        <v>5.2764474542844495E-4</v>
      </c>
      <c r="F96" s="138">
        <v>1.2E-2</v>
      </c>
      <c r="G96" s="138">
        <v>0.14499999999999999</v>
      </c>
      <c r="H96" s="139">
        <f t="shared" si="5"/>
        <v>0.15786999999999998</v>
      </c>
      <c r="I96" s="140">
        <f t="shared" si="3"/>
        <v>8.3299275960788593E-5</v>
      </c>
    </row>
    <row r="97" spans="2:9">
      <c r="B97" s="135" t="s">
        <v>649</v>
      </c>
      <c r="C97" s="136" t="s">
        <v>650</v>
      </c>
      <c r="D97" s="137">
        <v>19430.14</v>
      </c>
      <c r="E97" s="132">
        <f t="shared" si="4"/>
        <v>7.6875402282362414E-4</v>
      </c>
      <c r="F97" s="138">
        <v>0</v>
      </c>
      <c r="G97" s="138">
        <v>0.11</v>
      </c>
      <c r="H97" s="139">
        <f t="shared" si="5"/>
        <v>0.11</v>
      </c>
      <c r="I97" s="140">
        <f t="shared" si="3"/>
        <v>8.4562942510598655E-5</v>
      </c>
    </row>
    <row r="98" spans="2:9">
      <c r="B98" s="135" t="s">
        <v>651</v>
      </c>
      <c r="C98" s="136" t="s">
        <v>135</v>
      </c>
      <c r="D98" s="137">
        <v>56160</v>
      </c>
      <c r="E98" s="132">
        <f t="shared" si="4"/>
        <v>2.2219719426506824E-3</v>
      </c>
      <c r="F98" s="138">
        <v>3.56E-2</v>
      </c>
      <c r="G98" s="138">
        <v>0.125</v>
      </c>
      <c r="H98" s="139">
        <f t="shared" si="5"/>
        <v>0.162825</v>
      </c>
      <c r="I98" s="140">
        <f t="shared" si="3"/>
        <v>3.6179258156209736E-4</v>
      </c>
    </row>
    <row r="99" spans="2:9">
      <c r="B99" s="135" t="s">
        <v>652</v>
      </c>
      <c r="C99" s="136" t="s">
        <v>136</v>
      </c>
      <c r="D99" s="137">
        <v>23295.83</v>
      </c>
      <c r="E99" s="132">
        <f t="shared" si="4"/>
        <v>9.2170015385968748E-4</v>
      </c>
      <c r="F99" s="138">
        <v>4.53E-2</v>
      </c>
      <c r="G99" s="138">
        <v>0.1</v>
      </c>
      <c r="H99" s="139">
        <f t="shared" si="5"/>
        <v>0.147565</v>
      </c>
      <c r="I99" s="140">
        <f t="shared" si="3"/>
        <v>1.3601068320430478E-4</v>
      </c>
    </row>
    <row r="100" spans="2:9">
      <c r="B100" s="135" t="s">
        <v>653</v>
      </c>
      <c r="C100" s="136" t="s">
        <v>654</v>
      </c>
      <c r="D100" s="137">
        <v>18465.82</v>
      </c>
      <c r="E100" s="132">
        <f t="shared" si="4"/>
        <v>7.3060067553486153E-4</v>
      </c>
      <c r="F100" s="138">
        <v>0</v>
      </c>
      <c r="G100" s="138">
        <v>0.125</v>
      </c>
      <c r="H100" s="139">
        <f t="shared" si="5"/>
        <v>0.125</v>
      </c>
      <c r="I100" s="140">
        <f t="shared" si="3"/>
        <v>9.1325084441857692E-5</v>
      </c>
    </row>
    <row r="101" spans="2:9">
      <c r="B101" s="135" t="s">
        <v>1124</v>
      </c>
      <c r="C101" s="136" t="s">
        <v>1125</v>
      </c>
      <c r="D101" s="137">
        <v>19343.04</v>
      </c>
      <c r="E101" s="132">
        <f t="shared" si="4"/>
        <v>7.653079089310872E-4</v>
      </c>
      <c r="F101" s="138">
        <v>1.1299999999999999E-2</v>
      </c>
      <c r="G101" s="138">
        <v>0.105</v>
      </c>
      <c r="H101" s="139">
        <f t="shared" si="5"/>
        <v>0.11689324999999999</v>
      </c>
      <c r="I101" s="140">
        <f t="shared" si="3"/>
        <v>8.9459328725658807E-5</v>
      </c>
    </row>
    <row r="102" spans="2:9">
      <c r="B102" s="135" t="s">
        <v>655</v>
      </c>
      <c r="C102" s="136" t="s">
        <v>656</v>
      </c>
      <c r="D102" s="137">
        <v>14964</v>
      </c>
      <c r="E102" s="132">
        <f t="shared" si="4"/>
        <v>5.920510710438891E-4</v>
      </c>
      <c r="F102" s="138">
        <v>2.1400000000000002E-2</v>
      </c>
      <c r="G102" s="138">
        <v>8.5000000000000006E-2</v>
      </c>
      <c r="H102" s="139">
        <f t="shared" si="5"/>
        <v>0.1073095</v>
      </c>
      <c r="I102" s="140">
        <f t="shared" si="3"/>
        <v>6.3532704408184222E-5</v>
      </c>
    </row>
    <row r="103" spans="2:9">
      <c r="B103" s="135" t="s">
        <v>657</v>
      </c>
      <c r="C103" s="136" t="s">
        <v>137</v>
      </c>
      <c r="D103" s="137">
        <v>22215.98</v>
      </c>
      <c r="E103" s="132">
        <f t="shared" si="4"/>
        <v>8.7897585894744848E-4</v>
      </c>
      <c r="F103" s="138">
        <v>1.0200000000000001E-2</v>
      </c>
      <c r="G103" s="138">
        <v>0.09</v>
      </c>
      <c r="H103" s="139">
        <f t="shared" si="5"/>
        <v>0.100659</v>
      </c>
      <c r="I103" s="140">
        <f t="shared" si="3"/>
        <v>8.8476830985791217E-5</v>
      </c>
    </row>
    <row r="104" spans="2:9">
      <c r="B104" s="135" t="s">
        <v>658</v>
      </c>
      <c r="C104" s="136" t="s">
        <v>138</v>
      </c>
      <c r="D104" s="137">
        <v>9683.0300000000007</v>
      </c>
      <c r="E104" s="132" t="str">
        <f t="shared" si="4"/>
        <v>N/A</v>
      </c>
      <c r="F104" s="138">
        <v>2.81E-2</v>
      </c>
      <c r="G104" s="138" t="s">
        <v>41</v>
      </c>
      <c r="H104" s="139" t="str">
        <f t="shared" si="5"/>
        <v>N/A</v>
      </c>
      <c r="I104" s="140" t="str">
        <f t="shared" si="3"/>
        <v>N/A</v>
      </c>
    </row>
    <row r="105" spans="2:9">
      <c r="B105" s="135" t="s">
        <v>659</v>
      </c>
      <c r="C105" s="136" t="s">
        <v>139</v>
      </c>
      <c r="D105" s="137">
        <v>17117.28</v>
      </c>
      <c r="E105" s="132">
        <f t="shared" si="4"/>
        <v>6.7724565339201696E-4</v>
      </c>
      <c r="F105" s="138">
        <v>3.7900000000000003E-2</v>
      </c>
      <c r="G105" s="138">
        <v>9.5000000000000001E-2</v>
      </c>
      <c r="H105" s="139">
        <f t="shared" si="5"/>
        <v>0.13470025000000002</v>
      </c>
      <c r="I105" s="140">
        <f t="shared" si="3"/>
        <v>9.1225158823318044E-5</v>
      </c>
    </row>
    <row r="106" spans="2:9">
      <c r="B106" s="135" t="s">
        <v>660</v>
      </c>
      <c r="C106" s="136" t="s">
        <v>140</v>
      </c>
      <c r="D106" s="137">
        <v>17106.939999999999</v>
      </c>
      <c r="E106" s="132">
        <f t="shared" si="4"/>
        <v>6.7683655100798901E-4</v>
      </c>
      <c r="F106" s="138">
        <v>1.3100000000000001E-2</v>
      </c>
      <c r="G106" s="138">
        <v>0.09</v>
      </c>
      <c r="H106" s="139">
        <f t="shared" si="5"/>
        <v>0.10368949999999999</v>
      </c>
      <c r="I106" s="140">
        <f t="shared" si="3"/>
        <v>7.0180843555742872E-5</v>
      </c>
    </row>
    <row r="107" spans="2:9">
      <c r="B107" s="135" t="s">
        <v>661</v>
      </c>
      <c r="C107" s="136" t="s">
        <v>141</v>
      </c>
      <c r="D107" s="137">
        <v>10313.450000000001</v>
      </c>
      <c r="E107" s="132">
        <f t="shared" si="4"/>
        <v>4.0805193254862327E-4</v>
      </c>
      <c r="F107" s="138">
        <v>2.6200000000000001E-2</v>
      </c>
      <c r="G107" s="138">
        <v>0.09</v>
      </c>
      <c r="H107" s="139">
        <f t="shared" si="5"/>
        <v>0.117379</v>
      </c>
      <c r="I107" s="140">
        <f t="shared" si="3"/>
        <v>4.7896727790624848E-5</v>
      </c>
    </row>
    <row r="108" spans="2:9">
      <c r="B108" s="135" t="s">
        <v>662</v>
      </c>
      <c r="C108" s="136" t="s">
        <v>526</v>
      </c>
      <c r="D108" s="137">
        <v>100360.3</v>
      </c>
      <c r="E108" s="132">
        <f t="shared" si="4"/>
        <v>3.9707580262821453E-3</v>
      </c>
      <c r="F108" s="138">
        <v>0</v>
      </c>
      <c r="G108" s="138">
        <v>0.17499999999999999</v>
      </c>
      <c r="H108" s="139">
        <f t="shared" si="5"/>
        <v>0.17499999999999999</v>
      </c>
      <c r="I108" s="140">
        <f t="shared" si="3"/>
        <v>6.9488265459937543E-4</v>
      </c>
    </row>
    <row r="109" spans="2:9">
      <c r="B109" s="135" t="s">
        <v>663</v>
      </c>
      <c r="C109" s="136" t="s">
        <v>142</v>
      </c>
      <c r="D109" s="137">
        <v>73038.2</v>
      </c>
      <c r="E109" s="132">
        <f t="shared" si="4"/>
        <v>2.8897583892754466E-3</v>
      </c>
      <c r="F109" s="138">
        <v>2.9999999999999997E-4</v>
      </c>
      <c r="G109" s="138">
        <v>0.14499999999999999</v>
      </c>
      <c r="H109" s="139">
        <f t="shared" si="5"/>
        <v>0.14532175</v>
      </c>
      <c r="I109" s="140">
        <f t="shared" si="3"/>
        <v>4.1994474620668911E-4</v>
      </c>
    </row>
    <row r="110" spans="2:9">
      <c r="B110" s="135" t="s">
        <v>664</v>
      </c>
      <c r="C110" s="136" t="s">
        <v>143</v>
      </c>
      <c r="D110" s="137">
        <v>17107.98</v>
      </c>
      <c r="E110" s="132">
        <f t="shared" si="4"/>
        <v>6.7687769863655669E-4</v>
      </c>
      <c r="F110" s="138">
        <v>2.1400000000000002E-2</v>
      </c>
      <c r="G110" s="138">
        <v>9.5000000000000001E-2</v>
      </c>
      <c r="H110" s="139">
        <f t="shared" si="5"/>
        <v>0.11741650000000001</v>
      </c>
      <c r="I110" s="140">
        <f t="shared" si="3"/>
        <v>7.9476610301959261E-5</v>
      </c>
    </row>
    <row r="111" spans="2:9">
      <c r="B111" s="135" t="s">
        <v>665</v>
      </c>
      <c r="C111" s="136" t="s">
        <v>144</v>
      </c>
      <c r="D111" s="137">
        <v>58124.73</v>
      </c>
      <c r="E111" s="132">
        <f t="shared" si="4"/>
        <v>2.2997065390695584E-3</v>
      </c>
      <c r="F111" s="138">
        <v>2.5399999999999999E-2</v>
      </c>
      <c r="G111" s="138">
        <v>0.06</v>
      </c>
      <c r="H111" s="139">
        <f t="shared" si="5"/>
        <v>8.6162000000000002E-2</v>
      </c>
      <c r="I111" s="140">
        <f t="shared" si="3"/>
        <v>1.981473148193113E-4</v>
      </c>
    </row>
    <row r="112" spans="2:9">
      <c r="B112" s="135" t="s">
        <v>666</v>
      </c>
      <c r="C112" s="136" t="s">
        <v>145</v>
      </c>
      <c r="D112" s="137">
        <v>18923.39</v>
      </c>
      <c r="E112" s="132">
        <f t="shared" si="4"/>
        <v>7.4870444515378373E-4</v>
      </c>
      <c r="F112" s="138">
        <v>2.81E-2</v>
      </c>
      <c r="G112" s="138">
        <v>0.05</v>
      </c>
      <c r="H112" s="139">
        <f t="shared" si="5"/>
        <v>7.8802499999999998E-2</v>
      </c>
      <c r="I112" s="140">
        <f t="shared" si="3"/>
        <v>5.8999782039231044E-5</v>
      </c>
    </row>
    <row r="113" spans="2:9">
      <c r="B113" s="135" t="s">
        <v>667</v>
      </c>
      <c r="C113" s="136" t="s">
        <v>146</v>
      </c>
      <c r="D113" s="137">
        <v>10170.24</v>
      </c>
      <c r="E113" s="132">
        <f t="shared" si="4"/>
        <v>4.0238582496480903E-4</v>
      </c>
      <c r="F113" s="138">
        <v>3.7999999999999999E-2</v>
      </c>
      <c r="G113" s="138">
        <v>9.5000000000000001E-2</v>
      </c>
      <c r="H113" s="139">
        <f t="shared" si="5"/>
        <v>0.13480500000000001</v>
      </c>
      <c r="I113" s="140">
        <f t="shared" si="3"/>
        <v>5.4243621134381087E-5</v>
      </c>
    </row>
    <row r="114" spans="2:9">
      <c r="B114" s="135" t="s">
        <v>668</v>
      </c>
      <c r="C114" s="136" t="s">
        <v>147</v>
      </c>
      <c r="D114" s="137">
        <v>200349</v>
      </c>
      <c r="E114" s="132">
        <f t="shared" si="4"/>
        <v>7.9268136883568659E-3</v>
      </c>
      <c r="F114" s="138">
        <v>1.9099999999999999E-2</v>
      </c>
      <c r="G114" s="138">
        <v>0.13500000000000001</v>
      </c>
      <c r="H114" s="139">
        <f t="shared" si="5"/>
        <v>0.15538925000000001</v>
      </c>
      <c r="I114" s="140">
        <f t="shared" si="3"/>
        <v>1.2317416339235072E-3</v>
      </c>
    </row>
    <row r="115" spans="2:9">
      <c r="B115" s="135" t="s">
        <v>669</v>
      </c>
      <c r="C115" s="136" t="s">
        <v>148</v>
      </c>
      <c r="D115" s="137">
        <v>74145.850000000006</v>
      </c>
      <c r="E115" s="132">
        <f t="shared" si="4"/>
        <v>2.9335825919513197E-3</v>
      </c>
      <c r="F115" s="138">
        <v>1.4499999999999999E-2</v>
      </c>
      <c r="G115" s="138">
        <v>0.03</v>
      </c>
      <c r="H115" s="139">
        <f t="shared" si="5"/>
        <v>4.4717499999999993E-2</v>
      </c>
      <c r="I115" s="140">
        <f t="shared" si="3"/>
        <v>1.3118247955558313E-4</v>
      </c>
    </row>
    <row r="116" spans="2:9">
      <c r="B116" s="135" t="s">
        <v>670</v>
      </c>
      <c r="C116" s="136" t="s">
        <v>149</v>
      </c>
      <c r="D116" s="137">
        <v>22789.31</v>
      </c>
      <c r="E116" s="132">
        <f t="shared" si="4"/>
        <v>9.0165967614616507E-4</v>
      </c>
      <c r="F116" s="138">
        <v>0</v>
      </c>
      <c r="G116" s="138">
        <v>0.26500000000000001</v>
      </c>
      <c r="H116" s="139">
        <f t="shared" si="5"/>
        <v>0.26500000000000001</v>
      </c>
      <c r="I116" s="140">
        <f t="shared" si="3"/>
        <v>2.3893981417873376E-4</v>
      </c>
    </row>
    <row r="117" spans="2:9">
      <c r="B117" s="135" t="s">
        <v>671</v>
      </c>
      <c r="C117" s="136" t="s">
        <v>150</v>
      </c>
      <c r="D117" s="137">
        <v>27379.9</v>
      </c>
      <c r="E117" s="132">
        <f t="shared" si="4"/>
        <v>1.0832864955943986E-3</v>
      </c>
      <c r="F117" s="138">
        <v>2.9300000000000003E-2</v>
      </c>
      <c r="G117" s="138">
        <v>0.08</v>
      </c>
      <c r="H117" s="139">
        <f t="shared" si="5"/>
        <v>0.11047200000000001</v>
      </c>
      <c r="I117" s="140">
        <f t="shared" si="3"/>
        <v>1.1967282574130441E-4</v>
      </c>
    </row>
    <row r="118" spans="2:9">
      <c r="B118" s="135" t="s">
        <v>672</v>
      </c>
      <c r="C118" s="136" t="s">
        <v>6</v>
      </c>
      <c r="D118" s="137">
        <v>17519.27</v>
      </c>
      <c r="E118" s="132">
        <f t="shared" si="4"/>
        <v>6.9315039878422051E-4</v>
      </c>
      <c r="F118" s="138">
        <v>2.64E-2</v>
      </c>
      <c r="G118" s="138">
        <v>7.0000000000000007E-2</v>
      </c>
      <c r="H118" s="139">
        <f t="shared" si="5"/>
        <v>9.7324000000000008E-2</v>
      </c>
      <c r="I118" s="140">
        <f t="shared" si="3"/>
        <v>6.7460169411275476E-5</v>
      </c>
    </row>
    <row r="119" spans="2:9">
      <c r="B119" s="135" t="s">
        <v>673</v>
      </c>
      <c r="C119" s="136" t="s">
        <v>151</v>
      </c>
      <c r="D119" s="137">
        <v>25188.41</v>
      </c>
      <c r="E119" s="132">
        <f t="shared" si="4"/>
        <v>9.9658013354668581E-4</v>
      </c>
      <c r="F119" s="138">
        <v>0</v>
      </c>
      <c r="G119" s="138">
        <v>0.155</v>
      </c>
      <c r="H119" s="139">
        <f t="shared" si="5"/>
        <v>0.155</v>
      </c>
      <c r="I119" s="140">
        <f t="shared" si="3"/>
        <v>1.544699206997363E-4</v>
      </c>
    </row>
    <row r="120" spans="2:9">
      <c r="B120" s="135" t="s">
        <v>674</v>
      </c>
      <c r="C120" s="136" t="s">
        <v>7</v>
      </c>
      <c r="D120" s="137">
        <v>12450.41</v>
      </c>
      <c r="E120" s="132">
        <f t="shared" si="4"/>
        <v>4.9260081364845942E-4</v>
      </c>
      <c r="F120" s="138">
        <v>4.8000000000000001E-2</v>
      </c>
      <c r="G120" s="138">
        <v>0.105</v>
      </c>
      <c r="H120" s="139">
        <f t="shared" si="5"/>
        <v>0.15551999999999999</v>
      </c>
      <c r="I120" s="140">
        <f t="shared" si="3"/>
        <v>7.6609278538608409E-5</v>
      </c>
    </row>
    <row r="121" spans="2:9">
      <c r="B121" s="135" t="s">
        <v>675</v>
      </c>
      <c r="C121" s="136" t="s">
        <v>152</v>
      </c>
      <c r="D121" s="137">
        <v>46371.839999999997</v>
      </c>
      <c r="E121" s="132">
        <f t="shared" si="4"/>
        <v>1.8347031233811718E-3</v>
      </c>
      <c r="F121" s="138">
        <v>1.61E-2</v>
      </c>
      <c r="G121" s="138">
        <v>0.06</v>
      </c>
      <c r="H121" s="139">
        <f t="shared" si="5"/>
        <v>7.6582999999999998E-2</v>
      </c>
      <c r="I121" s="140">
        <f t="shared" si="3"/>
        <v>1.4050706929790029E-4</v>
      </c>
    </row>
    <row r="122" spans="2:9">
      <c r="B122" s="135" t="s">
        <v>676</v>
      </c>
      <c r="C122" s="136" t="s">
        <v>153</v>
      </c>
      <c r="D122" s="137">
        <v>6510.47</v>
      </c>
      <c r="E122" s="132">
        <f t="shared" si="4"/>
        <v>2.5758692438513156E-4</v>
      </c>
      <c r="F122" s="138">
        <v>2.5099999999999997E-2</v>
      </c>
      <c r="G122" s="138">
        <v>0.46500000000000002</v>
      </c>
      <c r="H122" s="139">
        <f t="shared" si="5"/>
        <v>0.49593575000000001</v>
      </c>
      <c r="I122" s="140">
        <f t="shared" si="3"/>
        <v>1.2774656453513352E-4</v>
      </c>
    </row>
    <row r="123" spans="2:9">
      <c r="B123" s="135" t="s">
        <v>677</v>
      </c>
      <c r="C123" s="136" t="s">
        <v>527</v>
      </c>
      <c r="D123" s="137">
        <v>15455.28</v>
      </c>
      <c r="E123" s="132">
        <f t="shared" si="4"/>
        <v>6.1148857773878637E-4</v>
      </c>
      <c r="F123" s="138">
        <v>2.0000000000000001E-4</v>
      </c>
      <c r="G123" s="138">
        <v>0.14499999999999999</v>
      </c>
      <c r="H123" s="139">
        <f t="shared" si="5"/>
        <v>0.1452145</v>
      </c>
      <c r="I123" s="140">
        <f t="shared" si="3"/>
        <v>8.8797008072048994E-5</v>
      </c>
    </row>
    <row r="124" spans="2:9">
      <c r="B124" s="135" t="s">
        <v>678</v>
      </c>
      <c r="C124" s="136" t="s">
        <v>154</v>
      </c>
      <c r="D124" s="137">
        <v>65660.570000000007</v>
      </c>
      <c r="E124" s="132">
        <f t="shared" si="4"/>
        <v>2.5978622556704261E-3</v>
      </c>
      <c r="F124" s="138">
        <v>2.81E-2</v>
      </c>
      <c r="G124" s="138">
        <v>0.37</v>
      </c>
      <c r="H124" s="139">
        <f t="shared" si="5"/>
        <v>0.4032985</v>
      </c>
      <c r="I124" s="140">
        <f t="shared" si="3"/>
        <v>1.0477139509184994E-3</v>
      </c>
    </row>
    <row r="125" spans="2:9">
      <c r="B125" s="135" t="s">
        <v>679</v>
      </c>
      <c r="C125" s="136" t="s">
        <v>155</v>
      </c>
      <c r="D125" s="137">
        <v>128908.6</v>
      </c>
      <c r="E125" s="132">
        <f t="shared" si="4"/>
        <v>5.1002722999711498E-3</v>
      </c>
      <c r="F125" s="138">
        <v>9.4999999999999998E-3</v>
      </c>
      <c r="G125" s="138">
        <v>0.09</v>
      </c>
      <c r="H125" s="139">
        <f t="shared" si="5"/>
        <v>9.9927500000000002E-2</v>
      </c>
      <c r="I125" s="140">
        <f t="shared" si="3"/>
        <v>5.0965746025536708E-4</v>
      </c>
    </row>
    <row r="126" spans="2:9">
      <c r="B126" s="135" t="s">
        <v>680</v>
      </c>
      <c r="C126" s="136" t="s">
        <v>529</v>
      </c>
      <c r="D126" s="137">
        <v>8909.89</v>
      </c>
      <c r="E126" s="132">
        <f t="shared" si="4"/>
        <v>3.5252004259444245E-4</v>
      </c>
      <c r="F126" s="138">
        <v>4.2500000000000003E-2</v>
      </c>
      <c r="G126" s="138">
        <v>0.05</v>
      </c>
      <c r="H126" s="139">
        <f t="shared" si="5"/>
        <v>9.3562499999999993E-2</v>
      </c>
      <c r="I126" s="140">
        <f t="shared" si="3"/>
        <v>3.2982656485242521E-5</v>
      </c>
    </row>
    <row r="127" spans="2:9">
      <c r="B127" s="135" t="s">
        <v>681</v>
      </c>
      <c r="C127" s="136" t="s">
        <v>156</v>
      </c>
      <c r="D127" s="137">
        <v>15384.49</v>
      </c>
      <c r="E127" s="132">
        <f t="shared" si="4"/>
        <v>6.0868776944426634E-4</v>
      </c>
      <c r="F127" s="138">
        <v>2.9399999999999999E-2</v>
      </c>
      <c r="G127" s="138">
        <v>5.0000000000000001E-3</v>
      </c>
      <c r="H127" s="139">
        <f t="shared" si="5"/>
        <v>3.4473499999999997E-2</v>
      </c>
      <c r="I127" s="140">
        <f t="shared" si="3"/>
        <v>2.0983597819936914E-5</v>
      </c>
    </row>
    <row r="128" spans="2:9">
      <c r="B128" s="135" t="s">
        <v>682</v>
      </c>
      <c r="C128" s="136" t="s">
        <v>683</v>
      </c>
      <c r="D128" s="137">
        <v>5590.71</v>
      </c>
      <c r="E128" s="132">
        <f t="shared" si="4"/>
        <v>2.2119659472038099E-4</v>
      </c>
      <c r="F128" s="138">
        <v>0</v>
      </c>
      <c r="G128" s="138">
        <v>0.105</v>
      </c>
      <c r="H128" s="139">
        <f t="shared" si="5"/>
        <v>0.105</v>
      </c>
      <c r="I128" s="140">
        <f t="shared" si="3"/>
        <v>2.3225642445640003E-5</v>
      </c>
    </row>
    <row r="129" spans="2:9">
      <c r="B129" s="135" t="s">
        <v>684</v>
      </c>
      <c r="C129" s="136" t="s">
        <v>685</v>
      </c>
      <c r="D129" s="137">
        <v>20509.98</v>
      </c>
      <c r="E129" s="132">
        <f t="shared" si="4"/>
        <v>8.1147792208558834E-4</v>
      </c>
      <c r="F129" s="138">
        <v>0</v>
      </c>
      <c r="G129" s="138">
        <v>0.17499999999999999</v>
      </c>
      <c r="H129" s="139">
        <f t="shared" si="5"/>
        <v>0.17499999999999999</v>
      </c>
      <c r="I129" s="140">
        <f t="shared" si="3"/>
        <v>1.4200863636497794E-4</v>
      </c>
    </row>
    <row r="130" spans="2:9">
      <c r="B130" s="135" t="s">
        <v>686</v>
      </c>
      <c r="C130" s="136" t="s">
        <v>157</v>
      </c>
      <c r="D130" s="137">
        <v>140182.9</v>
      </c>
      <c r="E130" s="132">
        <f t="shared" si="4"/>
        <v>5.546340289163218E-3</v>
      </c>
      <c r="F130" s="138">
        <v>0</v>
      </c>
      <c r="G130" s="138">
        <v>0.30499999999999999</v>
      </c>
      <c r="H130" s="139">
        <f t="shared" si="5"/>
        <v>0.30499999999999999</v>
      </c>
      <c r="I130" s="140">
        <f t="shared" si="3"/>
        <v>1.6916337881947815E-3</v>
      </c>
    </row>
    <row r="131" spans="2:9">
      <c r="B131" s="135" t="s">
        <v>687</v>
      </c>
      <c r="C131" s="136" t="s">
        <v>158</v>
      </c>
      <c r="D131" s="137">
        <v>184568.3</v>
      </c>
      <c r="E131" s="132">
        <f t="shared" si="4"/>
        <v>7.3024498593791658E-3</v>
      </c>
      <c r="F131" s="138">
        <v>3.2199999999999999E-2</v>
      </c>
      <c r="G131" s="138">
        <v>0.08</v>
      </c>
      <c r="H131" s="139">
        <f t="shared" si="5"/>
        <v>0.11348800000000001</v>
      </c>
      <c r="I131" s="140">
        <f t="shared" si="3"/>
        <v>8.2874042964122278E-4</v>
      </c>
    </row>
    <row r="132" spans="2:9">
      <c r="B132" s="135" t="s">
        <v>688</v>
      </c>
      <c r="C132" s="136" t="s">
        <v>159</v>
      </c>
      <c r="D132" s="137">
        <v>55272.11</v>
      </c>
      <c r="E132" s="132">
        <f t="shared" si="4"/>
        <v>2.1868425504113641E-3</v>
      </c>
      <c r="F132" s="138">
        <v>1.3600000000000001E-2</v>
      </c>
      <c r="G132" s="138">
        <v>0.14499999999999999</v>
      </c>
      <c r="H132" s="139">
        <f t="shared" si="5"/>
        <v>0.15958600000000001</v>
      </c>
      <c r="I132" s="140">
        <f t="shared" si="3"/>
        <v>3.4898945524994794E-4</v>
      </c>
    </row>
    <row r="133" spans="2:9">
      <c r="B133" s="135" t="s">
        <v>689</v>
      </c>
      <c r="C133" s="136" t="s">
        <v>160</v>
      </c>
      <c r="D133" s="137">
        <v>26327.07</v>
      </c>
      <c r="E133" s="132">
        <f t="shared" si="4"/>
        <v>1.0416312477243678E-3</v>
      </c>
      <c r="F133" s="138">
        <v>0.01</v>
      </c>
      <c r="G133" s="138">
        <v>0.155</v>
      </c>
      <c r="H133" s="139">
        <f t="shared" si="5"/>
        <v>0.16577500000000001</v>
      </c>
      <c r="I133" s="140">
        <f t="shared" si="3"/>
        <v>1.7267642009150707E-4</v>
      </c>
    </row>
    <row r="134" spans="2:9">
      <c r="B134" s="135" t="s">
        <v>690</v>
      </c>
      <c r="C134" s="136" t="s">
        <v>161</v>
      </c>
      <c r="D134" s="137">
        <v>15417.21</v>
      </c>
      <c r="E134" s="132">
        <f t="shared" si="4"/>
        <v>6.0998233714304711E-4</v>
      </c>
      <c r="F134" s="138">
        <v>7.0699999999999999E-2</v>
      </c>
      <c r="G134" s="138">
        <v>0.01</v>
      </c>
      <c r="H134" s="139">
        <f t="shared" si="5"/>
        <v>8.1053499999999987E-2</v>
      </c>
      <c r="I134" s="140">
        <f t="shared" si="3"/>
        <v>4.9441203363623958E-5</v>
      </c>
    </row>
    <row r="135" spans="2:9">
      <c r="B135" s="135" t="s">
        <v>691</v>
      </c>
      <c r="C135" s="136" t="s">
        <v>162</v>
      </c>
      <c r="D135" s="137">
        <v>34215.5</v>
      </c>
      <c r="E135" s="132">
        <f t="shared" si="4"/>
        <v>1.3537371973604776E-3</v>
      </c>
      <c r="F135" s="138">
        <v>1.29E-2</v>
      </c>
      <c r="G135" s="138">
        <v>0.06</v>
      </c>
      <c r="H135" s="139">
        <f t="shared" si="5"/>
        <v>7.3286999999999991E-2</v>
      </c>
      <c r="I135" s="140">
        <f t="shared" si="3"/>
        <v>9.9211337982957305E-5</v>
      </c>
    </row>
    <row r="136" spans="2:9">
      <c r="B136" s="135" t="s">
        <v>1126</v>
      </c>
      <c r="C136" s="136" t="s">
        <v>1127</v>
      </c>
      <c r="D136" s="137">
        <v>18575.04</v>
      </c>
      <c r="E136" s="132" t="str">
        <f t="shared" si="4"/>
        <v>N/A</v>
      </c>
      <c r="F136" s="138">
        <v>2.18E-2</v>
      </c>
      <c r="G136" s="138" t="s">
        <v>41</v>
      </c>
      <c r="H136" s="139" t="str">
        <f t="shared" si="5"/>
        <v>N/A</v>
      </c>
      <c r="I136" s="140" t="str">
        <f t="shared" si="3"/>
        <v>N/A</v>
      </c>
    </row>
    <row r="137" spans="2:9">
      <c r="B137" s="135" t="s">
        <v>692</v>
      </c>
      <c r="C137" s="136" t="s">
        <v>163</v>
      </c>
      <c r="D137" s="137">
        <v>14388.99</v>
      </c>
      <c r="E137" s="132">
        <f t="shared" si="4"/>
        <v>5.6930078459902498E-4</v>
      </c>
      <c r="F137" s="138">
        <v>1.26E-2</v>
      </c>
      <c r="G137" s="138">
        <v>7.0000000000000007E-2</v>
      </c>
      <c r="H137" s="139">
        <f t="shared" si="5"/>
        <v>8.3041000000000004E-2</v>
      </c>
      <c r="I137" s="140">
        <f t="shared" si="3"/>
        <v>4.7275306453887634E-5</v>
      </c>
    </row>
    <row r="138" spans="2:9">
      <c r="B138" s="135" t="s">
        <v>693</v>
      </c>
      <c r="C138" s="136" t="s">
        <v>164</v>
      </c>
      <c r="D138" s="137">
        <v>96898.48</v>
      </c>
      <c r="E138" s="132">
        <f t="shared" si="4"/>
        <v>3.833791022889927E-3</v>
      </c>
      <c r="F138" s="138">
        <v>2.69E-2</v>
      </c>
      <c r="G138" s="138">
        <v>6.5000000000000002E-2</v>
      </c>
      <c r="H138" s="139">
        <f t="shared" si="5"/>
        <v>9.2774250000000003E-2</v>
      </c>
      <c r="I138" s="140">
        <f t="shared" si="3"/>
        <v>3.5567708680534583E-4</v>
      </c>
    </row>
    <row r="139" spans="2:9">
      <c r="B139" s="135" t="s">
        <v>694</v>
      </c>
      <c r="C139" s="136" t="s">
        <v>165</v>
      </c>
      <c r="D139" s="137">
        <v>219965.1</v>
      </c>
      <c r="E139" s="132">
        <f t="shared" si="4"/>
        <v>8.7029252236885974E-3</v>
      </c>
      <c r="F139" s="138">
        <v>4.1700000000000001E-2</v>
      </c>
      <c r="G139" s="138">
        <v>0.16500000000000001</v>
      </c>
      <c r="H139" s="139">
        <f t="shared" si="5"/>
        <v>0.21014025</v>
      </c>
      <c r="I139" s="140">
        <f t="shared" si="3"/>
        <v>1.8288348822372278E-3</v>
      </c>
    </row>
    <row r="140" spans="2:9">
      <c r="B140" s="135" t="s">
        <v>695</v>
      </c>
      <c r="C140" s="136" t="s">
        <v>166</v>
      </c>
      <c r="D140" s="137">
        <v>14756.63</v>
      </c>
      <c r="E140" s="132">
        <f t="shared" si="4"/>
        <v>5.8384647129767337E-4</v>
      </c>
      <c r="F140" s="138">
        <v>6.8000000000000005E-3</v>
      </c>
      <c r="G140" s="138">
        <v>0.21</v>
      </c>
      <c r="H140" s="139">
        <f t="shared" si="5"/>
        <v>0.21751399999999999</v>
      </c>
      <c r="I140" s="140">
        <f t="shared" si="3"/>
        <v>1.2699478135784213E-4</v>
      </c>
    </row>
    <row r="141" spans="2:9">
      <c r="B141" s="135" t="s">
        <v>696</v>
      </c>
      <c r="C141" s="136" t="s">
        <v>8</v>
      </c>
      <c r="D141" s="137">
        <v>66819.38</v>
      </c>
      <c r="E141" s="132">
        <f t="shared" si="4"/>
        <v>2.6437106051516055E-3</v>
      </c>
      <c r="F141" s="138">
        <v>4.6300000000000001E-2</v>
      </c>
      <c r="G141" s="138">
        <v>6.5000000000000002E-2</v>
      </c>
      <c r="H141" s="139">
        <f t="shared" si="5"/>
        <v>0.11280475000000001</v>
      </c>
      <c r="I141" s="140">
        <f t="shared" ref="I141:I204" si="6">IF(ISNUMBER(H141),E141*H141,"N/A")</f>
        <v>2.9822311388647557E-4</v>
      </c>
    </row>
    <row r="142" spans="2:9">
      <c r="B142" s="135" t="s">
        <v>697</v>
      </c>
      <c r="C142" s="136" t="s">
        <v>167</v>
      </c>
      <c r="D142" s="137">
        <v>36140</v>
      </c>
      <c r="E142" s="132">
        <f t="shared" ref="E142:E205" si="7">IF(H142="N/A","N/A",D142/$D$513)</f>
        <v>1.4298800927242817E-3</v>
      </c>
      <c r="F142" s="138">
        <v>3.1E-2</v>
      </c>
      <c r="G142" s="138">
        <v>0.1</v>
      </c>
      <c r="H142" s="139">
        <f t="shared" ref="H142:H205" si="8">IF(D142="N/A","N/A",IFERROR(F142*(1+0.5*G142)+G142,"N/A"))</f>
        <v>0.13255</v>
      </c>
      <c r="I142" s="140">
        <f t="shared" si="6"/>
        <v>1.8953060629060353E-4</v>
      </c>
    </row>
    <row r="143" spans="2:9">
      <c r="B143" s="135" t="s">
        <v>1128</v>
      </c>
      <c r="C143" s="136" t="s">
        <v>1129</v>
      </c>
      <c r="D143" s="137">
        <v>44609.55</v>
      </c>
      <c r="E143" s="132" t="str">
        <f t="shared" si="7"/>
        <v>N/A</v>
      </c>
      <c r="F143" s="138">
        <v>2.0199999999999999E-2</v>
      </c>
      <c r="G143" s="138" t="s">
        <v>41</v>
      </c>
      <c r="H143" s="139" t="str">
        <f t="shared" si="8"/>
        <v>N/A</v>
      </c>
      <c r="I143" s="140" t="str">
        <f t="shared" si="6"/>
        <v>N/A</v>
      </c>
    </row>
    <row r="144" spans="2:9">
      <c r="B144" s="135" t="s">
        <v>698</v>
      </c>
      <c r="C144" s="136" t="s">
        <v>168</v>
      </c>
      <c r="D144" s="137">
        <v>51821.79</v>
      </c>
      <c r="E144" s="132">
        <f t="shared" si="7"/>
        <v>2.0503305448350377E-3</v>
      </c>
      <c r="F144" s="138">
        <v>1.8500000000000003E-2</v>
      </c>
      <c r="G144" s="138">
        <v>0.13500000000000001</v>
      </c>
      <c r="H144" s="139">
        <f t="shared" si="8"/>
        <v>0.15474875000000002</v>
      </c>
      <c r="I144" s="140">
        <f t="shared" si="6"/>
        <v>3.1728608890004109E-4</v>
      </c>
    </row>
    <row r="145" spans="2:9">
      <c r="B145" s="135" t="s">
        <v>699</v>
      </c>
      <c r="C145" s="136" t="s">
        <v>169</v>
      </c>
      <c r="D145" s="137">
        <v>26184.37</v>
      </c>
      <c r="E145" s="132">
        <f t="shared" si="7"/>
        <v>1.0359853183045627E-3</v>
      </c>
      <c r="F145" s="138">
        <v>2.12E-2</v>
      </c>
      <c r="G145" s="138">
        <v>7.4999999999999997E-2</v>
      </c>
      <c r="H145" s="139">
        <f t="shared" si="8"/>
        <v>9.6994999999999998E-2</v>
      </c>
      <c r="I145" s="140">
        <f t="shared" si="6"/>
        <v>1.0048539594895106E-4</v>
      </c>
    </row>
    <row r="146" spans="2:9">
      <c r="B146" s="135" t="s">
        <v>700</v>
      </c>
      <c r="C146" s="136" t="s">
        <v>170</v>
      </c>
      <c r="D146" s="137">
        <v>39488.46</v>
      </c>
      <c r="E146" s="132">
        <f t="shared" si="7"/>
        <v>1.5623620046026311E-3</v>
      </c>
      <c r="F146" s="138">
        <v>8.3000000000000001E-3</v>
      </c>
      <c r="G146" s="138">
        <v>0.12</v>
      </c>
      <c r="H146" s="139">
        <f t="shared" si="8"/>
        <v>0.128798</v>
      </c>
      <c r="I146" s="140">
        <f t="shared" si="6"/>
        <v>2.0122910146880968E-4</v>
      </c>
    </row>
    <row r="147" spans="2:9">
      <c r="B147" s="135" t="s">
        <v>701</v>
      </c>
      <c r="C147" s="136" t="s">
        <v>171</v>
      </c>
      <c r="D147" s="137">
        <v>14330.25</v>
      </c>
      <c r="E147" s="132">
        <f t="shared" si="7"/>
        <v>5.6697673488550462E-4</v>
      </c>
      <c r="F147" s="138">
        <v>0.02</v>
      </c>
      <c r="G147" s="138">
        <v>0.09</v>
      </c>
      <c r="H147" s="139">
        <f t="shared" si="8"/>
        <v>0.1109</v>
      </c>
      <c r="I147" s="140">
        <f t="shared" si="6"/>
        <v>6.2877719898802464E-5</v>
      </c>
    </row>
    <row r="148" spans="2:9">
      <c r="B148" s="135" t="s">
        <v>702</v>
      </c>
      <c r="C148" s="136" t="s">
        <v>172</v>
      </c>
      <c r="D148" s="137">
        <v>20543.71</v>
      </c>
      <c r="E148" s="132">
        <f t="shared" si="7"/>
        <v>8.128124504621127E-4</v>
      </c>
      <c r="F148" s="138">
        <v>1.26E-2</v>
      </c>
      <c r="G148" s="138">
        <v>7.4999999999999997E-2</v>
      </c>
      <c r="H148" s="139">
        <f t="shared" si="8"/>
        <v>8.8072499999999998E-2</v>
      </c>
      <c r="I148" s="140">
        <f t="shared" si="6"/>
        <v>7.1586424543324421E-5</v>
      </c>
    </row>
    <row r="149" spans="2:9">
      <c r="B149" s="135" t="s">
        <v>703</v>
      </c>
      <c r="C149" s="136" t="s">
        <v>173</v>
      </c>
      <c r="D149" s="137">
        <v>105711.9</v>
      </c>
      <c r="E149" s="132">
        <f t="shared" si="7"/>
        <v>4.1824942272844492E-3</v>
      </c>
      <c r="F149" s="138">
        <v>4.5999999999999999E-3</v>
      </c>
      <c r="G149" s="138">
        <v>0.14000000000000001</v>
      </c>
      <c r="H149" s="139">
        <f t="shared" si="8"/>
        <v>0.14492200000000002</v>
      </c>
      <c r="I149" s="140">
        <f t="shared" si="6"/>
        <v>6.0613542840651702E-4</v>
      </c>
    </row>
    <row r="150" spans="2:9">
      <c r="B150" s="135" t="s">
        <v>704</v>
      </c>
      <c r="C150" s="136" t="s">
        <v>174</v>
      </c>
      <c r="D150" s="137">
        <v>262590.7</v>
      </c>
      <c r="E150" s="132">
        <f t="shared" si="7"/>
        <v>1.0389408258564862E-2</v>
      </c>
      <c r="F150" s="138">
        <v>1.1899999999999999E-2</v>
      </c>
      <c r="G150" s="138">
        <v>6.5000000000000002E-2</v>
      </c>
      <c r="H150" s="139">
        <f t="shared" si="8"/>
        <v>7.7286750000000001E-2</v>
      </c>
      <c r="I150" s="140">
        <f t="shared" si="6"/>
        <v>8.0296359872763785E-4</v>
      </c>
    </row>
    <row r="151" spans="2:9">
      <c r="B151" s="135" t="s">
        <v>705</v>
      </c>
      <c r="C151" s="136" t="s">
        <v>175</v>
      </c>
      <c r="D151" s="137">
        <v>16906.16</v>
      </c>
      <c r="E151" s="132">
        <f t="shared" si="7"/>
        <v>6.6889268479279314E-4</v>
      </c>
      <c r="F151" s="138">
        <v>0</v>
      </c>
      <c r="G151" s="138">
        <v>0.18</v>
      </c>
      <c r="H151" s="139">
        <f t="shared" si="8"/>
        <v>0.18</v>
      </c>
      <c r="I151" s="140">
        <f t="shared" si="6"/>
        <v>1.2040068326270276E-4</v>
      </c>
    </row>
    <row r="152" spans="2:9">
      <c r="B152" s="135" t="s">
        <v>706</v>
      </c>
      <c r="C152" s="136" t="s">
        <v>707</v>
      </c>
      <c r="D152" s="137">
        <v>16566.75</v>
      </c>
      <c r="E152" s="132">
        <f t="shared" si="7"/>
        <v>6.554639188195903E-4</v>
      </c>
      <c r="F152" s="138">
        <v>0</v>
      </c>
      <c r="G152" s="138">
        <v>-0.02</v>
      </c>
      <c r="H152" s="139">
        <f t="shared" si="8"/>
        <v>-0.02</v>
      </c>
      <c r="I152" s="140">
        <f t="shared" si="6"/>
        <v>-1.3109278376391806E-5</v>
      </c>
    </row>
    <row r="153" spans="2:9">
      <c r="B153" s="135" t="s">
        <v>708</v>
      </c>
      <c r="C153" s="136" t="s">
        <v>176</v>
      </c>
      <c r="D153" s="137">
        <v>24259.18</v>
      </c>
      <c r="E153" s="132">
        <f t="shared" si="7"/>
        <v>9.5981512307180528E-4</v>
      </c>
      <c r="F153" s="138">
        <v>3.8800000000000001E-2</v>
      </c>
      <c r="G153" s="138">
        <v>7.0000000000000007E-2</v>
      </c>
      <c r="H153" s="139">
        <f t="shared" si="8"/>
        <v>0.11015800000000001</v>
      </c>
      <c r="I153" s="140">
        <f t="shared" si="6"/>
        <v>1.0573131432734393E-4</v>
      </c>
    </row>
    <row r="154" spans="2:9">
      <c r="B154" s="135" t="s">
        <v>709</v>
      </c>
      <c r="C154" s="136" t="s">
        <v>177</v>
      </c>
      <c r="D154" s="137">
        <v>21492.36</v>
      </c>
      <c r="E154" s="132">
        <f t="shared" si="7"/>
        <v>8.5034581377043848E-4</v>
      </c>
      <c r="F154" s="138">
        <v>0</v>
      </c>
      <c r="G154" s="138">
        <v>0.115</v>
      </c>
      <c r="H154" s="139">
        <f t="shared" si="8"/>
        <v>0.115</v>
      </c>
      <c r="I154" s="140">
        <f t="shared" si="6"/>
        <v>9.7789768583600431E-5</v>
      </c>
    </row>
    <row r="155" spans="2:9">
      <c r="B155" s="135" t="s">
        <v>710</v>
      </c>
      <c r="C155" s="136" t="s">
        <v>178</v>
      </c>
      <c r="D155" s="137">
        <v>16172.46</v>
      </c>
      <c r="E155" s="132">
        <f t="shared" si="7"/>
        <v>6.3986382413889695E-4</v>
      </c>
      <c r="F155" s="138">
        <v>1.7600000000000001E-2</v>
      </c>
      <c r="G155" s="138">
        <v>0.125</v>
      </c>
      <c r="H155" s="139">
        <f t="shared" si="8"/>
        <v>0.14369999999999999</v>
      </c>
      <c r="I155" s="140">
        <f t="shared" si="6"/>
        <v>9.1948431528759484E-5</v>
      </c>
    </row>
    <row r="156" spans="2:9">
      <c r="B156" s="135" t="s">
        <v>1091</v>
      </c>
      <c r="C156" s="136" t="s">
        <v>1092</v>
      </c>
      <c r="D156" s="137">
        <v>38557.79</v>
      </c>
      <c r="E156" s="132" t="str">
        <f t="shared" si="7"/>
        <v>N/A</v>
      </c>
      <c r="F156" s="138">
        <v>5.5800000000000002E-2</v>
      </c>
      <c r="G156" s="138" t="s">
        <v>41</v>
      </c>
      <c r="H156" s="139" t="str">
        <f t="shared" si="8"/>
        <v>N/A</v>
      </c>
      <c r="I156" s="140" t="str">
        <f t="shared" si="6"/>
        <v>N/A</v>
      </c>
    </row>
    <row r="157" spans="2:9">
      <c r="B157" s="135" t="s">
        <v>711</v>
      </c>
      <c r="C157" s="136" t="s">
        <v>712</v>
      </c>
      <c r="D157" s="137">
        <v>12642.32</v>
      </c>
      <c r="E157" s="132">
        <f t="shared" si="7"/>
        <v>5.0019373807000671E-4</v>
      </c>
      <c r="F157" s="138">
        <v>2.6699999999999998E-2</v>
      </c>
      <c r="G157" s="138">
        <v>4.4999999999999998E-2</v>
      </c>
      <c r="H157" s="139">
        <f t="shared" si="8"/>
        <v>7.2300749999999997E-2</v>
      </c>
      <c r="I157" s="140">
        <f t="shared" si="6"/>
        <v>3.6164382407765035E-5</v>
      </c>
    </row>
    <row r="158" spans="2:9">
      <c r="B158" s="135" t="s">
        <v>713</v>
      </c>
      <c r="C158" s="136" t="s">
        <v>179</v>
      </c>
      <c r="D158" s="137">
        <v>14527.11</v>
      </c>
      <c r="E158" s="132">
        <f t="shared" si="7"/>
        <v>5.747655061930227E-4</v>
      </c>
      <c r="F158" s="138">
        <v>0.03</v>
      </c>
      <c r="G158" s="138">
        <v>0.11</v>
      </c>
      <c r="H158" s="139">
        <f t="shared" si="8"/>
        <v>0.14165</v>
      </c>
      <c r="I158" s="140">
        <f t="shared" si="6"/>
        <v>8.1415533952241666E-5</v>
      </c>
    </row>
    <row r="159" spans="2:9">
      <c r="B159" s="135" t="s">
        <v>714</v>
      </c>
      <c r="C159" s="136" t="s">
        <v>9</v>
      </c>
      <c r="D159" s="137">
        <v>22990.65</v>
      </c>
      <c r="E159" s="132">
        <f t="shared" si="7"/>
        <v>9.0962569877674356E-4</v>
      </c>
      <c r="F159" s="138">
        <v>3.2300000000000002E-2</v>
      </c>
      <c r="G159" s="138">
        <v>4.4999999999999998E-2</v>
      </c>
      <c r="H159" s="139">
        <f t="shared" si="8"/>
        <v>7.8026750000000006E-2</v>
      </c>
      <c r="I159" s="140">
        <f t="shared" si="6"/>
        <v>7.097513699202828E-5</v>
      </c>
    </row>
    <row r="160" spans="2:9">
      <c r="B160" s="135" t="s">
        <v>715</v>
      </c>
      <c r="C160" s="136" t="s">
        <v>10</v>
      </c>
      <c r="D160" s="137">
        <v>65092.41</v>
      </c>
      <c r="E160" s="132">
        <f t="shared" si="7"/>
        <v>2.5753829896637236E-3</v>
      </c>
      <c r="F160" s="138">
        <v>4.2800000000000005E-2</v>
      </c>
      <c r="G160" s="138">
        <v>0.06</v>
      </c>
      <c r="H160" s="139">
        <f t="shared" si="8"/>
        <v>0.10408400000000001</v>
      </c>
      <c r="I160" s="140">
        <f t="shared" si="6"/>
        <v>2.6805616309615905E-4</v>
      </c>
    </row>
    <row r="161" spans="2:9">
      <c r="B161" s="135" t="s">
        <v>716</v>
      </c>
      <c r="C161" s="136" t="s">
        <v>180</v>
      </c>
      <c r="D161" s="137">
        <v>9708.2900000000009</v>
      </c>
      <c r="E161" s="132">
        <f t="shared" si="7"/>
        <v>3.8410876052557327E-4</v>
      </c>
      <c r="F161" s="138">
        <v>0</v>
      </c>
      <c r="G161" s="138">
        <v>0.115</v>
      </c>
      <c r="H161" s="139">
        <f t="shared" si="8"/>
        <v>0.115</v>
      </c>
      <c r="I161" s="140">
        <f t="shared" si="6"/>
        <v>4.4172507460440927E-5</v>
      </c>
    </row>
    <row r="162" spans="2:9">
      <c r="B162" s="135" t="s">
        <v>717</v>
      </c>
      <c r="C162" s="136" t="s">
        <v>181</v>
      </c>
      <c r="D162" s="137">
        <v>8534.4699999999993</v>
      </c>
      <c r="E162" s="132">
        <f t="shared" si="7"/>
        <v>3.3766653998208631E-4</v>
      </c>
      <c r="F162" s="138">
        <v>1.6299999999999999E-2</v>
      </c>
      <c r="G162" s="138">
        <v>0.18</v>
      </c>
      <c r="H162" s="139">
        <f t="shared" si="8"/>
        <v>0.197767</v>
      </c>
      <c r="I162" s="140">
        <f t="shared" si="6"/>
        <v>6.6779298612637268E-5</v>
      </c>
    </row>
    <row r="163" spans="2:9">
      <c r="B163" s="135" t="s">
        <v>718</v>
      </c>
      <c r="C163" s="136" t="s">
        <v>719</v>
      </c>
      <c r="D163" s="137">
        <v>9278.57</v>
      </c>
      <c r="E163" s="132">
        <f t="shared" si="7"/>
        <v>3.6710687692165852E-4</v>
      </c>
      <c r="F163" s="138">
        <v>2.3099999999999999E-2</v>
      </c>
      <c r="G163" s="138">
        <v>0.1</v>
      </c>
      <c r="H163" s="139">
        <f t="shared" si="8"/>
        <v>0.124255</v>
      </c>
      <c r="I163" s="140">
        <f t="shared" si="6"/>
        <v>4.5614864991900678E-5</v>
      </c>
    </row>
    <row r="164" spans="2:9">
      <c r="B164" s="135" t="s">
        <v>720</v>
      </c>
      <c r="C164" s="136" t="s">
        <v>182</v>
      </c>
      <c r="D164" s="137">
        <v>29921.16</v>
      </c>
      <c r="E164" s="132">
        <f t="shared" si="7"/>
        <v>1.1838315172998913E-3</v>
      </c>
      <c r="F164" s="138">
        <v>0</v>
      </c>
      <c r="G164" s="138">
        <v>0.11</v>
      </c>
      <c r="H164" s="139">
        <f t="shared" si="8"/>
        <v>0.11</v>
      </c>
      <c r="I164" s="140">
        <f t="shared" si="6"/>
        <v>1.3022146690298803E-4</v>
      </c>
    </row>
    <row r="165" spans="2:9">
      <c r="B165" s="135" t="s">
        <v>721</v>
      </c>
      <c r="C165" s="136" t="s">
        <v>183</v>
      </c>
      <c r="D165" s="137">
        <v>28493.01</v>
      </c>
      <c r="E165" s="132">
        <f t="shared" si="7"/>
        <v>1.1273267233202515E-3</v>
      </c>
      <c r="F165" s="138">
        <v>1.7000000000000001E-2</v>
      </c>
      <c r="G165" s="138">
        <v>0.1</v>
      </c>
      <c r="H165" s="139">
        <f t="shared" si="8"/>
        <v>0.11785000000000001</v>
      </c>
      <c r="I165" s="140">
        <f t="shared" si="6"/>
        <v>1.3285545434329164E-4</v>
      </c>
    </row>
    <row r="166" spans="2:9">
      <c r="B166" s="135" t="s">
        <v>722</v>
      </c>
      <c r="C166" s="136" t="s">
        <v>184</v>
      </c>
      <c r="D166" s="137">
        <v>53331.41</v>
      </c>
      <c r="E166" s="132">
        <f t="shared" si="7"/>
        <v>2.1100587016025648E-3</v>
      </c>
      <c r="F166" s="138">
        <v>9.8999999999999991E-3</v>
      </c>
      <c r="G166" s="138">
        <v>0.1</v>
      </c>
      <c r="H166" s="139">
        <f t="shared" si="8"/>
        <v>0.11039500000000001</v>
      </c>
      <c r="I166" s="140">
        <f t="shared" si="6"/>
        <v>2.3293993036341515E-4</v>
      </c>
    </row>
    <row r="167" spans="2:9">
      <c r="B167" s="135" t="s">
        <v>723</v>
      </c>
      <c r="C167" s="136" t="s">
        <v>11</v>
      </c>
      <c r="D167" s="137">
        <v>28781.08</v>
      </c>
      <c r="E167" s="132">
        <f t="shared" si="7"/>
        <v>1.1387242207832034E-3</v>
      </c>
      <c r="F167" s="138">
        <v>3.5299999999999998E-2</v>
      </c>
      <c r="G167" s="138">
        <v>0.03</v>
      </c>
      <c r="H167" s="139">
        <f t="shared" si="8"/>
        <v>6.5829499999999985E-2</v>
      </c>
      <c r="I167" s="140">
        <f t="shared" si="6"/>
        <v>7.4961646092047866E-5</v>
      </c>
    </row>
    <row r="168" spans="2:9">
      <c r="B168" s="135" t="s">
        <v>724</v>
      </c>
      <c r="C168" s="136" t="s">
        <v>185</v>
      </c>
      <c r="D168" s="137">
        <v>16704.53</v>
      </c>
      <c r="E168" s="132">
        <f t="shared" si="7"/>
        <v>6.6091518830424859E-4</v>
      </c>
      <c r="F168" s="138">
        <v>1.1299999999999999E-2</v>
      </c>
      <c r="G168" s="138">
        <v>8.5000000000000006E-2</v>
      </c>
      <c r="H168" s="139">
        <f t="shared" si="8"/>
        <v>9.6780250000000012E-2</v>
      </c>
      <c r="I168" s="140">
        <f t="shared" si="6"/>
        <v>6.3963537152882257E-5</v>
      </c>
    </row>
    <row r="169" spans="2:9">
      <c r="B169" s="135" t="s">
        <v>725</v>
      </c>
      <c r="C169" s="136" t="s">
        <v>35</v>
      </c>
      <c r="D169" s="137">
        <v>25577.03</v>
      </c>
      <c r="E169" s="132">
        <f t="shared" si="7"/>
        <v>1.0119558945216307E-3</v>
      </c>
      <c r="F169" s="138">
        <v>3.4799999999999998E-2</v>
      </c>
      <c r="G169" s="138">
        <v>0.15</v>
      </c>
      <c r="H169" s="139">
        <f t="shared" si="8"/>
        <v>0.18740999999999999</v>
      </c>
      <c r="I169" s="140">
        <f t="shared" si="6"/>
        <v>1.896506541922988E-4</v>
      </c>
    </row>
    <row r="170" spans="2:9">
      <c r="B170" s="135" t="s">
        <v>726</v>
      </c>
      <c r="C170" s="136" t="s">
        <v>186</v>
      </c>
      <c r="D170" s="137">
        <v>70805.8</v>
      </c>
      <c r="E170" s="132">
        <f t="shared" si="7"/>
        <v>2.8014334219539833E-3</v>
      </c>
      <c r="F170" s="138">
        <v>9.7999999999999997E-3</v>
      </c>
      <c r="G170" s="138">
        <v>0.14000000000000001</v>
      </c>
      <c r="H170" s="139">
        <f t="shared" si="8"/>
        <v>0.15048600000000001</v>
      </c>
      <c r="I170" s="140">
        <f t="shared" si="6"/>
        <v>4.2157650993616719E-4</v>
      </c>
    </row>
    <row r="171" spans="2:9">
      <c r="B171" s="135" t="s">
        <v>727</v>
      </c>
      <c r="C171" s="136" t="s">
        <v>187</v>
      </c>
      <c r="D171" s="137">
        <v>10288.39</v>
      </c>
      <c r="E171" s="132">
        <f t="shared" si="7"/>
        <v>4.070604329602538E-4</v>
      </c>
      <c r="F171" s="138">
        <v>3.2799999999999996E-2</v>
      </c>
      <c r="G171" s="138">
        <v>0.08</v>
      </c>
      <c r="H171" s="139">
        <f t="shared" si="8"/>
        <v>0.11411199999999999</v>
      </c>
      <c r="I171" s="140">
        <f t="shared" si="6"/>
        <v>4.6450480125960478E-5</v>
      </c>
    </row>
    <row r="172" spans="2:9">
      <c r="B172" s="135" t="s">
        <v>728</v>
      </c>
      <c r="C172" s="136" t="s">
        <v>188</v>
      </c>
      <c r="D172" s="137">
        <v>45505.09</v>
      </c>
      <c r="E172" s="132">
        <f t="shared" si="7"/>
        <v>1.8004101358225452E-3</v>
      </c>
      <c r="F172" s="138">
        <v>2.7000000000000003E-2</v>
      </c>
      <c r="G172" s="138">
        <v>0.115</v>
      </c>
      <c r="H172" s="139">
        <f t="shared" si="8"/>
        <v>0.1435525</v>
      </c>
      <c r="I172" s="140">
        <f t="shared" si="6"/>
        <v>2.5845337602266593E-4</v>
      </c>
    </row>
    <row r="173" spans="2:9">
      <c r="B173" s="135" t="s">
        <v>729</v>
      </c>
      <c r="C173" s="136" t="s">
        <v>189</v>
      </c>
      <c r="D173" s="137">
        <v>41067.64</v>
      </c>
      <c r="E173" s="132">
        <f t="shared" si="7"/>
        <v>1.6248423046808917E-3</v>
      </c>
      <c r="F173" s="138">
        <v>1.6299999999999999E-2</v>
      </c>
      <c r="G173" s="138">
        <v>0.315</v>
      </c>
      <c r="H173" s="139">
        <f t="shared" si="8"/>
        <v>0.33386725</v>
      </c>
      <c r="I173" s="140">
        <f t="shared" si="6"/>
        <v>5.4248163194747139E-4</v>
      </c>
    </row>
    <row r="174" spans="2:9">
      <c r="B174" s="135" t="s">
        <v>730</v>
      </c>
      <c r="C174" s="136" t="s">
        <v>190</v>
      </c>
      <c r="D174" s="137">
        <v>47761.36</v>
      </c>
      <c r="E174" s="132">
        <f t="shared" si="7"/>
        <v>1.8896795203496902E-3</v>
      </c>
      <c r="F174" s="138">
        <v>1.8600000000000002E-2</v>
      </c>
      <c r="G174" s="138">
        <v>0.23499999999999999</v>
      </c>
      <c r="H174" s="139">
        <f t="shared" si="8"/>
        <v>0.2557855</v>
      </c>
      <c r="I174" s="140">
        <f t="shared" si="6"/>
        <v>4.8335262095240569E-4</v>
      </c>
    </row>
    <row r="175" spans="2:9">
      <c r="B175" s="135" t="s">
        <v>731</v>
      </c>
      <c r="C175" s="136" t="s">
        <v>191</v>
      </c>
      <c r="D175" s="137">
        <v>31229.5</v>
      </c>
      <c r="E175" s="132">
        <f t="shared" si="7"/>
        <v>1.2355960253384881E-3</v>
      </c>
      <c r="F175" s="138">
        <v>2.76E-2</v>
      </c>
      <c r="G175" s="138">
        <v>-0.13500000000000001</v>
      </c>
      <c r="H175" s="139">
        <f t="shared" si="8"/>
        <v>-0.10926300000000001</v>
      </c>
      <c r="I175" s="140">
        <f t="shared" si="6"/>
        <v>-1.3500492851655925E-4</v>
      </c>
    </row>
    <row r="176" spans="2:9">
      <c r="B176" s="135" t="s">
        <v>732</v>
      </c>
      <c r="C176" s="136" t="s">
        <v>24</v>
      </c>
      <c r="D176" s="137">
        <v>26597.9</v>
      </c>
      <c r="E176" s="132">
        <f t="shared" si="7"/>
        <v>1.0523466441137569E-3</v>
      </c>
      <c r="F176" s="138">
        <v>2.7099999999999999E-2</v>
      </c>
      <c r="G176" s="138">
        <v>5.5E-2</v>
      </c>
      <c r="H176" s="139">
        <f t="shared" si="8"/>
        <v>8.2845250000000009E-2</v>
      </c>
      <c r="I176" s="140">
        <f t="shared" si="6"/>
        <v>8.7181920818265229E-5</v>
      </c>
    </row>
    <row r="177" spans="2:9">
      <c r="B177" s="135" t="s">
        <v>733</v>
      </c>
      <c r="C177" s="136" t="s">
        <v>192</v>
      </c>
      <c r="D177" s="137">
        <v>20502.990000000002</v>
      </c>
      <c r="E177" s="132">
        <f t="shared" si="7"/>
        <v>8.112013625435812E-4</v>
      </c>
      <c r="F177" s="138">
        <v>2.5899999999999999E-2</v>
      </c>
      <c r="G177" s="138">
        <v>-5.0000000000000001E-3</v>
      </c>
      <c r="H177" s="139">
        <f t="shared" si="8"/>
        <v>2.083525E-2</v>
      </c>
      <c r="I177" s="140">
        <f t="shared" si="6"/>
        <v>1.6901583188936151E-5</v>
      </c>
    </row>
    <row r="178" spans="2:9">
      <c r="B178" s="135" t="s">
        <v>734</v>
      </c>
      <c r="C178" s="136" t="s">
        <v>193</v>
      </c>
      <c r="D178" s="137">
        <v>10316.9</v>
      </c>
      <c r="E178" s="132">
        <f t="shared" si="7"/>
        <v>4.0818843189339076E-4</v>
      </c>
      <c r="F178" s="138">
        <v>1.23E-2</v>
      </c>
      <c r="G178" s="138">
        <v>0.17499999999999999</v>
      </c>
      <c r="H178" s="139">
        <f t="shared" si="8"/>
        <v>0.18837625</v>
      </c>
      <c r="I178" s="140">
        <f t="shared" si="6"/>
        <v>7.6893006093457347E-5</v>
      </c>
    </row>
    <row r="179" spans="2:9">
      <c r="B179" s="135" t="s">
        <v>735</v>
      </c>
      <c r="C179" s="136" t="s">
        <v>194</v>
      </c>
      <c r="D179" s="137">
        <v>37974.93</v>
      </c>
      <c r="E179" s="132">
        <f t="shared" si="7"/>
        <v>1.5024791485777008E-3</v>
      </c>
      <c r="F179" s="138">
        <v>3.0899999999999997E-2</v>
      </c>
      <c r="G179" s="138">
        <v>7.0000000000000007E-2</v>
      </c>
      <c r="H179" s="139">
        <f t="shared" si="8"/>
        <v>0.1019815</v>
      </c>
      <c r="I179" s="140">
        <f t="shared" si="6"/>
        <v>1.5322507729067681E-4</v>
      </c>
    </row>
    <row r="180" spans="2:9">
      <c r="B180" s="135" t="s">
        <v>736</v>
      </c>
      <c r="C180" s="136" t="s">
        <v>12</v>
      </c>
      <c r="D180" s="137">
        <v>23575.88</v>
      </c>
      <c r="E180" s="132">
        <f t="shared" si="7"/>
        <v>9.3278033980233929E-4</v>
      </c>
      <c r="F180" s="138">
        <v>3.1600000000000003E-2</v>
      </c>
      <c r="G180" s="138">
        <v>0.02</v>
      </c>
      <c r="H180" s="139">
        <f t="shared" si="8"/>
        <v>5.1916000000000004E-2</v>
      </c>
      <c r="I180" s="140">
        <f t="shared" si="6"/>
        <v>4.8426224121178247E-5</v>
      </c>
    </row>
    <row r="181" spans="2:9">
      <c r="B181" s="135" t="s">
        <v>737</v>
      </c>
      <c r="C181" s="136" t="s">
        <v>551</v>
      </c>
      <c r="D181" s="137">
        <v>14478.61</v>
      </c>
      <c r="E181" s="132" t="str">
        <f t="shared" si="7"/>
        <v>N/A</v>
      </c>
      <c r="F181" s="138">
        <v>3.2300000000000002E-2</v>
      </c>
      <c r="G181" s="138" t="s">
        <v>41</v>
      </c>
      <c r="H181" s="139" t="str">
        <f t="shared" si="8"/>
        <v>N/A</v>
      </c>
      <c r="I181" s="140" t="str">
        <f t="shared" si="6"/>
        <v>N/A</v>
      </c>
    </row>
    <row r="182" spans="2:9">
      <c r="B182" s="135" t="s">
        <v>738</v>
      </c>
      <c r="C182" s="136" t="s">
        <v>195</v>
      </c>
      <c r="D182" s="137">
        <v>50657.16</v>
      </c>
      <c r="E182" s="132">
        <f t="shared" si="7"/>
        <v>2.0042519268939894E-3</v>
      </c>
      <c r="F182" s="138">
        <v>0</v>
      </c>
      <c r="G182" s="138">
        <v>0.16500000000000001</v>
      </c>
      <c r="H182" s="139">
        <f t="shared" si="8"/>
        <v>0.16500000000000001</v>
      </c>
      <c r="I182" s="140">
        <f t="shared" si="6"/>
        <v>3.3070156793750825E-4</v>
      </c>
    </row>
    <row r="183" spans="2:9">
      <c r="B183" s="135" t="s">
        <v>739</v>
      </c>
      <c r="C183" s="136" t="s">
        <v>13</v>
      </c>
      <c r="D183" s="137">
        <v>43603.92</v>
      </c>
      <c r="E183" s="132">
        <f t="shared" si="7"/>
        <v>1.7251902925495895E-3</v>
      </c>
      <c r="F183" s="138">
        <v>3.39E-2</v>
      </c>
      <c r="G183" s="138">
        <v>0.09</v>
      </c>
      <c r="H183" s="139">
        <f t="shared" si="8"/>
        <v>0.1254255</v>
      </c>
      <c r="I183" s="140">
        <f t="shared" si="6"/>
        <v>2.1638285503817854E-4</v>
      </c>
    </row>
    <row r="184" spans="2:9">
      <c r="B184" s="135" t="s">
        <v>740</v>
      </c>
      <c r="C184" s="136" t="s">
        <v>196</v>
      </c>
      <c r="D184" s="137">
        <v>12451.57</v>
      </c>
      <c r="E184" s="132">
        <f t="shared" si="7"/>
        <v>4.9264670908032333E-4</v>
      </c>
      <c r="F184" s="138">
        <v>1.37E-2</v>
      </c>
      <c r="G184" s="138">
        <v>0.09</v>
      </c>
      <c r="H184" s="139">
        <f t="shared" si="8"/>
        <v>0.10431649999999999</v>
      </c>
      <c r="I184" s="140">
        <f t="shared" si="6"/>
        <v>5.1391180427777546E-5</v>
      </c>
    </row>
    <row r="185" spans="2:9">
      <c r="B185" s="135" t="s">
        <v>741</v>
      </c>
      <c r="C185" s="136" t="s">
        <v>197</v>
      </c>
      <c r="D185" s="137">
        <v>15375.38</v>
      </c>
      <c r="E185" s="132">
        <f t="shared" si="7"/>
        <v>6.0832733204402507E-4</v>
      </c>
      <c r="F185" s="138">
        <v>1.29E-2</v>
      </c>
      <c r="G185" s="138">
        <v>0.24</v>
      </c>
      <c r="H185" s="139">
        <f t="shared" si="8"/>
        <v>0.25444800000000001</v>
      </c>
      <c r="I185" s="140">
        <f t="shared" si="6"/>
        <v>1.5478767298393809E-4</v>
      </c>
    </row>
    <row r="186" spans="2:9">
      <c r="B186" s="135" t="s">
        <v>742</v>
      </c>
      <c r="C186" s="136" t="s">
        <v>198</v>
      </c>
      <c r="D186" s="137">
        <v>13610.3</v>
      </c>
      <c r="E186" s="132">
        <f t="shared" si="7"/>
        <v>5.3849189335930525E-4</v>
      </c>
      <c r="F186" s="138">
        <v>3.44E-2</v>
      </c>
      <c r="G186" s="138">
        <v>0.04</v>
      </c>
      <c r="H186" s="139">
        <f t="shared" si="8"/>
        <v>7.5088000000000002E-2</v>
      </c>
      <c r="I186" s="140">
        <f t="shared" si="6"/>
        <v>4.0434279288563514E-5</v>
      </c>
    </row>
    <row r="187" spans="2:9">
      <c r="B187" s="135" t="s">
        <v>743</v>
      </c>
      <c r="C187" s="136" t="s">
        <v>34</v>
      </c>
      <c r="D187" s="137">
        <v>34773.82</v>
      </c>
      <c r="E187" s="132">
        <f t="shared" si="7"/>
        <v>1.3758271434968867E-3</v>
      </c>
      <c r="F187" s="138">
        <v>6.7199999999999996E-2</v>
      </c>
      <c r="G187" s="138">
        <v>3.5000000000000003E-2</v>
      </c>
      <c r="H187" s="139">
        <f t="shared" si="8"/>
        <v>0.10337600000000001</v>
      </c>
      <c r="I187" s="140">
        <f t="shared" si="6"/>
        <v>1.4222750678613417E-4</v>
      </c>
    </row>
    <row r="188" spans="2:9">
      <c r="B188" s="135" t="s">
        <v>744</v>
      </c>
      <c r="C188" s="136" t="s">
        <v>745</v>
      </c>
      <c r="D188" s="137">
        <v>12881.69</v>
      </c>
      <c r="E188" s="132">
        <f t="shared" si="7"/>
        <v>5.0966441869522558E-4</v>
      </c>
      <c r="F188" s="138">
        <v>9.3999999999999986E-3</v>
      </c>
      <c r="G188" s="138">
        <v>0.16500000000000001</v>
      </c>
      <c r="H188" s="139">
        <f t="shared" si="8"/>
        <v>0.17517550000000001</v>
      </c>
      <c r="I188" s="140">
        <f t="shared" si="6"/>
        <v>8.9280719377145498E-5</v>
      </c>
    </row>
    <row r="189" spans="2:9">
      <c r="B189" s="135" t="s">
        <v>746</v>
      </c>
      <c r="C189" s="136" t="s">
        <v>199</v>
      </c>
      <c r="D189" s="137">
        <v>20234</v>
      </c>
      <c r="E189" s="132">
        <f t="shared" si="7"/>
        <v>8.0055876580473488E-4</v>
      </c>
      <c r="F189" s="138">
        <v>2.4900000000000002E-2</v>
      </c>
      <c r="G189" s="138">
        <v>8.5000000000000006E-2</v>
      </c>
      <c r="H189" s="139">
        <f t="shared" si="8"/>
        <v>0.11095825000000001</v>
      </c>
      <c r="I189" s="140">
        <f t="shared" si="6"/>
        <v>8.8828599675853229E-5</v>
      </c>
    </row>
    <row r="190" spans="2:9">
      <c r="B190" s="135" t="s">
        <v>747</v>
      </c>
      <c r="C190" s="136" t="s">
        <v>200</v>
      </c>
      <c r="D190" s="137">
        <v>568973.4</v>
      </c>
      <c r="E190" s="132">
        <f t="shared" si="7"/>
        <v>2.2511448200045654E-2</v>
      </c>
      <c r="F190" s="138">
        <v>0</v>
      </c>
      <c r="G190" s="138">
        <v>0.17499999999999999</v>
      </c>
      <c r="H190" s="139">
        <f t="shared" si="8"/>
        <v>0.17499999999999999</v>
      </c>
      <c r="I190" s="140">
        <f t="shared" si="6"/>
        <v>3.9395034350079893E-3</v>
      </c>
    </row>
    <row r="191" spans="2:9">
      <c r="B191" s="135" t="s">
        <v>748</v>
      </c>
      <c r="C191" s="136" t="s">
        <v>201</v>
      </c>
      <c r="D191" s="137">
        <v>8891.75</v>
      </c>
      <c r="E191" s="132">
        <f t="shared" si="7"/>
        <v>3.5180233299615752E-4</v>
      </c>
      <c r="F191" s="138">
        <v>1.38E-2</v>
      </c>
      <c r="G191" s="138">
        <v>0.105</v>
      </c>
      <c r="H191" s="139">
        <f t="shared" si="8"/>
        <v>0.11952449999999999</v>
      </c>
      <c r="I191" s="140">
        <f t="shared" si="6"/>
        <v>4.2048997950199224E-5</v>
      </c>
    </row>
    <row r="192" spans="2:9">
      <c r="B192" s="135" t="s">
        <v>749</v>
      </c>
      <c r="C192" s="136" t="s">
        <v>202</v>
      </c>
      <c r="D192" s="137">
        <v>16439.830000000002</v>
      </c>
      <c r="E192" s="132">
        <f t="shared" si="7"/>
        <v>6.504423255332438E-4</v>
      </c>
      <c r="F192" s="138">
        <v>1.77E-2</v>
      </c>
      <c r="G192" s="138">
        <v>0.22500000000000001</v>
      </c>
      <c r="H192" s="139">
        <f t="shared" si="8"/>
        <v>0.24469125</v>
      </c>
      <c r="I192" s="140">
        <f t="shared" si="6"/>
        <v>1.5915754568763635E-4</v>
      </c>
    </row>
    <row r="193" spans="2:9">
      <c r="B193" s="135" t="s">
        <v>750</v>
      </c>
      <c r="C193" s="136" t="s">
        <v>203</v>
      </c>
      <c r="D193" s="137">
        <v>40164.480000000003</v>
      </c>
      <c r="E193" s="132">
        <f t="shared" si="7"/>
        <v>1.5891087544721242E-3</v>
      </c>
      <c r="F193" s="138">
        <v>1.6899999999999998E-2</v>
      </c>
      <c r="G193" s="138">
        <v>0.06</v>
      </c>
      <c r="H193" s="139">
        <f t="shared" si="8"/>
        <v>7.7407000000000004E-2</v>
      </c>
      <c r="I193" s="140">
        <f t="shared" si="6"/>
        <v>1.2300814135742373E-4</v>
      </c>
    </row>
    <row r="194" spans="2:9">
      <c r="B194" s="135" t="s">
        <v>751</v>
      </c>
      <c r="C194" s="136" t="s">
        <v>25</v>
      </c>
      <c r="D194" s="137">
        <v>26156.51</v>
      </c>
      <c r="E194" s="132">
        <f t="shared" si="7"/>
        <v>1.0348830366392807E-3</v>
      </c>
      <c r="F194" s="138">
        <v>3.3099999999999997E-2</v>
      </c>
      <c r="G194" s="138">
        <v>6.5000000000000002E-2</v>
      </c>
      <c r="H194" s="139">
        <f t="shared" si="8"/>
        <v>9.9175750000000007E-2</v>
      </c>
      <c r="I194" s="140">
        <f t="shared" si="6"/>
        <v>1.0263530132097815E-4</v>
      </c>
    </row>
    <row r="195" spans="2:9">
      <c r="B195" s="135" t="s">
        <v>752</v>
      </c>
      <c r="C195" s="136" t="s">
        <v>204</v>
      </c>
      <c r="D195" s="137">
        <v>8328.23</v>
      </c>
      <c r="E195" s="132">
        <f t="shared" si="7"/>
        <v>3.2950664871691046E-4</v>
      </c>
      <c r="F195" s="138">
        <v>0</v>
      </c>
      <c r="G195" s="138">
        <v>0.125</v>
      </c>
      <c r="H195" s="139">
        <f t="shared" si="8"/>
        <v>0.125</v>
      </c>
      <c r="I195" s="140">
        <f t="shared" si="6"/>
        <v>4.1188331089613807E-5</v>
      </c>
    </row>
    <row r="196" spans="2:9">
      <c r="B196" s="135" t="s">
        <v>753</v>
      </c>
      <c r="C196" s="136" t="s">
        <v>205</v>
      </c>
      <c r="D196" s="137">
        <v>84075.02</v>
      </c>
      <c r="E196" s="132">
        <f t="shared" si="7"/>
        <v>3.3264304757442127E-3</v>
      </c>
      <c r="F196" s="138">
        <v>1.0200000000000001E-2</v>
      </c>
      <c r="G196" s="138">
        <v>0.23499999999999999</v>
      </c>
      <c r="H196" s="139">
        <f t="shared" si="8"/>
        <v>0.24639849999999999</v>
      </c>
      <c r="I196" s="140">
        <f t="shared" si="6"/>
        <v>8.1962747957766032E-4</v>
      </c>
    </row>
    <row r="197" spans="2:9">
      <c r="B197" s="135" t="s">
        <v>754</v>
      </c>
      <c r="C197" s="136" t="s">
        <v>206</v>
      </c>
      <c r="D197" s="137">
        <v>78149.02</v>
      </c>
      <c r="E197" s="132">
        <f t="shared" si="7"/>
        <v>3.0919681229638007E-3</v>
      </c>
      <c r="F197" s="138">
        <v>0</v>
      </c>
      <c r="G197" s="138">
        <v>0.15</v>
      </c>
      <c r="H197" s="139">
        <f t="shared" si="8"/>
        <v>0.15</v>
      </c>
      <c r="I197" s="140">
        <f t="shared" si="6"/>
        <v>4.6379521844457008E-4</v>
      </c>
    </row>
    <row r="198" spans="2:9">
      <c r="B198" s="135" t="s">
        <v>755</v>
      </c>
      <c r="C198" s="136" t="s">
        <v>207</v>
      </c>
      <c r="D198" s="137">
        <v>21464.07</v>
      </c>
      <c r="E198" s="132">
        <f t="shared" si="7"/>
        <v>8.4922651914334465E-4</v>
      </c>
      <c r="F198" s="138">
        <v>3.3500000000000002E-2</v>
      </c>
      <c r="G198" s="138">
        <v>7.0000000000000007E-2</v>
      </c>
      <c r="H198" s="139">
        <f t="shared" si="8"/>
        <v>0.1046725</v>
      </c>
      <c r="I198" s="140">
        <f t="shared" si="6"/>
        <v>8.8890662825031743E-5</v>
      </c>
    </row>
    <row r="199" spans="2:9">
      <c r="B199" s="135" t="s">
        <v>756</v>
      </c>
      <c r="C199" s="136" t="s">
        <v>208</v>
      </c>
      <c r="D199" s="137">
        <v>7077.65</v>
      </c>
      <c r="E199" s="132">
        <f t="shared" si="7"/>
        <v>2.8002741666491456E-4</v>
      </c>
      <c r="F199" s="138">
        <v>1.3500000000000002E-2</v>
      </c>
      <c r="G199" s="138">
        <v>0.12</v>
      </c>
      <c r="H199" s="139">
        <f t="shared" si="8"/>
        <v>0.13430999999999998</v>
      </c>
      <c r="I199" s="140">
        <f t="shared" si="6"/>
        <v>3.7610482332264672E-5</v>
      </c>
    </row>
    <row r="200" spans="2:9">
      <c r="B200" s="135" t="s">
        <v>757</v>
      </c>
      <c r="C200" s="136" t="s">
        <v>209</v>
      </c>
      <c r="D200" s="137">
        <v>6133.01</v>
      </c>
      <c r="E200" s="132">
        <f t="shared" si="7"/>
        <v>2.4265270911673901E-4</v>
      </c>
      <c r="F200" s="138">
        <v>1.6200000000000003E-2</v>
      </c>
      <c r="G200" s="138">
        <v>0.13500000000000001</v>
      </c>
      <c r="H200" s="139">
        <f t="shared" si="8"/>
        <v>0.1522935</v>
      </c>
      <c r="I200" s="140">
        <f t="shared" si="6"/>
        <v>3.6954430355870093E-5</v>
      </c>
    </row>
    <row r="201" spans="2:9">
      <c r="B201" s="135" t="s">
        <v>758</v>
      </c>
      <c r="C201" s="136" t="s">
        <v>759</v>
      </c>
      <c r="D201" s="137">
        <v>26307.23</v>
      </c>
      <c r="E201" s="132">
        <f t="shared" si="7"/>
        <v>1.0408462775793859E-3</v>
      </c>
      <c r="F201" s="138">
        <v>0</v>
      </c>
      <c r="G201" s="138">
        <v>0.16500000000000001</v>
      </c>
      <c r="H201" s="139">
        <f t="shared" si="8"/>
        <v>0.16500000000000001</v>
      </c>
      <c r="I201" s="140">
        <f t="shared" si="6"/>
        <v>1.7173963580059868E-4</v>
      </c>
    </row>
    <row r="202" spans="2:9">
      <c r="B202" s="135" t="s">
        <v>760</v>
      </c>
      <c r="C202" s="136" t="s">
        <v>210</v>
      </c>
      <c r="D202" s="137">
        <v>12700.97</v>
      </c>
      <c r="E202" s="132">
        <f t="shared" si="7"/>
        <v>5.0251422693105481E-4</v>
      </c>
      <c r="F202" s="138">
        <v>1.7399999999999999E-2</v>
      </c>
      <c r="G202" s="138">
        <v>0.15</v>
      </c>
      <c r="H202" s="139">
        <f t="shared" si="8"/>
        <v>0.16870499999999999</v>
      </c>
      <c r="I202" s="140">
        <f t="shared" si="6"/>
        <v>8.4776662654403601E-5</v>
      </c>
    </row>
    <row r="203" spans="2:9">
      <c r="B203" s="135" t="s">
        <v>1093</v>
      </c>
      <c r="C203" s="136" t="s">
        <v>211</v>
      </c>
      <c r="D203" s="137">
        <v>22033.040000000001</v>
      </c>
      <c r="E203" s="132" t="str">
        <f t="shared" si="7"/>
        <v>N/A</v>
      </c>
      <c r="F203" s="138">
        <v>1.3000000000000001E-2</v>
      </c>
      <c r="G203" s="138" t="s">
        <v>41</v>
      </c>
      <c r="H203" s="139" t="str">
        <f t="shared" si="8"/>
        <v>N/A</v>
      </c>
      <c r="I203" s="140" t="str">
        <f t="shared" si="6"/>
        <v>N/A</v>
      </c>
    </row>
    <row r="204" spans="2:9">
      <c r="B204" s="135" t="s">
        <v>761</v>
      </c>
      <c r="C204" s="136" t="s">
        <v>762</v>
      </c>
      <c r="D204" s="137">
        <v>18692.900000000001</v>
      </c>
      <c r="E204" s="132">
        <f t="shared" si="7"/>
        <v>7.3958510197248836E-4</v>
      </c>
      <c r="F204" s="138">
        <v>6.8999999999999999E-3</v>
      </c>
      <c r="G204" s="138">
        <v>0.105</v>
      </c>
      <c r="H204" s="139">
        <f t="shared" si="8"/>
        <v>0.11226224999999999</v>
      </c>
      <c r="I204" s="140">
        <f t="shared" si="6"/>
        <v>8.3027487613910976E-5</v>
      </c>
    </row>
    <row r="205" spans="2:9">
      <c r="B205" s="135" t="s">
        <v>763</v>
      </c>
      <c r="C205" s="136" t="s">
        <v>212</v>
      </c>
      <c r="D205" s="137">
        <v>9739.3700000000008</v>
      </c>
      <c r="E205" s="132">
        <f t="shared" si="7"/>
        <v>3.8533844157930517E-4</v>
      </c>
      <c r="F205" s="138">
        <v>3.2000000000000001E-2</v>
      </c>
      <c r="G205" s="138">
        <v>3.5000000000000003E-2</v>
      </c>
      <c r="H205" s="139">
        <f t="shared" si="8"/>
        <v>6.7560000000000009E-2</v>
      </c>
      <c r="I205" s="140">
        <f t="shared" ref="I205:I268" si="9">IF(ISNUMBER(H205),E205*H205,"N/A")</f>
        <v>2.603346511309786E-5</v>
      </c>
    </row>
    <row r="206" spans="2:9">
      <c r="B206" s="135" t="s">
        <v>764</v>
      </c>
      <c r="C206" s="136" t="s">
        <v>213</v>
      </c>
      <c r="D206" s="137" t="s">
        <v>41</v>
      </c>
      <c r="E206" s="132" t="str">
        <f t="shared" ref="E206:E269" si="10">IF(H206="N/A","N/A",D206/$D$513)</f>
        <v>N/A</v>
      </c>
      <c r="F206" s="138">
        <v>0</v>
      </c>
      <c r="G206" s="138" t="s">
        <v>41</v>
      </c>
      <c r="H206" s="139" t="str">
        <f t="shared" ref="H206:H269" si="11">IF(D206="N/A","N/A",IFERROR(F206*(1+0.5*G206)+G206,"N/A"))</f>
        <v>N/A</v>
      </c>
      <c r="I206" s="140" t="str">
        <f t="shared" si="9"/>
        <v>N/A</v>
      </c>
    </row>
    <row r="207" spans="2:9">
      <c r="B207" s="135" t="s">
        <v>765</v>
      </c>
      <c r="C207" s="136" t="s">
        <v>766</v>
      </c>
      <c r="D207" s="137">
        <v>17971.080000000002</v>
      </c>
      <c r="E207" s="132">
        <f t="shared" si="10"/>
        <v>7.1102627384492223E-4</v>
      </c>
      <c r="F207" s="138">
        <v>0</v>
      </c>
      <c r="G207" s="138">
        <v>0.28000000000000003</v>
      </c>
      <c r="H207" s="139">
        <f t="shared" si="11"/>
        <v>0.28000000000000003</v>
      </c>
      <c r="I207" s="140">
        <f t="shared" si="9"/>
        <v>1.9908735667657825E-4</v>
      </c>
    </row>
    <row r="208" spans="2:9">
      <c r="B208" s="135" t="s">
        <v>767</v>
      </c>
      <c r="C208" s="136" t="s">
        <v>214</v>
      </c>
      <c r="D208" s="137">
        <v>24249.42</v>
      </c>
      <c r="E208" s="132">
        <f t="shared" si="10"/>
        <v>9.5942896840370924E-4</v>
      </c>
      <c r="F208" s="138">
        <v>3.9000000000000003E-3</v>
      </c>
      <c r="G208" s="138">
        <v>0.1</v>
      </c>
      <c r="H208" s="139">
        <f t="shared" si="11"/>
        <v>0.10409500000000001</v>
      </c>
      <c r="I208" s="140">
        <f t="shared" si="9"/>
        <v>9.9871758465984117E-5</v>
      </c>
    </row>
    <row r="209" spans="2:9">
      <c r="B209" s="135" t="s">
        <v>768</v>
      </c>
      <c r="C209" s="136" t="s">
        <v>215</v>
      </c>
      <c r="D209" s="137">
        <v>52760.73</v>
      </c>
      <c r="E209" s="132">
        <f t="shared" si="10"/>
        <v>2.0874797317266408E-3</v>
      </c>
      <c r="F209" s="138">
        <v>2.2400000000000003E-2</v>
      </c>
      <c r="G209" s="138">
        <v>0.06</v>
      </c>
      <c r="H209" s="139">
        <f t="shared" si="11"/>
        <v>8.3072000000000007E-2</v>
      </c>
      <c r="I209" s="140">
        <f t="shared" si="9"/>
        <v>1.7341111627399553E-4</v>
      </c>
    </row>
    <row r="210" spans="2:9">
      <c r="B210" s="135" t="s">
        <v>769</v>
      </c>
      <c r="C210" s="136" t="s">
        <v>216</v>
      </c>
      <c r="D210" s="137">
        <v>94235</v>
      </c>
      <c r="E210" s="132">
        <f t="shared" si="10"/>
        <v>3.7284103635271911E-3</v>
      </c>
      <c r="F210" s="138">
        <v>3.7000000000000002E-3</v>
      </c>
      <c r="G210" s="138">
        <v>2.5000000000000001E-2</v>
      </c>
      <c r="H210" s="139">
        <f t="shared" si="11"/>
        <v>2.8746250000000001E-2</v>
      </c>
      <c r="I210" s="140">
        <f t="shared" si="9"/>
        <v>1.0717781641254352E-4</v>
      </c>
    </row>
    <row r="211" spans="2:9">
      <c r="B211" s="135" t="s">
        <v>770</v>
      </c>
      <c r="C211" s="136" t="s">
        <v>217</v>
      </c>
      <c r="D211" s="137">
        <v>83467.37</v>
      </c>
      <c r="E211" s="132">
        <f t="shared" si="10"/>
        <v>3.3023887868027652E-3</v>
      </c>
      <c r="F211" s="138">
        <v>3.8199999999999998E-2</v>
      </c>
      <c r="G211" s="138">
        <v>-1.4999999999999999E-2</v>
      </c>
      <c r="H211" s="139">
        <f t="shared" si="11"/>
        <v>2.2913500000000003E-2</v>
      </c>
      <c r="I211" s="140">
        <f t="shared" si="9"/>
        <v>7.5669285466405177E-5</v>
      </c>
    </row>
    <row r="212" spans="2:9">
      <c r="B212" s="135" t="s">
        <v>771</v>
      </c>
      <c r="C212" s="136" t="s">
        <v>218</v>
      </c>
      <c r="D212" s="137">
        <v>32560.99</v>
      </c>
      <c r="E212" s="132">
        <f t="shared" si="10"/>
        <v>1.2882764637629888E-3</v>
      </c>
      <c r="F212" s="138">
        <v>3.6699999999999997E-2</v>
      </c>
      <c r="G212" s="138">
        <v>0.04</v>
      </c>
      <c r="H212" s="139">
        <f t="shared" si="11"/>
        <v>7.7434000000000003E-2</v>
      </c>
      <c r="I212" s="140">
        <f t="shared" si="9"/>
        <v>9.9756399695023279E-5</v>
      </c>
    </row>
    <row r="213" spans="2:9">
      <c r="B213" s="135" t="s">
        <v>1130</v>
      </c>
      <c r="C213" s="136" t="s">
        <v>1131</v>
      </c>
      <c r="D213" s="137">
        <v>11071.05</v>
      </c>
      <c r="E213" s="132">
        <f t="shared" si="10"/>
        <v>4.3802639735902486E-4</v>
      </c>
      <c r="F213" s="138">
        <v>6.8000000000000005E-3</v>
      </c>
      <c r="G213" s="138">
        <v>9.5000000000000001E-2</v>
      </c>
      <c r="H213" s="139">
        <f t="shared" si="11"/>
        <v>0.10212300000000001</v>
      </c>
      <c r="I213" s="140">
        <f t="shared" si="9"/>
        <v>4.4732569777495697E-5</v>
      </c>
    </row>
    <row r="214" spans="2:9">
      <c r="B214" s="135" t="s">
        <v>772</v>
      </c>
      <c r="C214" s="136" t="s">
        <v>219</v>
      </c>
      <c r="D214" s="137">
        <v>21265.919999999998</v>
      </c>
      <c r="E214" s="132">
        <f t="shared" si="10"/>
        <v>8.4138670895039173E-4</v>
      </c>
      <c r="F214" s="138">
        <v>2.8900000000000002E-2</v>
      </c>
      <c r="G214" s="138">
        <v>0.15</v>
      </c>
      <c r="H214" s="139">
        <f t="shared" si="11"/>
        <v>0.18106749999999999</v>
      </c>
      <c r="I214" s="140">
        <f t="shared" si="9"/>
        <v>1.5234778792287505E-4</v>
      </c>
    </row>
    <row r="215" spans="2:9">
      <c r="B215" s="135" t="s">
        <v>773</v>
      </c>
      <c r="C215" s="136" t="s">
        <v>220</v>
      </c>
      <c r="D215" s="137">
        <v>49434</v>
      </c>
      <c r="E215" s="132">
        <f t="shared" si="10"/>
        <v>1.9558575678951893E-3</v>
      </c>
      <c r="F215" s="138">
        <v>4.4199999999999996E-2</v>
      </c>
      <c r="G215" s="138">
        <v>0.02</v>
      </c>
      <c r="H215" s="139">
        <f t="shared" si="11"/>
        <v>6.4641999999999991E-2</v>
      </c>
      <c r="I215" s="140">
        <f t="shared" si="9"/>
        <v>1.264305449038808E-4</v>
      </c>
    </row>
    <row r="216" spans="2:9">
      <c r="B216" s="135" t="s">
        <v>774</v>
      </c>
      <c r="C216" s="136" t="s">
        <v>221</v>
      </c>
      <c r="D216" s="137" t="s">
        <v>41</v>
      </c>
      <c r="E216" s="132" t="str">
        <f t="shared" si="10"/>
        <v>N/A</v>
      </c>
      <c r="F216" s="138">
        <v>0</v>
      </c>
      <c r="G216" s="138" t="s">
        <v>41</v>
      </c>
      <c r="H216" s="139" t="str">
        <f t="shared" si="11"/>
        <v>N/A</v>
      </c>
      <c r="I216" s="140" t="str">
        <f t="shared" si="9"/>
        <v>N/A</v>
      </c>
    </row>
    <row r="217" spans="2:9">
      <c r="B217" s="135" t="s">
        <v>775</v>
      </c>
      <c r="C217" s="136" t="s">
        <v>222</v>
      </c>
      <c r="D217" s="137">
        <v>14962.27</v>
      </c>
      <c r="E217" s="132">
        <f t="shared" si="10"/>
        <v>5.9198262354636798E-4</v>
      </c>
      <c r="F217" s="138">
        <v>2.9600000000000001E-2</v>
      </c>
      <c r="G217" s="138">
        <v>0.08</v>
      </c>
      <c r="H217" s="139">
        <f t="shared" si="11"/>
        <v>0.11078400000000001</v>
      </c>
      <c r="I217" s="140">
        <f t="shared" si="9"/>
        <v>6.5582202966960835E-5</v>
      </c>
    </row>
    <row r="218" spans="2:9">
      <c r="B218" s="135" t="s">
        <v>776</v>
      </c>
      <c r="C218" s="136" t="s">
        <v>223</v>
      </c>
      <c r="D218" s="137">
        <v>53172.43</v>
      </c>
      <c r="E218" s="132">
        <f t="shared" si="10"/>
        <v>2.1037686535355666E-3</v>
      </c>
      <c r="F218" s="138">
        <v>4.4000000000000003E-3</v>
      </c>
      <c r="G218" s="138">
        <v>0.20499999999999999</v>
      </c>
      <c r="H218" s="139">
        <f t="shared" si="11"/>
        <v>0.20985099999999998</v>
      </c>
      <c r="I218" s="140">
        <f t="shared" si="9"/>
        <v>4.4147795571309212E-4</v>
      </c>
    </row>
    <row r="219" spans="2:9">
      <c r="B219" s="135" t="s">
        <v>777</v>
      </c>
      <c r="C219" s="136" t="s">
        <v>224</v>
      </c>
      <c r="D219" s="137">
        <v>6079.9</v>
      </c>
      <c r="E219" s="132">
        <f t="shared" si="10"/>
        <v>2.4055141050786829E-4</v>
      </c>
      <c r="F219" s="138">
        <v>5.9500000000000004E-2</v>
      </c>
      <c r="G219" s="138">
        <v>4.4999999999999998E-2</v>
      </c>
      <c r="H219" s="139">
        <f t="shared" si="11"/>
        <v>0.10583875000000001</v>
      </c>
      <c r="I219" s="140">
        <f t="shared" si="9"/>
        <v>2.5459660598889648E-5</v>
      </c>
    </row>
    <row r="220" spans="2:9">
      <c r="B220" s="135" t="s">
        <v>778</v>
      </c>
      <c r="C220" s="136" t="s">
        <v>225</v>
      </c>
      <c r="D220" s="137">
        <v>18173.849999999999</v>
      </c>
      <c r="E220" s="132">
        <f t="shared" si="10"/>
        <v>7.1904887446478099E-4</v>
      </c>
      <c r="F220" s="138">
        <v>2.3900000000000001E-2</v>
      </c>
      <c r="G220" s="138">
        <v>0.105</v>
      </c>
      <c r="H220" s="139">
        <f t="shared" si="11"/>
        <v>0.13015474999999999</v>
      </c>
      <c r="I220" s="140">
        <f t="shared" si="9"/>
        <v>9.358762649374494E-5</v>
      </c>
    </row>
    <row r="221" spans="2:9">
      <c r="B221" s="135" t="s">
        <v>779</v>
      </c>
      <c r="C221" s="136" t="s">
        <v>226</v>
      </c>
      <c r="D221" s="137">
        <v>77629.509999999995</v>
      </c>
      <c r="E221" s="132">
        <f t="shared" si="10"/>
        <v>3.0714136955434573E-3</v>
      </c>
      <c r="F221" s="138">
        <v>2.3E-2</v>
      </c>
      <c r="G221" s="138">
        <v>0.1</v>
      </c>
      <c r="H221" s="139">
        <f t="shared" si="11"/>
        <v>0.12415000000000001</v>
      </c>
      <c r="I221" s="140">
        <f t="shared" si="9"/>
        <v>3.8131601030172023E-4</v>
      </c>
    </row>
    <row r="222" spans="2:9">
      <c r="B222" s="135" t="s">
        <v>780</v>
      </c>
      <c r="C222" s="136" t="s">
        <v>227</v>
      </c>
      <c r="D222" s="137">
        <v>17145.009999999998</v>
      </c>
      <c r="E222" s="132">
        <f t="shared" si="10"/>
        <v>6.7834279160372817E-4</v>
      </c>
      <c r="F222" s="138">
        <v>1.8100000000000002E-2</v>
      </c>
      <c r="G222" s="138">
        <v>8.5000000000000006E-2</v>
      </c>
      <c r="H222" s="139">
        <f t="shared" si="11"/>
        <v>0.10386925000000001</v>
      </c>
      <c r="I222" s="140">
        <f t="shared" si="9"/>
        <v>7.0458957006785554E-5</v>
      </c>
    </row>
    <row r="223" spans="2:9">
      <c r="B223" s="135" t="s">
        <v>781</v>
      </c>
      <c r="C223" s="136" t="s">
        <v>228</v>
      </c>
      <c r="D223" s="137">
        <v>18763.919999999998</v>
      </c>
      <c r="E223" s="132">
        <f t="shared" si="10"/>
        <v>7.4239501022332606E-4</v>
      </c>
      <c r="F223" s="138">
        <v>3.3599999999999998E-2</v>
      </c>
      <c r="G223" s="138">
        <v>0.215</v>
      </c>
      <c r="H223" s="139">
        <f t="shared" si="11"/>
        <v>0.25221199999999999</v>
      </c>
      <c r="I223" s="140">
        <f t="shared" si="9"/>
        <v>1.8724093031844552E-4</v>
      </c>
    </row>
    <row r="224" spans="2:9">
      <c r="B224" s="135" t="s">
        <v>782</v>
      </c>
      <c r="C224" s="136" t="s">
        <v>229</v>
      </c>
      <c r="D224" s="137">
        <v>12664.44</v>
      </c>
      <c r="E224" s="132">
        <f t="shared" si="10"/>
        <v>5.0106891647761767E-4</v>
      </c>
      <c r="F224" s="138">
        <v>2.7099999999999999E-2</v>
      </c>
      <c r="G224" s="138">
        <v>7.4999999999999997E-2</v>
      </c>
      <c r="H224" s="139">
        <f t="shared" si="11"/>
        <v>0.10311624999999999</v>
      </c>
      <c r="I224" s="140">
        <f t="shared" si="9"/>
        <v>5.1668347658735141E-5</v>
      </c>
    </row>
    <row r="225" spans="2:9">
      <c r="B225" s="135" t="s">
        <v>783</v>
      </c>
      <c r="C225" s="136" t="s">
        <v>230</v>
      </c>
      <c r="D225" s="137">
        <v>15377.72</v>
      </c>
      <c r="E225" s="132">
        <f t="shared" si="10"/>
        <v>6.0841991420830218E-4</v>
      </c>
      <c r="F225" s="138">
        <v>4.1599999999999998E-2</v>
      </c>
      <c r="G225" s="138">
        <v>0.105</v>
      </c>
      <c r="H225" s="139">
        <f t="shared" si="11"/>
        <v>0.148784</v>
      </c>
      <c r="I225" s="140">
        <f t="shared" si="9"/>
        <v>9.0523148515568035E-5</v>
      </c>
    </row>
    <row r="226" spans="2:9">
      <c r="B226" s="135" t="s">
        <v>784</v>
      </c>
      <c r="C226" s="136" t="s">
        <v>231</v>
      </c>
      <c r="D226" s="137">
        <v>5373.56</v>
      </c>
      <c r="E226" s="132">
        <f t="shared" si="10"/>
        <v>2.1260504900551998E-4</v>
      </c>
      <c r="F226" s="138">
        <v>4.0399999999999998E-2</v>
      </c>
      <c r="G226" s="138">
        <v>0.03</v>
      </c>
      <c r="H226" s="139">
        <f t="shared" si="11"/>
        <v>7.1005999999999986E-2</v>
      </c>
      <c r="I226" s="140">
        <f t="shared" si="9"/>
        <v>1.5096234109685948E-5</v>
      </c>
    </row>
    <row r="227" spans="2:9">
      <c r="B227" s="135" t="s">
        <v>785</v>
      </c>
      <c r="C227" s="136" t="s">
        <v>232</v>
      </c>
      <c r="D227" s="137">
        <v>47838.65</v>
      </c>
      <c r="E227" s="132">
        <f t="shared" si="10"/>
        <v>1.8927375013227576E-3</v>
      </c>
      <c r="F227" s="138">
        <v>1.1399999999999999E-2</v>
      </c>
      <c r="G227" s="138">
        <v>0.125</v>
      </c>
      <c r="H227" s="139">
        <f t="shared" si="11"/>
        <v>0.1371125</v>
      </c>
      <c r="I227" s="140">
        <f t="shared" si="9"/>
        <v>2.5951797065011661E-4</v>
      </c>
    </row>
    <row r="228" spans="2:9">
      <c r="B228" s="135" t="s">
        <v>786</v>
      </c>
      <c r="C228" s="136" t="s">
        <v>233</v>
      </c>
      <c r="D228" s="137">
        <v>232170</v>
      </c>
      <c r="E228" s="132">
        <f t="shared" si="10"/>
        <v>9.1858124274431796E-3</v>
      </c>
      <c r="F228" s="138">
        <v>2.8900000000000002E-2</v>
      </c>
      <c r="G228" s="138">
        <v>0.09</v>
      </c>
      <c r="H228" s="139">
        <f t="shared" si="11"/>
        <v>0.1202005</v>
      </c>
      <c r="I228" s="140">
        <f t="shared" si="9"/>
        <v>1.104139246684884E-3</v>
      </c>
    </row>
    <row r="229" spans="2:9">
      <c r="B229" s="135" t="s">
        <v>787</v>
      </c>
      <c r="C229" s="136" t="s">
        <v>234</v>
      </c>
      <c r="D229" s="137">
        <v>18445.36</v>
      </c>
      <c r="E229" s="132" t="str">
        <f t="shared" si="10"/>
        <v>N/A</v>
      </c>
      <c r="F229" s="138">
        <v>1.6399999999999998E-2</v>
      </c>
      <c r="G229" s="138" t="s">
        <v>41</v>
      </c>
      <c r="H229" s="139" t="str">
        <f t="shared" si="11"/>
        <v>N/A</v>
      </c>
      <c r="I229" s="140" t="str">
        <f t="shared" si="9"/>
        <v>N/A</v>
      </c>
    </row>
    <row r="230" spans="2:9">
      <c r="B230" s="135" t="s">
        <v>788</v>
      </c>
      <c r="C230" s="136" t="s">
        <v>789</v>
      </c>
      <c r="D230" s="137">
        <v>8214.5499999999993</v>
      </c>
      <c r="E230" s="132">
        <f t="shared" si="10"/>
        <v>3.2500889639425147E-4</v>
      </c>
      <c r="F230" s="138">
        <v>2.76E-2</v>
      </c>
      <c r="G230" s="138">
        <v>0.17</v>
      </c>
      <c r="H230" s="139">
        <f t="shared" si="11"/>
        <v>0.19994600000000001</v>
      </c>
      <c r="I230" s="140">
        <f t="shared" si="9"/>
        <v>6.4984228798445007E-5</v>
      </c>
    </row>
    <row r="231" spans="2:9">
      <c r="B231" s="135" t="s">
        <v>790</v>
      </c>
      <c r="C231" s="136" t="s">
        <v>235</v>
      </c>
      <c r="D231" s="137">
        <v>21846.69</v>
      </c>
      <c r="E231" s="132">
        <f t="shared" si="10"/>
        <v>8.6436488995347643E-4</v>
      </c>
      <c r="F231" s="138">
        <v>2.0199999999999999E-2</v>
      </c>
      <c r="G231" s="138">
        <v>0.125</v>
      </c>
      <c r="H231" s="139">
        <f t="shared" si="11"/>
        <v>0.1464625</v>
      </c>
      <c r="I231" s="140">
        <f t="shared" si="9"/>
        <v>1.2659704269481103E-4</v>
      </c>
    </row>
    <row r="232" spans="2:9">
      <c r="B232" s="135" t="s">
        <v>791</v>
      </c>
      <c r="C232" s="136" t="s">
        <v>792</v>
      </c>
      <c r="D232" s="137">
        <v>10333.23</v>
      </c>
      <c r="E232" s="132">
        <f t="shared" si="10"/>
        <v>4.0883452879195712E-4</v>
      </c>
      <c r="F232" s="138">
        <v>1.6399999999999998E-2</v>
      </c>
      <c r="G232" s="138">
        <v>7.0000000000000007E-2</v>
      </c>
      <c r="H232" s="139">
        <f t="shared" si="11"/>
        <v>8.6973999999999996E-2</v>
      </c>
      <c r="I232" s="140">
        <f t="shared" si="9"/>
        <v>3.555797430715168E-5</v>
      </c>
    </row>
    <row r="233" spans="2:9">
      <c r="B233" s="135" t="s">
        <v>793</v>
      </c>
      <c r="C233" s="136" t="s">
        <v>794</v>
      </c>
      <c r="D233" s="137">
        <v>29722.05</v>
      </c>
      <c r="E233" s="132">
        <f t="shared" si="10"/>
        <v>1.1759537246805684E-3</v>
      </c>
      <c r="F233" s="138">
        <v>5.6999999999999993E-3</v>
      </c>
      <c r="G233" s="138">
        <v>0.17</v>
      </c>
      <c r="H233" s="139">
        <f t="shared" si="11"/>
        <v>0.17618450000000002</v>
      </c>
      <c r="I233" s="140">
        <f t="shared" si="9"/>
        <v>2.0718481900598362E-4</v>
      </c>
    </row>
    <row r="234" spans="2:9">
      <c r="B234" s="135" t="s">
        <v>795</v>
      </c>
      <c r="C234" s="136" t="s">
        <v>236</v>
      </c>
      <c r="D234" s="137">
        <v>5536</v>
      </c>
      <c r="E234" s="132">
        <f t="shared" si="10"/>
        <v>2.1903199206756017E-4</v>
      </c>
      <c r="F234" s="138">
        <v>4.1799999999999997E-2</v>
      </c>
      <c r="G234" s="138">
        <v>8.5000000000000006E-2</v>
      </c>
      <c r="H234" s="139">
        <f t="shared" si="11"/>
        <v>0.12857650000000001</v>
      </c>
      <c r="I234" s="140">
        <f t="shared" si="9"/>
        <v>2.8162366928074651E-5</v>
      </c>
    </row>
    <row r="235" spans="2:9">
      <c r="B235" s="135" t="s">
        <v>796</v>
      </c>
      <c r="C235" s="136" t="s">
        <v>237</v>
      </c>
      <c r="D235" s="137">
        <v>13961.48</v>
      </c>
      <c r="E235" s="132">
        <f t="shared" si="10"/>
        <v>5.5238633970581641E-4</v>
      </c>
      <c r="F235" s="138">
        <v>0</v>
      </c>
      <c r="G235" s="138">
        <v>0.12</v>
      </c>
      <c r="H235" s="139">
        <f t="shared" si="11"/>
        <v>0.12</v>
      </c>
      <c r="I235" s="140">
        <f t="shared" si="9"/>
        <v>6.6286360764697963E-5</v>
      </c>
    </row>
    <row r="236" spans="2:9">
      <c r="B236" s="135" t="s">
        <v>797</v>
      </c>
      <c r="C236" s="136" t="s">
        <v>238</v>
      </c>
      <c r="D236" s="137">
        <v>124335.9</v>
      </c>
      <c r="E236" s="132">
        <f t="shared" si="10"/>
        <v>4.9193532988643339E-3</v>
      </c>
      <c r="F236" s="138">
        <v>2.07E-2</v>
      </c>
      <c r="G236" s="138">
        <v>8.5000000000000006E-2</v>
      </c>
      <c r="H236" s="139">
        <f t="shared" si="11"/>
        <v>0.10657975</v>
      </c>
      <c r="I236" s="140">
        <f t="shared" si="9"/>
        <v>5.2430344475463595E-4</v>
      </c>
    </row>
    <row r="237" spans="2:9">
      <c r="B237" s="135" t="s">
        <v>798</v>
      </c>
      <c r="C237" s="136" t="s">
        <v>239</v>
      </c>
      <c r="D237" s="137">
        <v>4228.49</v>
      </c>
      <c r="E237" s="132" t="str">
        <f t="shared" si="10"/>
        <v>N/A</v>
      </c>
      <c r="F237" s="138">
        <v>7.3499999999999996E-2</v>
      </c>
      <c r="G237" s="138" t="s">
        <v>41</v>
      </c>
      <c r="H237" s="139" t="str">
        <f t="shared" si="11"/>
        <v>N/A</v>
      </c>
      <c r="I237" s="140" t="str">
        <f t="shared" si="9"/>
        <v>N/A</v>
      </c>
    </row>
    <row r="238" spans="2:9">
      <c r="B238" s="135" t="s">
        <v>799</v>
      </c>
      <c r="C238" s="136" t="s">
        <v>240</v>
      </c>
      <c r="D238" s="137">
        <v>20868.3</v>
      </c>
      <c r="E238" s="132">
        <f t="shared" si="10"/>
        <v>8.2565486272822718E-4</v>
      </c>
      <c r="F238" s="138">
        <v>2.8300000000000002E-2</v>
      </c>
      <c r="G238" s="138">
        <v>6.5000000000000002E-2</v>
      </c>
      <c r="H238" s="139">
        <f t="shared" si="11"/>
        <v>9.4219750000000005E-2</v>
      </c>
      <c r="I238" s="140">
        <f t="shared" si="9"/>
        <v>7.7792994752537886E-5</v>
      </c>
    </row>
    <row r="239" spans="2:9">
      <c r="B239" s="135" t="s">
        <v>800</v>
      </c>
      <c r="C239" s="136" t="s">
        <v>241</v>
      </c>
      <c r="D239" s="137">
        <v>30112.49</v>
      </c>
      <c r="E239" s="132">
        <f t="shared" si="10"/>
        <v>1.1914014940055066E-3</v>
      </c>
      <c r="F239" s="138">
        <v>3.4500000000000003E-2</v>
      </c>
      <c r="G239" s="138">
        <v>8.5000000000000006E-2</v>
      </c>
      <c r="H239" s="139">
        <f t="shared" si="11"/>
        <v>0.12096625000000001</v>
      </c>
      <c r="I239" s="140">
        <f t="shared" si="9"/>
        <v>1.4411937097424363E-4</v>
      </c>
    </row>
    <row r="240" spans="2:9">
      <c r="B240" s="135" t="s">
        <v>801</v>
      </c>
      <c r="C240" s="136" t="s">
        <v>242</v>
      </c>
      <c r="D240" s="137">
        <v>4694.3999999999996</v>
      </c>
      <c r="E240" s="132">
        <f t="shared" si="10"/>
        <v>1.8573406494977498E-4</v>
      </c>
      <c r="F240" s="138">
        <v>4.5400000000000003E-2</v>
      </c>
      <c r="G240" s="138">
        <v>7.0000000000000007E-2</v>
      </c>
      <c r="H240" s="139">
        <f t="shared" si="11"/>
        <v>0.11698900000000001</v>
      </c>
      <c r="I240" s="140">
        <f t="shared" si="9"/>
        <v>2.1728842524409227E-5</v>
      </c>
    </row>
    <row r="241" spans="2:9">
      <c r="B241" s="135" t="s">
        <v>802</v>
      </c>
      <c r="C241" s="136" t="s">
        <v>243</v>
      </c>
      <c r="D241" s="137">
        <v>24421.200000000001</v>
      </c>
      <c r="E241" s="132">
        <f t="shared" si="10"/>
        <v>9.6622544882230856E-4</v>
      </c>
      <c r="F241" s="138">
        <v>2.0299999999999999E-2</v>
      </c>
      <c r="G241" s="138">
        <v>0.09</v>
      </c>
      <c r="H241" s="139">
        <f t="shared" si="11"/>
        <v>0.11121349999999999</v>
      </c>
      <c r="I241" s="140">
        <f t="shared" si="9"/>
        <v>1.0745731395259981E-4</v>
      </c>
    </row>
    <row r="242" spans="2:9">
      <c r="B242" s="135" t="s">
        <v>803</v>
      </c>
      <c r="C242" s="136" t="s">
        <v>244</v>
      </c>
      <c r="D242" s="137">
        <v>10116.459999999999</v>
      </c>
      <c r="E242" s="132">
        <f t="shared" si="10"/>
        <v>4.0025801778753421E-4</v>
      </c>
      <c r="F242" s="138">
        <v>0</v>
      </c>
      <c r="G242" s="138">
        <v>7.0000000000000007E-2</v>
      </c>
      <c r="H242" s="139">
        <f t="shared" si="11"/>
        <v>7.0000000000000007E-2</v>
      </c>
      <c r="I242" s="140">
        <f t="shared" si="9"/>
        <v>2.8018061245127397E-5</v>
      </c>
    </row>
    <row r="243" spans="2:9">
      <c r="B243" s="135" t="s">
        <v>804</v>
      </c>
      <c r="C243" s="136" t="s">
        <v>245</v>
      </c>
      <c r="D243" s="137">
        <v>13119.89</v>
      </c>
      <c r="E243" s="132">
        <f t="shared" si="10"/>
        <v>5.1908880823830594E-4</v>
      </c>
      <c r="F243" s="138">
        <v>4.6300000000000001E-2</v>
      </c>
      <c r="G243" s="138">
        <v>-1.4999999999999999E-2</v>
      </c>
      <c r="H243" s="139">
        <f t="shared" si="11"/>
        <v>3.0952750000000001E-2</v>
      </c>
      <c r="I243" s="140">
        <f t="shared" si="9"/>
        <v>1.6067226109198226E-5</v>
      </c>
    </row>
    <row r="244" spans="2:9">
      <c r="B244" s="135" t="s">
        <v>805</v>
      </c>
      <c r="C244" s="136" t="s">
        <v>246</v>
      </c>
      <c r="D244" s="137">
        <v>31376.720000000001</v>
      </c>
      <c r="E244" s="132">
        <f t="shared" si="10"/>
        <v>1.2414207886824523E-3</v>
      </c>
      <c r="F244" s="138">
        <v>2.1299999999999999E-2</v>
      </c>
      <c r="G244" s="138">
        <v>7.0000000000000007E-2</v>
      </c>
      <c r="H244" s="139">
        <f t="shared" si="11"/>
        <v>9.2045500000000002E-2</v>
      </c>
      <c r="I244" s="140">
        <f t="shared" si="9"/>
        <v>1.1426719720467067E-4</v>
      </c>
    </row>
    <row r="245" spans="2:9">
      <c r="B245" s="135" t="s">
        <v>806</v>
      </c>
      <c r="C245" s="136" t="s">
        <v>247</v>
      </c>
      <c r="D245" s="137">
        <v>46810.48</v>
      </c>
      <c r="E245" s="132">
        <f t="shared" si="10"/>
        <v>1.852057927030109E-3</v>
      </c>
      <c r="F245" s="138">
        <v>6.7000000000000002E-3</v>
      </c>
      <c r="G245" s="138">
        <v>0.12</v>
      </c>
      <c r="H245" s="139">
        <f t="shared" si="11"/>
        <v>0.12710199999999999</v>
      </c>
      <c r="I245" s="140">
        <f t="shared" si="9"/>
        <v>2.3540026664138091E-4</v>
      </c>
    </row>
    <row r="246" spans="2:9">
      <c r="B246" s="135" t="s">
        <v>807</v>
      </c>
      <c r="C246" s="136" t="s">
        <v>248</v>
      </c>
      <c r="D246" s="137">
        <v>116824.4</v>
      </c>
      <c r="E246" s="132">
        <f t="shared" si="10"/>
        <v>4.6221605950320576E-3</v>
      </c>
      <c r="F246" s="138">
        <v>4.9599999999999998E-2</v>
      </c>
      <c r="G246" s="138">
        <v>1.4999999999999999E-2</v>
      </c>
      <c r="H246" s="139">
        <f t="shared" si="11"/>
        <v>6.4972000000000002E-2</v>
      </c>
      <c r="I246" s="140">
        <f t="shared" si="9"/>
        <v>3.0031101818042287E-4</v>
      </c>
    </row>
    <row r="247" spans="2:9">
      <c r="B247" s="135" t="s">
        <v>808</v>
      </c>
      <c r="C247" s="136" t="s">
        <v>249</v>
      </c>
      <c r="D247" s="137">
        <v>52256.7</v>
      </c>
      <c r="E247" s="132">
        <f t="shared" si="10"/>
        <v>2.0675377709315156E-3</v>
      </c>
      <c r="F247" s="138">
        <v>1.18E-2</v>
      </c>
      <c r="G247" s="138">
        <v>0.105</v>
      </c>
      <c r="H247" s="139">
        <f t="shared" si="11"/>
        <v>0.1174195</v>
      </c>
      <c r="I247" s="140">
        <f t="shared" si="9"/>
        <v>2.4276925129389308E-4</v>
      </c>
    </row>
    <row r="248" spans="2:9">
      <c r="B248" s="135" t="s">
        <v>809</v>
      </c>
      <c r="C248" s="136" t="s">
        <v>810</v>
      </c>
      <c r="D248" s="137">
        <v>21631.75</v>
      </c>
      <c r="E248" s="132">
        <f t="shared" si="10"/>
        <v>8.5586078294932154E-4</v>
      </c>
      <c r="F248" s="138">
        <v>0</v>
      </c>
      <c r="G248" s="138">
        <v>0.13</v>
      </c>
      <c r="H248" s="139">
        <f t="shared" si="11"/>
        <v>0.13</v>
      </c>
      <c r="I248" s="140">
        <f t="shared" si="9"/>
        <v>1.1126190178341181E-4</v>
      </c>
    </row>
    <row r="249" spans="2:9">
      <c r="B249" s="135" t="s">
        <v>1132</v>
      </c>
      <c r="C249" s="136" t="s">
        <v>1133</v>
      </c>
      <c r="D249" s="137">
        <v>12186.45</v>
      </c>
      <c r="E249" s="132">
        <f t="shared" si="10"/>
        <v>4.8215722899778155E-4</v>
      </c>
      <c r="F249" s="138">
        <v>1.2500000000000001E-2</v>
      </c>
      <c r="G249" s="138">
        <v>9.5000000000000001E-2</v>
      </c>
      <c r="H249" s="139">
        <f t="shared" si="11"/>
        <v>0.10809375</v>
      </c>
      <c r="I249" s="140">
        <f t="shared" si="9"/>
        <v>5.2118182971978949E-5</v>
      </c>
    </row>
    <row r="250" spans="2:9">
      <c r="B250" s="135" t="s">
        <v>811</v>
      </c>
      <c r="C250" s="136" t="s">
        <v>250</v>
      </c>
      <c r="D250" s="137">
        <v>15137.63</v>
      </c>
      <c r="E250" s="132">
        <f t="shared" si="10"/>
        <v>5.9892074676330567E-4</v>
      </c>
      <c r="F250" s="138">
        <v>2.18E-2</v>
      </c>
      <c r="G250" s="138">
        <v>0.08</v>
      </c>
      <c r="H250" s="139">
        <f t="shared" si="11"/>
        <v>0.102672</v>
      </c>
      <c r="I250" s="140">
        <f t="shared" si="9"/>
        <v>6.1492390911682121E-5</v>
      </c>
    </row>
    <row r="251" spans="2:9">
      <c r="B251" s="135" t="s">
        <v>812</v>
      </c>
      <c r="C251" s="136" t="s">
        <v>251</v>
      </c>
      <c r="D251" s="137">
        <v>47012.07</v>
      </c>
      <c r="E251" s="132">
        <f t="shared" si="10"/>
        <v>1.8600338409175546E-3</v>
      </c>
      <c r="F251" s="138">
        <v>0</v>
      </c>
      <c r="G251" s="138">
        <v>0.14000000000000001</v>
      </c>
      <c r="H251" s="139">
        <f t="shared" si="11"/>
        <v>0.14000000000000001</v>
      </c>
      <c r="I251" s="140">
        <f t="shared" si="9"/>
        <v>2.6040473772845769E-4</v>
      </c>
    </row>
    <row r="252" spans="2:9">
      <c r="B252" s="135" t="s">
        <v>813</v>
      </c>
      <c r="C252" s="136" t="s">
        <v>814</v>
      </c>
      <c r="D252" s="137">
        <v>20243</v>
      </c>
      <c r="E252" s="132" t="str">
        <f t="shared" si="10"/>
        <v>N/A</v>
      </c>
      <c r="F252" s="138">
        <v>0</v>
      </c>
      <c r="G252" s="138" t="s">
        <v>41</v>
      </c>
      <c r="H252" s="139" t="str">
        <f t="shared" si="11"/>
        <v>N/A</v>
      </c>
      <c r="I252" s="140" t="str">
        <f t="shared" si="9"/>
        <v>N/A</v>
      </c>
    </row>
    <row r="253" spans="2:9">
      <c r="B253" s="135" t="s">
        <v>815</v>
      </c>
      <c r="C253" s="136" t="s">
        <v>816</v>
      </c>
      <c r="D253" s="137">
        <v>23710.73</v>
      </c>
      <c r="E253" s="132">
        <f t="shared" si="10"/>
        <v>9.3811568375651376E-4</v>
      </c>
      <c r="F253" s="138">
        <v>0</v>
      </c>
      <c r="G253" s="138">
        <v>0.18</v>
      </c>
      <c r="H253" s="139">
        <f t="shared" si="11"/>
        <v>0.18</v>
      </c>
      <c r="I253" s="140">
        <f t="shared" si="9"/>
        <v>1.6886082307617246E-4</v>
      </c>
    </row>
    <row r="254" spans="2:9">
      <c r="B254" s="135" t="s">
        <v>817</v>
      </c>
      <c r="C254" s="136" t="s">
        <v>252</v>
      </c>
      <c r="D254" s="137">
        <v>243948</v>
      </c>
      <c r="E254" s="132">
        <f t="shared" si="10"/>
        <v>9.6518093209713093E-3</v>
      </c>
      <c r="F254" s="138">
        <v>2.2499999999999999E-2</v>
      </c>
      <c r="G254" s="138">
        <v>0.105</v>
      </c>
      <c r="H254" s="139">
        <f t="shared" si="11"/>
        <v>0.12868125</v>
      </c>
      <c r="I254" s="140">
        <f t="shared" si="9"/>
        <v>1.2420068881842392E-3</v>
      </c>
    </row>
    <row r="255" spans="2:9">
      <c r="B255" s="135" t="s">
        <v>818</v>
      </c>
      <c r="C255" s="136" t="s">
        <v>253</v>
      </c>
      <c r="D255" s="137">
        <v>66072.89</v>
      </c>
      <c r="E255" s="132">
        <f t="shared" si="10"/>
        <v>2.6141757077963825E-3</v>
      </c>
      <c r="F255" s="138">
        <v>8.3999999999999995E-3</v>
      </c>
      <c r="G255" s="138">
        <v>0.14499999999999999</v>
      </c>
      <c r="H255" s="139">
        <f t="shared" si="11"/>
        <v>0.15400899999999998</v>
      </c>
      <c r="I255" s="140">
        <f t="shared" si="9"/>
        <v>4.0260658658201301E-4</v>
      </c>
    </row>
    <row r="256" spans="2:9">
      <c r="B256" s="135" t="s">
        <v>819</v>
      </c>
      <c r="C256" s="136" t="s">
        <v>254</v>
      </c>
      <c r="D256" s="137">
        <v>18240.490000000002</v>
      </c>
      <c r="E256" s="132">
        <f t="shared" si="10"/>
        <v>7.2168548789530544E-4</v>
      </c>
      <c r="F256" s="138">
        <v>4.41E-2</v>
      </c>
      <c r="G256" s="138">
        <v>0.105</v>
      </c>
      <c r="H256" s="139">
        <f t="shared" si="11"/>
        <v>0.15141525</v>
      </c>
      <c r="I256" s="140">
        <f t="shared" si="9"/>
        <v>1.0927418857103965E-4</v>
      </c>
    </row>
    <row r="257" spans="2:9">
      <c r="B257" s="135" t="s">
        <v>820</v>
      </c>
      <c r="C257" s="136" t="s">
        <v>255</v>
      </c>
      <c r="D257" s="137">
        <v>8620.1299999999992</v>
      </c>
      <c r="E257" s="132">
        <f t="shared" si="10"/>
        <v>3.4105568023506814E-4</v>
      </c>
      <c r="F257" s="138">
        <v>4.6199999999999998E-2</v>
      </c>
      <c r="G257" s="138">
        <v>0.11</v>
      </c>
      <c r="H257" s="139">
        <f t="shared" si="11"/>
        <v>0.15874099999999999</v>
      </c>
      <c r="I257" s="140">
        <f t="shared" si="9"/>
        <v>5.413951973619495E-5</v>
      </c>
    </row>
    <row r="258" spans="2:9">
      <c r="B258" s="135" t="s">
        <v>821</v>
      </c>
      <c r="C258" s="136" t="s">
        <v>822</v>
      </c>
      <c r="D258" s="137">
        <v>7434.06</v>
      </c>
      <c r="E258" s="132">
        <f t="shared" si="10"/>
        <v>2.9412878810508786E-4</v>
      </c>
      <c r="F258" s="138">
        <v>0</v>
      </c>
      <c r="G258" s="138">
        <v>9.5000000000000001E-2</v>
      </c>
      <c r="H258" s="139">
        <f t="shared" si="11"/>
        <v>9.5000000000000001E-2</v>
      </c>
      <c r="I258" s="140">
        <f t="shared" si="9"/>
        <v>2.7942234869983347E-5</v>
      </c>
    </row>
    <row r="259" spans="2:9">
      <c r="B259" s="135" t="s">
        <v>823</v>
      </c>
      <c r="C259" s="136" t="s">
        <v>824</v>
      </c>
      <c r="D259" s="137">
        <v>28197.9</v>
      </c>
      <c r="E259" s="132">
        <f t="shared" si="10"/>
        <v>1.1156506880639189E-3</v>
      </c>
      <c r="F259" s="138">
        <v>0</v>
      </c>
      <c r="G259" s="138">
        <v>0.125</v>
      </c>
      <c r="H259" s="139">
        <f t="shared" si="11"/>
        <v>0.125</v>
      </c>
      <c r="I259" s="140">
        <f t="shared" si="9"/>
        <v>1.3945633600798987E-4</v>
      </c>
    </row>
    <row r="260" spans="2:9">
      <c r="B260" s="135" t="s">
        <v>825</v>
      </c>
      <c r="C260" s="136" t="s">
        <v>256</v>
      </c>
      <c r="D260" s="137">
        <v>30912.799999999999</v>
      </c>
      <c r="E260" s="132">
        <f t="shared" si="10"/>
        <v>1.2230657811391028E-3</v>
      </c>
      <c r="F260" s="138">
        <v>1.6399999999999998E-2</v>
      </c>
      <c r="G260" s="138">
        <v>0.125</v>
      </c>
      <c r="H260" s="139">
        <f t="shared" si="11"/>
        <v>0.142425</v>
      </c>
      <c r="I260" s="140">
        <f t="shared" si="9"/>
        <v>1.7419514387873671E-4</v>
      </c>
    </row>
    <row r="261" spans="2:9">
      <c r="B261" s="135" t="s">
        <v>826</v>
      </c>
      <c r="C261" s="136" t="s">
        <v>257</v>
      </c>
      <c r="D261" s="137">
        <v>9303.17</v>
      </c>
      <c r="E261" s="132">
        <f t="shared" si="10"/>
        <v>3.6808017659739227E-4</v>
      </c>
      <c r="F261" s="138">
        <v>7.6499999999999999E-2</v>
      </c>
      <c r="G261" s="138">
        <v>8.5000000000000006E-2</v>
      </c>
      <c r="H261" s="139">
        <f t="shared" si="11"/>
        <v>0.16475125000000002</v>
      </c>
      <c r="I261" s="140">
        <f t="shared" si="9"/>
        <v>6.0641669194641132E-5</v>
      </c>
    </row>
    <row r="262" spans="2:9">
      <c r="B262" s="135" t="s">
        <v>827</v>
      </c>
      <c r="C262" s="136" t="s">
        <v>258</v>
      </c>
      <c r="D262" s="137">
        <v>67141.64</v>
      </c>
      <c r="E262" s="132">
        <f t="shared" si="10"/>
        <v>2.6564608309037172E-3</v>
      </c>
      <c r="F262" s="138">
        <v>0</v>
      </c>
      <c r="G262" s="138">
        <v>0.14000000000000001</v>
      </c>
      <c r="H262" s="139">
        <f t="shared" si="11"/>
        <v>0.14000000000000001</v>
      </c>
      <c r="I262" s="140">
        <f t="shared" si="9"/>
        <v>3.7190451632652043E-4</v>
      </c>
    </row>
    <row r="263" spans="2:9">
      <c r="B263" s="135" t="s">
        <v>828</v>
      </c>
      <c r="C263" s="136" t="s">
        <v>829</v>
      </c>
      <c r="D263" s="137">
        <v>14179.58</v>
      </c>
      <c r="E263" s="132">
        <f t="shared" si="10"/>
        <v>5.6101547219677289E-4</v>
      </c>
      <c r="F263" s="138">
        <v>0</v>
      </c>
      <c r="G263" s="138">
        <v>0.13500000000000001</v>
      </c>
      <c r="H263" s="139">
        <f t="shared" si="11"/>
        <v>0.13500000000000001</v>
      </c>
      <c r="I263" s="140">
        <f t="shared" si="9"/>
        <v>7.5737088746564347E-5</v>
      </c>
    </row>
    <row r="264" spans="2:9">
      <c r="B264" s="135" t="s">
        <v>830</v>
      </c>
      <c r="C264" s="136" t="s">
        <v>259</v>
      </c>
      <c r="D264" s="137">
        <v>55521.85</v>
      </c>
      <c r="E264" s="132">
        <f t="shared" si="10"/>
        <v>2.196723520371435E-3</v>
      </c>
      <c r="F264" s="138">
        <v>2.4799999999999999E-2</v>
      </c>
      <c r="G264" s="138">
        <v>9.5000000000000001E-2</v>
      </c>
      <c r="H264" s="139">
        <f t="shared" si="11"/>
        <v>0.120978</v>
      </c>
      <c r="I264" s="140">
        <f t="shared" si="9"/>
        <v>2.6575521804749548E-4</v>
      </c>
    </row>
    <row r="265" spans="2:9">
      <c r="B265" s="135" t="s">
        <v>831</v>
      </c>
      <c r="C265" s="136" t="s">
        <v>260</v>
      </c>
      <c r="D265" s="137">
        <v>7539.18</v>
      </c>
      <c r="E265" s="132">
        <f t="shared" si="10"/>
        <v>2.982878637926135E-4</v>
      </c>
      <c r="F265" s="138">
        <v>7.4700000000000003E-2</v>
      </c>
      <c r="G265" s="138">
        <v>3.5000000000000003E-2</v>
      </c>
      <c r="H265" s="139">
        <f t="shared" si="11"/>
        <v>0.11100725000000002</v>
      </c>
      <c r="I265" s="140">
        <f t="shared" si="9"/>
        <v>3.31121154679926E-5</v>
      </c>
    </row>
    <row r="266" spans="2:9">
      <c r="B266" s="135" t="s">
        <v>834</v>
      </c>
      <c r="C266" s="136" t="s">
        <v>1134</v>
      </c>
      <c r="D266" s="137" t="s">
        <v>41</v>
      </c>
      <c r="E266" s="132" t="str">
        <f t="shared" si="10"/>
        <v>N/A</v>
      </c>
      <c r="F266" s="138">
        <v>0</v>
      </c>
      <c r="G266" s="138" t="s">
        <v>41</v>
      </c>
      <c r="H266" s="139" t="str">
        <f t="shared" si="11"/>
        <v>N/A</v>
      </c>
      <c r="I266" s="140" t="str">
        <f t="shared" si="9"/>
        <v>N/A</v>
      </c>
    </row>
    <row r="267" spans="2:9">
      <c r="B267" s="135" t="s">
        <v>832</v>
      </c>
      <c r="C267" s="136" t="s">
        <v>261</v>
      </c>
      <c r="D267" s="137">
        <v>12092.34</v>
      </c>
      <c r="E267" s="132">
        <f t="shared" si="10"/>
        <v>4.7843376426268792E-4</v>
      </c>
      <c r="F267" s="138">
        <v>9.7000000000000003E-3</v>
      </c>
      <c r="G267" s="138">
        <v>9.5000000000000001E-2</v>
      </c>
      <c r="H267" s="139">
        <f t="shared" si="11"/>
        <v>0.10516075</v>
      </c>
      <c r="I267" s="140">
        <f t="shared" si="9"/>
        <v>5.0312453475187457E-5</v>
      </c>
    </row>
    <row r="268" spans="2:9">
      <c r="B268" s="135" t="s">
        <v>833</v>
      </c>
      <c r="C268" s="136" t="s">
        <v>262</v>
      </c>
      <c r="D268" s="137">
        <v>33220.769999999997</v>
      </c>
      <c r="E268" s="132">
        <f t="shared" si="10"/>
        <v>1.3143806775863871E-3</v>
      </c>
      <c r="F268" s="138">
        <v>2.4900000000000002E-2</v>
      </c>
      <c r="G268" s="138">
        <v>4.4999999999999998E-2</v>
      </c>
      <c r="H268" s="139">
        <f t="shared" si="11"/>
        <v>7.0460250000000002E-2</v>
      </c>
      <c r="I268" s="140">
        <f t="shared" si="9"/>
        <v>9.2611591137906242E-5</v>
      </c>
    </row>
    <row r="269" spans="2:9">
      <c r="B269" s="135" t="s">
        <v>835</v>
      </c>
      <c r="C269" s="136" t="s">
        <v>836</v>
      </c>
      <c r="D269" s="137">
        <v>11594.59</v>
      </c>
      <c r="E269" s="132">
        <f t="shared" si="10"/>
        <v>4.5874027184006724E-4</v>
      </c>
      <c r="F269" s="138">
        <v>1.06E-2</v>
      </c>
      <c r="G269" s="138">
        <v>0.12</v>
      </c>
      <c r="H269" s="139">
        <f t="shared" si="11"/>
        <v>0.13123599999999999</v>
      </c>
      <c r="I269" s="140">
        <f t="shared" ref="I269:I332" si="12">IF(ISNUMBER(H269),E269*H269,"N/A")</f>
        <v>6.0203238315203061E-5</v>
      </c>
    </row>
    <row r="270" spans="2:9">
      <c r="B270" s="135" t="s">
        <v>837</v>
      </c>
      <c r="C270" s="136" t="s">
        <v>263</v>
      </c>
      <c r="D270" s="137">
        <v>367176.9</v>
      </c>
      <c r="E270" s="132">
        <f t="shared" ref="E270:E333" si="13">IF(H270="N/A","N/A",D270/$D$513)</f>
        <v>1.4527364134427624E-2</v>
      </c>
      <c r="F270" s="138">
        <v>2.7200000000000002E-2</v>
      </c>
      <c r="G270" s="138">
        <v>0.12</v>
      </c>
      <c r="H270" s="139">
        <f t="shared" ref="H270:H333" si="14">IF(D270="N/A","N/A",IFERROR(F270*(1+0.5*G270)+G270,"N/A"))</f>
        <v>0.14883199999999999</v>
      </c>
      <c r="I270" s="140">
        <f t="shared" si="12"/>
        <v>2.1621366588551322E-3</v>
      </c>
    </row>
    <row r="271" spans="2:9">
      <c r="B271" s="135" t="s">
        <v>838</v>
      </c>
      <c r="C271" s="136" t="s">
        <v>264</v>
      </c>
      <c r="D271" s="137">
        <v>8201.0499999999993</v>
      </c>
      <c r="E271" s="132">
        <f t="shared" si="13"/>
        <v>3.2447476852342198E-4</v>
      </c>
      <c r="F271" s="138">
        <v>3.2400000000000005E-2</v>
      </c>
      <c r="G271" s="138">
        <v>5.5E-2</v>
      </c>
      <c r="H271" s="139">
        <f t="shared" si="14"/>
        <v>8.8291000000000008E-2</v>
      </c>
      <c r="I271" s="140">
        <f t="shared" si="12"/>
        <v>2.8648201787701454E-5</v>
      </c>
    </row>
    <row r="272" spans="2:9">
      <c r="B272" s="135" t="s">
        <v>839</v>
      </c>
      <c r="C272" s="136" t="s">
        <v>265</v>
      </c>
      <c r="D272" s="137">
        <v>417340.7</v>
      </c>
      <c r="E272" s="132">
        <f t="shared" si="13"/>
        <v>1.6512096259369582E-2</v>
      </c>
      <c r="F272" s="138">
        <v>2.7799999999999998E-2</v>
      </c>
      <c r="G272" s="138">
        <v>8.5000000000000006E-2</v>
      </c>
      <c r="H272" s="139">
        <f t="shared" si="14"/>
        <v>0.1139815</v>
      </c>
      <c r="I272" s="140">
        <f t="shared" si="12"/>
        <v>1.8820734997873341E-3</v>
      </c>
    </row>
    <row r="273" spans="2:9">
      <c r="B273" s="135" t="s">
        <v>840</v>
      </c>
      <c r="C273" s="136" t="s">
        <v>266</v>
      </c>
      <c r="D273" s="137">
        <v>5806.03</v>
      </c>
      <c r="E273" s="132">
        <f t="shared" si="13"/>
        <v>2.2971573643497403E-4</v>
      </c>
      <c r="F273" s="138">
        <v>3.9599999999999996E-2</v>
      </c>
      <c r="G273" s="138">
        <v>0.05</v>
      </c>
      <c r="H273" s="139">
        <f t="shared" si="14"/>
        <v>9.0590000000000004E-2</v>
      </c>
      <c r="I273" s="140">
        <f t="shared" si="12"/>
        <v>2.0809948563644299E-5</v>
      </c>
    </row>
    <row r="274" spans="2:9">
      <c r="B274" s="135" t="s">
        <v>841</v>
      </c>
      <c r="C274" s="136" t="s">
        <v>267</v>
      </c>
      <c r="D274" s="137">
        <v>22426.93</v>
      </c>
      <c r="E274" s="132">
        <f t="shared" si="13"/>
        <v>8.8732210149200269E-4</v>
      </c>
      <c r="F274" s="138">
        <v>3.5000000000000003E-2</v>
      </c>
      <c r="G274" s="138">
        <v>0.04</v>
      </c>
      <c r="H274" s="139">
        <f t="shared" si="14"/>
        <v>7.5700000000000003E-2</v>
      </c>
      <c r="I274" s="140">
        <f t="shared" si="12"/>
        <v>6.7170283082944614E-5</v>
      </c>
    </row>
    <row r="275" spans="2:9">
      <c r="B275" s="135" t="s">
        <v>842</v>
      </c>
      <c r="C275" s="136" t="s">
        <v>268</v>
      </c>
      <c r="D275" s="137">
        <v>19078.78</v>
      </c>
      <c r="E275" s="132">
        <f t="shared" si="13"/>
        <v>7.5485245477216857E-4</v>
      </c>
      <c r="F275" s="138">
        <v>3.8900000000000004E-2</v>
      </c>
      <c r="G275" s="138">
        <v>0.105</v>
      </c>
      <c r="H275" s="139">
        <f t="shared" si="14"/>
        <v>0.14594225</v>
      </c>
      <c r="I275" s="140">
        <f t="shared" si="12"/>
        <v>1.1016486566747352E-4</v>
      </c>
    </row>
    <row r="276" spans="2:9">
      <c r="B276" s="135" t="s">
        <v>843</v>
      </c>
      <c r="C276" s="136" t="s">
        <v>844</v>
      </c>
      <c r="D276" s="137">
        <v>18924.61</v>
      </c>
      <c r="E276" s="132">
        <f t="shared" si="13"/>
        <v>7.4875271448729581E-4</v>
      </c>
      <c r="F276" s="138">
        <v>0</v>
      </c>
      <c r="G276" s="138">
        <v>0.215</v>
      </c>
      <c r="H276" s="139">
        <f t="shared" si="14"/>
        <v>0.215</v>
      </c>
      <c r="I276" s="140">
        <f t="shared" si="12"/>
        <v>1.6098183361476859E-4</v>
      </c>
    </row>
    <row r="277" spans="2:9">
      <c r="B277" s="135" t="s">
        <v>845</v>
      </c>
      <c r="C277" s="136" t="s">
        <v>269</v>
      </c>
      <c r="D277" s="137">
        <v>38156.25</v>
      </c>
      <c r="E277" s="132" t="str">
        <f t="shared" si="13"/>
        <v>N/A</v>
      </c>
      <c r="F277" s="138">
        <v>5.2199999999999996E-2</v>
      </c>
      <c r="G277" s="138" t="s">
        <v>41</v>
      </c>
      <c r="H277" s="139" t="str">
        <f t="shared" si="14"/>
        <v>N/A</v>
      </c>
      <c r="I277" s="140" t="str">
        <f t="shared" si="12"/>
        <v>N/A</v>
      </c>
    </row>
    <row r="278" spans="2:9">
      <c r="B278" s="135" t="s">
        <v>846</v>
      </c>
      <c r="C278" s="136" t="s">
        <v>270</v>
      </c>
      <c r="D278" s="137">
        <v>8929.23</v>
      </c>
      <c r="E278" s="132">
        <f t="shared" si="13"/>
        <v>3.5328523022569002E-4</v>
      </c>
      <c r="F278" s="138">
        <v>5.4299999999999994E-2</v>
      </c>
      <c r="G278" s="138">
        <v>0.05</v>
      </c>
      <c r="H278" s="139">
        <f t="shared" si="14"/>
        <v>0.10565749999999999</v>
      </c>
      <c r="I278" s="140">
        <f t="shared" si="12"/>
        <v>3.7327234212570837E-5</v>
      </c>
    </row>
    <row r="279" spans="2:9">
      <c r="B279" s="135" t="s">
        <v>1135</v>
      </c>
      <c r="C279" s="136" t="s">
        <v>271</v>
      </c>
      <c r="D279" s="137">
        <v>25483.73</v>
      </c>
      <c r="E279" s="132">
        <f t="shared" si="13"/>
        <v>1.008264477458787E-3</v>
      </c>
      <c r="F279" s="138">
        <v>2.1099999999999997E-2</v>
      </c>
      <c r="G279" s="138">
        <v>0.11</v>
      </c>
      <c r="H279" s="139">
        <f t="shared" si="14"/>
        <v>0.1322605</v>
      </c>
      <c r="I279" s="140">
        <f t="shared" si="12"/>
        <v>1.333535639209379E-4</v>
      </c>
    </row>
    <row r="280" spans="2:9">
      <c r="B280" s="135" t="s">
        <v>847</v>
      </c>
      <c r="C280" s="136" t="s">
        <v>272</v>
      </c>
      <c r="D280" s="137">
        <v>46840.01</v>
      </c>
      <c r="E280" s="132">
        <f t="shared" si="13"/>
        <v>1.8532262822912643E-3</v>
      </c>
      <c r="F280" s="138">
        <v>3.0200000000000001E-2</v>
      </c>
      <c r="G280" s="138">
        <v>7.0000000000000007E-2</v>
      </c>
      <c r="H280" s="139">
        <f t="shared" si="14"/>
        <v>0.10125700000000001</v>
      </c>
      <c r="I280" s="140">
        <f t="shared" si="12"/>
        <v>1.8765213366596657E-4</v>
      </c>
    </row>
    <row r="281" spans="2:9">
      <c r="B281" s="135" t="s">
        <v>848</v>
      </c>
      <c r="C281" s="136" t="s">
        <v>273</v>
      </c>
      <c r="D281" s="137">
        <v>44573.39</v>
      </c>
      <c r="E281" s="132">
        <f t="shared" si="13"/>
        <v>1.7635473997298166E-3</v>
      </c>
      <c r="F281" s="138">
        <v>5.0799999999999998E-2</v>
      </c>
      <c r="G281" s="138">
        <v>0.35499999999999998</v>
      </c>
      <c r="H281" s="139">
        <f t="shared" si="14"/>
        <v>0.41481699999999999</v>
      </c>
      <c r="I281" s="140">
        <f t="shared" si="12"/>
        <v>7.3154944171372328E-4</v>
      </c>
    </row>
    <row r="282" spans="2:9">
      <c r="B282" s="135" t="s">
        <v>849</v>
      </c>
      <c r="C282" s="136" t="s">
        <v>274</v>
      </c>
      <c r="D282" s="137">
        <v>15842.25</v>
      </c>
      <c r="E282" s="132">
        <f t="shared" si="13"/>
        <v>6.2679905641840764E-4</v>
      </c>
      <c r="F282" s="138">
        <v>0</v>
      </c>
      <c r="G282" s="138">
        <v>0.105</v>
      </c>
      <c r="H282" s="139">
        <f t="shared" si="14"/>
        <v>0.105</v>
      </c>
      <c r="I282" s="140">
        <f t="shared" si="12"/>
        <v>6.5813900923932802E-5</v>
      </c>
    </row>
    <row r="283" spans="2:9">
      <c r="B283" s="135" t="s">
        <v>850</v>
      </c>
      <c r="C283" s="136" t="s">
        <v>275</v>
      </c>
      <c r="D283" s="137">
        <v>232150</v>
      </c>
      <c r="E283" s="132">
        <f t="shared" si="13"/>
        <v>9.1850211268938026E-3</v>
      </c>
      <c r="F283" s="138">
        <v>2.9500000000000002E-2</v>
      </c>
      <c r="G283" s="138">
        <v>6.5000000000000002E-2</v>
      </c>
      <c r="H283" s="139">
        <f t="shared" si="14"/>
        <v>9.5458750000000009E-2</v>
      </c>
      <c r="I283" s="140">
        <f t="shared" si="12"/>
        <v>8.7679063549687389E-4</v>
      </c>
    </row>
    <row r="284" spans="2:9">
      <c r="B284" s="135" t="s">
        <v>851</v>
      </c>
      <c r="C284" s="136" t="s">
        <v>276</v>
      </c>
      <c r="D284" s="137">
        <v>21493.599999999999</v>
      </c>
      <c r="E284" s="132">
        <f t="shared" si="13"/>
        <v>8.5039487440449974E-4</v>
      </c>
      <c r="F284" s="138">
        <v>2.3900000000000001E-2</v>
      </c>
      <c r="G284" s="138">
        <v>0.04</v>
      </c>
      <c r="H284" s="139">
        <f t="shared" si="14"/>
        <v>6.4378000000000005E-2</v>
      </c>
      <c r="I284" s="140">
        <f t="shared" si="12"/>
        <v>5.4746721224412888E-5</v>
      </c>
    </row>
    <row r="285" spans="2:9">
      <c r="B285" s="135" t="s">
        <v>852</v>
      </c>
      <c r="C285" s="136" t="s">
        <v>277</v>
      </c>
      <c r="D285" s="137">
        <v>7491.7</v>
      </c>
      <c r="E285" s="132">
        <f t="shared" si="13"/>
        <v>2.9640931628839242E-4</v>
      </c>
      <c r="F285" s="138">
        <v>6.1399999999999996E-2</v>
      </c>
      <c r="G285" s="138">
        <v>6.5000000000000002E-2</v>
      </c>
      <c r="H285" s="139">
        <f t="shared" si="14"/>
        <v>0.1283955</v>
      </c>
      <c r="I285" s="140">
        <f t="shared" si="12"/>
        <v>3.8057622369506285E-5</v>
      </c>
    </row>
    <row r="286" spans="2:9">
      <c r="B286" s="135" t="s">
        <v>853</v>
      </c>
      <c r="C286" s="136" t="s">
        <v>278</v>
      </c>
      <c r="D286" s="137">
        <v>14901.34</v>
      </c>
      <c r="E286" s="132">
        <f t="shared" si="13"/>
        <v>5.8957192642269095E-4</v>
      </c>
      <c r="F286" s="138">
        <v>1.06E-2</v>
      </c>
      <c r="G286" s="138">
        <v>0.12</v>
      </c>
      <c r="H286" s="139">
        <f t="shared" si="14"/>
        <v>0.13123599999999999</v>
      </c>
      <c r="I286" s="140">
        <f t="shared" si="12"/>
        <v>7.7373061336008259E-5</v>
      </c>
    </row>
    <row r="287" spans="2:9">
      <c r="B287" s="135" t="s">
        <v>854</v>
      </c>
      <c r="C287" s="136" t="s">
        <v>279</v>
      </c>
      <c r="D287" s="137">
        <v>14706.96</v>
      </c>
      <c r="E287" s="132">
        <f t="shared" si="13"/>
        <v>5.8188127638329561E-4</v>
      </c>
      <c r="F287" s="138">
        <v>5.1000000000000004E-3</v>
      </c>
      <c r="G287" s="138">
        <v>0.14000000000000001</v>
      </c>
      <c r="H287" s="139">
        <f t="shared" si="14"/>
        <v>0.145457</v>
      </c>
      <c r="I287" s="140">
        <f t="shared" si="12"/>
        <v>8.463870481888503E-5</v>
      </c>
    </row>
    <row r="288" spans="2:9">
      <c r="B288" s="135" t="s">
        <v>855</v>
      </c>
      <c r="C288" s="136" t="s">
        <v>280</v>
      </c>
      <c r="D288" s="137">
        <v>4992.29</v>
      </c>
      <c r="E288" s="132">
        <f t="shared" si="13"/>
        <v>1.9752009098247106E-4</v>
      </c>
      <c r="F288" s="138">
        <v>6.6400000000000001E-2</v>
      </c>
      <c r="G288" s="138">
        <v>-2.5000000000000001E-2</v>
      </c>
      <c r="H288" s="139">
        <f t="shared" si="14"/>
        <v>4.0570000000000002E-2</v>
      </c>
      <c r="I288" s="140">
        <f t="shared" si="12"/>
        <v>8.0133900911588508E-6</v>
      </c>
    </row>
    <row r="289" spans="2:9">
      <c r="B289" s="135" t="s">
        <v>1136</v>
      </c>
      <c r="C289" s="136" t="s">
        <v>1137</v>
      </c>
      <c r="D289" s="137">
        <v>12682.95</v>
      </c>
      <c r="E289" s="132">
        <f t="shared" si="13"/>
        <v>5.0180126513606617E-4</v>
      </c>
      <c r="F289" s="138">
        <v>1.5100000000000001E-2</v>
      </c>
      <c r="G289" s="138">
        <v>0.09</v>
      </c>
      <c r="H289" s="139">
        <f t="shared" si="14"/>
        <v>0.1057795</v>
      </c>
      <c r="I289" s="140">
        <f t="shared" si="12"/>
        <v>5.308028692546051E-5</v>
      </c>
    </row>
    <row r="290" spans="2:9">
      <c r="B290" s="135" t="s">
        <v>856</v>
      </c>
      <c r="C290" s="136" t="s">
        <v>281</v>
      </c>
      <c r="D290" s="137">
        <v>6864.41</v>
      </c>
      <c r="E290" s="132">
        <f t="shared" si="13"/>
        <v>2.7159057020745677E-4</v>
      </c>
      <c r="F290" s="138">
        <v>3.0699999999999998E-2</v>
      </c>
      <c r="G290" s="138">
        <v>0.09</v>
      </c>
      <c r="H290" s="139">
        <f t="shared" si="14"/>
        <v>0.1220815</v>
      </c>
      <c r="I290" s="140">
        <f t="shared" si="12"/>
        <v>3.3156184196781633E-5</v>
      </c>
    </row>
    <row r="291" spans="2:9">
      <c r="B291" s="135" t="s">
        <v>857</v>
      </c>
      <c r="C291" s="136" t="s">
        <v>282</v>
      </c>
      <c r="D291" s="137">
        <v>18993.62</v>
      </c>
      <c r="E291" s="132">
        <f t="shared" si="13"/>
        <v>7.5148309703292114E-4</v>
      </c>
      <c r="F291" s="138">
        <v>2.7000000000000001E-3</v>
      </c>
      <c r="G291" s="138">
        <v>0.08</v>
      </c>
      <c r="H291" s="139">
        <f t="shared" si="14"/>
        <v>8.2808000000000007E-2</v>
      </c>
      <c r="I291" s="140">
        <f t="shared" si="12"/>
        <v>6.2228812299102142E-5</v>
      </c>
    </row>
    <row r="292" spans="2:9">
      <c r="B292" s="135" t="s">
        <v>858</v>
      </c>
      <c r="C292" s="136" t="s">
        <v>283</v>
      </c>
      <c r="D292" s="137">
        <v>16652.48</v>
      </c>
      <c r="E292" s="132">
        <f t="shared" si="13"/>
        <v>6.5885582862449494E-4</v>
      </c>
      <c r="F292" s="138">
        <v>0</v>
      </c>
      <c r="G292" s="138">
        <v>0.08</v>
      </c>
      <c r="H292" s="139">
        <f t="shared" si="14"/>
        <v>0.08</v>
      </c>
      <c r="I292" s="140">
        <f t="shared" si="12"/>
        <v>5.2708466289959597E-5</v>
      </c>
    </row>
    <row r="293" spans="2:9">
      <c r="B293" s="135" t="s">
        <v>1138</v>
      </c>
      <c r="C293" s="136" t="s">
        <v>1139</v>
      </c>
      <c r="D293" s="137">
        <v>42849.04</v>
      </c>
      <c r="E293" s="132">
        <f t="shared" si="13"/>
        <v>1.6953234446139031E-3</v>
      </c>
      <c r="F293" s="138">
        <v>1.55E-2</v>
      </c>
      <c r="G293" s="138">
        <v>0.16500000000000001</v>
      </c>
      <c r="H293" s="139">
        <f t="shared" si="14"/>
        <v>0.18177875000000002</v>
      </c>
      <c r="I293" s="140">
        <f t="shared" si="12"/>
        <v>3.0817377660760957E-4</v>
      </c>
    </row>
    <row r="294" spans="2:9">
      <c r="B294" s="135" t="s">
        <v>859</v>
      </c>
      <c r="C294" s="136" t="s">
        <v>860</v>
      </c>
      <c r="D294" s="137">
        <v>109588.4</v>
      </c>
      <c r="E294" s="132" t="str">
        <f t="shared" si="13"/>
        <v>N/A</v>
      </c>
      <c r="F294" s="138">
        <v>1.8700000000000001E-2</v>
      </c>
      <c r="G294" s="138" t="s">
        <v>41</v>
      </c>
      <c r="H294" s="139" t="str">
        <f t="shared" si="14"/>
        <v>N/A</v>
      </c>
      <c r="I294" s="140" t="str">
        <f t="shared" si="12"/>
        <v>N/A</v>
      </c>
    </row>
    <row r="295" spans="2:9">
      <c r="B295" s="135" t="s">
        <v>861</v>
      </c>
      <c r="C295" s="136" t="s">
        <v>284</v>
      </c>
      <c r="D295" s="137">
        <v>10889.53</v>
      </c>
      <c r="E295" s="132">
        <f t="shared" si="13"/>
        <v>4.3084455357287905E-4</v>
      </c>
      <c r="F295" s="138">
        <v>0</v>
      </c>
      <c r="G295" s="138">
        <v>0.1</v>
      </c>
      <c r="H295" s="139">
        <f t="shared" si="14"/>
        <v>0.1</v>
      </c>
      <c r="I295" s="140">
        <f t="shared" si="12"/>
        <v>4.308445535728791E-5</v>
      </c>
    </row>
    <row r="296" spans="2:9">
      <c r="B296" s="135" t="s">
        <v>862</v>
      </c>
      <c r="C296" s="136" t="s">
        <v>285</v>
      </c>
      <c r="D296" s="137">
        <v>114984.7</v>
      </c>
      <c r="E296" s="132">
        <f t="shared" si="13"/>
        <v>4.5493728139976127E-3</v>
      </c>
      <c r="F296" s="138">
        <v>2.1499999999999998E-2</v>
      </c>
      <c r="G296" s="138">
        <v>0.115</v>
      </c>
      <c r="H296" s="139">
        <f t="shared" si="14"/>
        <v>0.13773625</v>
      </c>
      <c r="I296" s="140">
        <f t="shared" si="12"/>
        <v>6.2661355125197867E-4</v>
      </c>
    </row>
    <row r="297" spans="2:9">
      <c r="B297" s="135" t="s">
        <v>863</v>
      </c>
      <c r="C297" s="136" t="s">
        <v>286</v>
      </c>
      <c r="D297" s="137">
        <v>108862.5</v>
      </c>
      <c r="E297" s="132">
        <f t="shared" si="13"/>
        <v>4.3071478028278119E-3</v>
      </c>
      <c r="F297" s="138">
        <v>2.4900000000000002E-2</v>
      </c>
      <c r="G297" s="138">
        <v>0.125</v>
      </c>
      <c r="H297" s="139">
        <f t="shared" si="14"/>
        <v>0.15145625000000001</v>
      </c>
      <c r="I297" s="140">
        <f t="shared" si="12"/>
        <v>6.523444544120398E-4</v>
      </c>
    </row>
    <row r="298" spans="2:9">
      <c r="B298" s="135" t="s">
        <v>864</v>
      </c>
      <c r="C298" s="136" t="s">
        <v>287</v>
      </c>
      <c r="D298" s="137">
        <v>11257.04</v>
      </c>
      <c r="E298" s="132">
        <f t="shared" si="13"/>
        <v>4.4538509681795656E-4</v>
      </c>
      <c r="F298" s="138">
        <v>2.8199999999999999E-2</v>
      </c>
      <c r="G298" s="138">
        <v>0.09</v>
      </c>
      <c r="H298" s="139">
        <f t="shared" si="14"/>
        <v>0.11946899999999999</v>
      </c>
      <c r="I298" s="140">
        <f t="shared" si="12"/>
        <v>5.3209712131744448E-5</v>
      </c>
    </row>
    <row r="299" spans="2:9">
      <c r="B299" s="135" t="s">
        <v>865</v>
      </c>
      <c r="C299" s="136" t="s">
        <v>5</v>
      </c>
      <c r="D299" s="137">
        <v>12779.04</v>
      </c>
      <c r="E299" s="132">
        <f t="shared" si="13"/>
        <v>5.0560306862554804E-4</v>
      </c>
      <c r="F299" s="138">
        <v>2.6699999999999998E-2</v>
      </c>
      <c r="G299" s="138">
        <v>6.5000000000000002E-2</v>
      </c>
      <c r="H299" s="139">
        <f t="shared" si="14"/>
        <v>9.2567750000000004E-2</v>
      </c>
      <c r="I299" s="140">
        <f t="shared" si="12"/>
        <v>4.6802538455762579E-5</v>
      </c>
    </row>
    <row r="300" spans="2:9">
      <c r="B300" s="135" t="s">
        <v>866</v>
      </c>
      <c r="C300" s="136" t="s">
        <v>288</v>
      </c>
      <c r="D300" s="137">
        <v>88765.440000000002</v>
      </c>
      <c r="E300" s="132">
        <f t="shared" si="13"/>
        <v>3.5120070718846616E-3</v>
      </c>
      <c r="F300" s="138">
        <v>1.9E-2</v>
      </c>
      <c r="G300" s="138">
        <v>0.115</v>
      </c>
      <c r="H300" s="139">
        <f t="shared" si="14"/>
        <v>0.1350925</v>
      </c>
      <c r="I300" s="140">
        <f t="shared" si="12"/>
        <v>4.7444581535857866E-4</v>
      </c>
    </row>
    <row r="301" spans="2:9">
      <c r="B301" s="135" t="s">
        <v>867</v>
      </c>
      <c r="C301" s="136" t="s">
        <v>289</v>
      </c>
      <c r="D301" s="137">
        <v>38364.74</v>
      </c>
      <c r="E301" s="132">
        <f t="shared" si="13"/>
        <v>1.5179019919353337E-3</v>
      </c>
      <c r="F301" s="138">
        <v>1.7399999999999999E-2</v>
      </c>
      <c r="G301" s="138">
        <v>8.5000000000000006E-2</v>
      </c>
      <c r="H301" s="139">
        <f t="shared" si="14"/>
        <v>0.10313950000000001</v>
      </c>
      <c r="I301" s="140">
        <f t="shared" si="12"/>
        <v>1.5655565249721436E-4</v>
      </c>
    </row>
    <row r="302" spans="2:9">
      <c r="B302" s="135" t="s">
        <v>868</v>
      </c>
      <c r="C302" s="136" t="s">
        <v>290</v>
      </c>
      <c r="D302" s="137">
        <v>29224.11</v>
      </c>
      <c r="E302" s="132">
        <f t="shared" si="13"/>
        <v>1.1562527149027286E-3</v>
      </c>
      <c r="F302" s="138">
        <v>1.3000000000000001E-2</v>
      </c>
      <c r="G302" s="138">
        <v>0.105</v>
      </c>
      <c r="H302" s="139">
        <f t="shared" si="14"/>
        <v>0.1186825</v>
      </c>
      <c r="I302" s="140">
        <f t="shared" si="12"/>
        <v>1.3722696283644309E-4</v>
      </c>
    </row>
    <row r="303" spans="2:9">
      <c r="B303" s="135" t="s">
        <v>1140</v>
      </c>
      <c r="C303" s="136" t="s">
        <v>1141</v>
      </c>
      <c r="D303" s="137">
        <v>48591.360000000001</v>
      </c>
      <c r="E303" s="132">
        <f t="shared" si="13"/>
        <v>1.9225184931488367E-3</v>
      </c>
      <c r="F303" s="138">
        <v>4.9599999999999998E-2</v>
      </c>
      <c r="G303" s="138">
        <v>7.4999999999999997E-2</v>
      </c>
      <c r="H303" s="139">
        <f t="shared" si="14"/>
        <v>0.12646000000000002</v>
      </c>
      <c r="I303" s="140">
        <f t="shared" si="12"/>
        <v>2.4312168864360192E-4</v>
      </c>
    </row>
    <row r="304" spans="2:9">
      <c r="B304" s="135" t="s">
        <v>869</v>
      </c>
      <c r="C304" s="136" t="s">
        <v>870</v>
      </c>
      <c r="D304" s="137">
        <v>12329.18</v>
      </c>
      <c r="E304" s="132">
        <f t="shared" si="13"/>
        <v>4.8780434536841062E-4</v>
      </c>
      <c r="F304" s="138">
        <v>9.4999999999999998E-3</v>
      </c>
      <c r="G304" s="138">
        <v>0.11</v>
      </c>
      <c r="H304" s="139">
        <f t="shared" si="14"/>
        <v>0.1200225</v>
      </c>
      <c r="I304" s="140">
        <f t="shared" si="12"/>
        <v>5.8547497041980064E-5</v>
      </c>
    </row>
    <row r="305" spans="2:9">
      <c r="B305" s="135" t="s">
        <v>871</v>
      </c>
      <c r="C305" s="136" t="s">
        <v>291</v>
      </c>
      <c r="D305" s="137">
        <v>30600.19</v>
      </c>
      <c r="E305" s="132">
        <f t="shared" si="13"/>
        <v>1.2106973579020654E-3</v>
      </c>
      <c r="F305" s="138">
        <v>4.58E-2</v>
      </c>
      <c r="G305" s="138">
        <v>5.5E-2</v>
      </c>
      <c r="H305" s="139">
        <f t="shared" si="14"/>
        <v>0.1020595</v>
      </c>
      <c r="I305" s="140">
        <f t="shared" si="12"/>
        <v>1.2356316699880583E-4</v>
      </c>
    </row>
    <row r="306" spans="2:9">
      <c r="B306" s="135" t="s">
        <v>872</v>
      </c>
      <c r="C306" s="136" t="s">
        <v>292</v>
      </c>
      <c r="D306" s="137">
        <v>4667.71</v>
      </c>
      <c r="E306" s="132">
        <f t="shared" si="13"/>
        <v>1.8467807436663137E-4</v>
      </c>
      <c r="F306" s="138">
        <v>9.9900000000000003E-2</v>
      </c>
      <c r="G306" s="138">
        <v>2.5000000000000001E-2</v>
      </c>
      <c r="H306" s="139">
        <f t="shared" si="14"/>
        <v>0.12614875</v>
      </c>
      <c r="I306" s="140">
        <f t="shared" si="12"/>
        <v>2.3296908233757589E-5</v>
      </c>
    </row>
    <row r="307" spans="2:9">
      <c r="B307" s="135" t="s">
        <v>873</v>
      </c>
      <c r="C307" s="136" t="s">
        <v>293</v>
      </c>
      <c r="D307" s="137">
        <v>292748.5</v>
      </c>
      <c r="E307" s="132">
        <f t="shared" si="13"/>
        <v>1.158260244396498E-2</v>
      </c>
      <c r="F307" s="138">
        <v>5.5000000000000005E-3</v>
      </c>
      <c r="G307" s="138">
        <v>0.16</v>
      </c>
      <c r="H307" s="139">
        <f t="shared" si="14"/>
        <v>0.16594</v>
      </c>
      <c r="I307" s="140">
        <f t="shared" si="12"/>
        <v>1.9220170495515489E-3</v>
      </c>
    </row>
    <row r="308" spans="2:9">
      <c r="B308" s="135" t="s">
        <v>874</v>
      </c>
      <c r="C308" s="136" t="s">
        <v>875</v>
      </c>
      <c r="D308" s="137">
        <v>15368.94</v>
      </c>
      <c r="E308" s="132">
        <f t="shared" si="13"/>
        <v>6.0807253326712574E-4</v>
      </c>
      <c r="F308" s="138">
        <v>2.8399999999999998E-2</v>
      </c>
      <c r="G308" s="138">
        <v>0.01</v>
      </c>
      <c r="H308" s="139">
        <f t="shared" si="14"/>
        <v>3.8541999999999993E-2</v>
      </c>
      <c r="I308" s="140">
        <f t="shared" si="12"/>
        <v>2.3436331577181555E-5</v>
      </c>
    </row>
    <row r="309" spans="2:9">
      <c r="B309" s="135" t="s">
        <v>876</v>
      </c>
      <c r="C309" s="136" t="s">
        <v>294</v>
      </c>
      <c r="D309" s="137">
        <v>3776.28</v>
      </c>
      <c r="E309" s="132">
        <f t="shared" si="13"/>
        <v>1.4940862193007335E-4</v>
      </c>
      <c r="F309" s="138">
        <v>0.1152</v>
      </c>
      <c r="G309" s="138">
        <v>0.03</v>
      </c>
      <c r="H309" s="139">
        <f t="shared" si="14"/>
        <v>0.146928</v>
      </c>
      <c r="I309" s="140">
        <f t="shared" si="12"/>
        <v>2.1952310002941817E-5</v>
      </c>
    </row>
    <row r="310" spans="2:9">
      <c r="B310" s="135" t="s">
        <v>877</v>
      </c>
      <c r="C310" s="136" t="s">
        <v>295</v>
      </c>
      <c r="D310" s="137">
        <v>45864.07</v>
      </c>
      <c r="E310" s="132">
        <f t="shared" si="13"/>
        <v>1.8146131893833136E-3</v>
      </c>
      <c r="F310" s="138">
        <v>1.37E-2</v>
      </c>
      <c r="G310" s="138">
        <v>0.115</v>
      </c>
      <c r="H310" s="139">
        <f t="shared" si="14"/>
        <v>0.12948775000000001</v>
      </c>
      <c r="I310" s="140">
        <f t="shared" si="12"/>
        <v>2.3497017901356919E-4</v>
      </c>
    </row>
    <row r="311" spans="2:9">
      <c r="B311" s="135" t="s">
        <v>878</v>
      </c>
      <c r="C311" s="136" t="s">
        <v>296</v>
      </c>
      <c r="D311" s="137">
        <v>13162.22</v>
      </c>
      <c r="E311" s="132">
        <f t="shared" si="13"/>
        <v>5.2076359585106243E-4</v>
      </c>
      <c r="F311" s="138">
        <v>1.1699999999999999E-2</v>
      </c>
      <c r="G311" s="138">
        <v>9.5000000000000001E-2</v>
      </c>
      <c r="H311" s="139">
        <f t="shared" si="14"/>
        <v>0.10725575</v>
      </c>
      <c r="I311" s="140">
        <f t="shared" si="12"/>
        <v>5.585489004570259E-5</v>
      </c>
    </row>
    <row r="312" spans="2:9">
      <c r="B312" s="135" t="s">
        <v>879</v>
      </c>
      <c r="C312" s="136" t="s">
        <v>297</v>
      </c>
      <c r="D312" s="137">
        <v>146259.5</v>
      </c>
      <c r="E312" s="132">
        <f t="shared" si="13"/>
        <v>5.7867611350804395E-3</v>
      </c>
      <c r="F312" s="138">
        <v>2.58E-2</v>
      </c>
      <c r="G312" s="138">
        <v>8.5000000000000006E-2</v>
      </c>
      <c r="H312" s="139">
        <f t="shared" si="14"/>
        <v>0.11189650000000001</v>
      </c>
      <c r="I312" s="140">
        <f t="shared" si="12"/>
        <v>6.4751831735152844E-4</v>
      </c>
    </row>
    <row r="313" spans="2:9">
      <c r="B313" s="135" t="s">
        <v>880</v>
      </c>
      <c r="C313" s="136" t="s">
        <v>298</v>
      </c>
      <c r="D313" s="137">
        <v>23090.77</v>
      </c>
      <c r="E313" s="132">
        <f t="shared" si="13"/>
        <v>9.1358694932692488E-4</v>
      </c>
      <c r="F313" s="138">
        <v>1.55E-2</v>
      </c>
      <c r="G313" s="138">
        <v>0.105</v>
      </c>
      <c r="H313" s="139">
        <f t="shared" si="14"/>
        <v>0.12131375</v>
      </c>
      <c r="I313" s="140">
        <f t="shared" si="12"/>
        <v>1.1083065877390924E-4</v>
      </c>
    </row>
    <row r="314" spans="2:9">
      <c r="B314" s="135" t="s">
        <v>881</v>
      </c>
      <c r="C314" s="136" t="s">
        <v>299</v>
      </c>
      <c r="D314" s="137">
        <v>25336.23</v>
      </c>
      <c r="E314" s="132">
        <f t="shared" si="13"/>
        <v>1.0024286359071315E-3</v>
      </c>
      <c r="F314" s="138">
        <v>1.1699999999999999E-2</v>
      </c>
      <c r="G314" s="138">
        <v>0.105</v>
      </c>
      <c r="H314" s="139">
        <f t="shared" si="14"/>
        <v>0.11731424999999999</v>
      </c>
      <c r="I314" s="140">
        <f t="shared" si="12"/>
        <v>1.1759916359996819E-4</v>
      </c>
    </row>
    <row r="315" spans="2:9">
      <c r="B315" s="135" t="s">
        <v>882</v>
      </c>
      <c r="C315" s="136" t="s">
        <v>300</v>
      </c>
      <c r="D315" s="137">
        <v>43291.93</v>
      </c>
      <c r="E315" s="132">
        <f t="shared" si="13"/>
        <v>1.7128463996295825E-3</v>
      </c>
      <c r="F315" s="138">
        <v>8.6999999999999994E-3</v>
      </c>
      <c r="G315" s="138">
        <v>0.115</v>
      </c>
      <c r="H315" s="139">
        <f t="shared" si="14"/>
        <v>0.12420025000000001</v>
      </c>
      <c r="I315" s="140">
        <f t="shared" si="12"/>
        <v>2.1273595104559409E-4</v>
      </c>
    </row>
    <row r="316" spans="2:9">
      <c r="B316" s="135" t="s">
        <v>883</v>
      </c>
      <c r="C316" s="136" t="s">
        <v>301</v>
      </c>
      <c r="D316" s="137">
        <v>77522.77</v>
      </c>
      <c r="E316" s="132">
        <f t="shared" si="13"/>
        <v>3.0671905245114326E-3</v>
      </c>
      <c r="F316" s="138">
        <v>2.1600000000000001E-2</v>
      </c>
      <c r="G316" s="138">
        <v>8.5000000000000006E-2</v>
      </c>
      <c r="H316" s="139">
        <f t="shared" si="14"/>
        <v>0.107518</v>
      </c>
      <c r="I316" s="140">
        <f t="shared" si="12"/>
        <v>3.2977819081442023E-4</v>
      </c>
    </row>
    <row r="317" spans="2:9">
      <c r="B317" s="135" t="s">
        <v>884</v>
      </c>
      <c r="C317" s="136" t="s">
        <v>302</v>
      </c>
      <c r="D317" s="137">
        <v>150390.20000000001</v>
      </c>
      <c r="E317" s="132">
        <f t="shared" si="13"/>
        <v>5.9501923940460241E-3</v>
      </c>
      <c r="F317" s="138">
        <v>1.9299999999999998E-2</v>
      </c>
      <c r="G317" s="138">
        <v>8.5000000000000006E-2</v>
      </c>
      <c r="H317" s="139">
        <f t="shared" si="14"/>
        <v>0.10512025</v>
      </c>
      <c r="I317" s="140">
        <f t="shared" si="12"/>
        <v>6.2548571201021658E-4</v>
      </c>
    </row>
    <row r="318" spans="2:9">
      <c r="B318" s="135" t="s">
        <v>885</v>
      </c>
      <c r="C318" s="136" t="s">
        <v>303</v>
      </c>
      <c r="D318" s="137">
        <v>44996.13</v>
      </c>
      <c r="E318" s="132">
        <f t="shared" si="13"/>
        <v>1.7802731194419988E-3</v>
      </c>
      <c r="F318" s="138">
        <v>3.6400000000000002E-2</v>
      </c>
      <c r="G318" s="138">
        <v>7.4999999999999997E-2</v>
      </c>
      <c r="H318" s="139">
        <f t="shared" si="14"/>
        <v>0.112765</v>
      </c>
      <c r="I318" s="140">
        <f t="shared" si="12"/>
        <v>2.0075249831387701E-4</v>
      </c>
    </row>
    <row r="319" spans="2:9">
      <c r="B319" s="135" t="s">
        <v>886</v>
      </c>
      <c r="C319" s="136" t="s">
        <v>887</v>
      </c>
      <c r="D319" s="137">
        <v>16409.27</v>
      </c>
      <c r="E319" s="132">
        <f t="shared" si="13"/>
        <v>6.4923321829379573E-4</v>
      </c>
      <c r="F319" s="138">
        <v>1.6299999999999999E-2</v>
      </c>
      <c r="G319" s="138">
        <v>0.14000000000000001</v>
      </c>
      <c r="H319" s="139">
        <f t="shared" si="14"/>
        <v>0.157441</v>
      </c>
      <c r="I319" s="140">
        <f t="shared" si="12"/>
        <v>1.0221592712139349E-4</v>
      </c>
    </row>
    <row r="320" spans="2:9">
      <c r="B320" s="135" t="s">
        <v>888</v>
      </c>
      <c r="C320" s="136" t="s">
        <v>304</v>
      </c>
      <c r="D320" s="137">
        <v>9915.33</v>
      </c>
      <c r="E320" s="132">
        <f t="shared" si="13"/>
        <v>3.9230030381272421E-4</v>
      </c>
      <c r="F320" s="138">
        <v>0</v>
      </c>
      <c r="G320" s="138">
        <v>3.5000000000000003E-2</v>
      </c>
      <c r="H320" s="139">
        <f t="shared" si="14"/>
        <v>3.5000000000000003E-2</v>
      </c>
      <c r="I320" s="140">
        <f t="shared" si="12"/>
        <v>1.3730510633445349E-5</v>
      </c>
    </row>
    <row r="321" spans="2:9">
      <c r="B321" s="135" t="s">
        <v>889</v>
      </c>
      <c r="C321" s="136" t="s">
        <v>305</v>
      </c>
      <c r="D321" s="137">
        <v>22884.79</v>
      </c>
      <c r="E321" s="132">
        <f t="shared" si="13"/>
        <v>9.0543734496889095E-4</v>
      </c>
      <c r="F321" s="138">
        <v>1.44E-2</v>
      </c>
      <c r="G321" s="138">
        <v>0.08</v>
      </c>
      <c r="H321" s="139">
        <f t="shared" si="14"/>
        <v>9.4976000000000005E-2</v>
      </c>
      <c r="I321" s="140">
        <f t="shared" si="12"/>
        <v>8.5994817275765391E-5</v>
      </c>
    </row>
    <row r="322" spans="2:9">
      <c r="B322" s="135" t="s">
        <v>1142</v>
      </c>
      <c r="C322" s="136" t="s">
        <v>1143</v>
      </c>
      <c r="D322" s="137">
        <v>14401.36</v>
      </c>
      <c r="E322" s="132">
        <f t="shared" si="13"/>
        <v>5.697902039888147E-4</v>
      </c>
      <c r="F322" s="138">
        <v>5.4000000000000003E-3</v>
      </c>
      <c r="G322" s="138">
        <v>0.14000000000000001</v>
      </c>
      <c r="H322" s="139">
        <f t="shared" si="14"/>
        <v>0.14577800000000002</v>
      </c>
      <c r="I322" s="140">
        <f t="shared" si="12"/>
        <v>8.3062876357081438E-5</v>
      </c>
    </row>
    <row r="323" spans="2:9">
      <c r="B323" s="135" t="s">
        <v>890</v>
      </c>
      <c r="C323" s="136" t="s">
        <v>306</v>
      </c>
      <c r="D323" s="137">
        <v>17043.13</v>
      </c>
      <c r="E323" s="132">
        <f t="shared" si="13"/>
        <v>6.7431190660520175E-4</v>
      </c>
      <c r="F323" s="138">
        <v>8.1000000000000013E-3</v>
      </c>
      <c r="G323" s="138">
        <v>0.08</v>
      </c>
      <c r="H323" s="139">
        <f t="shared" si="14"/>
        <v>8.8424000000000003E-2</v>
      </c>
      <c r="I323" s="140">
        <f t="shared" si="12"/>
        <v>5.9625356029658364E-5</v>
      </c>
    </row>
    <row r="324" spans="2:9">
      <c r="B324" s="135" t="s">
        <v>891</v>
      </c>
      <c r="C324" s="136" t="s">
        <v>307</v>
      </c>
      <c r="D324" s="137">
        <v>54221.63</v>
      </c>
      <c r="E324" s="132">
        <f t="shared" si="13"/>
        <v>2.1452802803558855E-3</v>
      </c>
      <c r="F324" s="138">
        <v>1.7100000000000001E-2</v>
      </c>
      <c r="G324" s="138">
        <v>0.09</v>
      </c>
      <c r="H324" s="139">
        <f t="shared" si="14"/>
        <v>0.10786949999999999</v>
      </c>
      <c r="I324" s="140">
        <f t="shared" si="12"/>
        <v>2.3141031120184918E-4</v>
      </c>
    </row>
    <row r="325" spans="2:9">
      <c r="B325" s="135" t="s">
        <v>892</v>
      </c>
      <c r="C325" s="136" t="s">
        <v>308</v>
      </c>
      <c r="D325" s="137">
        <v>94521.13</v>
      </c>
      <c r="E325" s="132">
        <f t="shared" si="13"/>
        <v>3.7397311048368537E-3</v>
      </c>
      <c r="F325" s="138">
        <v>3.5000000000000003E-2</v>
      </c>
      <c r="G325" s="138">
        <v>0.06</v>
      </c>
      <c r="H325" s="139">
        <f t="shared" si="14"/>
        <v>9.6049999999999996E-2</v>
      </c>
      <c r="I325" s="140">
        <f t="shared" si="12"/>
        <v>3.5920117261957978E-4</v>
      </c>
    </row>
    <row r="326" spans="2:9">
      <c r="B326" s="135" t="s">
        <v>893</v>
      </c>
      <c r="C326" s="136" t="s">
        <v>309</v>
      </c>
      <c r="D326" s="137">
        <v>32392.21</v>
      </c>
      <c r="E326" s="132">
        <f t="shared" si="13"/>
        <v>1.281598678426796E-3</v>
      </c>
      <c r="F326" s="138">
        <v>0</v>
      </c>
      <c r="G326" s="138">
        <v>0.14499999999999999</v>
      </c>
      <c r="H326" s="139">
        <f t="shared" si="14"/>
        <v>0.14499999999999999</v>
      </c>
      <c r="I326" s="140">
        <f t="shared" si="12"/>
        <v>1.858318083718854E-4</v>
      </c>
    </row>
    <row r="327" spans="2:9">
      <c r="B327" s="135" t="s">
        <v>894</v>
      </c>
      <c r="C327" s="136" t="s">
        <v>310</v>
      </c>
      <c r="D327" s="137">
        <v>93723.83</v>
      </c>
      <c r="E327" s="132">
        <f t="shared" si="13"/>
        <v>3.7081859084359386E-3</v>
      </c>
      <c r="F327" s="138">
        <v>6.7000000000000004E-2</v>
      </c>
      <c r="G327" s="138">
        <v>8.5000000000000006E-2</v>
      </c>
      <c r="H327" s="139">
        <f t="shared" si="14"/>
        <v>0.15484750000000003</v>
      </c>
      <c r="I327" s="140">
        <f t="shared" si="12"/>
        <v>5.7420331745653406E-4</v>
      </c>
    </row>
    <row r="328" spans="2:9">
      <c r="B328" s="135" t="s">
        <v>895</v>
      </c>
      <c r="C328" s="136" t="s">
        <v>311</v>
      </c>
      <c r="D328" s="137">
        <v>7049.85</v>
      </c>
      <c r="E328" s="132">
        <f t="shared" si="13"/>
        <v>2.7892750890128054E-4</v>
      </c>
      <c r="F328" s="138">
        <v>1.24E-2</v>
      </c>
      <c r="G328" s="138">
        <v>0.21</v>
      </c>
      <c r="H328" s="139">
        <f t="shared" si="14"/>
        <v>0.22370199999999998</v>
      </c>
      <c r="I328" s="140">
        <f t="shared" si="12"/>
        <v>6.2396641596234261E-5</v>
      </c>
    </row>
    <row r="329" spans="2:9">
      <c r="B329" s="135" t="s">
        <v>896</v>
      </c>
      <c r="C329" s="136" t="s">
        <v>312</v>
      </c>
      <c r="D329" s="137">
        <v>38902.5</v>
      </c>
      <c r="E329" s="132">
        <f t="shared" si="13"/>
        <v>1.5391784811069832E-3</v>
      </c>
      <c r="F329" s="138">
        <v>3.5400000000000001E-2</v>
      </c>
      <c r="G329" s="138">
        <v>0.11</v>
      </c>
      <c r="H329" s="139">
        <f t="shared" si="14"/>
        <v>0.14734700000000001</v>
      </c>
      <c r="I329" s="140">
        <f t="shared" si="12"/>
        <v>2.2679333165567065E-4</v>
      </c>
    </row>
    <row r="330" spans="2:9">
      <c r="B330" s="135" t="s">
        <v>897</v>
      </c>
      <c r="C330" s="136" t="s">
        <v>313</v>
      </c>
      <c r="D330" s="137">
        <v>226391.4</v>
      </c>
      <c r="E330" s="132">
        <f t="shared" si="13"/>
        <v>8.9571819597116763E-3</v>
      </c>
      <c r="F330" s="138">
        <v>2.75E-2</v>
      </c>
      <c r="G330" s="138">
        <v>0.09</v>
      </c>
      <c r="H330" s="139">
        <f t="shared" si="14"/>
        <v>0.1187375</v>
      </c>
      <c r="I330" s="140">
        <f t="shared" si="12"/>
        <v>1.0635533929412651E-3</v>
      </c>
    </row>
    <row r="331" spans="2:9">
      <c r="B331" s="135" t="s">
        <v>898</v>
      </c>
      <c r="C331" s="136" t="s">
        <v>314</v>
      </c>
      <c r="D331" s="137">
        <v>9644.0400000000009</v>
      </c>
      <c r="E331" s="132" t="str">
        <f t="shared" si="13"/>
        <v>N/A</v>
      </c>
      <c r="F331" s="138">
        <v>2.1600000000000001E-2</v>
      </c>
      <c r="G331" s="138" t="s">
        <v>41</v>
      </c>
      <c r="H331" s="139" t="str">
        <f t="shared" si="14"/>
        <v>N/A</v>
      </c>
      <c r="I331" s="140" t="str">
        <f t="shared" si="12"/>
        <v>N/A</v>
      </c>
    </row>
    <row r="332" spans="2:9">
      <c r="B332" s="135" t="s">
        <v>899</v>
      </c>
      <c r="C332" s="136" t="s">
        <v>33</v>
      </c>
      <c r="D332" s="137">
        <v>79669.41</v>
      </c>
      <c r="E332" s="132">
        <f t="shared" si="13"/>
        <v>3.1521223950771674E-3</v>
      </c>
      <c r="F332" s="138">
        <v>2.8500000000000001E-2</v>
      </c>
      <c r="G332" s="138">
        <v>0.1</v>
      </c>
      <c r="H332" s="139">
        <f t="shared" si="14"/>
        <v>0.12992500000000001</v>
      </c>
      <c r="I332" s="140">
        <f t="shared" si="12"/>
        <v>4.0953950218040099E-4</v>
      </c>
    </row>
    <row r="333" spans="2:9">
      <c r="B333" s="135" t="s">
        <v>900</v>
      </c>
      <c r="C333" s="136" t="s">
        <v>901</v>
      </c>
      <c r="D333" s="137">
        <v>22059.39</v>
      </c>
      <c r="E333" s="132">
        <f t="shared" si="13"/>
        <v>8.7278037129610104E-4</v>
      </c>
      <c r="F333" s="138">
        <v>1.0800000000000001E-2</v>
      </c>
      <c r="G333" s="138">
        <v>0.185</v>
      </c>
      <c r="H333" s="139">
        <f t="shared" si="14"/>
        <v>0.196799</v>
      </c>
      <c r="I333" s="140">
        <f t="shared" ref="I333:I396" si="15">IF(ISNUMBER(H333),E333*H333,"N/A")</f>
        <v>1.7176230429070139E-4</v>
      </c>
    </row>
    <row r="334" spans="2:9">
      <c r="B334" s="135" t="s">
        <v>902</v>
      </c>
      <c r="C334" s="136" t="s">
        <v>315</v>
      </c>
      <c r="D334" s="137">
        <v>1144566</v>
      </c>
      <c r="E334" s="132">
        <f t="shared" ref="E334:E397" si="16">IF(H334="N/A","N/A",D334/$D$513)</f>
        <v>4.5284785229913124E-2</v>
      </c>
      <c r="F334" s="138">
        <v>1.3600000000000001E-2</v>
      </c>
      <c r="G334" s="138">
        <v>0.14000000000000001</v>
      </c>
      <c r="H334" s="139">
        <f t="shared" ref="H334:H397" si="17">IF(D334="N/A","N/A",IFERROR(F334*(1+0.5*G334)+G334,"N/A"))</f>
        <v>0.15455200000000002</v>
      </c>
      <c r="I334" s="140">
        <f t="shared" si="15"/>
        <v>6.9988541268535343E-3</v>
      </c>
    </row>
    <row r="335" spans="2:9">
      <c r="B335" s="135" t="s">
        <v>903</v>
      </c>
      <c r="C335" s="136" t="s">
        <v>316</v>
      </c>
      <c r="D335" s="137">
        <v>27435.24</v>
      </c>
      <c r="E335" s="132">
        <f t="shared" si="16"/>
        <v>1.0854760242145248E-3</v>
      </c>
      <c r="F335" s="138">
        <v>1.6E-2</v>
      </c>
      <c r="G335" s="138">
        <v>0.105</v>
      </c>
      <c r="H335" s="139">
        <f t="shared" si="17"/>
        <v>0.12184</v>
      </c>
      <c r="I335" s="140">
        <f t="shared" si="15"/>
        <v>1.3225439879029771E-4</v>
      </c>
    </row>
    <row r="336" spans="2:9">
      <c r="B336" s="135" t="s">
        <v>904</v>
      </c>
      <c r="C336" s="136" t="s">
        <v>317</v>
      </c>
      <c r="D336" s="137">
        <v>21830.18</v>
      </c>
      <c r="E336" s="132">
        <f t="shared" si="16"/>
        <v>8.6371167134996572E-4</v>
      </c>
      <c r="F336" s="138">
        <v>2.6699999999999998E-2</v>
      </c>
      <c r="G336" s="138">
        <v>9.5000000000000001E-2</v>
      </c>
      <c r="H336" s="139">
        <f t="shared" si="17"/>
        <v>0.12296825</v>
      </c>
      <c r="I336" s="140">
        <f t="shared" si="15"/>
        <v>1.0620911273048043E-4</v>
      </c>
    </row>
    <row r="337" spans="2:9">
      <c r="B337" s="135" t="s">
        <v>905</v>
      </c>
      <c r="C337" s="136" t="s">
        <v>528</v>
      </c>
      <c r="D337" s="137">
        <v>17945.240000000002</v>
      </c>
      <c r="E337" s="132">
        <f t="shared" si="16"/>
        <v>7.1000391353512706E-4</v>
      </c>
      <c r="F337" s="138">
        <v>0</v>
      </c>
      <c r="G337" s="138">
        <v>0.1</v>
      </c>
      <c r="H337" s="139">
        <f t="shared" si="17"/>
        <v>0.1</v>
      </c>
      <c r="I337" s="140">
        <f t="shared" si="15"/>
        <v>7.1000391353512711E-5</v>
      </c>
    </row>
    <row r="338" spans="2:9">
      <c r="B338" s="135" t="s">
        <v>906</v>
      </c>
      <c r="C338" s="136" t="s">
        <v>318</v>
      </c>
      <c r="D338" s="137">
        <v>51468.480000000003</v>
      </c>
      <c r="E338" s="132">
        <f t="shared" si="16"/>
        <v>2.0363518249800179E-3</v>
      </c>
      <c r="F338" s="138">
        <v>0</v>
      </c>
      <c r="G338" s="138">
        <v>0.12</v>
      </c>
      <c r="H338" s="139">
        <f t="shared" si="17"/>
        <v>0.12</v>
      </c>
      <c r="I338" s="140">
        <f t="shared" si="15"/>
        <v>2.4436221899760215E-4</v>
      </c>
    </row>
    <row r="339" spans="2:9">
      <c r="B339" s="135" t="s">
        <v>907</v>
      </c>
      <c r="C339" s="136" t="s">
        <v>908</v>
      </c>
      <c r="D339" s="137">
        <v>15354.35</v>
      </c>
      <c r="E339" s="132">
        <f t="shared" si="16"/>
        <v>6.0749527951635515E-4</v>
      </c>
      <c r="F339" s="138">
        <v>3.3799999999999997E-2</v>
      </c>
      <c r="G339" s="138">
        <v>0.06</v>
      </c>
      <c r="H339" s="139">
        <f t="shared" si="17"/>
        <v>9.4813999999999996E-2</v>
      </c>
      <c r="I339" s="140">
        <f t="shared" si="15"/>
        <v>5.7599057432063698E-5</v>
      </c>
    </row>
    <row r="340" spans="2:9">
      <c r="B340" s="135" t="s">
        <v>909</v>
      </c>
      <c r="C340" s="136" t="s">
        <v>319</v>
      </c>
      <c r="D340" s="137">
        <v>9755.07</v>
      </c>
      <c r="E340" s="132">
        <f t="shared" si="16"/>
        <v>3.8595961251056609E-4</v>
      </c>
      <c r="F340" s="138">
        <v>0</v>
      </c>
      <c r="G340" s="138">
        <v>3.5000000000000003E-2</v>
      </c>
      <c r="H340" s="139">
        <f t="shared" si="17"/>
        <v>3.5000000000000003E-2</v>
      </c>
      <c r="I340" s="140">
        <f t="shared" si="15"/>
        <v>1.3508586437869814E-5</v>
      </c>
    </row>
    <row r="341" spans="2:9">
      <c r="B341" s="135" t="s">
        <v>910</v>
      </c>
      <c r="C341" s="136" t="s">
        <v>320</v>
      </c>
      <c r="D341" s="137">
        <v>10034.69</v>
      </c>
      <c r="E341" s="132" t="str">
        <f t="shared" si="16"/>
        <v>N/A</v>
      </c>
      <c r="F341" s="138">
        <v>2.29E-2</v>
      </c>
      <c r="G341" s="138" t="s">
        <v>41</v>
      </c>
      <c r="H341" s="139" t="str">
        <f t="shared" si="17"/>
        <v>N/A</v>
      </c>
      <c r="I341" s="140" t="str">
        <f t="shared" si="15"/>
        <v>N/A</v>
      </c>
    </row>
    <row r="342" spans="2:9">
      <c r="B342" s="135" t="s">
        <v>911</v>
      </c>
      <c r="C342" s="136" t="s">
        <v>912</v>
      </c>
      <c r="D342" s="137">
        <v>11542.12</v>
      </c>
      <c r="E342" s="132">
        <f t="shared" si="16"/>
        <v>4.5666429484877665E-4</v>
      </c>
      <c r="F342" s="138">
        <v>0</v>
      </c>
      <c r="G342" s="138">
        <v>0.16</v>
      </c>
      <c r="H342" s="139">
        <f t="shared" si="17"/>
        <v>0.16</v>
      </c>
      <c r="I342" s="140">
        <f t="shared" si="15"/>
        <v>7.3066287175804263E-5</v>
      </c>
    </row>
    <row r="343" spans="2:9">
      <c r="B343" s="135" t="s">
        <v>913</v>
      </c>
      <c r="C343" s="136" t="s">
        <v>321</v>
      </c>
      <c r="D343" s="137">
        <v>17154.79</v>
      </c>
      <c r="E343" s="132">
        <f t="shared" si="16"/>
        <v>6.7872973757237361E-4</v>
      </c>
      <c r="F343" s="138">
        <v>1.8000000000000002E-2</v>
      </c>
      <c r="G343" s="138">
        <v>0.08</v>
      </c>
      <c r="H343" s="139">
        <f t="shared" si="17"/>
        <v>9.8720000000000002E-2</v>
      </c>
      <c r="I343" s="140">
        <f t="shared" si="15"/>
        <v>6.7004199693144722E-5</v>
      </c>
    </row>
    <row r="344" spans="2:9">
      <c r="B344" s="135" t="s">
        <v>914</v>
      </c>
      <c r="C344" s="136" t="s">
        <v>36</v>
      </c>
      <c r="D344" s="137">
        <v>114647.3</v>
      </c>
      <c r="E344" s="132">
        <f t="shared" si="16"/>
        <v>4.5360235737296221E-3</v>
      </c>
      <c r="F344" s="138">
        <v>2.3399999999999997E-2</v>
      </c>
      <c r="G344" s="138">
        <v>0.105</v>
      </c>
      <c r="H344" s="139">
        <f t="shared" si="17"/>
        <v>0.12962849999999998</v>
      </c>
      <c r="I344" s="140">
        <f t="shared" si="15"/>
        <v>5.8799793182721027E-4</v>
      </c>
    </row>
    <row r="345" spans="2:9">
      <c r="B345" s="135" t="s">
        <v>1094</v>
      </c>
      <c r="C345" s="136" t="s">
        <v>322</v>
      </c>
      <c r="D345" s="137">
        <v>32793.56</v>
      </c>
      <c r="E345" s="132">
        <f t="shared" si="16"/>
        <v>1.2974781022014193E-3</v>
      </c>
      <c r="F345" s="138">
        <v>1.3999999999999999E-2</v>
      </c>
      <c r="G345" s="138">
        <v>2.5000000000000001E-2</v>
      </c>
      <c r="H345" s="139">
        <f t="shared" si="17"/>
        <v>3.9175000000000001E-2</v>
      </c>
      <c r="I345" s="140">
        <f t="shared" si="15"/>
        <v>5.0828704653740606E-5</v>
      </c>
    </row>
    <row r="346" spans="2:9">
      <c r="B346" s="135" t="s">
        <v>915</v>
      </c>
      <c r="C346" s="136" t="s">
        <v>323</v>
      </c>
      <c r="D346" s="137">
        <v>132728.70000000001</v>
      </c>
      <c r="E346" s="132">
        <f t="shared" si="16"/>
        <v>5.2514146614049085E-3</v>
      </c>
      <c r="F346" s="138">
        <v>0</v>
      </c>
      <c r="G346" s="138">
        <v>0.32</v>
      </c>
      <c r="H346" s="139">
        <f t="shared" si="17"/>
        <v>0.32</v>
      </c>
      <c r="I346" s="140">
        <f t="shared" si="15"/>
        <v>1.6804526916495708E-3</v>
      </c>
    </row>
    <row r="347" spans="2:9">
      <c r="B347" s="135" t="s">
        <v>916</v>
      </c>
      <c r="C347" s="136" t="s">
        <v>14</v>
      </c>
      <c r="D347" s="137">
        <v>9952.36</v>
      </c>
      <c r="E347" s="132">
        <f t="shared" si="16"/>
        <v>3.937653967798958E-4</v>
      </c>
      <c r="F347" s="138">
        <v>0.03</v>
      </c>
      <c r="G347" s="138">
        <v>0.125</v>
      </c>
      <c r="H347" s="139">
        <f t="shared" si="17"/>
        <v>0.15687499999999999</v>
      </c>
      <c r="I347" s="140">
        <f t="shared" si="15"/>
        <v>6.1771946619846151E-5</v>
      </c>
    </row>
    <row r="348" spans="2:9">
      <c r="B348" s="135" t="s">
        <v>917</v>
      </c>
      <c r="C348" s="136" t="s">
        <v>324</v>
      </c>
      <c r="D348" s="137">
        <v>149432.4</v>
      </c>
      <c r="E348" s="132">
        <f t="shared" si="16"/>
        <v>5.9122970107363575E-3</v>
      </c>
      <c r="F348" s="138">
        <v>1.0200000000000001E-2</v>
      </c>
      <c r="G348" s="138">
        <v>0.16500000000000001</v>
      </c>
      <c r="H348" s="139">
        <f t="shared" si="17"/>
        <v>0.17604150000000002</v>
      </c>
      <c r="I348" s="140">
        <f t="shared" si="15"/>
        <v>1.0408096342155446E-3</v>
      </c>
    </row>
    <row r="349" spans="2:9">
      <c r="B349" s="135" t="s">
        <v>1144</v>
      </c>
      <c r="C349" s="136" t="s">
        <v>1145</v>
      </c>
      <c r="D349" s="137">
        <v>15880.27</v>
      </c>
      <c r="E349" s="132">
        <f t="shared" si="16"/>
        <v>6.2830331876277342E-4</v>
      </c>
      <c r="F349" s="138">
        <v>1.9599999999999999E-2</v>
      </c>
      <c r="G349" s="138">
        <v>7.0000000000000007E-2</v>
      </c>
      <c r="H349" s="139">
        <f t="shared" si="17"/>
        <v>9.0286000000000005E-2</v>
      </c>
      <c r="I349" s="140">
        <f t="shared" si="15"/>
        <v>5.6726993437815767E-5</v>
      </c>
    </row>
    <row r="350" spans="2:9">
      <c r="B350" s="135" t="s">
        <v>918</v>
      </c>
      <c r="C350" s="136" t="s">
        <v>325</v>
      </c>
      <c r="D350" s="137">
        <v>7016.57</v>
      </c>
      <c r="E350" s="132">
        <f t="shared" si="16"/>
        <v>2.7761078478711715E-4</v>
      </c>
      <c r="F350" s="138">
        <v>1.2199999999999999E-2</v>
      </c>
      <c r="G350" s="138">
        <v>0.45500000000000002</v>
      </c>
      <c r="H350" s="139">
        <f t="shared" si="17"/>
        <v>0.46997549999999999</v>
      </c>
      <c r="I350" s="140">
        <f t="shared" si="15"/>
        <v>1.3047026738571778E-4</v>
      </c>
    </row>
    <row r="351" spans="2:9">
      <c r="B351" s="135" t="s">
        <v>919</v>
      </c>
      <c r="C351" s="136" t="s">
        <v>326</v>
      </c>
      <c r="D351" s="137">
        <v>58102.65</v>
      </c>
      <c r="E351" s="132">
        <f t="shared" si="16"/>
        <v>2.2988329432630464E-3</v>
      </c>
      <c r="F351" s="138">
        <v>1.5300000000000001E-2</v>
      </c>
      <c r="G351" s="138">
        <v>9.5000000000000001E-2</v>
      </c>
      <c r="H351" s="139">
        <f t="shared" si="17"/>
        <v>0.11102675000000001</v>
      </c>
      <c r="I351" s="140">
        <f t="shared" si="15"/>
        <v>2.5523195048343048E-4</v>
      </c>
    </row>
    <row r="352" spans="2:9">
      <c r="B352" s="135" t="s">
        <v>920</v>
      </c>
      <c r="C352" s="136" t="s">
        <v>327</v>
      </c>
      <c r="D352" s="137">
        <v>8708.6299999999992</v>
      </c>
      <c r="E352" s="132" t="str">
        <f t="shared" si="16"/>
        <v>N/A</v>
      </c>
      <c r="F352" s="138">
        <v>8.8999999999999999E-3</v>
      </c>
      <c r="G352" s="138" t="s">
        <v>41</v>
      </c>
      <c r="H352" s="139" t="str">
        <f t="shared" si="17"/>
        <v>N/A</v>
      </c>
      <c r="I352" s="140" t="str">
        <f t="shared" si="15"/>
        <v>N/A</v>
      </c>
    </row>
    <row r="353" spans="2:9">
      <c r="B353" s="135" t="s">
        <v>1146</v>
      </c>
      <c r="C353" s="136" t="s">
        <v>1147</v>
      </c>
      <c r="D353" s="137">
        <v>51501.120000000003</v>
      </c>
      <c r="E353" s="132" t="str">
        <f t="shared" si="16"/>
        <v>N/A</v>
      </c>
      <c r="F353" s="138">
        <v>0</v>
      </c>
      <c r="G353" s="138" t="s">
        <v>41</v>
      </c>
      <c r="H353" s="139" t="str">
        <f t="shared" si="17"/>
        <v>N/A</v>
      </c>
      <c r="I353" s="140" t="str">
        <f t="shared" si="15"/>
        <v>N/A</v>
      </c>
    </row>
    <row r="354" spans="2:9">
      <c r="B354" s="135" t="s">
        <v>921</v>
      </c>
      <c r="C354" s="136" t="s">
        <v>328</v>
      </c>
      <c r="D354" s="137">
        <v>9721.6200000000008</v>
      </c>
      <c r="E354" s="132" t="str">
        <f t="shared" si="16"/>
        <v>N/A</v>
      </c>
      <c r="F354" s="138">
        <v>3.0999999999999999E-3</v>
      </c>
      <c r="G354" s="138" t="s">
        <v>41</v>
      </c>
      <c r="H354" s="139" t="str">
        <f t="shared" si="17"/>
        <v>N/A</v>
      </c>
      <c r="I354" s="140" t="str">
        <f t="shared" si="15"/>
        <v>N/A</v>
      </c>
    </row>
    <row r="355" spans="2:9">
      <c r="B355" s="135" t="s">
        <v>922</v>
      </c>
      <c r="C355" s="136" t="s">
        <v>329</v>
      </c>
      <c r="D355" s="137">
        <v>48994.36</v>
      </c>
      <c r="E355" s="132">
        <f t="shared" si="16"/>
        <v>1.9384631992187837E-3</v>
      </c>
      <c r="F355" s="138">
        <v>0.02</v>
      </c>
      <c r="G355" s="138">
        <v>0.14000000000000001</v>
      </c>
      <c r="H355" s="139">
        <f t="shared" si="17"/>
        <v>0.16140000000000002</v>
      </c>
      <c r="I355" s="140">
        <f t="shared" si="15"/>
        <v>3.1286796035391172E-4</v>
      </c>
    </row>
    <row r="356" spans="2:9">
      <c r="B356" s="135" t="s">
        <v>923</v>
      </c>
      <c r="C356" s="136" t="s">
        <v>330</v>
      </c>
      <c r="D356" s="137">
        <v>13758.32</v>
      </c>
      <c r="E356" s="132">
        <f t="shared" si="16"/>
        <v>5.4434830872524464E-4</v>
      </c>
      <c r="F356" s="138">
        <v>3.2000000000000001E-2</v>
      </c>
      <c r="G356" s="138">
        <v>0.1</v>
      </c>
      <c r="H356" s="139">
        <f t="shared" si="17"/>
        <v>0.1336</v>
      </c>
      <c r="I356" s="140">
        <f t="shared" si="15"/>
        <v>7.2724934045692683E-5</v>
      </c>
    </row>
    <row r="357" spans="2:9">
      <c r="B357" s="135" t="s">
        <v>924</v>
      </c>
      <c r="C357" s="136" t="s">
        <v>331</v>
      </c>
      <c r="D357" s="137">
        <v>22847.24</v>
      </c>
      <c r="E357" s="132">
        <f t="shared" si="16"/>
        <v>9.0395167818743552E-4</v>
      </c>
      <c r="F357" s="138">
        <v>2.6000000000000002E-2</v>
      </c>
      <c r="G357" s="138">
        <v>8.5000000000000006E-2</v>
      </c>
      <c r="H357" s="139">
        <f t="shared" si="17"/>
        <v>0.11210500000000001</v>
      </c>
      <c r="I357" s="140">
        <f t="shared" si="15"/>
        <v>1.0133750288320247E-4</v>
      </c>
    </row>
    <row r="358" spans="2:9">
      <c r="B358" s="135" t="s">
        <v>925</v>
      </c>
      <c r="C358" s="136" t="s">
        <v>332</v>
      </c>
      <c r="D358" s="137">
        <v>17072.13</v>
      </c>
      <c r="E358" s="132">
        <f t="shared" si="16"/>
        <v>6.7545929240179841E-4</v>
      </c>
      <c r="F358" s="138">
        <v>2.8300000000000002E-2</v>
      </c>
      <c r="G358" s="138">
        <v>0.13</v>
      </c>
      <c r="H358" s="139">
        <f t="shared" si="17"/>
        <v>0.16013949999999999</v>
      </c>
      <c r="I358" s="140">
        <f t="shared" si="15"/>
        <v>1.0816771335557778E-4</v>
      </c>
    </row>
    <row r="359" spans="2:9">
      <c r="B359" s="135" t="s">
        <v>926</v>
      </c>
      <c r="C359" s="136" t="s">
        <v>333</v>
      </c>
      <c r="D359" s="137">
        <v>127748.9</v>
      </c>
      <c r="E359" s="132">
        <f t="shared" si="16"/>
        <v>5.0543887376155224E-3</v>
      </c>
      <c r="F359" s="138">
        <v>3.0999999999999999E-3</v>
      </c>
      <c r="G359" s="138">
        <v>0.115</v>
      </c>
      <c r="H359" s="139">
        <f t="shared" si="17"/>
        <v>0.11827825</v>
      </c>
      <c r="I359" s="140">
        <f t="shared" si="15"/>
        <v>5.9782425470487313E-4</v>
      </c>
    </row>
    <row r="360" spans="2:9">
      <c r="B360" s="135" t="s">
        <v>1148</v>
      </c>
      <c r="C360" s="136" t="s">
        <v>1149</v>
      </c>
      <c r="D360" s="137">
        <v>14253.87</v>
      </c>
      <c r="E360" s="132">
        <f t="shared" si="16"/>
        <v>5.6395475808743384E-4</v>
      </c>
      <c r="F360" s="138">
        <v>0</v>
      </c>
      <c r="G360" s="138">
        <v>0.13500000000000001</v>
      </c>
      <c r="H360" s="139">
        <f t="shared" si="17"/>
        <v>0.13500000000000001</v>
      </c>
      <c r="I360" s="140">
        <f t="shared" si="15"/>
        <v>7.6133892341803569E-5</v>
      </c>
    </row>
    <row r="361" spans="2:9">
      <c r="B361" s="135" t="s">
        <v>927</v>
      </c>
      <c r="C361" s="136" t="s">
        <v>334</v>
      </c>
      <c r="D361" s="137">
        <v>7928.41</v>
      </c>
      <c r="E361" s="132">
        <f t="shared" si="16"/>
        <v>3.1368775943431442E-4</v>
      </c>
      <c r="F361" s="138">
        <v>4.9100000000000005E-2</v>
      </c>
      <c r="G361" s="138">
        <v>0.04</v>
      </c>
      <c r="H361" s="139">
        <f t="shared" si="17"/>
        <v>9.0082000000000009E-2</v>
      </c>
      <c r="I361" s="140">
        <f t="shared" si="15"/>
        <v>2.8257620745361916E-5</v>
      </c>
    </row>
    <row r="362" spans="2:9">
      <c r="B362" s="135" t="s">
        <v>928</v>
      </c>
      <c r="C362" s="136" t="s">
        <v>545</v>
      </c>
      <c r="D362" s="137">
        <v>7645.59</v>
      </c>
      <c r="E362" s="132" t="str">
        <f t="shared" si="16"/>
        <v>N/A</v>
      </c>
      <c r="F362" s="138">
        <v>1.54E-2</v>
      </c>
      <c r="G362" s="138" t="s">
        <v>41</v>
      </c>
      <c r="H362" s="139" t="str">
        <f t="shared" si="17"/>
        <v>N/A</v>
      </c>
      <c r="I362" s="140" t="str">
        <f t="shared" si="15"/>
        <v>N/A</v>
      </c>
    </row>
    <row r="363" spans="2:9">
      <c r="B363" s="135" t="s">
        <v>929</v>
      </c>
      <c r="C363" s="136" t="s">
        <v>335</v>
      </c>
      <c r="D363" s="137">
        <v>22987.19</v>
      </c>
      <c r="E363" s="132">
        <f t="shared" si="16"/>
        <v>9.0948880378170121E-4</v>
      </c>
      <c r="F363" s="138">
        <v>3.6699999999999997E-2</v>
      </c>
      <c r="G363" s="138">
        <v>4.4999999999999998E-2</v>
      </c>
      <c r="H363" s="139">
        <f t="shared" si="17"/>
        <v>8.2525749999999995E-2</v>
      </c>
      <c r="I363" s="140">
        <f t="shared" si="15"/>
        <v>7.5056245648687719E-5</v>
      </c>
    </row>
    <row r="364" spans="2:9">
      <c r="B364" s="135" t="s">
        <v>1150</v>
      </c>
      <c r="C364" s="136" t="s">
        <v>1151</v>
      </c>
      <c r="D364" s="137">
        <v>14687.47</v>
      </c>
      <c r="E364" s="132">
        <f t="shared" si="16"/>
        <v>5.8111015399792772E-4</v>
      </c>
      <c r="F364" s="138">
        <v>3.9000000000000003E-3</v>
      </c>
      <c r="G364" s="138">
        <v>9.5000000000000001E-2</v>
      </c>
      <c r="H364" s="139">
        <f t="shared" si="17"/>
        <v>9.908525E-2</v>
      </c>
      <c r="I364" s="140">
        <f t="shared" si="15"/>
        <v>5.7579444886423164E-5</v>
      </c>
    </row>
    <row r="365" spans="2:9">
      <c r="B365" s="135" t="s">
        <v>930</v>
      </c>
      <c r="C365" s="136" t="s">
        <v>336</v>
      </c>
      <c r="D365" s="137">
        <v>29320.13</v>
      </c>
      <c r="E365" s="132">
        <f t="shared" si="16"/>
        <v>1.1600517488402878E-3</v>
      </c>
      <c r="F365" s="138">
        <v>5.3499999999999999E-2</v>
      </c>
      <c r="G365" s="138">
        <v>0.17</v>
      </c>
      <c r="H365" s="139">
        <f t="shared" si="17"/>
        <v>0.22804750000000001</v>
      </c>
      <c r="I365" s="140">
        <f t="shared" si="15"/>
        <v>2.6454690119365556E-4</v>
      </c>
    </row>
    <row r="366" spans="2:9">
      <c r="B366" s="135" t="s">
        <v>931</v>
      </c>
      <c r="C366" s="136" t="s">
        <v>337</v>
      </c>
      <c r="D366" s="137">
        <v>17266.150000000001</v>
      </c>
      <c r="E366" s="132">
        <f t="shared" si="16"/>
        <v>6.8313569903130492E-4</v>
      </c>
      <c r="F366" s="138">
        <v>3.4700000000000002E-2</v>
      </c>
      <c r="G366" s="138">
        <v>6.5000000000000002E-2</v>
      </c>
      <c r="H366" s="139">
        <f t="shared" si="17"/>
        <v>0.10082774999999999</v>
      </c>
      <c r="I366" s="140">
        <f t="shared" si="15"/>
        <v>6.8879035478003648E-5</v>
      </c>
    </row>
    <row r="367" spans="2:9">
      <c r="B367" s="135" t="s">
        <v>932</v>
      </c>
      <c r="C367" s="136" t="s">
        <v>338</v>
      </c>
      <c r="D367" s="137">
        <v>180225.3</v>
      </c>
      <c r="E367" s="132">
        <f t="shared" si="16"/>
        <v>7.130618945081945E-3</v>
      </c>
      <c r="F367" s="138">
        <v>1.7600000000000001E-2</v>
      </c>
      <c r="G367" s="138">
        <v>0.1</v>
      </c>
      <c r="H367" s="139">
        <f t="shared" si="17"/>
        <v>0.11848</v>
      </c>
      <c r="I367" s="140">
        <f t="shared" si="15"/>
        <v>8.4483573261330883E-4</v>
      </c>
    </row>
    <row r="368" spans="2:9">
      <c r="B368" s="135" t="s">
        <v>933</v>
      </c>
      <c r="C368" s="136" t="s">
        <v>339</v>
      </c>
      <c r="D368" s="137">
        <v>33399.07</v>
      </c>
      <c r="E368" s="132">
        <f t="shared" si="16"/>
        <v>1.3214351219840836E-3</v>
      </c>
      <c r="F368" s="138">
        <v>0</v>
      </c>
      <c r="G368" s="138">
        <v>0.12</v>
      </c>
      <c r="H368" s="139">
        <f t="shared" si="17"/>
        <v>0.12</v>
      </c>
      <c r="I368" s="140">
        <f t="shared" si="15"/>
        <v>1.5857221463809002E-4</v>
      </c>
    </row>
    <row r="369" spans="2:9">
      <c r="B369" s="135" t="s">
        <v>934</v>
      </c>
      <c r="C369" s="136" t="s">
        <v>340</v>
      </c>
      <c r="D369" s="137">
        <v>33928.18</v>
      </c>
      <c r="E369" s="132">
        <f t="shared" si="16"/>
        <v>1.3423693736681274E-3</v>
      </c>
      <c r="F369" s="138">
        <v>8.3499999999999991E-2</v>
      </c>
      <c r="G369" s="138">
        <v>0.245</v>
      </c>
      <c r="H369" s="139">
        <f t="shared" si="17"/>
        <v>0.33872875000000002</v>
      </c>
      <c r="I369" s="140">
        <f t="shared" si="15"/>
        <v>4.5469909998088775E-4</v>
      </c>
    </row>
    <row r="370" spans="2:9">
      <c r="B370" s="135" t="s">
        <v>935</v>
      </c>
      <c r="C370" s="136" t="s">
        <v>341</v>
      </c>
      <c r="D370" s="137">
        <v>30213.919999999998</v>
      </c>
      <c r="E370" s="132">
        <f t="shared" si="16"/>
        <v>1.1954145747416721E-3</v>
      </c>
      <c r="F370" s="138">
        <v>3.15E-2</v>
      </c>
      <c r="G370" s="138">
        <v>0.105</v>
      </c>
      <c r="H370" s="139">
        <f t="shared" si="17"/>
        <v>0.13815374999999999</v>
      </c>
      <c r="I370" s="140">
        <f t="shared" si="15"/>
        <v>1.6515100630521727E-4</v>
      </c>
    </row>
    <row r="371" spans="2:9">
      <c r="B371" s="135" t="s">
        <v>936</v>
      </c>
      <c r="C371" s="136" t="s">
        <v>342</v>
      </c>
      <c r="D371" s="137">
        <v>6513.12</v>
      </c>
      <c r="E371" s="132">
        <f t="shared" si="16"/>
        <v>2.5769177170792401E-4</v>
      </c>
      <c r="F371" s="138">
        <v>4.3499999999999997E-2</v>
      </c>
      <c r="G371" s="138">
        <v>0.09</v>
      </c>
      <c r="H371" s="139">
        <f t="shared" si="17"/>
        <v>0.13545749999999998</v>
      </c>
      <c r="I371" s="140">
        <f t="shared" si="15"/>
        <v>3.4906283166126114E-5</v>
      </c>
    </row>
    <row r="372" spans="2:9">
      <c r="B372" s="135" t="s">
        <v>937</v>
      </c>
      <c r="C372" s="136" t="s">
        <v>343</v>
      </c>
      <c r="D372" s="137">
        <v>27694.03</v>
      </c>
      <c r="E372" s="132">
        <f t="shared" si="16"/>
        <v>1.0957150576731886E-3</v>
      </c>
      <c r="F372" s="138">
        <v>4.24E-2</v>
      </c>
      <c r="G372" s="138">
        <v>7.4999999999999997E-2</v>
      </c>
      <c r="H372" s="139">
        <f t="shared" si="17"/>
        <v>0.11899</v>
      </c>
      <c r="I372" s="140">
        <f t="shared" si="15"/>
        <v>1.3037913471253271E-4</v>
      </c>
    </row>
    <row r="373" spans="2:9">
      <c r="B373" s="135" t="s">
        <v>1152</v>
      </c>
      <c r="C373" s="136" t="s">
        <v>1153</v>
      </c>
      <c r="D373" s="137">
        <v>16487.939999999999</v>
      </c>
      <c r="E373" s="132">
        <f t="shared" si="16"/>
        <v>6.5234579900477015E-4</v>
      </c>
      <c r="F373" s="138">
        <v>4.2900000000000001E-2</v>
      </c>
      <c r="G373" s="138">
        <v>-3.5000000000000003E-2</v>
      </c>
      <c r="H373" s="139">
        <f t="shared" si="17"/>
        <v>7.1492499999999959E-3</v>
      </c>
      <c r="I373" s="140">
        <f t="shared" si="15"/>
        <v>4.6637832035348499E-6</v>
      </c>
    </row>
    <row r="374" spans="2:9">
      <c r="B374" s="135" t="s">
        <v>938</v>
      </c>
      <c r="C374" s="136" t="s">
        <v>15</v>
      </c>
      <c r="D374" s="137">
        <v>29604.959999999999</v>
      </c>
      <c r="E374" s="132">
        <f t="shared" si="16"/>
        <v>1.1713210556142406E-3</v>
      </c>
      <c r="F374" s="138">
        <v>3.3000000000000002E-2</v>
      </c>
      <c r="G374" s="138">
        <v>0.06</v>
      </c>
      <c r="H374" s="139">
        <f t="shared" si="17"/>
        <v>9.398999999999999E-2</v>
      </c>
      <c r="I374" s="140">
        <f t="shared" si="15"/>
        <v>1.1009246601718246E-4</v>
      </c>
    </row>
    <row r="375" spans="2:9">
      <c r="B375" s="135" t="s">
        <v>939</v>
      </c>
      <c r="C375" s="136" t="s">
        <v>344</v>
      </c>
      <c r="D375" s="137">
        <v>190330.6</v>
      </c>
      <c r="E375" s="132">
        <f t="shared" si="16"/>
        <v>7.5304354171629277E-3</v>
      </c>
      <c r="F375" s="138">
        <v>2.8999999999999998E-2</v>
      </c>
      <c r="G375" s="138">
        <v>6.5000000000000002E-2</v>
      </c>
      <c r="H375" s="139">
        <f t="shared" si="17"/>
        <v>9.4942499999999999E-2</v>
      </c>
      <c r="I375" s="140">
        <f t="shared" si="15"/>
        <v>7.149583645939913E-4</v>
      </c>
    </row>
    <row r="376" spans="2:9">
      <c r="B376" s="135" t="s">
        <v>940</v>
      </c>
      <c r="C376" s="136" t="s">
        <v>345</v>
      </c>
      <c r="D376" s="137">
        <v>210462.7</v>
      </c>
      <c r="E376" s="132">
        <f t="shared" si="16"/>
        <v>8.3269625066685858E-3</v>
      </c>
      <c r="F376" s="138">
        <v>3.7900000000000003E-2</v>
      </c>
      <c r="G376" s="138">
        <v>0.1</v>
      </c>
      <c r="H376" s="139">
        <f t="shared" si="17"/>
        <v>0.139795</v>
      </c>
      <c r="I376" s="140">
        <f t="shared" si="15"/>
        <v>1.1640677236197351E-3</v>
      </c>
    </row>
    <row r="377" spans="2:9">
      <c r="B377" s="135" t="s">
        <v>941</v>
      </c>
      <c r="C377" s="136" t="s">
        <v>346</v>
      </c>
      <c r="D377" s="137">
        <v>14675.62</v>
      </c>
      <c r="E377" s="132">
        <f t="shared" si="16"/>
        <v>5.8064130842242184E-4</v>
      </c>
      <c r="F377" s="138">
        <v>4.1700000000000001E-2</v>
      </c>
      <c r="G377" s="138">
        <v>5.5E-2</v>
      </c>
      <c r="H377" s="139">
        <f t="shared" si="17"/>
        <v>9.784675000000001E-2</v>
      </c>
      <c r="I377" s="140">
        <f t="shared" si="15"/>
        <v>5.6813864944881607E-5</v>
      </c>
    </row>
    <row r="378" spans="2:9">
      <c r="B378" s="135" t="s">
        <v>942</v>
      </c>
      <c r="C378" s="136" t="s">
        <v>347</v>
      </c>
      <c r="D378" s="137">
        <v>310778.8</v>
      </c>
      <c r="E378" s="132">
        <f t="shared" si="16"/>
        <v>1.2295971758736608E-2</v>
      </c>
      <c r="F378" s="138">
        <v>2.3900000000000001E-2</v>
      </c>
      <c r="G378" s="138">
        <v>0.09</v>
      </c>
      <c r="H378" s="139">
        <f t="shared" si="17"/>
        <v>0.11497549999999999</v>
      </c>
      <c r="I378" s="140">
        <f t="shared" si="15"/>
        <v>1.4137355009466207E-3</v>
      </c>
    </row>
    <row r="379" spans="2:9">
      <c r="B379" s="135" t="s">
        <v>943</v>
      </c>
      <c r="C379" s="136" t="s">
        <v>348</v>
      </c>
      <c r="D379" s="137">
        <v>42348.43</v>
      </c>
      <c r="E379" s="132">
        <f t="shared" si="16"/>
        <v>1.6755167962127216E-3</v>
      </c>
      <c r="F379" s="138">
        <v>5.5000000000000005E-3</v>
      </c>
      <c r="G379" s="138">
        <v>0.155</v>
      </c>
      <c r="H379" s="139">
        <f t="shared" si="17"/>
        <v>0.16092624999999999</v>
      </c>
      <c r="I379" s="140">
        <f t="shared" si="15"/>
        <v>2.6963463482652749E-4</v>
      </c>
    </row>
    <row r="380" spans="2:9">
      <c r="B380" s="135" t="s">
        <v>944</v>
      </c>
      <c r="C380" s="136" t="s">
        <v>349</v>
      </c>
      <c r="D380" s="137">
        <v>25617.21</v>
      </c>
      <c r="E380" s="132">
        <f t="shared" si="16"/>
        <v>1.0135456173253291E-3</v>
      </c>
      <c r="F380" s="138">
        <v>1.77E-2</v>
      </c>
      <c r="G380" s="138">
        <v>0.09</v>
      </c>
      <c r="H380" s="139">
        <f t="shared" si="17"/>
        <v>0.1084965</v>
      </c>
      <c r="I380" s="140">
        <f t="shared" si="15"/>
        <v>1.0996615207013757E-4</v>
      </c>
    </row>
    <row r="381" spans="2:9">
      <c r="B381" s="135" t="s">
        <v>945</v>
      </c>
      <c r="C381" s="136" t="s">
        <v>350</v>
      </c>
      <c r="D381" s="137">
        <v>10893.03</v>
      </c>
      <c r="E381" s="132">
        <f t="shared" si="16"/>
        <v>4.3098303116902002E-4</v>
      </c>
      <c r="F381" s="138">
        <v>1.1899999999999999E-2</v>
      </c>
      <c r="G381" s="138">
        <v>0.08</v>
      </c>
      <c r="H381" s="139">
        <f t="shared" si="17"/>
        <v>9.2376E-2</v>
      </c>
      <c r="I381" s="140">
        <f t="shared" si="15"/>
        <v>3.981248848726939E-5</v>
      </c>
    </row>
    <row r="382" spans="2:9">
      <c r="B382" s="135" t="s">
        <v>946</v>
      </c>
      <c r="C382" s="136" t="s">
        <v>947</v>
      </c>
      <c r="D382" s="137">
        <v>10640.49</v>
      </c>
      <c r="E382" s="132">
        <f t="shared" si="16"/>
        <v>4.2099127913203634E-4</v>
      </c>
      <c r="F382" s="138">
        <v>2.81E-2</v>
      </c>
      <c r="G382" s="138">
        <v>0.06</v>
      </c>
      <c r="H382" s="139">
        <f t="shared" si="17"/>
        <v>8.8942999999999994E-2</v>
      </c>
      <c r="I382" s="140">
        <f t="shared" si="15"/>
        <v>3.7444227339840708E-5</v>
      </c>
    </row>
    <row r="383" spans="2:9">
      <c r="B383" s="135" t="s">
        <v>948</v>
      </c>
      <c r="C383" s="136" t="s">
        <v>351</v>
      </c>
      <c r="D383" s="137">
        <v>10312.76</v>
      </c>
      <c r="E383" s="132">
        <f t="shared" si="16"/>
        <v>4.0802463267966972E-4</v>
      </c>
      <c r="F383" s="138">
        <v>3.0000000000000001E-3</v>
      </c>
      <c r="G383" s="138">
        <v>0.11</v>
      </c>
      <c r="H383" s="139">
        <f t="shared" si="17"/>
        <v>0.113165</v>
      </c>
      <c r="I383" s="140">
        <f t="shared" si="15"/>
        <v>4.6174107557194822E-5</v>
      </c>
    </row>
    <row r="384" spans="2:9">
      <c r="B384" s="135" t="s">
        <v>949</v>
      </c>
      <c r="C384" s="136" t="s">
        <v>352</v>
      </c>
      <c r="D384" s="137">
        <v>57515.42</v>
      </c>
      <c r="E384" s="132">
        <f t="shared" si="16"/>
        <v>2.2755991721825127E-3</v>
      </c>
      <c r="F384" s="138">
        <v>2.4500000000000001E-2</v>
      </c>
      <c r="G384" s="138">
        <v>6.5000000000000002E-2</v>
      </c>
      <c r="H384" s="139">
        <f t="shared" si="17"/>
        <v>9.0296249999999995E-2</v>
      </c>
      <c r="I384" s="140">
        <f t="shared" si="15"/>
        <v>2.0547807175118519E-4</v>
      </c>
    </row>
    <row r="385" spans="2:9">
      <c r="B385" s="135" t="s">
        <v>950</v>
      </c>
      <c r="C385" s="136" t="s">
        <v>353</v>
      </c>
      <c r="D385" s="137">
        <v>128171.8</v>
      </c>
      <c r="E385" s="132">
        <f t="shared" si="16"/>
        <v>5.0711207877321002E-3</v>
      </c>
      <c r="F385" s="138">
        <v>5.6799999999999996E-2</v>
      </c>
      <c r="G385" s="138">
        <v>0.06</v>
      </c>
      <c r="H385" s="139">
        <f t="shared" si="17"/>
        <v>0.118504</v>
      </c>
      <c r="I385" s="140">
        <f t="shared" si="15"/>
        <v>6.0094809782940475E-4</v>
      </c>
    </row>
    <row r="386" spans="2:9">
      <c r="B386" s="135" t="s">
        <v>951</v>
      </c>
      <c r="C386" s="136" t="s">
        <v>354</v>
      </c>
      <c r="D386" s="137">
        <v>66815.8</v>
      </c>
      <c r="E386" s="132">
        <f t="shared" si="16"/>
        <v>2.6435689623532672E-3</v>
      </c>
      <c r="F386" s="138">
        <v>3.0200000000000001E-2</v>
      </c>
      <c r="G386" s="138">
        <v>0.08</v>
      </c>
      <c r="H386" s="139">
        <f t="shared" si="17"/>
        <v>0.11140800000000001</v>
      </c>
      <c r="I386" s="140">
        <f t="shared" si="15"/>
        <v>2.9451473095785279E-4</v>
      </c>
    </row>
    <row r="387" spans="2:9">
      <c r="B387" s="135" t="s">
        <v>952</v>
      </c>
      <c r="C387" s="136" t="s">
        <v>355</v>
      </c>
      <c r="D387" s="137">
        <v>7473.42</v>
      </c>
      <c r="E387" s="132">
        <f t="shared" si="16"/>
        <v>2.9568606758626181E-4</v>
      </c>
      <c r="F387" s="138">
        <v>1.6200000000000003E-2</v>
      </c>
      <c r="G387" s="138">
        <v>0.06</v>
      </c>
      <c r="H387" s="139">
        <f t="shared" si="17"/>
        <v>7.6686000000000004E-2</v>
      </c>
      <c r="I387" s="140">
        <f t="shared" si="15"/>
        <v>2.2674981778920074E-5</v>
      </c>
    </row>
    <row r="388" spans="2:9">
      <c r="B388" s="135" t="s">
        <v>953</v>
      </c>
      <c r="C388" s="136" t="s">
        <v>16</v>
      </c>
      <c r="D388" s="137">
        <v>9728.0400000000009</v>
      </c>
      <c r="E388" s="132">
        <f t="shared" si="16"/>
        <v>3.8489016981808308E-4</v>
      </c>
      <c r="F388" s="138">
        <v>3.6200000000000003E-2</v>
      </c>
      <c r="G388" s="138">
        <v>0.05</v>
      </c>
      <c r="H388" s="139">
        <f t="shared" si="17"/>
        <v>8.7105000000000002E-2</v>
      </c>
      <c r="I388" s="140">
        <f t="shared" si="15"/>
        <v>3.3525858242004125E-5</v>
      </c>
    </row>
    <row r="389" spans="2:9">
      <c r="B389" s="135" t="s">
        <v>954</v>
      </c>
      <c r="C389" s="136" t="s">
        <v>356</v>
      </c>
      <c r="D389" s="137">
        <v>31007.39</v>
      </c>
      <c r="E389" s="132">
        <f t="shared" si="16"/>
        <v>1.2268082370873814E-3</v>
      </c>
      <c r="F389" s="138">
        <v>1.5600000000000001E-2</v>
      </c>
      <c r="G389" s="138">
        <v>0.06</v>
      </c>
      <c r="H389" s="139">
        <f t="shared" si="17"/>
        <v>7.6067999999999997E-2</v>
      </c>
      <c r="I389" s="140">
        <f t="shared" si="15"/>
        <v>9.3320848978762922E-5</v>
      </c>
    </row>
    <row r="390" spans="2:9">
      <c r="B390" s="135" t="s">
        <v>955</v>
      </c>
      <c r="C390" s="136" t="s">
        <v>17</v>
      </c>
      <c r="D390" s="137">
        <v>24789.58</v>
      </c>
      <c r="E390" s="132">
        <f t="shared" si="16"/>
        <v>9.8080041364128397E-4</v>
      </c>
      <c r="F390" s="138">
        <v>4.8399999999999999E-2</v>
      </c>
      <c r="G390" s="138">
        <v>1.4999999999999999E-2</v>
      </c>
      <c r="H390" s="139">
        <f t="shared" si="17"/>
        <v>6.3763E-2</v>
      </c>
      <c r="I390" s="140">
        <f t="shared" si="15"/>
        <v>6.2538776775009186E-5</v>
      </c>
    </row>
    <row r="391" spans="2:9">
      <c r="B391" s="135" t="s">
        <v>956</v>
      </c>
      <c r="C391" s="136" t="s">
        <v>357</v>
      </c>
      <c r="D391" s="137">
        <v>7051.86</v>
      </c>
      <c r="E391" s="132">
        <f t="shared" si="16"/>
        <v>2.7900703460649292E-4</v>
      </c>
      <c r="F391" s="138">
        <v>1.7000000000000001E-2</v>
      </c>
      <c r="G391" s="138">
        <v>0.02</v>
      </c>
      <c r="H391" s="139">
        <f t="shared" si="17"/>
        <v>3.7170000000000002E-2</v>
      </c>
      <c r="I391" s="140">
        <f t="shared" si="15"/>
        <v>1.0370691476323343E-5</v>
      </c>
    </row>
    <row r="392" spans="2:9">
      <c r="B392" s="135" t="s">
        <v>957</v>
      </c>
      <c r="C392" s="136" t="s">
        <v>358</v>
      </c>
      <c r="D392" s="137">
        <v>36248.1</v>
      </c>
      <c r="E392" s="132">
        <f t="shared" si="16"/>
        <v>1.4341570721936646E-3</v>
      </c>
      <c r="F392" s="138">
        <v>4.4000000000000004E-2</v>
      </c>
      <c r="G392" s="138">
        <v>6.5000000000000002E-2</v>
      </c>
      <c r="H392" s="139">
        <f t="shared" si="17"/>
        <v>0.11043</v>
      </c>
      <c r="I392" s="140">
        <f t="shared" si="15"/>
        <v>1.5837396548234637E-4</v>
      </c>
    </row>
    <row r="393" spans="2:9">
      <c r="B393" s="135" t="s">
        <v>958</v>
      </c>
      <c r="C393" s="136" t="s">
        <v>359</v>
      </c>
      <c r="D393" s="137">
        <v>37170</v>
      </c>
      <c r="E393" s="132">
        <f t="shared" si="16"/>
        <v>1.4706320710171986E-3</v>
      </c>
      <c r="F393" s="138">
        <v>3.8900000000000004E-2</v>
      </c>
      <c r="G393" s="138">
        <v>4.4999999999999998E-2</v>
      </c>
      <c r="H393" s="139">
        <f t="shared" si="17"/>
        <v>8.4775249999999996E-2</v>
      </c>
      <c r="I393" s="140">
        <f t="shared" si="15"/>
        <v>1.2467320147850074E-4</v>
      </c>
    </row>
    <row r="394" spans="2:9">
      <c r="B394" s="135" t="s">
        <v>959</v>
      </c>
      <c r="C394" s="136" t="s">
        <v>360</v>
      </c>
      <c r="D394" s="137">
        <v>50008.05</v>
      </c>
      <c r="E394" s="132">
        <f t="shared" si="16"/>
        <v>1.9785698719136835E-3</v>
      </c>
      <c r="F394" s="138">
        <v>3.4700000000000002E-2</v>
      </c>
      <c r="G394" s="138">
        <v>0.1</v>
      </c>
      <c r="H394" s="139">
        <f t="shared" si="17"/>
        <v>0.136435</v>
      </c>
      <c r="I394" s="140">
        <f t="shared" si="15"/>
        <v>2.6994618047454342E-4</v>
      </c>
    </row>
    <row r="395" spans="2:9">
      <c r="B395" s="135" t="s">
        <v>960</v>
      </c>
      <c r="C395" s="136" t="s">
        <v>361</v>
      </c>
      <c r="D395" s="137">
        <v>7499.55</v>
      </c>
      <c r="E395" s="132">
        <f t="shared" si="16"/>
        <v>2.9671990175402288E-4</v>
      </c>
      <c r="F395" s="138">
        <v>1.5E-3</v>
      </c>
      <c r="G395" s="138">
        <v>0.09</v>
      </c>
      <c r="H395" s="139">
        <f t="shared" si="17"/>
        <v>9.1567499999999996E-2</v>
      </c>
      <c r="I395" s="140">
        <f t="shared" si="15"/>
        <v>2.716989960386149E-5</v>
      </c>
    </row>
    <row r="396" spans="2:9">
      <c r="B396" s="135" t="s">
        <v>961</v>
      </c>
      <c r="C396" s="136" t="s">
        <v>362</v>
      </c>
      <c r="D396" s="137">
        <v>5750.72</v>
      </c>
      <c r="E396" s="132">
        <f t="shared" si="16"/>
        <v>2.2752739476567189E-4</v>
      </c>
      <c r="F396" s="138">
        <v>4.0000000000000001E-3</v>
      </c>
      <c r="G396" s="138">
        <v>0.155</v>
      </c>
      <c r="H396" s="139">
        <f t="shared" si="17"/>
        <v>0.15931000000000001</v>
      </c>
      <c r="I396" s="140">
        <f t="shared" si="15"/>
        <v>3.6247389260119188E-5</v>
      </c>
    </row>
    <row r="397" spans="2:9">
      <c r="B397" s="135" t="s">
        <v>962</v>
      </c>
      <c r="C397" s="136" t="s">
        <v>363</v>
      </c>
      <c r="D397" s="137">
        <v>21253.65</v>
      </c>
      <c r="E397" s="132">
        <f t="shared" si="16"/>
        <v>8.4090124606334897E-4</v>
      </c>
      <c r="F397" s="138">
        <v>1.37E-2</v>
      </c>
      <c r="G397" s="138">
        <v>0.35</v>
      </c>
      <c r="H397" s="139">
        <f t="shared" si="17"/>
        <v>0.36609749999999996</v>
      </c>
      <c r="I397" s="140">
        <f t="shared" ref="I397:I460" si="18">IF(ISNUMBER(H397),E397*H397,"N/A")</f>
        <v>3.0785184393067685E-4</v>
      </c>
    </row>
    <row r="398" spans="2:9">
      <c r="B398" s="135" t="s">
        <v>963</v>
      </c>
      <c r="C398" s="136" t="s">
        <v>364</v>
      </c>
      <c r="D398" s="137">
        <v>122788.7</v>
      </c>
      <c r="E398" s="132">
        <f t="shared" ref="E398:E461" si="19">IF(H398="N/A","N/A",D398/$D$513)</f>
        <v>4.8581382883645273E-3</v>
      </c>
      <c r="F398" s="138">
        <v>0</v>
      </c>
      <c r="G398" s="138">
        <v>0.2</v>
      </c>
      <c r="H398" s="139">
        <f t="shared" ref="H398:H461" si="20">IF(D398="N/A","N/A",IFERROR(F398*(1+0.5*G398)+G398,"N/A"))</f>
        <v>0.2</v>
      </c>
      <c r="I398" s="140">
        <f t="shared" si="18"/>
        <v>9.7162765767290547E-4</v>
      </c>
    </row>
    <row r="399" spans="2:9">
      <c r="B399" s="135" t="s">
        <v>964</v>
      </c>
      <c r="C399" s="136" t="s">
        <v>365</v>
      </c>
      <c r="D399" s="137">
        <v>100582.39999999999</v>
      </c>
      <c r="E399" s="132">
        <f t="shared" si="19"/>
        <v>3.979545418882977E-3</v>
      </c>
      <c r="F399" s="138">
        <v>0.03</v>
      </c>
      <c r="G399" s="138">
        <v>0.105</v>
      </c>
      <c r="H399" s="139">
        <f t="shared" si="20"/>
        <v>0.136575</v>
      </c>
      <c r="I399" s="140">
        <f t="shared" si="18"/>
        <v>5.4350641558394261E-4</v>
      </c>
    </row>
    <row r="400" spans="2:9">
      <c r="B400" s="135" t="s">
        <v>965</v>
      </c>
      <c r="C400" s="136" t="s">
        <v>366</v>
      </c>
      <c r="D400" s="137">
        <v>12303.91</v>
      </c>
      <c r="E400" s="132" t="str">
        <f t="shared" si="19"/>
        <v>N/A</v>
      </c>
      <c r="F400" s="138">
        <v>0</v>
      </c>
      <c r="G400" s="138" t="s">
        <v>41</v>
      </c>
      <c r="H400" s="139" t="str">
        <f t="shared" si="20"/>
        <v>N/A</v>
      </c>
      <c r="I400" s="140" t="str">
        <f t="shared" si="18"/>
        <v>N/A</v>
      </c>
    </row>
    <row r="401" spans="2:9">
      <c r="B401" s="135" t="s">
        <v>966</v>
      </c>
      <c r="C401" s="136" t="s">
        <v>367</v>
      </c>
      <c r="D401" s="137">
        <v>25362.45</v>
      </c>
      <c r="E401" s="132">
        <f t="shared" si="19"/>
        <v>1.0034660309273648E-3</v>
      </c>
      <c r="F401" s="138">
        <v>2.58E-2</v>
      </c>
      <c r="G401" s="138">
        <v>0.125</v>
      </c>
      <c r="H401" s="139">
        <f t="shared" si="20"/>
        <v>0.15241250000000001</v>
      </c>
      <c r="I401" s="140">
        <f t="shared" si="18"/>
        <v>1.52940766438717E-4</v>
      </c>
    </row>
    <row r="402" spans="2:9">
      <c r="B402" s="135" t="s">
        <v>967</v>
      </c>
      <c r="C402" s="136" t="s">
        <v>968</v>
      </c>
      <c r="D402" s="137">
        <v>10934.88</v>
      </c>
      <c r="E402" s="132">
        <f t="shared" si="19"/>
        <v>4.326388275685914E-4</v>
      </c>
      <c r="F402" s="138">
        <v>2.3099999999999999E-2</v>
      </c>
      <c r="G402" s="138">
        <v>0.185</v>
      </c>
      <c r="H402" s="139">
        <f t="shared" si="20"/>
        <v>0.21023675</v>
      </c>
      <c r="I402" s="140">
        <f t="shared" si="18"/>
        <v>9.0956581031831062E-5</v>
      </c>
    </row>
    <row r="403" spans="2:9">
      <c r="B403" s="135" t="s">
        <v>969</v>
      </c>
      <c r="C403" s="136" t="s">
        <v>970</v>
      </c>
      <c r="D403" s="137">
        <v>10745.92</v>
      </c>
      <c r="E403" s="132">
        <f t="shared" si="19"/>
        <v>4.2516261997807732E-4</v>
      </c>
      <c r="F403" s="138">
        <v>3.6600000000000001E-2</v>
      </c>
      <c r="G403" s="138">
        <v>0.16</v>
      </c>
      <c r="H403" s="139">
        <f t="shared" si="20"/>
        <v>0.19952800000000001</v>
      </c>
      <c r="I403" s="140">
        <f t="shared" si="18"/>
        <v>8.4831847238985811E-5</v>
      </c>
    </row>
    <row r="404" spans="2:9">
      <c r="B404" s="135" t="s">
        <v>971</v>
      </c>
      <c r="C404" s="136" t="s">
        <v>368</v>
      </c>
      <c r="D404" s="137">
        <v>41268.82</v>
      </c>
      <c r="E404" s="132">
        <f t="shared" si="19"/>
        <v>1.632801996907075E-3</v>
      </c>
      <c r="F404" s="138">
        <v>0</v>
      </c>
      <c r="G404" s="138">
        <v>0.1</v>
      </c>
      <c r="H404" s="139">
        <f t="shared" si="20"/>
        <v>0.1</v>
      </c>
      <c r="I404" s="140">
        <f t="shared" si="18"/>
        <v>1.6328019969070751E-4</v>
      </c>
    </row>
    <row r="405" spans="2:9">
      <c r="B405" s="135" t="s">
        <v>972</v>
      </c>
      <c r="C405" s="136" t="s">
        <v>369</v>
      </c>
      <c r="D405" s="137">
        <v>16087.38</v>
      </c>
      <c r="E405" s="132">
        <f t="shared" si="19"/>
        <v>6.3649763160184708E-4</v>
      </c>
      <c r="F405" s="138">
        <v>3.9599999999999996E-2</v>
      </c>
      <c r="G405" s="138">
        <v>0.105</v>
      </c>
      <c r="H405" s="139">
        <f t="shared" si="20"/>
        <v>0.146679</v>
      </c>
      <c r="I405" s="140">
        <f t="shared" si="18"/>
        <v>9.3360836105727324E-5</v>
      </c>
    </row>
    <row r="406" spans="2:9">
      <c r="B406" s="135" t="s">
        <v>973</v>
      </c>
      <c r="C406" s="136" t="s">
        <v>370</v>
      </c>
      <c r="D406" s="137">
        <v>6778.9</v>
      </c>
      <c r="E406" s="132">
        <f t="shared" si="19"/>
        <v>2.6820736470859526E-4</v>
      </c>
      <c r="F406" s="138">
        <v>2.23E-2</v>
      </c>
      <c r="G406" s="138">
        <v>0.09</v>
      </c>
      <c r="H406" s="139">
        <f t="shared" si="20"/>
        <v>0.1133035</v>
      </c>
      <c r="I406" s="140">
        <f t="shared" si="18"/>
        <v>3.0388833147260323E-5</v>
      </c>
    </row>
    <row r="407" spans="2:9">
      <c r="B407" s="135" t="s">
        <v>974</v>
      </c>
      <c r="C407" s="136" t="s">
        <v>975</v>
      </c>
      <c r="D407" s="137">
        <v>12557.46</v>
      </c>
      <c r="E407" s="132">
        <f t="shared" si="19"/>
        <v>4.9683624983899992E-4</v>
      </c>
      <c r="F407" s="138">
        <v>1.5600000000000001E-2</v>
      </c>
      <c r="G407" s="138">
        <v>0.1</v>
      </c>
      <c r="H407" s="139">
        <f t="shared" si="20"/>
        <v>0.11638000000000001</v>
      </c>
      <c r="I407" s="140">
        <f t="shared" si="18"/>
        <v>5.7821802756262818E-5</v>
      </c>
    </row>
    <row r="408" spans="2:9">
      <c r="B408" s="135" t="s">
        <v>976</v>
      </c>
      <c r="C408" s="136" t="s">
        <v>371</v>
      </c>
      <c r="D408" s="137">
        <v>8359.68</v>
      </c>
      <c r="E408" s="132">
        <f t="shared" si="19"/>
        <v>3.3075096883080588E-4</v>
      </c>
      <c r="F408" s="138">
        <v>2.4500000000000001E-2</v>
      </c>
      <c r="G408" s="138">
        <v>0.08</v>
      </c>
      <c r="H408" s="139">
        <f t="shared" si="20"/>
        <v>0.10548</v>
      </c>
      <c r="I408" s="140">
        <f t="shared" si="18"/>
        <v>3.4887612192273403E-5</v>
      </c>
    </row>
    <row r="409" spans="2:9">
      <c r="B409" s="135" t="s">
        <v>977</v>
      </c>
      <c r="C409" s="136" t="s">
        <v>978</v>
      </c>
      <c r="D409" s="137">
        <v>21591.23</v>
      </c>
      <c r="E409" s="132">
        <f t="shared" si="19"/>
        <v>8.5425760803628373E-4</v>
      </c>
      <c r="F409" s="138">
        <v>1.04E-2</v>
      </c>
      <c r="G409" s="138">
        <v>0.18</v>
      </c>
      <c r="H409" s="139">
        <f t="shared" si="20"/>
        <v>0.19133600000000001</v>
      </c>
      <c r="I409" s="140">
        <f t="shared" si="18"/>
        <v>1.6345023369123039E-4</v>
      </c>
    </row>
    <row r="410" spans="2:9">
      <c r="B410" s="135" t="s">
        <v>979</v>
      </c>
      <c r="C410" s="136" t="s">
        <v>372</v>
      </c>
      <c r="D410" s="137">
        <v>22726.95</v>
      </c>
      <c r="E410" s="132">
        <f t="shared" si="19"/>
        <v>8.9919240103320745E-4</v>
      </c>
      <c r="F410" s="138">
        <v>2.0799999999999999E-2</v>
      </c>
      <c r="G410" s="138">
        <v>9.5000000000000001E-2</v>
      </c>
      <c r="H410" s="139">
        <f t="shared" si="20"/>
        <v>0.116788</v>
      </c>
      <c r="I410" s="140">
        <f t="shared" si="18"/>
        <v>1.0501488213186623E-4</v>
      </c>
    </row>
    <row r="411" spans="2:9">
      <c r="B411" s="135" t="s">
        <v>980</v>
      </c>
      <c r="C411" s="136" t="s">
        <v>981</v>
      </c>
      <c r="D411" s="137">
        <v>11273.83</v>
      </c>
      <c r="E411" s="132">
        <f t="shared" si="19"/>
        <v>4.4604939362915852E-4</v>
      </c>
      <c r="F411" s="138">
        <v>1.2199999999999999E-2</v>
      </c>
      <c r="G411" s="138">
        <v>0.13</v>
      </c>
      <c r="H411" s="139">
        <f t="shared" si="20"/>
        <v>0.14299300000000001</v>
      </c>
      <c r="I411" s="140">
        <f t="shared" si="18"/>
        <v>6.3781940943214273E-5</v>
      </c>
    </row>
    <row r="412" spans="2:9">
      <c r="B412" s="135" t="s">
        <v>982</v>
      </c>
      <c r="C412" s="136" t="s">
        <v>373</v>
      </c>
      <c r="D412" s="137">
        <v>36113.33</v>
      </c>
      <c r="E412" s="132">
        <f t="shared" si="19"/>
        <v>1.4288248934416876E-3</v>
      </c>
      <c r="F412" s="138">
        <v>5.8999999999999999E-3</v>
      </c>
      <c r="G412" s="138">
        <v>0.115</v>
      </c>
      <c r="H412" s="139">
        <f t="shared" si="20"/>
        <v>0.12123925000000001</v>
      </c>
      <c r="I412" s="140">
        <f t="shared" si="18"/>
        <v>1.7322965846220013E-4</v>
      </c>
    </row>
    <row r="413" spans="2:9">
      <c r="B413" s="135" t="s">
        <v>983</v>
      </c>
      <c r="C413" s="136" t="s">
        <v>374</v>
      </c>
      <c r="D413" s="137">
        <v>41102.22</v>
      </c>
      <c r="E413" s="132">
        <f t="shared" si="19"/>
        <v>1.6262104633307645E-3</v>
      </c>
      <c r="F413" s="138">
        <v>9.7000000000000003E-3</v>
      </c>
      <c r="G413" s="138">
        <v>9.5000000000000001E-2</v>
      </c>
      <c r="H413" s="139">
        <f t="shared" si="20"/>
        <v>0.10516075</v>
      </c>
      <c r="I413" s="140">
        <f t="shared" si="18"/>
        <v>1.7101351198171069E-4</v>
      </c>
    </row>
    <row r="414" spans="2:9">
      <c r="B414" s="135" t="s">
        <v>984</v>
      </c>
      <c r="C414" s="136" t="s">
        <v>375</v>
      </c>
      <c r="D414" s="137">
        <v>31178.720000000001</v>
      </c>
      <c r="E414" s="132">
        <f t="shared" si="19"/>
        <v>1.2335869132436199E-3</v>
      </c>
      <c r="F414" s="138">
        <v>1.8700000000000001E-2</v>
      </c>
      <c r="G414" s="138">
        <v>0.115</v>
      </c>
      <c r="H414" s="139">
        <f t="shared" si="20"/>
        <v>0.13477525000000001</v>
      </c>
      <c r="I414" s="140">
        <f t="shared" si="18"/>
        <v>1.6625698462913719E-4</v>
      </c>
    </row>
    <row r="415" spans="2:9">
      <c r="B415" s="135" t="s">
        <v>985</v>
      </c>
      <c r="C415" s="136" t="s">
        <v>376</v>
      </c>
      <c r="D415" s="137">
        <v>59739.43</v>
      </c>
      <c r="E415" s="132">
        <f t="shared" si="19"/>
        <v>2.3635921889235125E-3</v>
      </c>
      <c r="F415" s="138">
        <v>1.7500000000000002E-2</v>
      </c>
      <c r="G415" s="138">
        <v>0.1</v>
      </c>
      <c r="H415" s="139">
        <f t="shared" si="20"/>
        <v>0.11837500000000001</v>
      </c>
      <c r="I415" s="140">
        <f t="shared" si="18"/>
        <v>2.7979022536382084E-4</v>
      </c>
    </row>
    <row r="416" spans="2:9">
      <c r="B416" s="135" t="s">
        <v>986</v>
      </c>
      <c r="C416" s="136" t="s">
        <v>987</v>
      </c>
      <c r="D416" s="137">
        <v>26567.79</v>
      </c>
      <c r="E416" s="132">
        <f t="shared" si="19"/>
        <v>1.0511553411366699E-3</v>
      </c>
      <c r="F416" s="138">
        <v>6.3E-3</v>
      </c>
      <c r="G416" s="138">
        <v>0.29499999999999998</v>
      </c>
      <c r="H416" s="139">
        <f t="shared" si="20"/>
        <v>0.30222925</v>
      </c>
      <c r="I416" s="140">
        <f t="shared" si="18"/>
        <v>3.1768989038522992E-4</v>
      </c>
    </row>
    <row r="417" spans="2:9">
      <c r="B417" s="135" t="s">
        <v>988</v>
      </c>
      <c r="C417" s="136" t="s">
        <v>377</v>
      </c>
      <c r="D417" s="137">
        <v>101888.9</v>
      </c>
      <c r="E417" s="132">
        <f t="shared" si="19"/>
        <v>4.0312371272710314E-3</v>
      </c>
      <c r="F417" s="138">
        <v>0.02</v>
      </c>
      <c r="G417" s="138">
        <v>0.13500000000000001</v>
      </c>
      <c r="H417" s="139">
        <f t="shared" si="20"/>
        <v>0.15635000000000002</v>
      </c>
      <c r="I417" s="140">
        <f t="shared" si="18"/>
        <v>6.3028392484882581E-4</v>
      </c>
    </row>
    <row r="418" spans="2:9">
      <c r="B418" s="135" t="s">
        <v>989</v>
      </c>
      <c r="C418" s="136" t="s">
        <v>378</v>
      </c>
      <c r="D418" s="137">
        <v>62822.54</v>
      </c>
      <c r="E418" s="132">
        <f t="shared" si="19"/>
        <v>2.4855755207630024E-3</v>
      </c>
      <c r="F418" s="138">
        <v>1.54E-2</v>
      </c>
      <c r="G418" s="138">
        <v>0.12</v>
      </c>
      <c r="H418" s="139">
        <f t="shared" si="20"/>
        <v>0.136324</v>
      </c>
      <c r="I418" s="140">
        <f t="shared" si="18"/>
        <v>3.3884359729249554E-4</v>
      </c>
    </row>
    <row r="419" spans="2:9">
      <c r="B419" s="135" t="s">
        <v>990</v>
      </c>
      <c r="C419" s="136" t="s">
        <v>379</v>
      </c>
      <c r="D419" s="137">
        <v>5877.87</v>
      </c>
      <c r="E419" s="132">
        <f t="shared" si="19"/>
        <v>2.325580880083363E-4</v>
      </c>
      <c r="F419" s="138">
        <v>1.6799999999999999E-2</v>
      </c>
      <c r="G419" s="138">
        <v>0.22500000000000001</v>
      </c>
      <c r="H419" s="139">
        <f t="shared" si="20"/>
        <v>0.24369000000000002</v>
      </c>
      <c r="I419" s="140">
        <f t="shared" si="18"/>
        <v>5.6672080466751476E-5</v>
      </c>
    </row>
    <row r="420" spans="2:9">
      <c r="B420" s="135" t="s">
        <v>991</v>
      </c>
      <c r="C420" s="136" t="s">
        <v>380</v>
      </c>
      <c r="D420" s="137">
        <v>52846.9</v>
      </c>
      <c r="E420" s="132">
        <f t="shared" si="19"/>
        <v>2.0908890501436317E-3</v>
      </c>
      <c r="F420" s="138">
        <v>8.8000000000000005E-3</v>
      </c>
      <c r="G420" s="138">
        <v>0.105</v>
      </c>
      <c r="H420" s="139">
        <f t="shared" si="20"/>
        <v>0.114262</v>
      </c>
      <c r="I420" s="140">
        <f t="shared" si="18"/>
        <v>2.3890916464751165E-4</v>
      </c>
    </row>
    <row r="421" spans="2:9">
      <c r="B421" s="135" t="s">
        <v>992</v>
      </c>
      <c r="C421" s="136" t="s">
        <v>993</v>
      </c>
      <c r="D421" s="137">
        <v>11826.95</v>
      </c>
      <c r="E421" s="132">
        <f t="shared" si="19"/>
        <v>4.6793360162272952E-4</v>
      </c>
      <c r="F421" s="138">
        <v>0</v>
      </c>
      <c r="G421" s="138">
        <v>0.15</v>
      </c>
      <c r="H421" s="139">
        <f t="shared" si="20"/>
        <v>0.15</v>
      </c>
      <c r="I421" s="140">
        <f t="shared" si="18"/>
        <v>7.0190040243409425E-5</v>
      </c>
    </row>
    <row r="422" spans="2:9">
      <c r="B422" s="135" t="s">
        <v>994</v>
      </c>
      <c r="C422" s="136" t="s">
        <v>381</v>
      </c>
      <c r="D422" s="137">
        <v>12175.91</v>
      </c>
      <c r="E422" s="132">
        <f t="shared" si="19"/>
        <v>4.817402136082598E-4</v>
      </c>
      <c r="F422" s="138">
        <v>3.3000000000000002E-2</v>
      </c>
      <c r="G422" s="138">
        <v>4.4999999999999998E-2</v>
      </c>
      <c r="H422" s="139">
        <f t="shared" si="20"/>
        <v>7.8742499999999993E-2</v>
      </c>
      <c r="I422" s="140">
        <f t="shared" si="18"/>
        <v>3.7933428770048394E-5</v>
      </c>
    </row>
    <row r="423" spans="2:9">
      <c r="B423" s="135" t="s">
        <v>995</v>
      </c>
      <c r="C423" s="136" t="s">
        <v>382</v>
      </c>
      <c r="D423" s="137">
        <v>49630.34</v>
      </c>
      <c r="E423" s="132">
        <f t="shared" si="19"/>
        <v>1.9636257653884233E-3</v>
      </c>
      <c r="F423" s="138">
        <v>5.5800000000000002E-2</v>
      </c>
      <c r="G423" s="138">
        <v>0.16500000000000001</v>
      </c>
      <c r="H423" s="139">
        <f t="shared" si="20"/>
        <v>0.22540350000000001</v>
      </c>
      <c r="I423" s="140">
        <f t="shared" si="18"/>
        <v>4.4260812020872946E-4</v>
      </c>
    </row>
    <row r="424" spans="2:9">
      <c r="B424" s="135" t="s">
        <v>996</v>
      </c>
      <c r="C424" s="136" t="s">
        <v>383</v>
      </c>
      <c r="D424" s="137">
        <v>7268.06</v>
      </c>
      <c r="E424" s="132">
        <f t="shared" si="19"/>
        <v>2.8756099354525856E-4</v>
      </c>
      <c r="F424" s="138">
        <v>4.1500000000000002E-2</v>
      </c>
      <c r="G424" s="138">
        <v>5.5E-2</v>
      </c>
      <c r="H424" s="139">
        <f t="shared" si="20"/>
        <v>9.7641250000000013E-2</v>
      </c>
      <c r="I424" s="140">
        <f t="shared" si="18"/>
        <v>2.807781486100098E-5</v>
      </c>
    </row>
    <row r="425" spans="2:9">
      <c r="B425" s="135" t="s">
        <v>997</v>
      </c>
      <c r="C425" s="136" t="s">
        <v>384</v>
      </c>
      <c r="D425" s="137">
        <v>8895.4699999999993</v>
      </c>
      <c r="E425" s="132">
        <f t="shared" si="19"/>
        <v>3.5194951489834163E-4</v>
      </c>
      <c r="F425" s="138">
        <v>2.7099999999999999E-2</v>
      </c>
      <c r="G425" s="138">
        <v>0.06</v>
      </c>
      <c r="H425" s="139">
        <f t="shared" si="20"/>
        <v>8.7912999999999991E-2</v>
      </c>
      <c r="I425" s="140">
        <f t="shared" si="18"/>
        <v>3.0940937703257902E-5</v>
      </c>
    </row>
    <row r="426" spans="2:9">
      <c r="B426" s="135" t="s">
        <v>998</v>
      </c>
      <c r="C426" s="136" t="s">
        <v>999</v>
      </c>
      <c r="D426" s="137">
        <v>19831.189999999999</v>
      </c>
      <c r="E426" s="132">
        <f t="shared" si="19"/>
        <v>7.8462157709000685E-4</v>
      </c>
      <c r="F426" s="138">
        <v>0</v>
      </c>
      <c r="G426" s="138">
        <v>0.12</v>
      </c>
      <c r="H426" s="139">
        <f t="shared" si="20"/>
        <v>0.12</v>
      </c>
      <c r="I426" s="140">
        <f t="shared" si="18"/>
        <v>9.4154589250800816E-5</v>
      </c>
    </row>
    <row r="427" spans="2:9">
      <c r="B427" s="135" t="s">
        <v>1000</v>
      </c>
      <c r="C427" s="136" t="s">
        <v>29</v>
      </c>
      <c r="D427" s="137">
        <v>65818.55</v>
      </c>
      <c r="E427" s="132">
        <f t="shared" si="19"/>
        <v>2.6041127387099552E-3</v>
      </c>
      <c r="F427" s="138">
        <v>4.0500000000000001E-2</v>
      </c>
      <c r="G427" s="138">
        <v>3.5000000000000003E-2</v>
      </c>
      <c r="H427" s="139">
        <f t="shared" si="20"/>
        <v>7.6208750000000006E-2</v>
      </c>
      <c r="I427" s="140">
        <f t="shared" si="18"/>
        <v>1.9845617667616232E-4</v>
      </c>
    </row>
    <row r="428" spans="2:9">
      <c r="B428" s="135" t="s">
        <v>1001</v>
      </c>
      <c r="C428" s="136" t="s">
        <v>385</v>
      </c>
      <c r="D428" s="137">
        <v>45887.83</v>
      </c>
      <c r="E428" s="132">
        <f t="shared" si="19"/>
        <v>1.8155532544359735E-3</v>
      </c>
      <c r="F428" s="138">
        <v>5.8299999999999998E-2</v>
      </c>
      <c r="G428" s="138">
        <v>4.4999999999999998E-2</v>
      </c>
      <c r="H428" s="139">
        <f t="shared" si="20"/>
        <v>0.10461175</v>
      </c>
      <c r="I428" s="140">
        <f t="shared" si="18"/>
        <v>1.8992820316474245E-4</v>
      </c>
    </row>
    <row r="429" spans="2:9">
      <c r="B429" s="135" t="s">
        <v>1002</v>
      </c>
      <c r="C429" s="136" t="s">
        <v>386</v>
      </c>
      <c r="D429" s="137">
        <v>66364.37</v>
      </c>
      <c r="E429" s="132">
        <f t="shared" si="19"/>
        <v>2.6257081220030032E-3</v>
      </c>
      <c r="F429" s="138">
        <v>9.300000000000001E-3</v>
      </c>
      <c r="G429" s="138">
        <v>0.11</v>
      </c>
      <c r="H429" s="139">
        <f t="shared" si="20"/>
        <v>0.1198115</v>
      </c>
      <c r="I429" s="140">
        <f t="shared" si="18"/>
        <v>3.1459002865936281E-4</v>
      </c>
    </row>
    <row r="430" spans="2:9">
      <c r="B430" s="135" t="s">
        <v>1003</v>
      </c>
      <c r="C430" s="136" t="s">
        <v>18</v>
      </c>
      <c r="D430" s="137">
        <v>41563.980000000003</v>
      </c>
      <c r="E430" s="132">
        <f t="shared" si="19"/>
        <v>1.6444800104147813E-3</v>
      </c>
      <c r="F430" s="138">
        <v>2.7999999999999997E-2</v>
      </c>
      <c r="G430" s="138">
        <v>0.11</v>
      </c>
      <c r="H430" s="139">
        <f t="shared" si="20"/>
        <v>0.13954</v>
      </c>
      <c r="I430" s="140">
        <f t="shared" si="18"/>
        <v>2.2947074065327857E-4</v>
      </c>
    </row>
    <row r="431" spans="2:9">
      <c r="B431" s="135" t="s">
        <v>1004</v>
      </c>
      <c r="C431" s="136" t="s">
        <v>387</v>
      </c>
      <c r="D431" s="137">
        <v>27402.63</v>
      </c>
      <c r="E431" s="132">
        <f t="shared" si="19"/>
        <v>1.0841858086687655E-3</v>
      </c>
      <c r="F431" s="138">
        <v>2.7999999999999997E-2</v>
      </c>
      <c r="G431" s="138">
        <v>0.05</v>
      </c>
      <c r="H431" s="139">
        <f t="shared" si="20"/>
        <v>7.8699999999999992E-2</v>
      </c>
      <c r="I431" s="140">
        <f t="shared" si="18"/>
        <v>8.5325423142231839E-5</v>
      </c>
    </row>
    <row r="432" spans="2:9">
      <c r="B432" s="135" t="s">
        <v>1005</v>
      </c>
      <c r="C432" s="136" t="s">
        <v>388</v>
      </c>
      <c r="D432" s="137">
        <v>15387.2</v>
      </c>
      <c r="E432" s="132">
        <f t="shared" si="19"/>
        <v>6.0879499066870697E-4</v>
      </c>
      <c r="F432" s="138">
        <v>4.4400000000000002E-2</v>
      </c>
      <c r="G432" s="138">
        <v>0.04</v>
      </c>
      <c r="H432" s="139">
        <f t="shared" si="20"/>
        <v>8.5288000000000003E-2</v>
      </c>
      <c r="I432" s="140">
        <f t="shared" si="18"/>
        <v>5.1922907164152684E-5</v>
      </c>
    </row>
    <row r="433" spans="2:9">
      <c r="B433" s="135" t="s">
        <v>1006</v>
      </c>
      <c r="C433" s="136" t="s">
        <v>389</v>
      </c>
      <c r="D433" s="137">
        <v>34965.9</v>
      </c>
      <c r="E433" s="132">
        <f t="shared" si="19"/>
        <v>1.3834267939731037E-3</v>
      </c>
      <c r="F433" s="138">
        <v>1.7299999999999999E-2</v>
      </c>
      <c r="G433" s="138">
        <v>8.5000000000000006E-2</v>
      </c>
      <c r="H433" s="139">
        <f t="shared" si="20"/>
        <v>0.10303525000000001</v>
      </c>
      <c r="I433" s="140">
        <f t="shared" si="18"/>
        <v>1.4254172557371725E-4</v>
      </c>
    </row>
    <row r="434" spans="2:9">
      <c r="B434" s="135" t="s">
        <v>1007</v>
      </c>
      <c r="C434" s="136" t="s">
        <v>390</v>
      </c>
      <c r="D434" s="137">
        <v>27842.77</v>
      </c>
      <c r="E434" s="132">
        <f t="shared" si="19"/>
        <v>1.1015999598589057E-3</v>
      </c>
      <c r="F434" s="138">
        <v>1.7500000000000002E-2</v>
      </c>
      <c r="G434" s="138">
        <v>0.09</v>
      </c>
      <c r="H434" s="139">
        <f t="shared" si="20"/>
        <v>0.10828749999999999</v>
      </c>
      <c r="I434" s="140">
        <f t="shared" si="18"/>
        <v>1.1928950565322124E-4</v>
      </c>
    </row>
    <row r="435" spans="2:9">
      <c r="B435" s="135" t="s">
        <v>1008</v>
      </c>
      <c r="C435" s="136" t="s">
        <v>391</v>
      </c>
      <c r="D435" s="137">
        <v>17034.09</v>
      </c>
      <c r="E435" s="132">
        <f t="shared" si="19"/>
        <v>6.7395423875688323E-4</v>
      </c>
      <c r="F435" s="138">
        <v>1.7600000000000001E-2</v>
      </c>
      <c r="G435" s="138">
        <v>0.06</v>
      </c>
      <c r="H435" s="139">
        <f t="shared" si="20"/>
        <v>7.8128000000000003E-2</v>
      </c>
      <c r="I435" s="140">
        <f t="shared" si="18"/>
        <v>5.2654696765597775E-5</v>
      </c>
    </row>
    <row r="436" spans="2:9">
      <c r="B436" s="135" t="s">
        <v>1009</v>
      </c>
      <c r="C436" s="136" t="s">
        <v>392</v>
      </c>
      <c r="D436" s="137">
        <v>24505.599999999999</v>
      </c>
      <c r="E436" s="132">
        <f t="shared" si="19"/>
        <v>9.6956473714067946E-4</v>
      </c>
      <c r="F436" s="138">
        <v>2.4E-2</v>
      </c>
      <c r="G436" s="138">
        <v>9.5000000000000001E-2</v>
      </c>
      <c r="H436" s="139">
        <f t="shared" si="20"/>
        <v>0.12014</v>
      </c>
      <c r="I436" s="140">
        <f t="shared" si="18"/>
        <v>1.1648350752008122E-4</v>
      </c>
    </row>
    <row r="437" spans="2:9">
      <c r="B437" s="135" t="s">
        <v>1010</v>
      </c>
      <c r="C437" s="136" t="s">
        <v>393</v>
      </c>
      <c r="D437" s="137">
        <v>76081.820000000007</v>
      </c>
      <c r="E437" s="132">
        <f t="shared" si="19"/>
        <v>3.0101792981801915E-3</v>
      </c>
      <c r="F437" s="138">
        <v>1.0200000000000001E-2</v>
      </c>
      <c r="G437" s="138">
        <v>0.13</v>
      </c>
      <c r="H437" s="139">
        <f t="shared" si="20"/>
        <v>0.14086300000000002</v>
      </c>
      <c r="I437" s="140">
        <f t="shared" si="18"/>
        <v>4.2402288647955635E-4</v>
      </c>
    </row>
    <row r="438" spans="2:9">
      <c r="B438" s="135" t="s">
        <v>1011</v>
      </c>
      <c r="C438" s="136" t="s">
        <v>394</v>
      </c>
      <c r="D438" s="137">
        <v>42386.39</v>
      </c>
      <c r="E438" s="132">
        <f t="shared" si="19"/>
        <v>1.6770186846554391E-3</v>
      </c>
      <c r="F438" s="138">
        <v>2.1700000000000001E-2</v>
      </c>
      <c r="G438" s="138">
        <v>0.105</v>
      </c>
      <c r="H438" s="139">
        <f t="shared" si="20"/>
        <v>0.12783924999999999</v>
      </c>
      <c r="I438" s="140">
        <f t="shared" si="18"/>
        <v>2.1438881088233782E-4</v>
      </c>
    </row>
    <row r="439" spans="2:9">
      <c r="B439" s="135" t="s">
        <v>1012</v>
      </c>
      <c r="C439" s="136" t="s">
        <v>395</v>
      </c>
      <c r="D439" s="137">
        <v>278915.90000000002</v>
      </c>
      <c r="E439" s="132">
        <f t="shared" si="19"/>
        <v>1.1035315244999351E-2</v>
      </c>
      <c r="F439" s="138">
        <v>5.45E-2</v>
      </c>
      <c r="G439" s="138">
        <v>5.5E-2</v>
      </c>
      <c r="H439" s="139">
        <f t="shared" si="20"/>
        <v>0.11099875000000001</v>
      </c>
      <c r="I439" s="140">
        <f t="shared" si="18"/>
        <v>1.2249061980508717E-3</v>
      </c>
    </row>
    <row r="440" spans="2:9">
      <c r="B440" s="135" t="s">
        <v>1013</v>
      </c>
      <c r="C440" s="136" t="s">
        <v>396</v>
      </c>
      <c r="D440" s="137">
        <v>10890.71</v>
      </c>
      <c r="E440" s="132">
        <f t="shared" si="19"/>
        <v>4.3089124030529224E-4</v>
      </c>
      <c r="F440" s="138">
        <v>4.53E-2</v>
      </c>
      <c r="G440" s="138">
        <v>5.5E-2</v>
      </c>
      <c r="H440" s="139">
        <f t="shared" si="20"/>
        <v>0.10154575</v>
      </c>
      <c r="I440" s="140">
        <f t="shared" si="18"/>
        <v>4.375517416523113E-5</v>
      </c>
    </row>
    <row r="441" spans="2:9">
      <c r="B441" s="135" t="s">
        <v>1014</v>
      </c>
      <c r="C441" s="136" t="s">
        <v>397</v>
      </c>
      <c r="D441" s="137">
        <v>31792.54</v>
      </c>
      <c r="E441" s="132">
        <f t="shared" si="19"/>
        <v>1.25787271840455E-3</v>
      </c>
      <c r="F441" s="138">
        <v>0</v>
      </c>
      <c r="G441" s="138">
        <v>0.115</v>
      </c>
      <c r="H441" s="139">
        <f t="shared" si="20"/>
        <v>0.115</v>
      </c>
      <c r="I441" s="140">
        <f t="shared" si="18"/>
        <v>1.4465536261652325E-4</v>
      </c>
    </row>
    <row r="442" spans="2:9">
      <c r="B442" s="135" t="s">
        <v>1015</v>
      </c>
      <c r="C442" s="136" t="s">
        <v>398</v>
      </c>
      <c r="D442" s="137">
        <v>30663.77</v>
      </c>
      <c r="E442" s="132">
        <f t="shared" si="19"/>
        <v>1.2132129023485348E-3</v>
      </c>
      <c r="F442" s="138">
        <v>2.0199999999999999E-2</v>
      </c>
      <c r="G442" s="138">
        <v>7.4999999999999997E-2</v>
      </c>
      <c r="H442" s="139">
        <f t="shared" si="20"/>
        <v>9.5957500000000001E-2</v>
      </c>
      <c r="I442" s="140">
        <f t="shared" si="18"/>
        <v>1.1641687707710954E-4</v>
      </c>
    </row>
    <row r="443" spans="2:9">
      <c r="B443" s="135" t="s">
        <v>1154</v>
      </c>
      <c r="C443" s="136" t="s">
        <v>1155</v>
      </c>
      <c r="D443" s="137" t="s">
        <v>41</v>
      </c>
      <c r="E443" s="132" t="str">
        <f t="shared" si="19"/>
        <v>N/A</v>
      </c>
      <c r="F443" s="138">
        <v>0</v>
      </c>
      <c r="G443" s="138" t="s">
        <v>41</v>
      </c>
      <c r="H443" s="139" t="str">
        <f t="shared" si="20"/>
        <v>N/A</v>
      </c>
      <c r="I443" s="140" t="str">
        <f t="shared" si="18"/>
        <v>N/A</v>
      </c>
    </row>
    <row r="444" spans="2:9">
      <c r="B444" s="135" t="s">
        <v>1016</v>
      </c>
      <c r="C444" s="136" t="s">
        <v>1017</v>
      </c>
      <c r="D444" s="137">
        <v>16586.009999999998</v>
      </c>
      <c r="E444" s="132">
        <f t="shared" si="19"/>
        <v>6.5622594124864031E-4</v>
      </c>
      <c r="F444" s="138">
        <v>3.8E-3</v>
      </c>
      <c r="G444" s="138">
        <v>0.15</v>
      </c>
      <c r="H444" s="139">
        <f t="shared" si="20"/>
        <v>0.154085</v>
      </c>
      <c r="I444" s="140">
        <f t="shared" si="18"/>
        <v>1.0111457415729675E-4</v>
      </c>
    </row>
    <row r="445" spans="2:9">
      <c r="B445" s="135" t="s">
        <v>1018</v>
      </c>
      <c r="C445" s="136" t="s">
        <v>399</v>
      </c>
      <c r="D445" s="137">
        <v>63172.61</v>
      </c>
      <c r="E445" s="132">
        <f t="shared" si="19"/>
        <v>2.4994260499290231E-3</v>
      </c>
      <c r="F445" s="138">
        <v>2.12E-2</v>
      </c>
      <c r="G445" s="138">
        <v>8.5000000000000006E-2</v>
      </c>
      <c r="H445" s="139">
        <f t="shared" si="20"/>
        <v>0.107101</v>
      </c>
      <c r="I445" s="140">
        <f t="shared" si="18"/>
        <v>2.676910293734483E-4</v>
      </c>
    </row>
    <row r="446" spans="2:9">
      <c r="B446" s="135" t="s">
        <v>1019</v>
      </c>
      <c r="C446" s="136" t="s">
        <v>400</v>
      </c>
      <c r="D446" s="137">
        <v>16012.64</v>
      </c>
      <c r="E446" s="132">
        <f t="shared" si="19"/>
        <v>6.3354054144882516E-4</v>
      </c>
      <c r="F446" s="138">
        <v>1.78E-2</v>
      </c>
      <c r="G446" s="138">
        <v>0.105</v>
      </c>
      <c r="H446" s="139">
        <f t="shared" si="20"/>
        <v>0.1237345</v>
      </c>
      <c r="I446" s="140">
        <f t="shared" si="18"/>
        <v>7.8390822125899652E-5</v>
      </c>
    </row>
    <row r="447" spans="2:9">
      <c r="B447" s="135" t="s">
        <v>1020</v>
      </c>
      <c r="C447" s="136" t="s">
        <v>401</v>
      </c>
      <c r="D447" s="137">
        <v>71673.67</v>
      </c>
      <c r="E447" s="132">
        <f t="shared" si="19"/>
        <v>2.8357707223433748E-3</v>
      </c>
      <c r="F447" s="138">
        <v>1.54E-2</v>
      </c>
      <c r="G447" s="138">
        <v>0.13500000000000001</v>
      </c>
      <c r="H447" s="139">
        <f t="shared" si="20"/>
        <v>0.1514395</v>
      </c>
      <c r="I447" s="140">
        <f t="shared" si="18"/>
        <v>4.2944770030631951E-4</v>
      </c>
    </row>
    <row r="448" spans="2:9">
      <c r="B448" s="135" t="s">
        <v>1021</v>
      </c>
      <c r="C448" s="136" t="s">
        <v>402</v>
      </c>
      <c r="D448" s="137">
        <v>137152.79999999999</v>
      </c>
      <c r="E448" s="132">
        <f t="shared" si="19"/>
        <v>5.4264542994298523E-3</v>
      </c>
      <c r="F448" s="138">
        <v>2.3999999999999998E-3</v>
      </c>
      <c r="G448" s="138">
        <v>0.1</v>
      </c>
      <c r="H448" s="139">
        <f t="shared" si="20"/>
        <v>0.10252</v>
      </c>
      <c r="I448" s="140">
        <f t="shared" si="18"/>
        <v>5.5632009477754845E-4</v>
      </c>
    </row>
    <row r="449" spans="2:9">
      <c r="B449" s="135" t="s">
        <v>1156</v>
      </c>
      <c r="C449" s="136" t="s">
        <v>1157</v>
      </c>
      <c r="D449" s="137">
        <v>65826.63</v>
      </c>
      <c r="E449" s="132">
        <f t="shared" si="19"/>
        <v>2.6044324241319035E-3</v>
      </c>
      <c r="F449" s="138">
        <v>0</v>
      </c>
      <c r="G449" s="138">
        <v>0.185</v>
      </c>
      <c r="H449" s="139">
        <f t="shared" si="20"/>
        <v>0.185</v>
      </c>
      <c r="I449" s="140">
        <f t="shared" si="18"/>
        <v>4.8181999846440212E-4</v>
      </c>
    </row>
    <row r="450" spans="2:9">
      <c r="B450" s="135" t="s">
        <v>1022</v>
      </c>
      <c r="C450" s="136" t="s">
        <v>1023</v>
      </c>
      <c r="D450" s="137">
        <v>7021.66</v>
      </c>
      <c r="E450" s="132">
        <f t="shared" si="19"/>
        <v>2.7781217077693361E-4</v>
      </c>
      <c r="F450" s="138">
        <v>5.3099999999999994E-2</v>
      </c>
      <c r="G450" s="138">
        <v>0.11</v>
      </c>
      <c r="H450" s="139">
        <f t="shared" si="20"/>
        <v>0.16602049999999999</v>
      </c>
      <c r="I450" s="140">
        <f t="shared" si="18"/>
        <v>4.6122515498471902E-5</v>
      </c>
    </row>
    <row r="451" spans="2:9">
      <c r="B451" s="135" t="s">
        <v>1024</v>
      </c>
      <c r="C451" s="136" t="s">
        <v>403</v>
      </c>
      <c r="D451" s="137">
        <v>4045.59</v>
      </c>
      <c r="E451" s="132">
        <f t="shared" si="19"/>
        <v>1.6006387947770966E-4</v>
      </c>
      <c r="F451" s="138">
        <v>0</v>
      </c>
      <c r="G451" s="138">
        <v>0.19500000000000001</v>
      </c>
      <c r="H451" s="139">
        <f t="shared" si="20"/>
        <v>0.19500000000000001</v>
      </c>
      <c r="I451" s="140">
        <f t="shared" si="18"/>
        <v>3.1212456498153384E-5</v>
      </c>
    </row>
    <row r="452" spans="2:9">
      <c r="B452" s="135" t="s">
        <v>1025</v>
      </c>
      <c r="C452" s="136" t="s">
        <v>404</v>
      </c>
      <c r="D452" s="137">
        <v>28868.35</v>
      </c>
      <c r="E452" s="132">
        <f t="shared" si="19"/>
        <v>1.1421770607304099E-3</v>
      </c>
      <c r="F452" s="138">
        <v>2.5699999999999997E-2</v>
      </c>
      <c r="G452" s="138">
        <v>0.1</v>
      </c>
      <c r="H452" s="139">
        <f t="shared" si="20"/>
        <v>0.12698500000000001</v>
      </c>
      <c r="I452" s="140">
        <f t="shared" si="18"/>
        <v>1.4503935405685113E-4</v>
      </c>
    </row>
    <row r="453" spans="2:9">
      <c r="B453" s="135" t="s">
        <v>1026</v>
      </c>
      <c r="C453" s="136" t="s">
        <v>405</v>
      </c>
      <c r="D453" s="137">
        <v>34665.410000000003</v>
      </c>
      <c r="E453" s="132">
        <f t="shared" si="19"/>
        <v>1.3715378988689887E-3</v>
      </c>
      <c r="F453" s="138">
        <v>2.4399999999999998E-2</v>
      </c>
      <c r="G453" s="138">
        <v>0.09</v>
      </c>
      <c r="H453" s="139">
        <f t="shared" si="20"/>
        <v>0.11549799999999999</v>
      </c>
      <c r="I453" s="140">
        <f t="shared" si="18"/>
        <v>1.5840988424357044E-4</v>
      </c>
    </row>
    <row r="454" spans="2:9">
      <c r="B454" s="135" t="s">
        <v>1027</v>
      </c>
      <c r="C454" s="136" t="s">
        <v>406</v>
      </c>
      <c r="D454" s="137">
        <v>11426.21</v>
      </c>
      <c r="E454" s="132">
        <f t="shared" si="19"/>
        <v>4.5207831251486204E-4</v>
      </c>
      <c r="F454" s="138">
        <v>1.54E-2</v>
      </c>
      <c r="G454" s="138">
        <v>0.115</v>
      </c>
      <c r="H454" s="139">
        <f t="shared" si="20"/>
        <v>0.1312855</v>
      </c>
      <c r="I454" s="140">
        <f t="shared" si="18"/>
        <v>5.9351327297669918E-5</v>
      </c>
    </row>
    <row r="455" spans="2:9">
      <c r="B455" s="135" t="s">
        <v>1028</v>
      </c>
      <c r="C455" s="136" t="s">
        <v>407</v>
      </c>
      <c r="D455" s="137">
        <v>32652.9</v>
      </c>
      <c r="E455" s="132">
        <f t="shared" si="19"/>
        <v>1.2919128854376508E-3</v>
      </c>
      <c r="F455" s="138">
        <v>1.8799999999999997E-2</v>
      </c>
      <c r="G455" s="138">
        <v>7.4999999999999997E-2</v>
      </c>
      <c r="H455" s="139">
        <f t="shared" si="20"/>
        <v>9.4504999999999992E-2</v>
      </c>
      <c r="I455" s="140">
        <f t="shared" si="18"/>
        <v>1.2209222723828518E-4</v>
      </c>
    </row>
    <row r="456" spans="2:9">
      <c r="B456" s="135" t="s">
        <v>1029</v>
      </c>
      <c r="C456" s="136" t="s">
        <v>1030</v>
      </c>
      <c r="D456" s="137">
        <v>14032.78</v>
      </c>
      <c r="E456" s="132">
        <f t="shared" si="19"/>
        <v>5.5520732616434559E-4</v>
      </c>
      <c r="F456" s="138">
        <v>0</v>
      </c>
      <c r="G456" s="138">
        <v>0.255</v>
      </c>
      <c r="H456" s="139">
        <f t="shared" si="20"/>
        <v>0.255</v>
      </c>
      <c r="I456" s="140">
        <f t="shared" si="18"/>
        <v>1.4157786817190813E-4</v>
      </c>
    </row>
    <row r="457" spans="2:9">
      <c r="B457" s="135" t="s">
        <v>1031</v>
      </c>
      <c r="C457" s="136" t="s">
        <v>1032</v>
      </c>
      <c r="D457" s="137">
        <v>23302.57</v>
      </c>
      <c r="E457" s="132" t="str">
        <f t="shared" si="19"/>
        <v>N/A</v>
      </c>
      <c r="F457" s="138">
        <v>0</v>
      </c>
      <c r="G457" s="138" t="s">
        <v>41</v>
      </c>
      <c r="H457" s="139" t="str">
        <f t="shared" si="20"/>
        <v>N/A</v>
      </c>
      <c r="I457" s="140" t="str">
        <f t="shared" si="18"/>
        <v>N/A</v>
      </c>
    </row>
    <row r="458" spans="2:9">
      <c r="B458" s="135" t="s">
        <v>1033</v>
      </c>
      <c r="C458" s="136" t="s">
        <v>408</v>
      </c>
      <c r="D458" s="137">
        <v>112913.4</v>
      </c>
      <c r="E458" s="132">
        <f t="shared" si="19"/>
        <v>4.4674217726013814E-3</v>
      </c>
      <c r="F458" s="138">
        <v>2.6200000000000001E-2</v>
      </c>
      <c r="G458" s="138">
        <v>6.5000000000000002E-2</v>
      </c>
      <c r="H458" s="139">
        <f t="shared" si="20"/>
        <v>9.2051500000000008E-2</v>
      </c>
      <c r="I458" s="140">
        <f t="shared" si="18"/>
        <v>4.112328753006161E-4</v>
      </c>
    </row>
    <row r="459" spans="2:9">
      <c r="B459" s="135" t="s">
        <v>1034</v>
      </c>
      <c r="C459" s="136" t="s">
        <v>409</v>
      </c>
      <c r="D459" s="137">
        <v>10263.73</v>
      </c>
      <c r="E459" s="132">
        <f t="shared" si="19"/>
        <v>4.0608475938287193E-4</v>
      </c>
      <c r="F459" s="138">
        <v>1.8E-3</v>
      </c>
      <c r="G459" s="138">
        <v>0.13</v>
      </c>
      <c r="H459" s="139">
        <f t="shared" si="20"/>
        <v>0.13191700000000001</v>
      </c>
      <c r="I459" s="140">
        <f t="shared" si="18"/>
        <v>5.3569483203510321E-5</v>
      </c>
    </row>
    <row r="460" spans="2:9">
      <c r="B460" s="135" t="s">
        <v>1035</v>
      </c>
      <c r="C460" s="136" t="s">
        <v>1036</v>
      </c>
      <c r="D460" s="137">
        <v>8479.77</v>
      </c>
      <c r="E460" s="132">
        <f t="shared" si="19"/>
        <v>3.3550233297954021E-4</v>
      </c>
      <c r="F460" s="138">
        <v>0</v>
      </c>
      <c r="G460" s="138">
        <v>0.185</v>
      </c>
      <c r="H460" s="139">
        <f t="shared" si="20"/>
        <v>0.185</v>
      </c>
      <c r="I460" s="140">
        <f t="shared" si="18"/>
        <v>6.206793160121494E-5</v>
      </c>
    </row>
    <row r="461" spans="2:9">
      <c r="B461" s="135" t="s">
        <v>1158</v>
      </c>
      <c r="C461" s="136" t="s">
        <v>410</v>
      </c>
      <c r="D461" s="137">
        <v>22283.4</v>
      </c>
      <c r="E461" s="132">
        <f t="shared" si="19"/>
        <v>8.8164333309939853E-4</v>
      </c>
      <c r="F461" s="138">
        <v>0</v>
      </c>
      <c r="G461" s="138">
        <v>0.12</v>
      </c>
      <c r="H461" s="139">
        <f t="shared" si="20"/>
        <v>0.12</v>
      </c>
      <c r="I461" s="140">
        <f t="shared" ref="I461:I512" si="21">IF(ISNUMBER(H461),E461*H461,"N/A")</f>
        <v>1.0579719997192781E-4</v>
      </c>
    </row>
    <row r="462" spans="2:9">
      <c r="B462" s="135" t="s">
        <v>1037</v>
      </c>
      <c r="C462" s="136" t="s">
        <v>411</v>
      </c>
      <c r="D462" s="137">
        <v>13173.86</v>
      </c>
      <c r="E462" s="132">
        <f t="shared" ref="E462:E512" si="22">IF(H462="N/A","N/A",D462/$D$513)</f>
        <v>5.2122413277079992E-4</v>
      </c>
      <c r="F462" s="138">
        <v>2.87E-2</v>
      </c>
      <c r="G462" s="138">
        <v>5.5E-2</v>
      </c>
      <c r="H462" s="139">
        <f t="shared" ref="H462:H512" si="23">IF(D462="N/A","N/A",IFERROR(F462*(1+0.5*G462)+G462,"N/A"))</f>
        <v>8.4489250000000002E-2</v>
      </c>
      <c r="I462" s="140">
        <f t="shared" si="21"/>
        <v>4.4037836059705312E-5</v>
      </c>
    </row>
    <row r="463" spans="2:9">
      <c r="B463" s="135" t="s">
        <v>1038</v>
      </c>
      <c r="C463" s="136" t="s">
        <v>412</v>
      </c>
      <c r="D463" s="137">
        <v>12422.63</v>
      </c>
      <c r="E463" s="132">
        <f t="shared" si="22"/>
        <v>4.9150169718537474E-4</v>
      </c>
      <c r="F463" s="138">
        <v>5.6000000000000008E-3</v>
      </c>
      <c r="G463" s="138">
        <v>0.11</v>
      </c>
      <c r="H463" s="139">
        <f t="shared" si="23"/>
        <v>0.115908</v>
      </c>
      <c r="I463" s="140">
        <f t="shared" si="21"/>
        <v>5.6968978717362411E-5</v>
      </c>
    </row>
    <row r="464" spans="2:9">
      <c r="B464" s="135" t="s">
        <v>1039</v>
      </c>
      <c r="C464" s="136" t="s">
        <v>413</v>
      </c>
      <c r="D464" s="137">
        <v>13519.93</v>
      </c>
      <c r="E464" s="132">
        <f t="shared" si="22"/>
        <v>5.3491640182694517E-4</v>
      </c>
      <c r="F464" s="138">
        <v>0</v>
      </c>
      <c r="G464" s="138">
        <v>0.155</v>
      </c>
      <c r="H464" s="139">
        <f t="shared" si="23"/>
        <v>0.155</v>
      </c>
      <c r="I464" s="140">
        <f t="shared" si="21"/>
        <v>8.2912042283176507E-5</v>
      </c>
    </row>
    <row r="465" spans="2:9">
      <c r="B465" s="135" t="s">
        <v>1040</v>
      </c>
      <c r="C465" s="136" t="s">
        <v>414</v>
      </c>
      <c r="D465" s="137">
        <v>267054</v>
      </c>
      <c r="E465" s="132">
        <f t="shared" si="22"/>
        <v>1.0565998845666584E-2</v>
      </c>
      <c r="F465" s="138">
        <v>1.5300000000000001E-2</v>
      </c>
      <c r="G465" s="138">
        <v>0.13500000000000001</v>
      </c>
      <c r="H465" s="139">
        <f t="shared" si="23"/>
        <v>0.15133275000000002</v>
      </c>
      <c r="I465" s="140">
        <f t="shared" si="21"/>
        <v>1.5989816618115498E-3</v>
      </c>
    </row>
    <row r="466" spans="2:9">
      <c r="B466" s="135" t="s">
        <v>1041</v>
      </c>
      <c r="C466" s="136" t="s">
        <v>415</v>
      </c>
      <c r="D466" s="137">
        <v>6052.53</v>
      </c>
      <c r="E466" s="132">
        <f t="shared" si="22"/>
        <v>2.3946851570604585E-4</v>
      </c>
      <c r="F466" s="138">
        <v>3.95E-2</v>
      </c>
      <c r="G466" s="138">
        <v>8.5000000000000006E-2</v>
      </c>
      <c r="H466" s="139">
        <f t="shared" si="23"/>
        <v>0.12617875000000001</v>
      </c>
      <c r="I466" s="140">
        <f t="shared" si="21"/>
        <v>3.0215837976144235E-5</v>
      </c>
    </row>
    <row r="467" spans="2:9">
      <c r="B467" s="135" t="s">
        <v>1042</v>
      </c>
      <c r="C467" s="136" t="s">
        <v>416</v>
      </c>
      <c r="D467" s="137">
        <v>118575.1</v>
      </c>
      <c r="E467" s="132">
        <f t="shared" si="22"/>
        <v>4.6914270886217763E-3</v>
      </c>
      <c r="F467" s="138">
        <v>2.2799999999999997E-2</v>
      </c>
      <c r="G467" s="138">
        <v>0.13</v>
      </c>
      <c r="H467" s="139">
        <f t="shared" si="23"/>
        <v>0.154282</v>
      </c>
      <c r="I467" s="140">
        <f t="shared" si="21"/>
        <v>7.2380275408674493E-4</v>
      </c>
    </row>
    <row r="468" spans="2:9">
      <c r="B468" s="135" t="s">
        <v>1043</v>
      </c>
      <c r="C468" s="136" t="s">
        <v>417</v>
      </c>
      <c r="D468" s="137">
        <v>98632.57</v>
      </c>
      <c r="E468" s="132">
        <f t="shared" si="22"/>
        <v>3.9024003413733873E-3</v>
      </c>
      <c r="F468" s="138">
        <v>3.44E-2</v>
      </c>
      <c r="G468" s="138">
        <v>0.08</v>
      </c>
      <c r="H468" s="139">
        <f t="shared" si="23"/>
        <v>0.115776</v>
      </c>
      <c r="I468" s="140">
        <f t="shared" si="21"/>
        <v>4.5180430192284533E-4</v>
      </c>
    </row>
    <row r="469" spans="2:9">
      <c r="B469" s="135" t="s">
        <v>1044</v>
      </c>
      <c r="C469" s="136" t="s">
        <v>418</v>
      </c>
      <c r="D469" s="137">
        <v>11599.75</v>
      </c>
      <c r="E469" s="132">
        <f t="shared" si="22"/>
        <v>4.5894442738180652E-4</v>
      </c>
      <c r="F469" s="138">
        <v>0</v>
      </c>
      <c r="G469" s="138">
        <v>0.14499999999999999</v>
      </c>
      <c r="H469" s="139">
        <f t="shared" si="23"/>
        <v>0.14499999999999999</v>
      </c>
      <c r="I469" s="140">
        <f t="shared" si="21"/>
        <v>6.6546941970361937E-5</v>
      </c>
    </row>
    <row r="470" spans="2:9">
      <c r="B470" s="135" t="s">
        <v>1045</v>
      </c>
      <c r="C470" s="136" t="s">
        <v>419</v>
      </c>
      <c r="D470" s="137">
        <v>93640.12</v>
      </c>
      <c r="E470" s="132">
        <f t="shared" si="22"/>
        <v>3.704873919986521E-3</v>
      </c>
      <c r="F470" s="138">
        <v>2.8900000000000002E-2</v>
      </c>
      <c r="G470" s="138">
        <v>0.06</v>
      </c>
      <c r="H470" s="139">
        <f t="shared" si="23"/>
        <v>8.9767E-2</v>
      </c>
      <c r="I470" s="140">
        <f t="shared" si="21"/>
        <v>3.3257541717543004E-4</v>
      </c>
    </row>
    <row r="471" spans="2:9">
      <c r="B471" s="135" t="s">
        <v>1046</v>
      </c>
      <c r="C471" s="136" t="s">
        <v>420</v>
      </c>
      <c r="D471" s="137">
        <v>125398.5</v>
      </c>
      <c r="E471" s="132">
        <f t="shared" si="22"/>
        <v>4.9613950970527352E-3</v>
      </c>
      <c r="F471" s="138">
        <v>2.0199999999999999E-2</v>
      </c>
      <c r="G471" s="138">
        <v>0.09</v>
      </c>
      <c r="H471" s="139">
        <f t="shared" si="23"/>
        <v>0.111109</v>
      </c>
      <c r="I471" s="140">
        <f t="shared" si="21"/>
        <v>5.5125564783843237E-4</v>
      </c>
    </row>
    <row r="472" spans="2:9">
      <c r="B472" s="135" t="s">
        <v>1047</v>
      </c>
      <c r="C472" s="136" t="s">
        <v>421</v>
      </c>
      <c r="D472" s="137">
        <v>361233.6</v>
      </c>
      <c r="E472" s="132">
        <f t="shared" si="22"/>
        <v>1.4292217306672E-2</v>
      </c>
      <c r="F472" s="138">
        <v>6.6E-3</v>
      </c>
      <c r="G472" s="138">
        <v>0.18</v>
      </c>
      <c r="H472" s="139">
        <f t="shared" si="23"/>
        <v>0.187194</v>
      </c>
      <c r="I472" s="140">
        <f t="shared" si="21"/>
        <v>2.6754173265051582E-3</v>
      </c>
    </row>
    <row r="473" spans="2:9">
      <c r="B473" s="135" t="s">
        <v>1048</v>
      </c>
      <c r="C473" s="136" t="s">
        <v>422</v>
      </c>
      <c r="D473" s="137">
        <v>12669.93</v>
      </c>
      <c r="E473" s="132">
        <f t="shared" si="22"/>
        <v>5.0128612847842168E-4</v>
      </c>
      <c r="F473" s="138">
        <v>0</v>
      </c>
      <c r="G473" s="138">
        <v>0.105</v>
      </c>
      <c r="H473" s="139">
        <f t="shared" si="23"/>
        <v>0.105</v>
      </c>
      <c r="I473" s="140">
        <f t="shared" si="21"/>
        <v>5.2635043490234275E-5</v>
      </c>
    </row>
    <row r="474" spans="2:9">
      <c r="B474" s="135" t="s">
        <v>1049</v>
      </c>
      <c r="C474" s="136" t="s">
        <v>423</v>
      </c>
      <c r="D474" s="137">
        <v>35574.86</v>
      </c>
      <c r="E474" s="132">
        <f t="shared" si="22"/>
        <v>1.4075203131005353E-3</v>
      </c>
      <c r="F474" s="138">
        <v>2.1499999999999998E-2</v>
      </c>
      <c r="G474" s="138">
        <v>7.0000000000000007E-2</v>
      </c>
      <c r="H474" s="139">
        <f t="shared" si="23"/>
        <v>9.2252500000000001E-2</v>
      </c>
      <c r="I474" s="140">
        <f t="shared" si="21"/>
        <v>1.2984726768430714E-4</v>
      </c>
    </row>
    <row r="475" spans="2:9">
      <c r="B475" s="135" t="s">
        <v>1159</v>
      </c>
      <c r="C475" s="136" t="s">
        <v>1160</v>
      </c>
      <c r="D475" s="137">
        <v>15322.5</v>
      </c>
      <c r="E475" s="132">
        <f t="shared" si="22"/>
        <v>6.0623513339147224E-4</v>
      </c>
      <c r="F475" s="138">
        <v>1.9099999999999999E-2</v>
      </c>
      <c r="G475" s="138">
        <v>9.5000000000000001E-2</v>
      </c>
      <c r="H475" s="139">
        <f t="shared" si="23"/>
        <v>0.11500725000000001</v>
      </c>
      <c r="I475" s="140">
        <f t="shared" si="21"/>
        <v>6.9721435544736404E-5</v>
      </c>
    </row>
    <row r="476" spans="2:9">
      <c r="B476" s="135" t="s">
        <v>1050</v>
      </c>
      <c r="C476" s="136" t="s">
        <v>424</v>
      </c>
      <c r="D476" s="137">
        <v>38201.22</v>
      </c>
      <c r="E476" s="132">
        <f t="shared" si="22"/>
        <v>1.5114323186436272E-3</v>
      </c>
      <c r="F476" s="138">
        <v>4.0300000000000002E-2</v>
      </c>
      <c r="G476" s="138">
        <v>0.115</v>
      </c>
      <c r="H476" s="139">
        <f t="shared" si="23"/>
        <v>0.15761725000000001</v>
      </c>
      <c r="I476" s="140">
        <f t="shared" si="21"/>
        <v>2.3822780562573226E-4</v>
      </c>
    </row>
    <row r="477" spans="2:9">
      <c r="B477" s="135" t="s">
        <v>1051</v>
      </c>
      <c r="C477" s="136" t="s">
        <v>425</v>
      </c>
      <c r="D477" s="137">
        <v>19050.46</v>
      </c>
      <c r="E477" s="132">
        <f t="shared" si="22"/>
        <v>7.5373197319425066E-4</v>
      </c>
      <c r="F477" s="138">
        <v>8.6E-3</v>
      </c>
      <c r="G477" s="138">
        <v>0.14499999999999999</v>
      </c>
      <c r="H477" s="139">
        <f t="shared" si="23"/>
        <v>0.15422349999999999</v>
      </c>
      <c r="I477" s="140">
        <f t="shared" si="21"/>
        <v>1.162431829679235E-4</v>
      </c>
    </row>
    <row r="478" spans="2:9">
      <c r="B478" s="135" t="s">
        <v>1052</v>
      </c>
      <c r="C478" s="136" t="s">
        <v>426</v>
      </c>
      <c r="D478" s="137">
        <v>12300.28</v>
      </c>
      <c r="E478" s="132">
        <f t="shared" si="22"/>
        <v>4.8666091607456086E-4</v>
      </c>
      <c r="F478" s="138">
        <v>4.0999999999999995E-2</v>
      </c>
      <c r="G478" s="138">
        <v>-1.4999999999999999E-2</v>
      </c>
      <c r="H478" s="139">
        <f t="shared" si="23"/>
        <v>2.56925E-2</v>
      </c>
      <c r="I478" s="140">
        <f t="shared" si="21"/>
        <v>1.2503535586245656E-5</v>
      </c>
    </row>
    <row r="479" spans="2:9">
      <c r="B479" s="135" t="s">
        <v>1053</v>
      </c>
      <c r="C479" s="136" t="s">
        <v>427</v>
      </c>
      <c r="D479" s="137">
        <v>23896.46</v>
      </c>
      <c r="E479" s="132">
        <f t="shared" si="22"/>
        <v>9.4546409630830348E-4</v>
      </c>
      <c r="F479" s="138">
        <v>6.8999999999999999E-3</v>
      </c>
      <c r="G479" s="138">
        <v>0.1</v>
      </c>
      <c r="H479" s="139">
        <f t="shared" si="23"/>
        <v>0.10724500000000001</v>
      </c>
      <c r="I479" s="140">
        <f t="shared" si="21"/>
        <v>1.0139629700858402E-4</v>
      </c>
    </row>
    <row r="480" spans="2:9">
      <c r="B480" s="135" t="s">
        <v>1054</v>
      </c>
      <c r="C480" s="136" t="s">
        <v>428</v>
      </c>
      <c r="D480" s="137">
        <v>21842.52</v>
      </c>
      <c r="E480" s="132">
        <f t="shared" si="22"/>
        <v>8.6419990378893135E-4</v>
      </c>
      <c r="F480" s="138">
        <v>0</v>
      </c>
      <c r="G480" s="138">
        <v>0.11</v>
      </c>
      <c r="H480" s="139">
        <f t="shared" si="23"/>
        <v>0.11</v>
      </c>
      <c r="I480" s="140">
        <f t="shared" si="21"/>
        <v>9.5061989416782449E-5</v>
      </c>
    </row>
    <row r="481" spans="2:9">
      <c r="B481" s="135" t="s">
        <v>1055</v>
      </c>
      <c r="C481" s="136" t="s">
        <v>429</v>
      </c>
      <c r="D481" s="137">
        <v>57388.11</v>
      </c>
      <c r="E481" s="132">
        <f t="shared" si="22"/>
        <v>2.2705621485354533E-3</v>
      </c>
      <c r="F481" s="138">
        <v>0</v>
      </c>
      <c r="G481" s="138">
        <v>0.5</v>
      </c>
      <c r="H481" s="139">
        <f t="shared" si="23"/>
        <v>0.5</v>
      </c>
      <c r="I481" s="140">
        <f t="shared" si="21"/>
        <v>1.1352810742677267E-3</v>
      </c>
    </row>
    <row r="482" spans="2:9">
      <c r="B482" s="135" t="s">
        <v>1056</v>
      </c>
      <c r="C482" s="136" t="s">
        <v>430</v>
      </c>
      <c r="D482" s="137">
        <v>20588.47</v>
      </c>
      <c r="E482" s="132">
        <f t="shared" si="22"/>
        <v>8.1458338109161857E-4</v>
      </c>
      <c r="F482" s="138">
        <v>5.5300000000000002E-2</v>
      </c>
      <c r="G482" s="138">
        <v>0.04</v>
      </c>
      <c r="H482" s="139">
        <f t="shared" si="23"/>
        <v>9.6406000000000006E-2</v>
      </c>
      <c r="I482" s="140">
        <f t="shared" si="21"/>
        <v>7.8530725437518577E-5</v>
      </c>
    </row>
    <row r="483" spans="2:9">
      <c r="B483" s="135" t="s">
        <v>1057</v>
      </c>
      <c r="C483" s="136" t="s">
        <v>431</v>
      </c>
      <c r="D483" s="137">
        <v>251538.4</v>
      </c>
      <c r="E483" s="132">
        <f t="shared" si="22"/>
        <v>9.9521237054708764E-3</v>
      </c>
      <c r="F483" s="138">
        <v>4.0500000000000001E-2</v>
      </c>
      <c r="G483" s="138">
        <v>0.04</v>
      </c>
      <c r="H483" s="139">
        <f t="shared" si="23"/>
        <v>8.1309999999999993E-2</v>
      </c>
      <c r="I483" s="140">
        <f t="shared" si="21"/>
        <v>8.0920717849183692E-4</v>
      </c>
    </row>
    <row r="484" spans="2:9">
      <c r="B484" s="135" t="s">
        <v>1161</v>
      </c>
      <c r="C484" s="136" t="s">
        <v>1058</v>
      </c>
      <c r="D484" s="137">
        <v>14663.21</v>
      </c>
      <c r="E484" s="132">
        <f t="shared" si="22"/>
        <v>5.8015030643153334E-4</v>
      </c>
      <c r="F484" s="138">
        <v>6.3E-3</v>
      </c>
      <c r="G484" s="138">
        <v>0.13500000000000001</v>
      </c>
      <c r="H484" s="139">
        <f t="shared" si="23"/>
        <v>0.14172525</v>
      </c>
      <c r="I484" s="140">
        <f t="shared" si="21"/>
        <v>8.2221947216585669E-5</v>
      </c>
    </row>
    <row r="485" spans="2:9">
      <c r="B485" s="135" t="s">
        <v>1059</v>
      </c>
      <c r="C485" s="136" t="s">
        <v>432</v>
      </c>
      <c r="D485" s="137">
        <v>14566.67</v>
      </c>
      <c r="E485" s="132">
        <f t="shared" si="22"/>
        <v>5.763306986796905E-4</v>
      </c>
      <c r="F485" s="138">
        <v>0</v>
      </c>
      <c r="G485" s="138">
        <v>0.13</v>
      </c>
      <c r="H485" s="139">
        <f t="shared" si="23"/>
        <v>0.13</v>
      </c>
      <c r="I485" s="140">
        <f t="shared" si="21"/>
        <v>7.4922990828359774E-5</v>
      </c>
    </row>
    <row r="486" spans="2:9">
      <c r="B486" s="135" t="s">
        <v>1060</v>
      </c>
      <c r="C486" s="136" t="s">
        <v>433</v>
      </c>
      <c r="D486" s="137">
        <v>53375.75</v>
      </c>
      <c r="E486" s="132">
        <f t="shared" si="22"/>
        <v>2.1118130149205337E-3</v>
      </c>
      <c r="F486" s="138">
        <v>3.1E-2</v>
      </c>
      <c r="G486" s="138">
        <v>0.09</v>
      </c>
      <c r="H486" s="139">
        <f t="shared" si="23"/>
        <v>0.122395</v>
      </c>
      <c r="I486" s="140">
        <f t="shared" si="21"/>
        <v>2.5847535396119871E-4</v>
      </c>
    </row>
    <row r="487" spans="2:9">
      <c r="B487" s="135" t="s">
        <v>1061</v>
      </c>
      <c r="C487" s="136" t="s">
        <v>1062</v>
      </c>
      <c r="D487" s="137">
        <v>16133.32</v>
      </c>
      <c r="E487" s="132">
        <f t="shared" si="22"/>
        <v>6.3831524896376614E-4</v>
      </c>
      <c r="F487" s="138">
        <v>0</v>
      </c>
      <c r="G487" s="138">
        <v>0.20499999999999999</v>
      </c>
      <c r="H487" s="139">
        <f t="shared" si="23"/>
        <v>0.20499999999999999</v>
      </c>
      <c r="I487" s="140">
        <f t="shared" si="21"/>
        <v>1.3085462603757206E-4</v>
      </c>
    </row>
    <row r="488" spans="2:9">
      <c r="B488" s="135" t="s">
        <v>1063</v>
      </c>
      <c r="C488" s="136" t="s">
        <v>434</v>
      </c>
      <c r="D488" s="137">
        <v>14122.22</v>
      </c>
      <c r="E488" s="132">
        <f t="shared" si="22"/>
        <v>5.5874602222115953E-4</v>
      </c>
      <c r="F488" s="138">
        <v>4.2199999999999994E-2</v>
      </c>
      <c r="G488" s="138">
        <v>0.01</v>
      </c>
      <c r="H488" s="139">
        <f t="shared" si="23"/>
        <v>5.2410999999999992E-2</v>
      </c>
      <c r="I488" s="140">
        <f t="shared" si="21"/>
        <v>2.9284437770633189E-5</v>
      </c>
    </row>
    <row r="489" spans="2:9">
      <c r="B489" s="135" t="s">
        <v>1064</v>
      </c>
      <c r="C489" s="136" t="s">
        <v>19</v>
      </c>
      <c r="D489" s="137">
        <v>28215.75</v>
      </c>
      <c r="E489" s="132">
        <f t="shared" si="22"/>
        <v>1.1163569238042377E-3</v>
      </c>
      <c r="F489" s="138">
        <v>2.7999999999999997E-2</v>
      </c>
      <c r="G489" s="138">
        <v>0.06</v>
      </c>
      <c r="H489" s="139">
        <f t="shared" si="23"/>
        <v>8.8840000000000002E-2</v>
      </c>
      <c r="I489" s="140">
        <f t="shared" si="21"/>
        <v>9.9177149110768481E-5</v>
      </c>
    </row>
    <row r="490" spans="2:9">
      <c r="B490" s="135" t="s">
        <v>1065</v>
      </c>
      <c r="C490" s="136" t="s">
        <v>1066</v>
      </c>
      <c r="D490" s="137">
        <v>31411.54</v>
      </c>
      <c r="E490" s="132">
        <f t="shared" si="22"/>
        <v>1.2427984429389178E-3</v>
      </c>
      <c r="F490" s="138">
        <v>4.2500000000000003E-2</v>
      </c>
      <c r="G490" s="138">
        <v>0.105</v>
      </c>
      <c r="H490" s="139">
        <f t="shared" si="23"/>
        <v>0.14973124999999998</v>
      </c>
      <c r="I490" s="140">
        <f t="shared" si="21"/>
        <v>1.8608576435929781E-4</v>
      </c>
    </row>
    <row r="491" spans="2:9">
      <c r="B491" s="135" t="s">
        <v>1067</v>
      </c>
      <c r="C491" s="136" t="s">
        <v>435</v>
      </c>
      <c r="D491" s="137">
        <v>227246.4</v>
      </c>
      <c r="E491" s="132">
        <f t="shared" si="22"/>
        <v>8.9910100581975429E-3</v>
      </c>
      <c r="F491" s="138">
        <v>3.8699999999999998E-2</v>
      </c>
      <c r="G491" s="138">
        <v>5.5E-2</v>
      </c>
      <c r="H491" s="139">
        <f t="shared" si="23"/>
        <v>9.4764249999999994E-2</v>
      </c>
      <c r="I491" s="140">
        <f t="shared" si="21"/>
        <v>8.5202632490754648E-4</v>
      </c>
    </row>
    <row r="492" spans="2:9">
      <c r="B492" s="135" t="s">
        <v>1068</v>
      </c>
      <c r="C492" s="136" t="s">
        <v>436</v>
      </c>
      <c r="D492" s="137">
        <v>9129.33</v>
      </c>
      <c r="E492" s="132">
        <f t="shared" si="22"/>
        <v>3.6120219222220715E-4</v>
      </c>
      <c r="F492" s="138">
        <v>3.3099999999999997E-2</v>
      </c>
      <c r="G492" s="138">
        <v>6.5000000000000002E-2</v>
      </c>
      <c r="H492" s="139">
        <f t="shared" si="23"/>
        <v>9.9175750000000007E-2</v>
      </c>
      <c r="I492" s="140">
        <f t="shared" si="21"/>
        <v>3.5822498315281566E-5</v>
      </c>
    </row>
    <row r="493" spans="2:9">
      <c r="B493" s="135" t="s">
        <v>1069</v>
      </c>
      <c r="C493" s="136" t="s">
        <v>437</v>
      </c>
      <c r="D493" s="137">
        <v>24927.84</v>
      </c>
      <c r="E493" s="132">
        <f t="shared" si="22"/>
        <v>9.8627067433912732E-4</v>
      </c>
      <c r="F493" s="138">
        <v>1.34E-2</v>
      </c>
      <c r="G493" s="138">
        <v>0.17499999999999999</v>
      </c>
      <c r="H493" s="139">
        <f t="shared" si="23"/>
        <v>0.18957249999999998</v>
      </c>
      <c r="I493" s="140">
        <f t="shared" si="21"/>
        <v>1.8696979741115419E-4</v>
      </c>
    </row>
    <row r="494" spans="2:9">
      <c r="B494" s="135" t="s">
        <v>1070</v>
      </c>
      <c r="C494" s="136" t="s">
        <v>438</v>
      </c>
      <c r="D494" s="137">
        <v>47281.120000000003</v>
      </c>
      <c r="E494" s="132">
        <f t="shared" si="22"/>
        <v>1.8706788115580492E-3</v>
      </c>
      <c r="F494" s="138">
        <v>1.84E-2</v>
      </c>
      <c r="G494" s="138">
        <v>8.5000000000000006E-2</v>
      </c>
      <c r="H494" s="139">
        <f t="shared" si="23"/>
        <v>0.104182</v>
      </c>
      <c r="I494" s="140">
        <f t="shared" si="21"/>
        <v>1.9489105994574069E-4</v>
      </c>
    </row>
    <row r="495" spans="2:9">
      <c r="B495" s="135" t="s">
        <v>1071</v>
      </c>
      <c r="C495" s="136" t="s">
        <v>439</v>
      </c>
      <c r="D495" s="137">
        <v>26894.28</v>
      </c>
      <c r="E495" s="132">
        <f t="shared" si="22"/>
        <v>1.0640729269549749E-3</v>
      </c>
      <c r="F495" s="138">
        <v>6.8499999999999991E-2</v>
      </c>
      <c r="G495" s="138">
        <v>0.2</v>
      </c>
      <c r="H495" s="139">
        <f t="shared" si="23"/>
        <v>0.27534999999999998</v>
      </c>
      <c r="I495" s="140">
        <f t="shared" si="21"/>
        <v>2.9299248043705234E-4</v>
      </c>
    </row>
    <row r="496" spans="2:9">
      <c r="B496" s="135" t="s">
        <v>1072</v>
      </c>
      <c r="C496" s="136" t="s">
        <v>440</v>
      </c>
      <c r="D496" s="137">
        <v>336875.8</v>
      </c>
      <c r="E496" s="132">
        <f t="shared" si="22"/>
        <v>1.3328500280591217E-2</v>
      </c>
      <c r="F496" s="138">
        <v>1.8100000000000002E-2</v>
      </c>
      <c r="G496" s="138">
        <v>7.4999999999999997E-2</v>
      </c>
      <c r="H496" s="139">
        <f t="shared" si="23"/>
        <v>9.3778749999999994E-2</v>
      </c>
      <c r="I496" s="140">
        <f t="shared" si="21"/>
        <v>1.2499300956884936E-3</v>
      </c>
    </row>
    <row r="497" spans="2:9">
      <c r="B497" s="135" t="s">
        <v>1162</v>
      </c>
      <c r="C497" s="136" t="s">
        <v>1163</v>
      </c>
      <c r="D497" s="137">
        <v>12803.92</v>
      </c>
      <c r="E497" s="132">
        <f t="shared" si="22"/>
        <v>5.065874465089731E-4</v>
      </c>
      <c r="F497" s="138">
        <v>6.3E-3</v>
      </c>
      <c r="G497" s="138">
        <v>0.12</v>
      </c>
      <c r="H497" s="139">
        <f t="shared" si="23"/>
        <v>0.12667799999999999</v>
      </c>
      <c r="I497" s="140">
        <f t="shared" si="21"/>
        <v>6.417348454886369E-5</v>
      </c>
    </row>
    <row r="498" spans="2:9">
      <c r="B498" s="135" t="s">
        <v>1073</v>
      </c>
      <c r="C498" s="136" t="s">
        <v>441</v>
      </c>
      <c r="D498" s="137">
        <v>10286.86</v>
      </c>
      <c r="E498" s="132">
        <f t="shared" si="22"/>
        <v>4.0699989846822653E-4</v>
      </c>
      <c r="F498" s="138">
        <v>4.6500000000000007E-2</v>
      </c>
      <c r="G498" s="138">
        <v>0.1</v>
      </c>
      <c r="H498" s="139">
        <f t="shared" si="23"/>
        <v>0.14882500000000001</v>
      </c>
      <c r="I498" s="140">
        <f t="shared" si="21"/>
        <v>6.0571759889533818E-5</v>
      </c>
    </row>
    <row r="499" spans="2:9">
      <c r="B499" s="135" t="s">
        <v>1074</v>
      </c>
      <c r="C499" s="136" t="s">
        <v>442</v>
      </c>
      <c r="D499" s="137">
        <v>11270.12</v>
      </c>
      <c r="E499" s="132">
        <f t="shared" si="22"/>
        <v>4.4590260737724911E-4</v>
      </c>
      <c r="F499" s="138">
        <v>2.98E-2</v>
      </c>
      <c r="G499" s="138">
        <v>6.5000000000000002E-2</v>
      </c>
      <c r="H499" s="139">
        <f t="shared" si="23"/>
        <v>9.5768500000000006E-2</v>
      </c>
      <c r="I499" s="140">
        <f t="shared" si="21"/>
        <v>4.2703423854608083E-5</v>
      </c>
    </row>
    <row r="500" spans="2:9">
      <c r="B500" s="135" t="s">
        <v>1075</v>
      </c>
      <c r="C500" s="136" t="s">
        <v>443</v>
      </c>
      <c r="D500" s="137">
        <v>21793.33</v>
      </c>
      <c r="E500" s="132">
        <f t="shared" si="22"/>
        <v>8.6225370008773865E-4</v>
      </c>
      <c r="F500" s="138">
        <v>4.6500000000000007E-2</v>
      </c>
      <c r="G500" s="138">
        <v>0.17499999999999999</v>
      </c>
      <c r="H500" s="139">
        <f t="shared" si="23"/>
        <v>0.22556874999999998</v>
      </c>
      <c r="I500" s="140">
        <f t="shared" si="21"/>
        <v>1.9449748931166607E-4</v>
      </c>
    </row>
    <row r="501" spans="2:9">
      <c r="B501" s="135" t="s">
        <v>1076</v>
      </c>
      <c r="C501" s="136" t="s">
        <v>444</v>
      </c>
      <c r="D501" s="137">
        <v>12697.82</v>
      </c>
      <c r="E501" s="132">
        <f t="shared" si="22"/>
        <v>5.023895970945279E-4</v>
      </c>
      <c r="F501" s="138">
        <v>3.3799999999999997E-2</v>
      </c>
      <c r="G501" s="138">
        <v>0.14499999999999999</v>
      </c>
      <c r="H501" s="139">
        <f t="shared" si="23"/>
        <v>0.18125049999999998</v>
      </c>
      <c r="I501" s="140">
        <f t="shared" si="21"/>
        <v>9.1058365668181723E-5</v>
      </c>
    </row>
    <row r="502" spans="2:9">
      <c r="B502" s="135" t="s">
        <v>1077</v>
      </c>
      <c r="C502" s="136" t="s">
        <v>445</v>
      </c>
      <c r="D502" s="137">
        <v>4700.01</v>
      </c>
      <c r="E502" s="132">
        <f t="shared" si="22"/>
        <v>1.8595602475387525E-4</v>
      </c>
      <c r="F502" s="138">
        <v>1.7299999999999999E-2</v>
      </c>
      <c r="G502" s="138">
        <v>8.5000000000000006E-2</v>
      </c>
      <c r="H502" s="139">
        <f t="shared" si="23"/>
        <v>0.10303525000000001</v>
      </c>
      <c r="I502" s="140">
        <f t="shared" si="21"/>
        <v>1.9160025499521727E-5</v>
      </c>
    </row>
    <row r="503" spans="2:9">
      <c r="B503" s="135" t="s">
        <v>1078</v>
      </c>
      <c r="C503" s="136" t="s">
        <v>20</v>
      </c>
      <c r="D503" s="137">
        <v>32585.22</v>
      </c>
      <c r="E503" s="132">
        <f t="shared" si="22"/>
        <v>1.289235124378559E-3</v>
      </c>
      <c r="F503" s="138">
        <v>2.7400000000000001E-2</v>
      </c>
      <c r="G503" s="138">
        <v>5.5E-2</v>
      </c>
      <c r="H503" s="139">
        <f t="shared" si="23"/>
        <v>8.3153500000000005E-2</v>
      </c>
      <c r="I503" s="140">
        <f t="shared" si="21"/>
        <v>1.0720441291501251E-4</v>
      </c>
    </row>
    <row r="504" spans="2:9">
      <c r="B504" s="135" t="s">
        <v>1079</v>
      </c>
      <c r="C504" s="136" t="s">
        <v>446</v>
      </c>
      <c r="D504" s="137">
        <v>22800.42</v>
      </c>
      <c r="E504" s="132">
        <f t="shared" si="22"/>
        <v>9.0209924360134381E-4</v>
      </c>
      <c r="F504" s="138">
        <v>1.6299999999999999E-2</v>
      </c>
      <c r="G504" s="138">
        <v>9.5000000000000001E-2</v>
      </c>
      <c r="H504" s="139">
        <f t="shared" si="23"/>
        <v>0.11207425</v>
      </c>
      <c r="I504" s="140">
        <f t="shared" si="21"/>
        <v>1.0110209615218791E-4</v>
      </c>
    </row>
    <row r="505" spans="2:9">
      <c r="B505" s="135" t="s">
        <v>1080</v>
      </c>
      <c r="C505" s="136" t="s">
        <v>447</v>
      </c>
      <c r="D505" s="137">
        <v>289442.7</v>
      </c>
      <c r="E505" s="132">
        <f t="shared" si="22"/>
        <v>1.1451808376158452E-2</v>
      </c>
      <c r="F505" s="138">
        <v>5.1500000000000004E-2</v>
      </c>
      <c r="G505" s="138">
        <v>0.11</v>
      </c>
      <c r="H505" s="139">
        <f t="shared" si="23"/>
        <v>0.16433249999999999</v>
      </c>
      <c r="I505" s="140">
        <f t="shared" si="21"/>
        <v>1.8819042999750589E-3</v>
      </c>
    </row>
    <row r="506" spans="2:9">
      <c r="B506" s="135" t="s">
        <v>1081</v>
      </c>
      <c r="C506" s="136" t="s">
        <v>448</v>
      </c>
      <c r="D506" s="137">
        <v>12957.87</v>
      </c>
      <c r="E506" s="132">
        <f t="shared" si="22"/>
        <v>5.1267848248780267E-4</v>
      </c>
      <c r="F506" s="138">
        <v>6.0000000000000001E-3</v>
      </c>
      <c r="G506" s="138">
        <v>4.4999999999999998E-2</v>
      </c>
      <c r="H506" s="139">
        <f t="shared" si="23"/>
        <v>5.1135E-2</v>
      </c>
      <c r="I506" s="140">
        <f t="shared" si="21"/>
        <v>2.6215814202013789E-5</v>
      </c>
    </row>
    <row r="507" spans="2:9">
      <c r="B507" s="135" t="s">
        <v>1164</v>
      </c>
      <c r="C507" s="136" t="s">
        <v>449</v>
      </c>
      <c r="D507" s="137">
        <v>8281.18</v>
      </c>
      <c r="E507" s="132">
        <f t="shared" si="22"/>
        <v>3.2764511417450107E-4</v>
      </c>
      <c r="F507" s="138">
        <v>2.64E-2</v>
      </c>
      <c r="G507" s="138">
        <v>9.5000000000000001E-2</v>
      </c>
      <c r="H507" s="139">
        <f t="shared" si="23"/>
        <v>0.122654</v>
      </c>
      <c r="I507" s="140">
        <f t="shared" si="21"/>
        <v>4.0186983833959251E-5</v>
      </c>
    </row>
    <row r="508" spans="2:9">
      <c r="B508" s="135" t="s">
        <v>1082</v>
      </c>
      <c r="C508" s="136" t="s">
        <v>450</v>
      </c>
      <c r="D508" s="137">
        <v>13483.8</v>
      </c>
      <c r="E508" s="132">
        <f t="shared" si="22"/>
        <v>5.3348691738449553E-4</v>
      </c>
      <c r="F508" s="138">
        <v>1.2800000000000001E-2</v>
      </c>
      <c r="G508" s="138">
        <v>0.14000000000000001</v>
      </c>
      <c r="H508" s="139">
        <f t="shared" si="23"/>
        <v>0.15369600000000003</v>
      </c>
      <c r="I508" s="140">
        <f t="shared" si="21"/>
        <v>8.199480525432744E-5</v>
      </c>
    </row>
    <row r="509" spans="2:9">
      <c r="B509" s="135" t="s">
        <v>1083</v>
      </c>
      <c r="C509" s="136" t="s">
        <v>451</v>
      </c>
      <c r="D509" s="137">
        <v>29851.56</v>
      </c>
      <c r="E509" s="132">
        <f t="shared" si="22"/>
        <v>1.1810777913880592E-3</v>
      </c>
      <c r="F509" s="138">
        <v>1.77E-2</v>
      </c>
      <c r="G509" s="138">
        <v>0.12</v>
      </c>
      <c r="H509" s="139">
        <f t="shared" si="23"/>
        <v>0.138762</v>
      </c>
      <c r="I509" s="140">
        <f t="shared" si="21"/>
        <v>1.6388871648858987E-4</v>
      </c>
    </row>
    <row r="510" spans="2:9">
      <c r="B510" s="141" t="s">
        <v>1084</v>
      </c>
      <c r="C510" s="130" t="s">
        <v>452</v>
      </c>
      <c r="D510" s="137">
        <v>30350.67</v>
      </c>
      <c r="E510" s="132">
        <f t="shared" si="22"/>
        <v>1.2008250922480375E-3</v>
      </c>
      <c r="F510" s="138">
        <v>6.6E-3</v>
      </c>
      <c r="G510" s="138">
        <v>4.4999999999999998E-2</v>
      </c>
      <c r="H510" s="139">
        <f t="shared" si="23"/>
        <v>5.1748499999999996E-2</v>
      </c>
      <c r="I510" s="140">
        <f t="shared" si="21"/>
        <v>6.2140897286197571E-5</v>
      </c>
    </row>
    <row r="511" spans="2:9">
      <c r="B511" s="135" t="s">
        <v>1085</v>
      </c>
      <c r="C511" s="136" t="s">
        <v>453</v>
      </c>
      <c r="D511" s="137">
        <v>8399.39</v>
      </c>
      <c r="E511" s="132">
        <f t="shared" si="22"/>
        <v>3.323220960715939E-4</v>
      </c>
      <c r="F511" s="138">
        <v>2.76E-2</v>
      </c>
      <c r="G511" s="138">
        <v>9.5000000000000001E-2</v>
      </c>
      <c r="H511" s="139">
        <f t="shared" si="23"/>
        <v>0.12391100000000001</v>
      </c>
      <c r="I511" s="140">
        <f t="shared" si="21"/>
        <v>4.1178363246327275E-5</v>
      </c>
    </row>
    <row r="512" spans="2:9">
      <c r="B512" s="142" t="s">
        <v>1086</v>
      </c>
      <c r="C512" s="143" t="s">
        <v>454</v>
      </c>
      <c r="D512" s="144">
        <v>57261.96</v>
      </c>
      <c r="E512" s="145">
        <f t="shared" si="22"/>
        <v>2.2655710203202577E-3</v>
      </c>
      <c r="F512" s="146">
        <v>5.5000000000000005E-3</v>
      </c>
      <c r="G512" s="146">
        <v>0.13500000000000001</v>
      </c>
      <c r="H512" s="147">
        <f t="shared" si="23"/>
        <v>0.14087125</v>
      </c>
      <c r="I512" s="148">
        <f t="shared" si="21"/>
        <v>3.191538215962901E-4</v>
      </c>
    </row>
    <row r="513" spans="2:9">
      <c r="B513" s="36" t="s">
        <v>455</v>
      </c>
      <c r="C513" s="32"/>
      <c r="D513" s="35">
        <f>SUMIF(H13:H512,"&lt;&gt;n/a",D13:D512)</f>
        <v>25274846.600000001</v>
      </c>
      <c r="E513" s="37"/>
      <c r="F513" s="37"/>
      <c r="G513" s="37"/>
      <c r="H513" s="37"/>
      <c r="I513" s="38">
        <f>SUM(I13:I512)</f>
        <v>0.1444253222437937</v>
      </c>
    </row>
    <row r="514" spans="2:9">
      <c r="B514" s="36"/>
      <c r="C514" s="32"/>
      <c r="D514" s="35"/>
      <c r="E514" s="33"/>
      <c r="F514" s="33"/>
      <c r="G514" s="33"/>
      <c r="H514" s="33"/>
      <c r="I514" s="39"/>
    </row>
    <row r="515" spans="2:9">
      <c r="B515" s="40" t="s">
        <v>456</v>
      </c>
      <c r="C515" s="41"/>
      <c r="D515" s="42"/>
      <c r="E515" s="42"/>
      <c r="G515" s="42"/>
      <c r="H515" s="42"/>
      <c r="I515" s="43"/>
    </row>
    <row r="516" spans="2:9">
      <c r="B516" s="40" t="s">
        <v>457</v>
      </c>
      <c r="C516" s="41"/>
      <c r="D516" s="42"/>
      <c r="E516" s="42"/>
      <c r="F516" s="42"/>
      <c r="G516" s="42"/>
      <c r="H516" s="42"/>
      <c r="I516" s="43"/>
    </row>
    <row r="517" spans="2:9">
      <c r="B517" s="40" t="s">
        <v>458</v>
      </c>
      <c r="C517" s="41"/>
      <c r="D517" s="42"/>
      <c r="E517" s="42"/>
      <c r="F517" s="42"/>
      <c r="G517" s="42"/>
      <c r="H517" s="42"/>
      <c r="I517" s="43"/>
    </row>
    <row r="518" spans="2:9">
      <c r="B518" s="40" t="s">
        <v>459</v>
      </c>
      <c r="C518" s="41"/>
      <c r="D518" s="42"/>
      <c r="E518" s="42"/>
      <c r="F518" s="42"/>
      <c r="G518" s="42"/>
      <c r="H518" s="42"/>
      <c r="I518" s="43"/>
    </row>
    <row r="519" spans="2:9">
      <c r="B519" s="40" t="s">
        <v>471</v>
      </c>
      <c r="C519" s="41"/>
      <c r="D519" s="42"/>
      <c r="E519" s="42"/>
      <c r="F519" s="42"/>
      <c r="G519" s="42"/>
      <c r="H519" s="42"/>
      <c r="I519" s="43"/>
    </row>
    <row r="520" spans="2:9">
      <c r="B520" s="40" t="s">
        <v>461</v>
      </c>
      <c r="C520" s="41"/>
      <c r="D520" s="42"/>
      <c r="E520" s="42"/>
      <c r="F520" s="42"/>
      <c r="G520" s="42"/>
      <c r="H520" s="42"/>
      <c r="I520" s="43"/>
    </row>
    <row r="521" spans="2:9">
      <c r="B521" s="40" t="s">
        <v>472</v>
      </c>
      <c r="C521" s="41"/>
      <c r="D521" s="42"/>
      <c r="E521" s="42"/>
      <c r="F521" s="42"/>
      <c r="G521" s="42"/>
      <c r="H521" s="42"/>
      <c r="I521" s="43"/>
    </row>
    <row r="522" spans="2:9">
      <c r="B522" s="40" t="s">
        <v>473</v>
      </c>
      <c r="C522" s="41"/>
      <c r="D522" s="42"/>
      <c r="E522" s="42"/>
      <c r="F522" s="42"/>
      <c r="G522" s="42"/>
      <c r="H522" s="42"/>
      <c r="I522" s="43"/>
    </row>
    <row r="523" spans="2:9">
      <c r="B523" s="40" t="s">
        <v>464</v>
      </c>
      <c r="C523" s="41"/>
      <c r="D523" s="42"/>
      <c r="E523" s="42"/>
      <c r="F523" s="42"/>
      <c r="G523" s="42"/>
      <c r="H523" s="42"/>
      <c r="I523" s="43"/>
    </row>
    <row r="524" spans="2:9">
      <c r="B524" s="40" t="s">
        <v>465</v>
      </c>
      <c r="C524" s="41"/>
      <c r="D524" s="42"/>
      <c r="E524" s="42"/>
      <c r="F524" s="42"/>
      <c r="G524" s="42"/>
      <c r="H524" s="42"/>
      <c r="I524" s="44"/>
    </row>
    <row r="525" spans="2:9">
      <c r="B525" s="31"/>
      <c r="C525" s="32"/>
      <c r="D525" s="31"/>
      <c r="E525" s="31"/>
      <c r="F525" s="31"/>
      <c r="G525" s="31"/>
      <c r="H525" s="31"/>
      <c r="I525" s="31"/>
    </row>
  </sheetData>
  <printOptions horizontalCentered="1"/>
  <pageMargins left="0.7" right="0.7" top="0.75" bottom="0.75" header="0.3" footer="0.3"/>
  <pageSetup scale="61" firstPageNumber="7" fitToHeight="6" orientation="portrait" useFirstPageNumber="1" r:id="rId1"/>
  <headerFooter scaleWithDoc="0">
    <oddFooter>&amp;RSchedule RBH-R2
Page &amp;P of 12</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dimension ref="A2:K32"/>
  <sheetViews>
    <sheetView view="pageBreakPreview" zoomScale="85" zoomScaleNormal="100" zoomScaleSheetLayoutView="85" workbookViewId="0"/>
  </sheetViews>
  <sheetFormatPr defaultColWidth="9.140625" defaultRowHeight="12.75"/>
  <cols>
    <col min="1" max="1" width="6.28515625" style="3" bestFit="1" customWidth="1"/>
    <col min="2" max="2" width="34.85546875" style="6" bestFit="1" customWidth="1"/>
    <col min="3" max="3" width="9.140625" style="6"/>
    <col min="4" max="4" width="1.28515625" style="6" customWidth="1"/>
    <col min="5" max="6" width="17" style="6" customWidth="1"/>
    <col min="7" max="16384" width="9.140625" style="6"/>
  </cols>
  <sheetData>
    <row r="2" spans="2:9">
      <c r="B2" s="346" t="s">
        <v>474</v>
      </c>
      <c r="C2" s="346"/>
      <c r="D2" s="346"/>
      <c r="E2" s="346"/>
      <c r="F2" s="346"/>
    </row>
    <row r="4" spans="2:9">
      <c r="B4" s="45"/>
      <c r="D4" s="46"/>
      <c r="E4" s="47" t="s">
        <v>51</v>
      </c>
      <c r="F4" s="48" t="s">
        <v>52</v>
      </c>
    </row>
    <row r="5" spans="2:9">
      <c r="B5" s="49" t="s">
        <v>2</v>
      </c>
      <c r="C5" s="49" t="s">
        <v>0</v>
      </c>
      <c r="D5" s="50"/>
      <c r="E5" s="51" t="s">
        <v>475</v>
      </c>
      <c r="F5" s="52" t="s">
        <v>43</v>
      </c>
    </row>
    <row r="6" spans="2:9">
      <c r="B6" s="16"/>
      <c r="C6" s="16"/>
      <c r="D6" s="46"/>
      <c r="E6" s="47"/>
      <c r="F6" s="48"/>
    </row>
    <row r="7" spans="2:9" ht="15">
      <c r="B7" s="6" t="str">
        <f>'RBH-R1 Constant Growth DCF'!B8</f>
        <v>ALLETE, Inc.</v>
      </c>
      <c r="C7" s="16" t="str">
        <f>'RBH-R1 Constant Growth DCF'!C8</f>
        <v>ALE</v>
      </c>
      <c r="D7" s="46"/>
      <c r="E7" s="47">
        <v>0.47785013914108276</v>
      </c>
      <c r="F7" s="48">
        <v>0.65</v>
      </c>
      <c r="G7"/>
      <c r="H7"/>
    </row>
    <row r="8" spans="2:9" ht="15">
      <c r="B8" s="6" t="str">
        <f>'RBH-R1 Constant Growth DCF'!B9</f>
        <v>Alliant Energy Corporation</v>
      </c>
      <c r="C8" s="207" t="str">
        <f>'RBH-R1 Constant Growth DCF'!C9</f>
        <v>LNT</v>
      </c>
      <c r="D8" s="46"/>
      <c r="E8" s="47">
        <v>0.51868754625320435</v>
      </c>
      <c r="F8" s="48">
        <v>0.6</v>
      </c>
      <c r="G8"/>
      <c r="H8"/>
    </row>
    <row r="9" spans="2:9" ht="15">
      <c r="B9" s="6" t="str">
        <f>'RBH-R1 Constant Growth DCF'!B10</f>
        <v>American Electric Power Company, Inc.</v>
      </c>
      <c r="C9" s="207" t="str">
        <f>'RBH-R1 Constant Growth DCF'!C10</f>
        <v>AEP</v>
      </c>
      <c r="D9" s="46"/>
      <c r="E9" s="47">
        <v>0.50646525621414185</v>
      </c>
      <c r="F9" s="48">
        <v>0.55000000000000004</v>
      </c>
      <c r="G9"/>
      <c r="H9"/>
    </row>
    <row r="10" spans="2:9" ht="15">
      <c r="B10" s="6" t="str">
        <f>'RBH-R1 Constant Growth DCF'!B11</f>
        <v>Avangrid, Inc.</v>
      </c>
      <c r="C10" s="207" t="str">
        <f>'RBH-R1 Constant Growth DCF'!C11</f>
        <v>AGR</v>
      </c>
      <c r="D10" s="46"/>
      <c r="E10" s="47">
        <v>0.48006445169448853</v>
      </c>
      <c r="F10" s="48">
        <v>0.4</v>
      </c>
      <c r="G10"/>
      <c r="H10"/>
    </row>
    <row r="11" spans="2:9" ht="15">
      <c r="B11" s="6" t="str">
        <f>'RBH-R1 Constant Growth DCF'!B12</f>
        <v>Avista Corporation</v>
      </c>
      <c r="C11" s="207" t="str">
        <f>'RBH-R1 Constant Growth DCF'!C12</f>
        <v>AVA</v>
      </c>
      <c r="D11" s="46"/>
      <c r="E11" s="47">
        <v>0.47904011607170105</v>
      </c>
      <c r="F11" s="48">
        <v>0.6</v>
      </c>
      <c r="G11"/>
      <c r="H11"/>
    </row>
    <row r="12" spans="2:9" ht="15">
      <c r="B12" s="6" t="str">
        <f>'RBH-R1 Constant Growth DCF'!B13</f>
        <v>CMS Energy Corporation</v>
      </c>
      <c r="C12" s="207" t="str">
        <f>'RBH-R1 Constant Growth DCF'!C13</f>
        <v>CMS</v>
      </c>
      <c r="D12" s="46"/>
      <c r="E12" s="47">
        <v>0.46917232871055603</v>
      </c>
      <c r="F12" s="48">
        <v>0.5</v>
      </c>
      <c r="G12"/>
      <c r="H12"/>
    </row>
    <row r="13" spans="2:9" ht="15">
      <c r="B13" s="6" t="str">
        <f>'RBH-R1 Constant Growth DCF'!B14</f>
        <v>DTE Energy Company</v>
      </c>
      <c r="C13" s="207" t="str">
        <f>'RBH-R1 Constant Growth DCF'!C14</f>
        <v>DTE</v>
      </c>
      <c r="D13" s="46"/>
      <c r="E13" s="47">
        <v>0.50265640020370483</v>
      </c>
      <c r="F13" s="48">
        <v>0.55000000000000004</v>
      </c>
      <c r="G13"/>
      <c r="H13"/>
    </row>
    <row r="14" spans="2:9" ht="15">
      <c r="B14" s="6" t="str">
        <f>'RBH-R1 Constant Growth DCF'!B15</f>
        <v>Duke Energy Corporation</v>
      </c>
      <c r="C14" s="207" t="str">
        <f>'RBH-R1 Constant Growth DCF'!C15</f>
        <v>DUK</v>
      </c>
      <c r="D14" s="46"/>
      <c r="E14" s="47">
        <v>0.4406413733959198</v>
      </c>
      <c r="F14" s="48">
        <v>0.5</v>
      </c>
      <c r="G14"/>
      <c r="H14"/>
      <c r="I14" s="34"/>
    </row>
    <row r="15" spans="2:9" ht="15">
      <c r="B15" s="6" t="str">
        <f>'RBH-R1 Constant Growth DCF'!B16</f>
        <v>Evergy, Inc</v>
      </c>
      <c r="C15" s="207" t="str">
        <f>'RBH-R1 Constant Growth DCF'!C16</f>
        <v>EVRG</v>
      </c>
      <c r="D15" s="46"/>
      <c r="E15" s="47">
        <v>0.43144088983535767</v>
      </c>
      <c r="F15" s="48">
        <v>0.49434634736966454</v>
      </c>
      <c r="G15"/>
      <c r="H15"/>
      <c r="I15" s="34"/>
    </row>
    <row r="16" spans="2:9" ht="15">
      <c r="B16" s="6" t="str">
        <f>'RBH-R1 Constant Growth DCF'!B17</f>
        <v>Hawaiian Electric Industries, Inc.</v>
      </c>
      <c r="C16" s="207" t="str">
        <f>'RBH-R1 Constant Growth DCF'!C17</f>
        <v>HE</v>
      </c>
      <c r="D16" s="46"/>
      <c r="E16" s="47">
        <v>0.48635080456733704</v>
      </c>
      <c r="F16" s="48">
        <v>0.55000000000000004</v>
      </c>
      <c r="G16"/>
      <c r="H16"/>
      <c r="I16" s="34"/>
    </row>
    <row r="17" spans="2:11" ht="15">
      <c r="B17" s="6" t="str">
        <f>'RBH-R1 Constant Growth DCF'!B18</f>
        <v>NextEra Energy, Inc.</v>
      </c>
      <c r="C17" s="207" t="str">
        <f>'RBH-R1 Constant Growth DCF'!C18</f>
        <v>NEE</v>
      </c>
      <c r="D17" s="46"/>
      <c r="E17" s="47">
        <v>0.51217150688171387</v>
      </c>
      <c r="F17" s="48">
        <v>0.55000000000000004</v>
      </c>
      <c r="G17"/>
      <c r="H17"/>
      <c r="I17" s="34"/>
    </row>
    <row r="18" spans="2:11" ht="15">
      <c r="B18" s="6" t="str">
        <f>'RBH-R1 Constant Growth DCF'!B19</f>
        <v>NorthWestern Corporation</v>
      </c>
      <c r="C18" s="207" t="str">
        <f>'RBH-R1 Constant Growth DCF'!C19</f>
        <v>NWE</v>
      </c>
      <c r="D18" s="46"/>
      <c r="E18" s="47">
        <v>0.49858921766281128</v>
      </c>
      <c r="F18" s="48">
        <v>0.6</v>
      </c>
      <c r="G18"/>
      <c r="H18"/>
      <c r="I18" s="34"/>
    </row>
    <row r="19" spans="2:11" ht="15">
      <c r="B19" s="6" t="str">
        <f>'RBH-R1 Constant Growth DCF'!B20</f>
        <v>OGE Energy Corp.</v>
      </c>
      <c r="C19" s="207" t="str">
        <f>'RBH-R1 Constant Growth DCF'!C20</f>
        <v>OGE</v>
      </c>
      <c r="D19" s="46"/>
      <c r="E19" s="47">
        <v>0.56495201587677002</v>
      </c>
      <c r="F19" s="48">
        <v>0.75</v>
      </c>
      <c r="G19"/>
      <c r="H19"/>
      <c r="I19" s="34"/>
    </row>
    <row r="20" spans="2:11" ht="15">
      <c r="B20" s="6" t="str">
        <f>'RBH-R1 Constant Growth DCF'!B21</f>
        <v>Otter Tail Corporation</v>
      </c>
      <c r="C20" s="207" t="str">
        <f>'RBH-R1 Constant Growth DCF'!C21</f>
        <v>OTTR</v>
      </c>
      <c r="D20" s="46"/>
      <c r="E20" s="47">
        <v>0.57578736543655396</v>
      </c>
      <c r="F20" s="48">
        <v>0.7</v>
      </c>
      <c r="G20"/>
      <c r="H20"/>
      <c r="I20" s="34"/>
    </row>
    <row r="21" spans="2:11" ht="15">
      <c r="B21" s="6" t="str">
        <f>'RBH-R1 Constant Growth DCF'!B22</f>
        <v>Pinnacle West Capital Corporation</v>
      </c>
      <c r="C21" s="207" t="str">
        <f>'RBH-R1 Constant Growth DCF'!C22</f>
        <v>PNW</v>
      </c>
      <c r="D21" s="46"/>
      <c r="E21" s="47">
        <v>0.42053091526031494</v>
      </c>
      <c r="F21" s="48">
        <v>0.55000000000000004</v>
      </c>
      <c r="G21"/>
      <c r="H21"/>
      <c r="I21" s="34"/>
      <c r="J21"/>
      <c r="K21"/>
    </row>
    <row r="22" spans="2:11" ht="15">
      <c r="B22" s="6" t="str">
        <f>'RBH-R1 Constant Growth DCF'!B23</f>
        <v>PNM Resources, Inc.</v>
      </c>
      <c r="C22" s="207" t="str">
        <f>'RBH-R1 Constant Growth DCF'!C23</f>
        <v>PNM</v>
      </c>
      <c r="D22" s="46"/>
      <c r="E22" s="47">
        <v>0.52060806751251221</v>
      </c>
      <c r="F22" s="48">
        <v>0.6</v>
      </c>
      <c r="G22"/>
      <c r="H22"/>
      <c r="I22" s="34"/>
      <c r="J22"/>
      <c r="K22"/>
    </row>
    <row r="23" spans="2:11" ht="15">
      <c r="B23" s="6" t="str">
        <f>'RBH-R1 Constant Growth DCF'!B24</f>
        <v>Portland General Electric Company</v>
      </c>
      <c r="C23" s="207" t="str">
        <f>'RBH-R1 Constant Growth DCF'!C24</f>
        <v>POR</v>
      </c>
      <c r="D23" s="46"/>
      <c r="E23" s="47">
        <v>0.48889628052711487</v>
      </c>
      <c r="F23" s="48">
        <v>0.6</v>
      </c>
      <c r="G23"/>
      <c r="H23"/>
      <c r="I23" s="34"/>
    </row>
    <row r="24" spans="2:11" ht="15">
      <c r="B24" s="6" t="str">
        <f>'RBH-R1 Constant Growth DCF'!B25</f>
        <v>Southern Company</v>
      </c>
      <c r="C24" s="207" t="str">
        <f>'RBH-R1 Constant Growth DCF'!C25</f>
        <v>SO</v>
      </c>
      <c r="D24" s="46"/>
      <c r="E24" s="47">
        <v>0.46566301584243774</v>
      </c>
      <c r="F24" s="48">
        <v>0.5</v>
      </c>
      <c r="G24"/>
      <c r="H24"/>
      <c r="I24" s="34"/>
    </row>
    <row r="25" spans="2:11" ht="15">
      <c r="B25" s="6" t="str">
        <f>'RBH-R1 Constant Growth DCF'!B26</f>
        <v>WEC Energy Group, Inc.</v>
      </c>
      <c r="C25" s="207" t="str">
        <f>'RBH-R1 Constant Growth DCF'!C26</f>
        <v>WEC</v>
      </c>
      <c r="D25" s="46"/>
      <c r="E25" s="47">
        <v>0.45688202977180481</v>
      </c>
      <c r="F25" s="48">
        <v>0.5</v>
      </c>
      <c r="G25"/>
      <c r="H25"/>
      <c r="I25" s="34"/>
    </row>
    <row r="26" spans="2:11" ht="15">
      <c r="B26" s="6" t="str">
        <f>'RBH-R1 Constant Growth DCF'!B27</f>
        <v>Xcel Energy Inc.</v>
      </c>
      <c r="C26" s="207" t="str">
        <f>'RBH-R1 Constant Growth DCF'!C27</f>
        <v>XEL</v>
      </c>
      <c r="D26" s="46"/>
      <c r="E26" s="47">
        <v>0.4982525110244751</v>
      </c>
      <c r="F26" s="48">
        <v>0.5</v>
      </c>
      <c r="G26"/>
      <c r="H26"/>
      <c r="I26" s="34"/>
    </row>
    <row r="27" spans="2:11">
      <c r="C27" s="16"/>
      <c r="D27" s="46"/>
      <c r="E27" s="47"/>
      <c r="F27" s="48"/>
      <c r="H27" s="1"/>
      <c r="I27" s="34"/>
    </row>
    <row r="28" spans="2:11">
      <c r="B28" s="53" t="s">
        <v>44</v>
      </c>
      <c r="C28" s="53"/>
      <c r="D28" s="50"/>
      <c r="E28" s="51">
        <f>AVERAGE(E7:E26)</f>
        <v>0.48973511159420013</v>
      </c>
      <c r="F28" s="51">
        <f>AVERAGE(F7:F26)</f>
        <v>0.56221731736848324</v>
      </c>
      <c r="H28" s="1"/>
      <c r="I28" s="34"/>
    </row>
    <row r="29" spans="2:11">
      <c r="D29" s="46"/>
      <c r="E29" s="47"/>
      <c r="F29" s="47"/>
      <c r="H29" s="1"/>
      <c r="I29" s="34"/>
    </row>
    <row r="30" spans="2:11">
      <c r="B30" s="6" t="s">
        <v>456</v>
      </c>
      <c r="H30" s="1"/>
      <c r="I30" s="34"/>
    </row>
    <row r="31" spans="2:11">
      <c r="B31" s="6" t="s">
        <v>476</v>
      </c>
    </row>
    <row r="32" spans="2:11" ht="37.5" customHeight="1">
      <c r="B32" s="347" t="s">
        <v>1087</v>
      </c>
      <c r="C32" s="347"/>
      <c r="D32" s="347"/>
      <c r="E32" s="347"/>
      <c r="F32" s="347"/>
    </row>
  </sheetData>
  <mergeCells count="2">
    <mergeCell ref="B2:F2"/>
    <mergeCell ref="B32:F32"/>
  </mergeCells>
  <printOptions horizontalCentered="1"/>
  <pageMargins left="0.7" right="0.7" top="0.75" bottom="0.75" header="0.3" footer="0.3"/>
  <pageSetup scale="66" orientation="portrait" useFirstPageNumber="1" r:id="rId1"/>
  <headerFooter scaleWithDoc="0">
    <oddFooter>&amp;RSchedule RBH-R3
Page 1 of 1</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dimension ref="A1:K35"/>
  <sheetViews>
    <sheetView view="pageBreakPreview" zoomScale="85" zoomScaleNormal="100" zoomScaleSheetLayoutView="85" workbookViewId="0"/>
  </sheetViews>
  <sheetFormatPr defaultColWidth="9.140625" defaultRowHeight="12.75"/>
  <cols>
    <col min="1" max="1" width="4.85546875" style="3" customWidth="1"/>
    <col min="2" max="2" width="41.5703125" style="6" customWidth="1"/>
    <col min="3" max="10" width="12.85546875" style="6" customWidth="1"/>
    <col min="11" max="11" width="2.42578125" style="6" customWidth="1"/>
    <col min="12" max="12" width="9.140625" style="6"/>
    <col min="13" max="13" width="11.28515625" style="6" bestFit="1" customWidth="1"/>
    <col min="14" max="16384" width="9.140625" style="6"/>
  </cols>
  <sheetData>
    <row r="1" spans="2:11">
      <c r="B1" s="102"/>
      <c r="C1" s="102"/>
      <c r="D1" s="102"/>
      <c r="E1" s="102"/>
      <c r="F1" s="102"/>
      <c r="G1" s="102"/>
      <c r="H1" s="102"/>
      <c r="I1" s="102"/>
      <c r="J1" s="102"/>
    </row>
    <row r="2" spans="2:11">
      <c r="B2" s="103" t="s">
        <v>513</v>
      </c>
      <c r="C2" s="103"/>
      <c r="D2" s="103"/>
      <c r="E2" s="103"/>
      <c r="F2" s="103"/>
      <c r="G2" s="103"/>
      <c r="H2" s="103"/>
      <c r="I2" s="103"/>
      <c r="J2" s="103"/>
    </row>
    <row r="3" spans="2:11">
      <c r="B3" s="103" t="s">
        <v>514</v>
      </c>
      <c r="C3" s="103"/>
      <c r="D3" s="103"/>
      <c r="E3" s="103"/>
      <c r="F3" s="103"/>
      <c r="G3" s="103"/>
      <c r="H3" s="103"/>
      <c r="I3" s="103"/>
      <c r="J3" s="103"/>
    </row>
    <row r="4" spans="2:11">
      <c r="B4" s="102"/>
      <c r="C4" s="102"/>
      <c r="D4" s="102"/>
      <c r="E4" s="102"/>
      <c r="F4" s="102"/>
      <c r="G4" s="102"/>
      <c r="H4" s="102"/>
      <c r="I4" s="102"/>
      <c r="J4" s="102"/>
    </row>
    <row r="5" spans="2:11">
      <c r="B5" s="102"/>
      <c r="C5" s="104">
        <v>1</v>
      </c>
      <c r="D5" s="104">
        <f>C5+1</f>
        <v>2</v>
      </c>
      <c r="E5" s="104">
        <f>D5+1</f>
        <v>3</v>
      </c>
      <c r="F5" s="104">
        <f>E5+1</f>
        <v>4</v>
      </c>
      <c r="G5" s="104">
        <f>F5+1</f>
        <v>5</v>
      </c>
      <c r="H5" s="104">
        <f>G5+1</f>
        <v>6</v>
      </c>
      <c r="I5" s="166" t="s">
        <v>60</v>
      </c>
      <c r="J5" s="166" t="s">
        <v>61</v>
      </c>
    </row>
    <row r="6" spans="2:11">
      <c r="B6" s="181"/>
      <c r="C6" s="181"/>
      <c r="D6" s="181"/>
      <c r="E6" s="182" t="s">
        <v>49</v>
      </c>
      <c r="F6" s="183"/>
      <c r="G6" s="348" t="s">
        <v>1096</v>
      </c>
      <c r="H6" s="350"/>
      <c r="I6" s="348" t="s">
        <v>1095</v>
      </c>
      <c r="J6" s="349"/>
    </row>
    <row r="7" spans="2:11" ht="38.25">
      <c r="B7" s="105"/>
      <c r="C7" s="106" t="s">
        <v>515</v>
      </c>
      <c r="D7" s="106" t="s">
        <v>516</v>
      </c>
      <c r="E7" s="106" t="s">
        <v>517</v>
      </c>
      <c r="F7" s="106" t="s">
        <v>518</v>
      </c>
      <c r="G7" s="107" t="s">
        <v>519</v>
      </c>
      <c r="H7" s="107" t="s">
        <v>520</v>
      </c>
      <c r="I7" s="167" t="s">
        <v>517</v>
      </c>
      <c r="J7" s="168" t="s">
        <v>518</v>
      </c>
      <c r="K7" s="108"/>
    </row>
    <row r="8" spans="2:11">
      <c r="B8" s="102"/>
      <c r="C8" s="102"/>
      <c r="D8" s="102"/>
      <c r="E8" s="109"/>
      <c r="F8" s="109"/>
      <c r="G8" s="110"/>
      <c r="H8" s="102"/>
      <c r="I8" s="169"/>
      <c r="J8" s="170"/>
      <c r="K8" s="108"/>
    </row>
    <row r="9" spans="2:11">
      <c r="B9" s="111" t="s">
        <v>521</v>
      </c>
      <c r="C9" s="109"/>
      <c r="D9" s="109"/>
      <c r="E9" s="102"/>
      <c r="F9" s="102"/>
      <c r="G9" s="110"/>
      <c r="H9" s="102"/>
      <c r="I9" s="171"/>
      <c r="J9" s="172"/>
      <c r="K9" s="108"/>
    </row>
    <row r="10" spans="2:11">
      <c r="B10" s="102" t="s">
        <v>1100</v>
      </c>
      <c r="C10" s="149">
        <v>2.2680000000000002E-2</v>
      </c>
      <c r="D10" s="112">
        <f>'RBH-R3 Beta'!$E$28</f>
        <v>0.48973511159420013</v>
      </c>
      <c r="E10" s="113">
        <f>'RBH-R2 MRP Bloomberg'!F7</f>
        <v>0.10368285960974094</v>
      </c>
      <c r="F10" s="113">
        <f>'RBH-R2 MRP Value Line'!F7</f>
        <v>0.1217453222437937</v>
      </c>
      <c r="G10" s="114">
        <f>$C10+$D10*E10</f>
        <v>7.3457136821382274E-2</v>
      </c>
      <c r="H10" s="113">
        <f t="shared" ref="G10:H11" si="0">$C10+$D10*F10</f>
        <v>8.2302958975136162E-2</v>
      </c>
      <c r="I10" s="173">
        <f>$C10+0.25*E10+$D10*0.75*E10</f>
        <v>8.6683567518471949E-2</v>
      </c>
      <c r="J10" s="174">
        <f>$C10+0.25*F10+$D10*0.75*F10</f>
        <v>9.783354979230055E-2</v>
      </c>
      <c r="K10" s="108"/>
    </row>
    <row r="11" spans="2:11">
      <c r="B11" s="115" t="s">
        <v>1101</v>
      </c>
      <c r="C11" s="146">
        <f>AVERAGE(2.2,2.2,2.3,2.4,2.4,2.5)/100</f>
        <v>2.3333333333333334E-2</v>
      </c>
      <c r="D11" s="116">
        <f t="shared" ref="D11:F11" si="1">D10</f>
        <v>0.48973511159420013</v>
      </c>
      <c r="E11" s="117">
        <f t="shared" si="1"/>
        <v>0.10368285960974094</v>
      </c>
      <c r="F11" s="118">
        <f t="shared" si="1"/>
        <v>0.1217453222437937</v>
      </c>
      <c r="G11" s="113">
        <f t="shared" si="0"/>
        <v>7.4110470154715599E-2</v>
      </c>
      <c r="H11" s="113">
        <f t="shared" si="0"/>
        <v>8.2956292308469501E-2</v>
      </c>
      <c r="I11" s="175">
        <f>$C11+0.25*E11+$D11*0.75*E11</f>
        <v>8.733690085180526E-2</v>
      </c>
      <c r="J11" s="176">
        <f>$C11+0.25*F11+$D11*0.75*F11</f>
        <v>9.8486883125633876E-2</v>
      </c>
      <c r="K11" s="108"/>
    </row>
    <row r="12" spans="2:11">
      <c r="B12" s="102" t="s">
        <v>44</v>
      </c>
      <c r="C12" s="102"/>
      <c r="D12" s="102"/>
      <c r="E12" s="102"/>
      <c r="F12" s="102"/>
      <c r="G12" s="119">
        <f>AVERAGE(G10:G11)</f>
        <v>7.3783803488048944E-2</v>
      </c>
      <c r="H12" s="120">
        <f>AVERAGE(H10:H11)</f>
        <v>8.2629625641802831E-2</v>
      </c>
      <c r="I12" s="177">
        <f t="shared" ref="I12:J12" si="2">AVERAGE(I10:I11)</f>
        <v>8.7010234185138605E-2</v>
      </c>
      <c r="J12" s="178">
        <f t="shared" si="2"/>
        <v>9.816021645896722E-2</v>
      </c>
      <c r="K12" s="108"/>
    </row>
    <row r="13" spans="2:11" ht="15">
      <c r="B13" s="102"/>
      <c r="C13" s="102"/>
      <c r="D13" s="102"/>
      <c r="E13" s="102"/>
      <c r="F13" s="102"/>
      <c r="G13" s="113"/>
      <c r="H13" s="113"/>
      <c r="I13"/>
      <c r="J13"/>
    </row>
    <row r="14" spans="2:11">
      <c r="B14" s="181"/>
      <c r="C14" s="181"/>
      <c r="D14" s="181"/>
      <c r="E14" s="182" t="s">
        <v>49</v>
      </c>
      <c r="F14" s="183"/>
      <c r="G14" s="348" t="s">
        <v>1096</v>
      </c>
      <c r="H14" s="350"/>
      <c r="I14" s="348" t="s">
        <v>1095</v>
      </c>
      <c r="J14" s="349"/>
    </row>
    <row r="15" spans="2:11" ht="38.25">
      <c r="B15" s="105"/>
      <c r="C15" s="106" t="s">
        <v>515</v>
      </c>
      <c r="D15" s="106" t="s">
        <v>516</v>
      </c>
      <c r="E15" s="106" t="s">
        <v>517</v>
      </c>
      <c r="F15" s="106" t="s">
        <v>518</v>
      </c>
      <c r="G15" s="107" t="s">
        <v>519</v>
      </c>
      <c r="H15" s="107" t="s">
        <v>520</v>
      </c>
      <c r="I15" s="179" t="s">
        <v>517</v>
      </c>
      <c r="J15" s="180" t="s">
        <v>518</v>
      </c>
      <c r="K15" s="108"/>
    </row>
    <row r="16" spans="2:11">
      <c r="B16" s="102"/>
      <c r="C16" s="102"/>
      <c r="D16" s="102"/>
      <c r="E16" s="109"/>
      <c r="F16" s="109"/>
      <c r="G16" s="110"/>
      <c r="H16" s="102"/>
      <c r="I16" s="171"/>
      <c r="J16" s="172"/>
      <c r="K16" s="108"/>
    </row>
    <row r="17" spans="2:11">
      <c r="B17" s="111" t="s">
        <v>522</v>
      </c>
      <c r="C17" s="109"/>
      <c r="D17" s="109"/>
      <c r="E17" s="102"/>
      <c r="F17" s="102"/>
      <c r="G17" s="110"/>
      <c r="H17" s="102"/>
      <c r="I17" s="171"/>
      <c r="J17" s="172"/>
      <c r="K17" s="108"/>
    </row>
    <row r="18" spans="2:11">
      <c r="B18" s="102" t="str">
        <f>B10</f>
        <v>Current 30-Year Treasury [9]</v>
      </c>
      <c r="C18" s="113">
        <f>C10</f>
        <v>2.2680000000000002E-2</v>
      </c>
      <c r="D18" s="112">
        <f>'RBH-R3 Beta'!F28</f>
        <v>0.56221731736848324</v>
      </c>
      <c r="E18" s="113">
        <f>E10</f>
        <v>0.10368285960974094</v>
      </c>
      <c r="F18" s="113">
        <f>F10</f>
        <v>0.1217453222437937</v>
      </c>
      <c r="G18" s="114">
        <f t="shared" ref="G18:H19" si="3">$C18+$D18*E18</f>
        <v>8.0972299186881619E-2</v>
      </c>
      <c r="H18" s="113">
        <f t="shared" si="3"/>
        <v>9.1127328474067223E-2</v>
      </c>
      <c r="I18" s="173">
        <f>$C18+0.25*E18+$D18*0.75*E18</f>
        <v>9.2319939292596451E-2</v>
      </c>
      <c r="J18" s="174">
        <f>$C18+0.25*F18+$D18*0.75*F18</f>
        <v>0.10445182691649885</v>
      </c>
      <c r="K18" s="108"/>
    </row>
    <row r="19" spans="2:11">
      <c r="B19" s="115" t="str">
        <f>B11</f>
        <v>Near-Term Projected 30-Year Treasury [10]</v>
      </c>
      <c r="C19" s="117">
        <f>C11</f>
        <v>2.3333333333333334E-2</v>
      </c>
      <c r="D19" s="116">
        <f>D18</f>
        <v>0.56221731736848324</v>
      </c>
      <c r="E19" s="117">
        <f>E10</f>
        <v>0.10368285960974094</v>
      </c>
      <c r="F19" s="118">
        <f>F10</f>
        <v>0.1217453222437937</v>
      </c>
      <c r="G19" s="113">
        <f t="shared" si="3"/>
        <v>8.1625632520214944E-2</v>
      </c>
      <c r="H19" s="113">
        <f t="shared" si="3"/>
        <v>9.1780661807400549E-2</v>
      </c>
      <c r="I19" s="175">
        <f>$C19+0.25*E19+$D19*0.75*E19</f>
        <v>9.2973272625929776E-2</v>
      </c>
      <c r="J19" s="176">
        <f>$C19+0.25*F19+$D19*0.75*F19</f>
        <v>0.10510516024983217</v>
      </c>
      <c r="K19" s="108"/>
    </row>
    <row r="20" spans="2:11">
      <c r="B20" s="102" t="s">
        <v>44</v>
      </c>
      <c r="C20" s="18"/>
      <c r="D20" s="112"/>
      <c r="E20" s="113"/>
      <c r="F20" s="113"/>
      <c r="G20" s="119">
        <f>AVERAGE(G18:G19)</f>
        <v>8.1298965853548288E-2</v>
      </c>
      <c r="H20" s="121">
        <f>AVERAGE(H18:H19)</f>
        <v>9.1453995140733879E-2</v>
      </c>
      <c r="I20" s="177">
        <f t="shared" ref="I20:J20" si="4">AVERAGE(I18:I19)</f>
        <v>9.2646605959263106E-2</v>
      </c>
      <c r="J20" s="178">
        <f t="shared" si="4"/>
        <v>0.10477849358316552</v>
      </c>
      <c r="K20" s="108"/>
    </row>
    <row r="21" spans="2:11">
      <c r="B21" s="102"/>
      <c r="C21" s="102"/>
      <c r="D21" s="102"/>
      <c r="E21" s="102"/>
      <c r="F21" s="102"/>
      <c r="G21" s="113"/>
      <c r="H21" s="113"/>
      <c r="I21" s="113"/>
      <c r="J21" s="113"/>
    </row>
    <row r="22" spans="2:11">
      <c r="B22" s="8"/>
      <c r="C22" s="8"/>
      <c r="D22" s="8"/>
      <c r="E22" s="8"/>
      <c r="F22" s="8"/>
      <c r="G22" s="18"/>
      <c r="H22" s="18"/>
      <c r="I22" s="18"/>
      <c r="J22" s="18"/>
    </row>
    <row r="23" spans="2:11">
      <c r="B23" s="8"/>
      <c r="C23" s="8"/>
      <c r="D23" s="8"/>
      <c r="E23" s="8"/>
      <c r="F23" s="8"/>
      <c r="G23" s="18"/>
      <c r="H23" s="18"/>
      <c r="I23" s="18"/>
      <c r="J23" s="18"/>
    </row>
    <row r="24" spans="2:11">
      <c r="B24" s="8" t="s">
        <v>456</v>
      </c>
      <c r="C24" s="8"/>
      <c r="D24" s="8"/>
      <c r="E24" s="8"/>
      <c r="F24" s="8"/>
      <c r="G24" s="8"/>
      <c r="H24" s="8"/>
      <c r="I24" s="8"/>
      <c r="J24" s="8"/>
    </row>
    <row r="25" spans="2:11">
      <c r="B25" s="8" t="s">
        <v>523</v>
      </c>
      <c r="C25" s="8"/>
      <c r="D25" s="8"/>
      <c r="E25" s="8"/>
      <c r="F25" s="8"/>
      <c r="G25" s="8"/>
      <c r="H25" s="8"/>
      <c r="I25" s="8"/>
      <c r="J25" s="8"/>
    </row>
    <row r="26" spans="2:11">
      <c r="B26" s="332" t="s">
        <v>1372</v>
      </c>
      <c r="C26" s="8"/>
      <c r="D26" s="8"/>
      <c r="E26" s="8"/>
      <c r="F26" s="8"/>
      <c r="G26" s="8"/>
      <c r="H26" s="8"/>
      <c r="I26" s="8"/>
      <c r="J26" s="8"/>
    </row>
    <row r="27" spans="2:11">
      <c r="B27" s="332" t="s">
        <v>1373</v>
      </c>
      <c r="C27" s="8"/>
      <c r="D27" s="8"/>
      <c r="E27" s="8"/>
      <c r="F27" s="8"/>
      <c r="G27" s="8"/>
      <c r="H27" s="8"/>
      <c r="I27" s="8"/>
      <c r="J27" s="8"/>
    </row>
    <row r="28" spans="2:11">
      <c r="B28" s="332" t="s">
        <v>1374</v>
      </c>
      <c r="C28" s="8"/>
      <c r="D28" s="8"/>
      <c r="E28" s="8"/>
      <c r="F28" s="8"/>
      <c r="G28" s="8"/>
      <c r="H28" s="8"/>
      <c r="I28" s="8"/>
      <c r="J28" s="8"/>
    </row>
    <row r="29" spans="2:11">
      <c r="B29" s="8" t="s">
        <v>524</v>
      </c>
      <c r="C29" s="8"/>
      <c r="D29" s="8"/>
      <c r="E29" s="8"/>
      <c r="F29" s="8"/>
      <c r="G29" s="8"/>
      <c r="H29" s="8"/>
      <c r="I29" s="8"/>
      <c r="J29" s="8"/>
    </row>
    <row r="30" spans="2:11">
      <c r="B30" s="8" t="s">
        <v>525</v>
      </c>
      <c r="C30" s="8"/>
      <c r="D30" s="8"/>
      <c r="E30" s="8"/>
      <c r="F30" s="8"/>
      <c r="G30" s="8"/>
      <c r="H30" s="8"/>
      <c r="I30" s="8"/>
      <c r="J30" s="8"/>
    </row>
    <row r="31" spans="2:11" customFormat="1" ht="15">
      <c r="B31" s="8" t="s">
        <v>1097</v>
      </c>
      <c r="C31" s="135"/>
      <c r="D31" s="135"/>
      <c r="E31" s="135"/>
      <c r="F31" s="135"/>
      <c r="G31" s="135"/>
      <c r="H31" s="135"/>
    </row>
    <row r="32" spans="2:11" customFormat="1" ht="15">
      <c r="B32" s="8" t="s">
        <v>1098</v>
      </c>
      <c r="C32" s="135"/>
      <c r="D32" s="135"/>
      <c r="E32" s="135"/>
      <c r="F32" s="135"/>
      <c r="G32" s="135"/>
      <c r="H32" s="135"/>
    </row>
    <row r="33" spans="2:10">
      <c r="B33" s="8" t="s">
        <v>1099</v>
      </c>
      <c r="C33" s="8"/>
      <c r="D33" s="8"/>
      <c r="E33" s="8"/>
      <c r="F33" s="8"/>
      <c r="G33" s="8"/>
      <c r="H33" s="8"/>
      <c r="I33" s="8"/>
      <c r="J33" s="8"/>
    </row>
    <row r="34" spans="2:10">
      <c r="B34" s="123" t="s">
        <v>1165</v>
      </c>
      <c r="C34" s="8"/>
      <c r="D34" s="8"/>
      <c r="E34" s="8"/>
      <c r="F34" s="8"/>
      <c r="G34" s="8"/>
      <c r="H34" s="8"/>
      <c r="I34" s="8"/>
      <c r="J34" s="8"/>
    </row>
    <row r="35" spans="2:10">
      <c r="B35" s="8"/>
    </row>
  </sheetData>
  <mergeCells count="4">
    <mergeCell ref="I6:J6"/>
    <mergeCell ref="I14:J14"/>
    <mergeCell ref="G6:H6"/>
    <mergeCell ref="G14:H14"/>
  </mergeCells>
  <printOptions horizontalCentered="1"/>
  <pageMargins left="0.7" right="0.7" top="0.75" bottom="0.75" header="0.3" footer="0.3"/>
  <pageSetup scale="80" orientation="landscape" useFirstPageNumber="1" r:id="rId1"/>
  <headerFooter scaleWithDoc="0">
    <oddFooter>&amp;RSchedule RBH-R4
Page 1 of 1</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A2:K1652"/>
  <sheetViews>
    <sheetView view="pageBreakPreview" zoomScale="85" zoomScaleNormal="85" zoomScaleSheetLayoutView="85" workbookViewId="0"/>
  </sheetViews>
  <sheetFormatPr defaultColWidth="9.140625" defaultRowHeight="12.75"/>
  <cols>
    <col min="1" max="1" width="6.140625" style="72" customWidth="1"/>
    <col min="2" max="2" width="12.7109375" style="73" customWidth="1"/>
    <col min="3" max="3" width="10.28515625" style="90" bestFit="1" customWidth="1"/>
    <col min="4" max="4" width="10.42578125" style="90" customWidth="1"/>
    <col min="5" max="5" width="10.5703125" style="90" customWidth="1"/>
    <col min="6" max="6" width="10.140625" style="73" bestFit="1" customWidth="1"/>
    <col min="7" max="7" width="9.5703125" style="73" bestFit="1" customWidth="1"/>
    <col min="8" max="8" width="12.7109375" style="73" bestFit="1" customWidth="1"/>
    <col min="9" max="9" width="9.140625" style="73"/>
    <col min="10" max="10" width="8.42578125" style="73" customWidth="1"/>
    <col min="11" max="16384" width="9.140625" style="73"/>
  </cols>
  <sheetData>
    <row r="2" spans="2:9">
      <c r="C2" s="74" t="s">
        <v>501</v>
      </c>
      <c r="D2" s="75"/>
      <c r="E2" s="75"/>
      <c r="F2" s="75"/>
      <c r="G2" s="74"/>
    </row>
    <row r="3" spans="2:9">
      <c r="C3" s="74"/>
      <c r="D3" s="75"/>
      <c r="E3" s="75"/>
      <c r="F3" s="75"/>
      <c r="G3" s="74"/>
    </row>
    <row r="4" spans="2:9">
      <c r="C4" s="76" t="s">
        <v>51</v>
      </c>
      <c r="D4" s="77" t="s">
        <v>52</v>
      </c>
      <c r="E4" s="77" t="s">
        <v>53</v>
      </c>
      <c r="F4" s="77" t="s">
        <v>57</v>
      </c>
      <c r="G4" s="76" t="s">
        <v>58</v>
      </c>
    </row>
    <row r="5" spans="2:9" ht="38.25">
      <c r="C5" s="78" t="s">
        <v>502</v>
      </c>
      <c r="D5" s="78" t="s">
        <v>503</v>
      </c>
      <c r="E5" s="78" t="s">
        <v>504</v>
      </c>
      <c r="F5" s="78" t="s">
        <v>32</v>
      </c>
      <c r="G5" s="78" t="s">
        <v>505</v>
      </c>
    </row>
    <row r="6" spans="2:9" ht="15">
      <c r="C6" s="79">
        <f>INTERCEPT(G46:G1649,LN(F46:F1649))</f>
        <v>-2.4537639418909324E-2</v>
      </c>
      <c r="D6" s="80">
        <f>SLOPE(G46:G1649,LN(F46:F1649))</f>
        <v>-2.6705845761645475E-2</v>
      </c>
      <c r="E6" s="81"/>
      <c r="F6" s="82"/>
      <c r="G6" s="82"/>
      <c r="I6"/>
    </row>
    <row r="7" spans="2:9" ht="15">
      <c r="C7" s="77"/>
      <c r="D7" s="83" t="s">
        <v>506</v>
      </c>
      <c r="E7" s="84">
        <f>'RBH-R4 CAPM'!C10</f>
        <v>2.2680000000000002E-2</v>
      </c>
      <c r="F7" s="77">
        <f>($C$6+LN(E7)*$D$6)</f>
        <v>7.6577951286832216E-2</v>
      </c>
      <c r="G7" s="77">
        <f>E7+F7</f>
        <v>9.9257951286832222E-2</v>
      </c>
      <c r="I7"/>
    </row>
    <row r="8" spans="2:9">
      <c r="C8" s="77"/>
      <c r="D8" s="83" t="s">
        <v>45</v>
      </c>
      <c r="E8" s="84">
        <f>'RBH-R4 CAPM'!C11</f>
        <v>2.3333333333333334E-2</v>
      </c>
      <c r="F8" s="77">
        <f>($C$6+LN(E8)*$D$6)</f>
        <v>7.5819519300543967E-2</v>
      </c>
      <c r="G8" s="77">
        <f>E8+F8</f>
        <v>9.9152852633877298E-2</v>
      </c>
    </row>
    <row r="9" spans="2:9">
      <c r="B9" s="85"/>
      <c r="C9" s="86"/>
      <c r="D9" s="87" t="s">
        <v>47</v>
      </c>
      <c r="E9" s="160">
        <f>AVERAGE(3.2%,3.7%)</f>
        <v>3.4500000000000003E-2</v>
      </c>
      <c r="F9" s="86">
        <f>($C$6+LN(E9)*$D$6)</f>
        <v>6.5375494064779008E-2</v>
      </c>
      <c r="G9" s="86">
        <f>E9+F9</f>
        <v>9.9875494064779011E-2</v>
      </c>
    </row>
    <row r="10" spans="2:9">
      <c r="B10" s="77"/>
      <c r="C10" s="88"/>
      <c r="D10" s="84"/>
      <c r="E10" s="77"/>
      <c r="F10" s="77"/>
    </row>
    <row r="11" spans="2:9">
      <c r="B11" s="77"/>
      <c r="C11" s="88"/>
      <c r="D11" s="84"/>
      <c r="E11" s="77"/>
      <c r="F11" s="77"/>
    </row>
    <row r="12" spans="2:9">
      <c r="B12" s="77"/>
      <c r="C12" s="88"/>
      <c r="D12" s="84"/>
      <c r="E12" s="77"/>
      <c r="F12" s="77"/>
    </row>
    <row r="13" spans="2:9">
      <c r="B13" s="77"/>
      <c r="C13" s="88"/>
      <c r="D13" s="84"/>
      <c r="E13" s="77"/>
      <c r="F13" s="77"/>
    </row>
    <row r="14" spans="2:9">
      <c r="B14" s="77"/>
      <c r="C14" s="88"/>
      <c r="D14" s="84"/>
      <c r="E14" s="77"/>
      <c r="F14" s="77"/>
    </row>
    <row r="15" spans="2:9">
      <c r="B15" s="77"/>
      <c r="C15" s="88"/>
      <c r="D15" s="84"/>
      <c r="E15" s="77"/>
      <c r="F15" s="77"/>
    </row>
    <row r="16" spans="2:9">
      <c r="B16" s="77"/>
      <c r="C16" s="88"/>
      <c r="D16" s="84"/>
      <c r="E16" s="77"/>
      <c r="F16" s="77"/>
    </row>
    <row r="17" spans="2:6">
      <c r="B17" s="77"/>
      <c r="C17" s="88"/>
      <c r="D17" s="84"/>
      <c r="E17" s="77"/>
      <c r="F17" s="77"/>
    </row>
    <row r="18" spans="2:6">
      <c r="B18" s="77"/>
      <c r="C18" s="88"/>
      <c r="D18" s="84"/>
      <c r="E18" s="77"/>
      <c r="F18" s="77"/>
    </row>
    <row r="19" spans="2:6">
      <c r="B19" s="77"/>
      <c r="C19" s="88"/>
      <c r="D19" s="84"/>
      <c r="E19" s="77"/>
      <c r="F19" s="77"/>
    </row>
    <row r="20" spans="2:6">
      <c r="B20" s="77"/>
      <c r="C20" s="88"/>
      <c r="D20" s="84"/>
      <c r="E20" s="77"/>
      <c r="F20" s="77"/>
    </row>
    <row r="21" spans="2:6">
      <c r="B21" s="77"/>
      <c r="C21" s="88"/>
      <c r="D21" s="84"/>
      <c r="E21" s="77"/>
      <c r="F21" s="77"/>
    </row>
    <row r="22" spans="2:6">
      <c r="B22" s="77"/>
      <c r="C22" s="88"/>
      <c r="D22" s="84"/>
      <c r="E22" s="77"/>
      <c r="F22" s="77"/>
    </row>
    <row r="23" spans="2:6">
      <c r="B23" s="77"/>
      <c r="C23" s="88"/>
      <c r="D23" s="84"/>
      <c r="E23" s="77"/>
      <c r="F23" s="77"/>
    </row>
    <row r="24" spans="2:6">
      <c r="B24" s="77"/>
      <c r="C24" s="88"/>
      <c r="D24" s="84"/>
      <c r="E24" s="77"/>
      <c r="F24" s="77"/>
    </row>
    <row r="25" spans="2:6">
      <c r="B25" s="77"/>
      <c r="C25" s="88"/>
      <c r="D25" s="84"/>
      <c r="E25" s="77"/>
      <c r="F25" s="77"/>
    </row>
    <row r="26" spans="2:6">
      <c r="B26" s="77"/>
      <c r="C26" s="88"/>
      <c r="D26" s="84"/>
      <c r="E26" s="77"/>
      <c r="F26" s="77"/>
    </row>
    <row r="27" spans="2:6">
      <c r="B27" s="77"/>
      <c r="C27" s="88"/>
      <c r="D27" s="84"/>
      <c r="E27" s="77"/>
      <c r="F27" s="77"/>
    </row>
    <row r="28" spans="2:6">
      <c r="B28" s="77"/>
      <c r="C28" s="88"/>
      <c r="D28" s="84"/>
      <c r="E28" s="77"/>
      <c r="F28" s="77"/>
    </row>
    <row r="29" spans="2:6">
      <c r="B29" s="77"/>
      <c r="C29" s="88"/>
      <c r="D29" s="84"/>
      <c r="E29" s="77"/>
      <c r="F29" s="77"/>
    </row>
    <row r="30" spans="2:6">
      <c r="B30" s="89" t="s">
        <v>456</v>
      </c>
      <c r="C30" s="77"/>
      <c r="D30" s="77"/>
      <c r="E30" s="77"/>
      <c r="F30" s="77"/>
    </row>
    <row r="31" spans="2:6">
      <c r="B31" s="90" t="s">
        <v>507</v>
      </c>
      <c r="C31" s="77"/>
      <c r="D31" s="77"/>
      <c r="E31" s="77"/>
      <c r="F31" s="77"/>
    </row>
    <row r="32" spans="2:6">
      <c r="B32" s="90" t="s">
        <v>508</v>
      </c>
      <c r="C32" s="77"/>
      <c r="D32" s="77"/>
      <c r="E32" s="77"/>
      <c r="F32" s="77"/>
    </row>
    <row r="33" spans="1:8">
      <c r="B33" s="161" t="s">
        <v>1088</v>
      </c>
      <c r="C33" s="77"/>
      <c r="D33" s="77"/>
      <c r="E33" s="77"/>
      <c r="F33" s="77"/>
    </row>
    <row r="34" spans="1:8">
      <c r="B34" s="161" t="s">
        <v>1166</v>
      </c>
      <c r="C34" s="77"/>
      <c r="D34" s="77"/>
      <c r="E34" s="77"/>
      <c r="F34" s="77"/>
    </row>
    <row r="35" spans="1:8">
      <c r="B35" s="161" t="s">
        <v>1167</v>
      </c>
      <c r="C35" s="77"/>
      <c r="D35" s="77"/>
      <c r="E35" s="77"/>
      <c r="F35" s="77"/>
    </row>
    <row r="36" spans="1:8">
      <c r="B36" s="90" t="s">
        <v>509</v>
      </c>
      <c r="C36" s="77"/>
      <c r="D36" s="77"/>
      <c r="E36" s="77"/>
      <c r="F36" s="77"/>
    </row>
    <row r="37" spans="1:8">
      <c r="B37" s="91" t="s">
        <v>510</v>
      </c>
    </row>
    <row r="38" spans="1:8">
      <c r="B38" s="162" t="s">
        <v>1089</v>
      </c>
    </row>
    <row r="39" spans="1:8">
      <c r="B39" s="162" t="s">
        <v>1090</v>
      </c>
    </row>
    <row r="40" spans="1:8">
      <c r="B40" s="92" t="s">
        <v>1116</v>
      </c>
    </row>
    <row r="41" spans="1:8">
      <c r="B41" s="93" t="s">
        <v>511</v>
      </c>
    </row>
    <row r="42" spans="1:8">
      <c r="B42" s="94"/>
    </row>
    <row r="43" spans="1:8">
      <c r="C43" s="73"/>
      <c r="D43" s="95" t="str">
        <f>C2</f>
        <v>Bond Yield Plus Risk Premium</v>
      </c>
      <c r="E43" s="95"/>
      <c r="F43" s="95"/>
      <c r="G43" s="95"/>
      <c r="H43" s="96"/>
    </row>
    <row r="44" spans="1:8">
      <c r="C44" s="73"/>
      <c r="D44" s="96" t="s">
        <v>59</v>
      </c>
      <c r="E44" s="96" t="s">
        <v>60</v>
      </c>
      <c r="F44" s="96" t="s">
        <v>61</v>
      </c>
      <c r="G44" s="55" t="s">
        <v>62</v>
      </c>
    </row>
    <row r="45" spans="1:8" s="97" customFormat="1" ht="38.25">
      <c r="A45" s="72"/>
      <c r="D45" s="98" t="s">
        <v>40</v>
      </c>
      <c r="E45" s="78" t="s">
        <v>505</v>
      </c>
      <c r="F45" s="78" t="s">
        <v>504</v>
      </c>
      <c r="G45" s="78" t="s">
        <v>32</v>
      </c>
    </row>
    <row r="46" spans="1:8" s="97" customFormat="1">
      <c r="A46" s="72"/>
      <c r="D46" s="150">
        <v>29221</v>
      </c>
      <c r="E46" s="151">
        <v>0.14499999999999999</v>
      </c>
      <c r="F46" s="152">
        <v>9.357899999999994E-2</v>
      </c>
      <c r="G46" s="153">
        <f>E46-F46</f>
        <v>5.142100000000005E-2</v>
      </c>
    </row>
    <row r="47" spans="1:8" s="97" customFormat="1">
      <c r="A47" s="72"/>
      <c r="D47" s="150">
        <v>29227</v>
      </c>
      <c r="E47" s="151">
        <v>0.1439</v>
      </c>
      <c r="F47" s="152">
        <v>9.3833499999999931E-2</v>
      </c>
      <c r="G47" s="153">
        <f t="shared" ref="G47:G110" si="0">E47-F47</f>
        <v>5.0066500000000069E-2</v>
      </c>
    </row>
    <row r="48" spans="1:8" s="97" customFormat="1">
      <c r="A48" s="72"/>
      <c r="D48" s="150">
        <v>29229</v>
      </c>
      <c r="E48" s="151">
        <v>0.15</v>
      </c>
      <c r="F48" s="152">
        <v>9.3958499999999903E-2</v>
      </c>
      <c r="G48" s="153">
        <f t="shared" si="0"/>
        <v>5.6041500000000091E-2</v>
      </c>
    </row>
    <row r="49" spans="1:7" s="97" customFormat="1">
      <c r="A49" s="72"/>
      <c r="D49" s="150">
        <v>29234</v>
      </c>
      <c r="E49" s="151">
        <v>0.1517</v>
      </c>
      <c r="F49" s="152">
        <v>9.4156499999999921E-2</v>
      </c>
      <c r="G49" s="153">
        <f t="shared" si="0"/>
        <v>5.7543500000000081E-2</v>
      </c>
    </row>
    <row r="50" spans="1:7" s="97" customFormat="1">
      <c r="A50" s="72"/>
      <c r="D50" s="150">
        <v>29237</v>
      </c>
      <c r="E50" s="151">
        <v>0.13930000000000001</v>
      </c>
      <c r="F50" s="152">
        <v>9.4368999999999939E-2</v>
      </c>
      <c r="G50" s="153">
        <f t="shared" si="0"/>
        <v>4.4931000000000068E-2</v>
      </c>
    </row>
    <row r="51" spans="1:7" s="97" customFormat="1">
      <c r="A51" s="72"/>
      <c r="D51" s="150">
        <v>29243</v>
      </c>
      <c r="E51" s="151">
        <v>0.155</v>
      </c>
      <c r="F51" s="152">
        <v>9.4704499999999955E-2</v>
      </c>
      <c r="G51" s="153">
        <f t="shared" si="0"/>
        <v>6.0295500000000044E-2</v>
      </c>
    </row>
    <row r="52" spans="1:7" s="97" customFormat="1">
      <c r="A52" s="72"/>
      <c r="D52" s="150">
        <v>29250</v>
      </c>
      <c r="E52" s="151">
        <v>0.1386</v>
      </c>
      <c r="F52" s="152">
        <v>9.5205499999999971E-2</v>
      </c>
      <c r="G52" s="153">
        <f t="shared" si="0"/>
        <v>4.339450000000003E-2</v>
      </c>
    </row>
    <row r="53" spans="1:7" s="97" customFormat="1">
      <c r="A53" s="72"/>
      <c r="D53" s="150">
        <v>29251</v>
      </c>
      <c r="E53" s="151">
        <v>0.12609999999999999</v>
      </c>
      <c r="F53" s="152">
        <v>9.530599999999996E-2</v>
      </c>
      <c r="G53" s="153">
        <f t="shared" si="0"/>
        <v>3.079400000000003E-2</v>
      </c>
    </row>
    <row r="54" spans="1:7" s="97" customFormat="1">
      <c r="A54" s="72"/>
      <c r="D54" s="150">
        <v>29257</v>
      </c>
      <c r="E54" s="151">
        <v>0.1371</v>
      </c>
      <c r="F54" s="152">
        <v>9.5788999999999902E-2</v>
      </c>
      <c r="G54" s="153">
        <f t="shared" si="0"/>
        <v>4.1311000000000098E-2</v>
      </c>
    </row>
    <row r="55" spans="1:7" s="97" customFormat="1">
      <c r="A55" s="72"/>
      <c r="D55" s="150">
        <v>29264</v>
      </c>
      <c r="E55" s="151">
        <v>0.128</v>
      </c>
      <c r="F55" s="152">
        <v>9.6325999999999912E-2</v>
      </c>
      <c r="G55" s="153">
        <f t="shared" si="0"/>
        <v>3.1674000000000091E-2</v>
      </c>
    </row>
    <row r="56" spans="1:7" s="97" customFormat="1">
      <c r="A56" s="72"/>
      <c r="D56" s="150">
        <v>29265</v>
      </c>
      <c r="E56" s="151">
        <v>0.13</v>
      </c>
      <c r="F56" s="152">
        <v>9.6464499999999939E-2</v>
      </c>
      <c r="G56" s="153">
        <f t="shared" si="0"/>
        <v>3.3535500000000065E-2</v>
      </c>
    </row>
    <row r="57" spans="1:7" s="97" customFormat="1">
      <c r="A57" s="72"/>
      <c r="D57" s="150">
        <v>29270</v>
      </c>
      <c r="E57" s="151">
        <v>0.13500000000000001</v>
      </c>
      <c r="F57" s="152">
        <v>9.6781999999999951E-2</v>
      </c>
      <c r="G57" s="153">
        <f t="shared" si="0"/>
        <v>3.8218000000000057E-2</v>
      </c>
    </row>
    <row r="58" spans="1:7" s="97" customFormat="1">
      <c r="A58" s="72"/>
      <c r="D58" s="150">
        <v>29278</v>
      </c>
      <c r="E58" s="151">
        <v>0.13750000000000001</v>
      </c>
      <c r="F58" s="152">
        <v>9.7818500000000003E-2</v>
      </c>
      <c r="G58" s="153">
        <f t="shared" si="0"/>
        <v>3.9681500000000008E-2</v>
      </c>
    </row>
    <row r="59" spans="1:7" s="97" customFormat="1">
      <c r="A59" s="72"/>
      <c r="D59" s="150">
        <v>29280</v>
      </c>
      <c r="E59" s="151">
        <v>0.1477</v>
      </c>
      <c r="F59" s="152">
        <v>9.8118500000000011E-2</v>
      </c>
      <c r="G59" s="153">
        <f t="shared" si="0"/>
        <v>4.9581499999999987E-2</v>
      </c>
    </row>
    <row r="60" spans="1:7" s="97" customFormat="1">
      <c r="A60" s="72"/>
      <c r="D60" s="150">
        <v>29280</v>
      </c>
      <c r="E60" s="151">
        <v>0.14000000000000001</v>
      </c>
      <c r="F60" s="152">
        <v>9.8118500000000011E-2</v>
      </c>
      <c r="G60" s="153">
        <f t="shared" si="0"/>
        <v>4.1881500000000002E-2</v>
      </c>
    </row>
    <row r="61" spans="1:7" s="97" customFormat="1">
      <c r="A61" s="72"/>
      <c r="D61" s="150">
        <v>29280</v>
      </c>
      <c r="E61" s="151">
        <v>0.13750000000000001</v>
      </c>
      <c r="F61" s="152">
        <v>9.8118500000000011E-2</v>
      </c>
      <c r="G61" s="153">
        <f t="shared" si="0"/>
        <v>3.93815E-2</v>
      </c>
    </row>
    <row r="62" spans="1:7" s="97" customFormat="1">
      <c r="A62" s="72"/>
      <c r="D62" s="150">
        <v>29287</v>
      </c>
      <c r="E62" s="151">
        <v>0.127</v>
      </c>
      <c r="F62" s="152">
        <v>9.8918499999999993E-2</v>
      </c>
      <c r="G62" s="153">
        <f t="shared" si="0"/>
        <v>2.8081500000000009E-2</v>
      </c>
    </row>
    <row r="63" spans="1:7" s="97" customFormat="1">
      <c r="A63" s="72"/>
      <c r="D63" s="150">
        <v>29294</v>
      </c>
      <c r="E63" s="151">
        <v>0.13500000000000001</v>
      </c>
      <c r="F63" s="152">
        <v>9.9685000000000024E-2</v>
      </c>
      <c r="G63" s="153">
        <f t="shared" si="0"/>
        <v>3.5314999999999985E-2</v>
      </c>
    </row>
    <row r="64" spans="1:7" s="97" customFormat="1">
      <c r="A64" s="72"/>
      <c r="D64" s="150">
        <v>29306</v>
      </c>
      <c r="E64" s="151">
        <v>0.1416</v>
      </c>
      <c r="F64" s="152">
        <v>0.10099500000000008</v>
      </c>
      <c r="G64" s="153">
        <f t="shared" si="0"/>
        <v>4.0604999999999919E-2</v>
      </c>
    </row>
    <row r="65" spans="1:7" s="97" customFormat="1">
      <c r="A65" s="72"/>
      <c r="D65" s="150">
        <v>29307</v>
      </c>
      <c r="E65" s="151">
        <v>0.1424</v>
      </c>
      <c r="F65" s="152">
        <v>0.10117500000000008</v>
      </c>
      <c r="G65" s="153">
        <f t="shared" si="0"/>
        <v>4.1224999999999914E-2</v>
      </c>
    </row>
    <row r="66" spans="1:7" s="97" customFormat="1">
      <c r="A66" s="72"/>
      <c r="D66" s="150">
        <v>29308</v>
      </c>
      <c r="E66" s="151">
        <v>0.14499999999999999</v>
      </c>
      <c r="F66" s="152">
        <v>0.10134700000000009</v>
      </c>
      <c r="G66" s="153">
        <f t="shared" si="0"/>
        <v>4.36529999999999E-2</v>
      </c>
    </row>
    <row r="67" spans="1:7" s="97" customFormat="1">
      <c r="A67" s="72"/>
      <c r="D67" s="150">
        <v>29322</v>
      </c>
      <c r="E67" s="151">
        <v>0.1275</v>
      </c>
      <c r="F67" s="152">
        <v>0.10273700000000006</v>
      </c>
      <c r="G67" s="153">
        <f t="shared" si="0"/>
        <v>2.4762999999999938E-2</v>
      </c>
    </row>
    <row r="68" spans="1:7" s="97" customFormat="1">
      <c r="A68" s="72"/>
      <c r="D68" s="150">
        <v>29325</v>
      </c>
      <c r="E68" s="151">
        <v>0.13849999999999998</v>
      </c>
      <c r="F68" s="152">
        <v>0.10286450000000008</v>
      </c>
      <c r="G68" s="153">
        <f t="shared" si="0"/>
        <v>3.5635499999999903E-2</v>
      </c>
    </row>
    <row r="69" spans="1:7" s="97" customFormat="1">
      <c r="A69" s="72"/>
      <c r="D69" s="150">
        <v>29327</v>
      </c>
      <c r="E69" s="151">
        <v>0.155</v>
      </c>
      <c r="F69" s="152">
        <v>0.10309550000000005</v>
      </c>
      <c r="G69" s="153">
        <f t="shared" si="0"/>
        <v>5.1904499999999951E-2</v>
      </c>
    </row>
    <row r="70" spans="1:7" s="97" customFormat="1">
      <c r="A70" s="72"/>
      <c r="D70" s="150">
        <v>29333</v>
      </c>
      <c r="E70" s="151">
        <v>0.13900000000000001</v>
      </c>
      <c r="F70" s="152">
        <v>0.10352400000000003</v>
      </c>
      <c r="G70" s="153">
        <f t="shared" si="0"/>
        <v>3.547599999999998E-2</v>
      </c>
    </row>
    <row r="71" spans="1:7" s="97" customFormat="1">
      <c r="A71" s="72"/>
      <c r="D71" s="150">
        <v>29333</v>
      </c>
      <c r="E71" s="151">
        <v>0.13250000000000001</v>
      </c>
      <c r="F71" s="152">
        <v>0.10352400000000003</v>
      </c>
      <c r="G71" s="153">
        <f t="shared" si="0"/>
        <v>2.8975999999999974E-2</v>
      </c>
    </row>
    <row r="72" spans="1:7" s="97" customFormat="1">
      <c r="A72" s="72"/>
      <c r="D72" s="150">
        <v>29335</v>
      </c>
      <c r="E72" s="151">
        <v>0.16800000000000001</v>
      </c>
      <c r="F72" s="152">
        <v>0.10375000000000002</v>
      </c>
      <c r="G72" s="153">
        <f t="shared" si="0"/>
        <v>6.4249999999999988E-2</v>
      </c>
    </row>
    <row r="73" spans="1:7" s="97" customFormat="1">
      <c r="A73" s="72"/>
      <c r="D73" s="150">
        <v>29340</v>
      </c>
      <c r="E73" s="151">
        <v>0.155</v>
      </c>
      <c r="F73" s="152">
        <v>0.10406750000000001</v>
      </c>
      <c r="G73" s="153">
        <f t="shared" si="0"/>
        <v>5.0932499999999992E-2</v>
      </c>
    </row>
    <row r="74" spans="1:7" s="97" customFormat="1">
      <c r="A74" s="72"/>
      <c r="D74" s="150">
        <v>29347</v>
      </c>
      <c r="E74" s="151">
        <v>0.13699999999999998</v>
      </c>
      <c r="F74" s="152">
        <v>0.10446700000000002</v>
      </c>
      <c r="G74" s="153">
        <f t="shared" si="0"/>
        <v>3.2532999999999965E-2</v>
      </c>
    </row>
    <row r="75" spans="1:7" s="97" customFormat="1">
      <c r="A75" s="72"/>
      <c r="D75" s="150">
        <v>29348</v>
      </c>
      <c r="E75" s="151">
        <v>0.15</v>
      </c>
      <c r="F75" s="152">
        <v>0.10452700000000002</v>
      </c>
      <c r="G75" s="153">
        <f t="shared" si="0"/>
        <v>4.5472999999999972E-2</v>
      </c>
    </row>
    <row r="76" spans="1:7" s="97" customFormat="1">
      <c r="A76" s="72"/>
      <c r="D76" s="150">
        <v>29349</v>
      </c>
      <c r="E76" s="151">
        <v>0.13750000000000001</v>
      </c>
      <c r="F76" s="152">
        <v>0.10459449999999998</v>
      </c>
      <c r="G76" s="153">
        <f t="shared" si="0"/>
        <v>3.2905500000000032E-2</v>
      </c>
    </row>
    <row r="77" spans="1:7" s="97" customFormat="1">
      <c r="A77" s="72"/>
      <c r="D77" s="150">
        <v>29350</v>
      </c>
      <c r="E77" s="151">
        <v>0.14349999999999999</v>
      </c>
      <c r="F77" s="152">
        <v>0.1046675</v>
      </c>
      <c r="G77" s="153">
        <f t="shared" si="0"/>
        <v>3.8832499999999992E-2</v>
      </c>
    </row>
    <row r="78" spans="1:7" s="97" customFormat="1">
      <c r="A78" s="72"/>
      <c r="D78" s="150">
        <v>29354</v>
      </c>
      <c r="E78" s="151">
        <v>0.13600000000000001</v>
      </c>
      <c r="F78" s="152">
        <v>0.10480400000000001</v>
      </c>
      <c r="G78" s="153">
        <f t="shared" si="0"/>
        <v>3.1196000000000002E-2</v>
      </c>
    </row>
    <row r="79" spans="1:7" s="97" customFormat="1">
      <c r="A79" s="72"/>
      <c r="D79" s="150">
        <v>29356</v>
      </c>
      <c r="E79" s="151">
        <v>0.13250000000000001</v>
      </c>
      <c r="F79" s="152">
        <v>0.10494250000000001</v>
      </c>
      <c r="G79" s="153">
        <f t="shared" si="0"/>
        <v>2.7557499999999999E-2</v>
      </c>
    </row>
    <row r="80" spans="1:7" s="97" customFormat="1">
      <c r="A80" s="72"/>
      <c r="D80" s="150">
        <v>29360</v>
      </c>
      <c r="E80" s="151">
        <v>0.13750000000000001</v>
      </c>
      <c r="F80" s="152">
        <v>0.10510200000000001</v>
      </c>
      <c r="G80" s="153">
        <f t="shared" si="0"/>
        <v>3.2397999999999996E-2</v>
      </c>
    </row>
    <row r="81" spans="1:7" s="97" customFormat="1">
      <c r="A81" s="72"/>
      <c r="D81" s="150">
        <v>29368</v>
      </c>
      <c r="E81" s="151">
        <v>0.14599999999999999</v>
      </c>
      <c r="F81" s="152">
        <v>0.10543049999999995</v>
      </c>
      <c r="G81" s="153">
        <f t="shared" si="0"/>
        <v>4.0569500000000036E-2</v>
      </c>
    </row>
    <row r="82" spans="1:7" s="97" customFormat="1">
      <c r="A82" s="72"/>
      <c r="D82" s="150">
        <v>29368</v>
      </c>
      <c r="E82" s="151">
        <v>0.13619999999999999</v>
      </c>
      <c r="F82" s="152">
        <v>0.10543049999999995</v>
      </c>
      <c r="G82" s="153">
        <f t="shared" si="0"/>
        <v>3.0769500000000033E-2</v>
      </c>
    </row>
    <row r="83" spans="1:7" s="97" customFormat="1">
      <c r="A83" s="72"/>
      <c r="D83" s="150">
        <v>29370</v>
      </c>
      <c r="E83" s="154">
        <v>0.16</v>
      </c>
      <c r="F83" s="152">
        <v>0.10556699999999999</v>
      </c>
      <c r="G83" s="153">
        <f t="shared" si="0"/>
        <v>5.4433000000000009E-2</v>
      </c>
    </row>
    <row r="84" spans="1:7" s="97" customFormat="1">
      <c r="A84" s="72"/>
      <c r="D84" s="150">
        <v>29371</v>
      </c>
      <c r="E84" s="151">
        <v>0.13800000000000001</v>
      </c>
      <c r="F84" s="152">
        <v>0.10563800000000001</v>
      </c>
      <c r="G84" s="153">
        <f t="shared" si="0"/>
        <v>3.2362000000000002E-2</v>
      </c>
    </row>
    <row r="85" spans="1:7" s="97" customFormat="1">
      <c r="A85" s="72"/>
      <c r="D85" s="150">
        <v>29374</v>
      </c>
      <c r="E85" s="151">
        <v>0.15629999999999999</v>
      </c>
      <c r="F85" s="152">
        <v>0.10571200000000001</v>
      </c>
      <c r="G85" s="153">
        <f t="shared" si="0"/>
        <v>5.058799999999998E-2</v>
      </c>
    </row>
    <row r="86" spans="1:7" s="97" customFormat="1">
      <c r="A86" s="72"/>
      <c r="D86" s="150">
        <v>29381</v>
      </c>
      <c r="E86" s="151">
        <v>0.159</v>
      </c>
      <c r="F86" s="152">
        <v>0.10598149999999999</v>
      </c>
      <c r="G86" s="153">
        <f t="shared" si="0"/>
        <v>5.301850000000001E-2</v>
      </c>
    </row>
    <row r="87" spans="1:7" s="97" customFormat="1">
      <c r="A87" s="72"/>
      <c r="D87" s="150">
        <v>29382</v>
      </c>
      <c r="E87" s="151">
        <v>0.13780000000000001</v>
      </c>
      <c r="F87" s="152">
        <v>0.10602749999999993</v>
      </c>
      <c r="G87" s="153">
        <f t="shared" si="0"/>
        <v>3.1772500000000078E-2</v>
      </c>
    </row>
    <row r="88" spans="1:7" s="97" customFormat="1">
      <c r="A88" s="72"/>
      <c r="D88" s="150">
        <v>29384</v>
      </c>
      <c r="E88" s="151">
        <v>0.14249999999999999</v>
      </c>
      <c r="F88" s="152">
        <v>0.10609799999999997</v>
      </c>
      <c r="G88" s="153">
        <f t="shared" si="0"/>
        <v>3.6402000000000018E-2</v>
      </c>
    </row>
    <row r="89" spans="1:7" s="97" customFormat="1">
      <c r="A89" s="72"/>
      <c r="D89" s="150">
        <v>29391</v>
      </c>
      <c r="E89" s="151">
        <v>0.13400000000000001</v>
      </c>
      <c r="F89" s="152">
        <v>0.10622499999999999</v>
      </c>
      <c r="G89" s="153">
        <f t="shared" si="0"/>
        <v>2.7775000000000022E-2</v>
      </c>
    </row>
    <row r="90" spans="1:7" s="97" customFormat="1">
      <c r="A90" s="72"/>
      <c r="D90" s="150">
        <v>29402</v>
      </c>
      <c r="E90" s="151">
        <v>0.13400000000000001</v>
      </c>
      <c r="F90" s="152">
        <v>0.106452</v>
      </c>
      <c r="G90" s="153">
        <f t="shared" si="0"/>
        <v>2.7548000000000003E-2</v>
      </c>
    </row>
    <row r="91" spans="1:7" s="97" customFormat="1">
      <c r="A91" s="72"/>
      <c r="D91" s="150">
        <v>29402</v>
      </c>
      <c r="E91" s="151">
        <v>0.13</v>
      </c>
      <c r="F91" s="152">
        <v>0.106452</v>
      </c>
      <c r="G91" s="153">
        <f t="shared" si="0"/>
        <v>2.3547999999999999E-2</v>
      </c>
    </row>
    <row r="92" spans="1:7" s="97" customFormat="1">
      <c r="A92" s="72"/>
      <c r="D92" s="150">
        <v>29411</v>
      </c>
      <c r="E92" s="151">
        <v>0.14749999999999999</v>
      </c>
      <c r="F92" s="152">
        <v>0.10673699999999998</v>
      </c>
      <c r="G92" s="153">
        <f t="shared" si="0"/>
        <v>4.0763000000000008E-2</v>
      </c>
    </row>
    <row r="93" spans="1:7" s="97" customFormat="1">
      <c r="A93" s="72"/>
      <c r="D93" s="150">
        <v>29412</v>
      </c>
      <c r="E93" s="151">
        <v>0.15</v>
      </c>
      <c r="F93" s="152">
        <v>0.10678949999999998</v>
      </c>
      <c r="G93" s="153">
        <f t="shared" si="0"/>
        <v>4.3210500000000013E-2</v>
      </c>
    </row>
    <row r="94" spans="1:7" s="97" customFormat="1">
      <c r="A94" s="72"/>
      <c r="D94" s="150">
        <v>29417</v>
      </c>
      <c r="E94" s="151">
        <v>0.158</v>
      </c>
      <c r="F94" s="152">
        <v>0.10696149999999999</v>
      </c>
      <c r="G94" s="153">
        <f t="shared" si="0"/>
        <v>5.1038500000000014E-2</v>
      </c>
    </row>
    <row r="95" spans="1:7" s="97" customFormat="1">
      <c r="A95" s="72"/>
      <c r="D95" s="150">
        <v>29420</v>
      </c>
      <c r="E95" s="151">
        <v>0.13800000000000001</v>
      </c>
      <c r="F95" s="152">
        <v>0.10710050000000003</v>
      </c>
      <c r="G95" s="153">
        <f t="shared" si="0"/>
        <v>3.0899499999999983E-2</v>
      </c>
    </row>
    <row r="96" spans="1:7" s="97" customFormat="1">
      <c r="A96" s="72"/>
      <c r="D96" s="150">
        <v>29424</v>
      </c>
      <c r="E96" s="151">
        <v>0.14099999999999999</v>
      </c>
      <c r="F96" s="152">
        <v>0.10718649999999999</v>
      </c>
      <c r="G96" s="153">
        <f t="shared" si="0"/>
        <v>3.3813499999999996E-2</v>
      </c>
    </row>
    <row r="97" spans="1:7" s="97" customFormat="1">
      <c r="A97" s="72"/>
      <c r="D97" s="150">
        <v>29426</v>
      </c>
      <c r="E97" s="151">
        <v>0.15</v>
      </c>
      <c r="F97" s="152">
        <v>0.10727700000000001</v>
      </c>
      <c r="G97" s="153">
        <f t="shared" si="0"/>
        <v>4.2722999999999983E-2</v>
      </c>
    </row>
    <row r="98" spans="1:7" s="97" customFormat="1">
      <c r="A98" s="72"/>
      <c r="D98" s="150">
        <v>29427</v>
      </c>
      <c r="E98" s="151">
        <v>0.1348</v>
      </c>
      <c r="F98" s="152">
        <v>0.10732649999999999</v>
      </c>
      <c r="G98" s="153">
        <f t="shared" si="0"/>
        <v>2.7473500000000012E-2</v>
      </c>
    </row>
    <row r="99" spans="1:7" s="97" customFormat="1">
      <c r="A99" s="72"/>
      <c r="D99" s="150">
        <v>29433</v>
      </c>
      <c r="E99" s="151">
        <v>0.14580000000000001</v>
      </c>
      <c r="F99" s="152">
        <v>0.10751150000000001</v>
      </c>
      <c r="G99" s="153">
        <f t="shared" si="0"/>
        <v>3.8288500000000003E-2</v>
      </c>
    </row>
    <row r="100" spans="1:7" s="97" customFormat="1">
      <c r="A100" s="72"/>
      <c r="D100" s="150">
        <v>29441</v>
      </c>
      <c r="E100" s="151">
        <v>0.1545</v>
      </c>
      <c r="F100" s="152">
        <v>0.107776</v>
      </c>
      <c r="G100" s="153">
        <f t="shared" si="0"/>
        <v>4.6724000000000002E-2</v>
      </c>
    </row>
    <row r="101" spans="1:7" s="97" customFormat="1">
      <c r="A101" s="72"/>
      <c r="D101" s="150">
        <v>29441</v>
      </c>
      <c r="E101" s="151">
        <v>0.14000000000000001</v>
      </c>
      <c r="F101" s="152">
        <v>0.107776</v>
      </c>
      <c r="G101" s="153">
        <f t="shared" si="0"/>
        <v>3.2224000000000017E-2</v>
      </c>
    </row>
    <row r="102" spans="1:7" s="97" customFormat="1">
      <c r="A102" s="72"/>
      <c r="D102" s="150">
        <v>29441</v>
      </c>
      <c r="E102" s="151">
        <v>0.13500000000000001</v>
      </c>
      <c r="F102" s="152">
        <v>0.107776</v>
      </c>
      <c r="G102" s="153">
        <f t="shared" si="0"/>
        <v>2.7224000000000012E-2</v>
      </c>
    </row>
    <row r="103" spans="1:7" s="97" customFormat="1">
      <c r="A103" s="72"/>
      <c r="D103" s="150">
        <v>29444</v>
      </c>
      <c r="E103" s="151">
        <v>0.14849999999999999</v>
      </c>
      <c r="F103" s="152">
        <v>0.10781400000000002</v>
      </c>
      <c r="G103" s="153">
        <f t="shared" si="0"/>
        <v>4.0685999999999972E-2</v>
      </c>
    </row>
    <row r="104" spans="1:7" s="97" customFormat="1">
      <c r="A104" s="72"/>
      <c r="D104" s="150">
        <v>29447</v>
      </c>
      <c r="E104" s="151">
        <v>0.16250000000000001</v>
      </c>
      <c r="F104" s="152">
        <v>0.10791400000000001</v>
      </c>
      <c r="G104" s="153">
        <f t="shared" si="0"/>
        <v>5.4585999999999996E-2</v>
      </c>
    </row>
    <row r="105" spans="1:7" s="97" customFormat="1">
      <c r="A105" s="72"/>
      <c r="D105" s="150">
        <v>29447</v>
      </c>
      <c r="E105" s="151">
        <v>0.14000000000000001</v>
      </c>
      <c r="F105" s="152">
        <v>0.10791400000000001</v>
      </c>
      <c r="G105" s="153">
        <f t="shared" si="0"/>
        <v>3.2086000000000003E-2</v>
      </c>
    </row>
    <row r="106" spans="1:7" s="97" customFormat="1">
      <c r="A106" s="72"/>
      <c r="D106" s="150">
        <v>29458</v>
      </c>
      <c r="E106" s="151">
        <v>0.13750000000000001</v>
      </c>
      <c r="F106" s="152">
        <v>0.10819500000000001</v>
      </c>
      <c r="G106" s="153">
        <f t="shared" si="0"/>
        <v>2.9304999999999998E-2</v>
      </c>
    </row>
    <row r="107" spans="1:7" s="97" customFormat="1">
      <c r="A107" s="72"/>
      <c r="D107" s="150">
        <v>29460</v>
      </c>
      <c r="E107" s="151">
        <v>0.13800000000000001</v>
      </c>
      <c r="F107" s="152">
        <v>0.1082685</v>
      </c>
      <c r="G107" s="153">
        <f t="shared" si="0"/>
        <v>2.9731500000000008E-2</v>
      </c>
    </row>
    <row r="108" spans="1:7" s="97" customFormat="1">
      <c r="A108" s="72"/>
      <c r="D108" s="150">
        <v>29462</v>
      </c>
      <c r="E108" s="151">
        <v>0.125</v>
      </c>
      <c r="F108" s="152">
        <v>0.10837050000000001</v>
      </c>
      <c r="G108" s="153">
        <f t="shared" si="0"/>
        <v>1.6629499999999992E-2</v>
      </c>
    </row>
    <row r="109" spans="1:7" s="97" customFormat="1">
      <c r="A109" s="99"/>
      <c r="D109" s="150">
        <v>29479</v>
      </c>
      <c r="E109" s="151">
        <v>0.158</v>
      </c>
      <c r="F109" s="152">
        <v>0.10878700000000001</v>
      </c>
      <c r="G109" s="153">
        <f t="shared" si="0"/>
        <v>4.9212999999999993E-2</v>
      </c>
    </row>
    <row r="110" spans="1:7" s="97" customFormat="1">
      <c r="A110" s="99"/>
      <c r="D110" s="150">
        <v>29479</v>
      </c>
      <c r="E110" s="151">
        <v>0.13930000000000001</v>
      </c>
      <c r="F110" s="152">
        <v>0.10878700000000001</v>
      </c>
      <c r="G110" s="153">
        <f t="shared" si="0"/>
        <v>3.0512999999999998E-2</v>
      </c>
    </row>
    <row r="111" spans="1:7" s="97" customFormat="1">
      <c r="A111" s="99"/>
      <c r="D111" s="150">
        <v>29479</v>
      </c>
      <c r="E111" s="151">
        <v>0.13500000000000001</v>
      </c>
      <c r="F111" s="152">
        <v>0.10878700000000001</v>
      </c>
      <c r="G111" s="153">
        <f t="shared" ref="G111:G174" si="1">E111-F111</f>
        <v>2.6213E-2</v>
      </c>
    </row>
    <row r="112" spans="1:7" s="97" customFormat="1">
      <c r="A112" s="99"/>
      <c r="D112" s="150">
        <v>29488</v>
      </c>
      <c r="E112" s="151">
        <v>0.15</v>
      </c>
      <c r="F112" s="152">
        <v>0.109273</v>
      </c>
      <c r="G112" s="153">
        <f t="shared" si="1"/>
        <v>4.0726999999999999E-2</v>
      </c>
    </row>
    <row r="113" spans="1:7" s="97" customFormat="1">
      <c r="A113" s="99"/>
      <c r="D113" s="150">
        <v>29488</v>
      </c>
      <c r="E113" s="151">
        <v>0.125</v>
      </c>
      <c r="F113" s="152">
        <v>0.109273</v>
      </c>
      <c r="G113" s="153">
        <f t="shared" si="1"/>
        <v>1.5727000000000005E-2</v>
      </c>
    </row>
    <row r="114" spans="1:7" s="97" customFormat="1">
      <c r="A114" s="99"/>
      <c r="D114" s="150">
        <v>29490</v>
      </c>
      <c r="E114" s="151">
        <v>0.13750000000000001</v>
      </c>
      <c r="F114" s="152">
        <v>0.10943600000000001</v>
      </c>
      <c r="G114" s="153">
        <f t="shared" si="1"/>
        <v>2.8064000000000006E-2</v>
      </c>
    </row>
    <row r="115" spans="1:7" s="97" customFormat="1">
      <c r="A115" s="99"/>
      <c r="D115" s="150">
        <v>29494</v>
      </c>
      <c r="E115" s="151">
        <v>0.14199999999999999</v>
      </c>
      <c r="F115" s="152">
        <v>0.10959250000000001</v>
      </c>
      <c r="G115" s="153">
        <f t="shared" si="1"/>
        <v>3.2407499999999978E-2</v>
      </c>
    </row>
    <row r="116" spans="1:7" s="97" customFormat="1">
      <c r="A116" s="99"/>
      <c r="D116" s="150">
        <v>29494</v>
      </c>
      <c r="E116" s="151">
        <v>0.14099999999999999</v>
      </c>
      <c r="F116" s="152">
        <v>0.10959250000000001</v>
      </c>
      <c r="G116" s="153">
        <f t="shared" si="1"/>
        <v>3.1407499999999977E-2</v>
      </c>
    </row>
    <row r="117" spans="1:7" s="97" customFormat="1">
      <c r="A117" s="99"/>
      <c r="D117" s="150">
        <v>29495</v>
      </c>
      <c r="E117" s="151">
        <v>0.13900000000000001</v>
      </c>
      <c r="F117" s="152">
        <v>0.10966849999999997</v>
      </c>
      <c r="G117" s="153">
        <f t="shared" si="1"/>
        <v>2.9331500000000038E-2</v>
      </c>
    </row>
    <row r="118" spans="1:7" s="97" customFormat="1">
      <c r="A118" s="99"/>
      <c r="D118" s="150">
        <v>29497</v>
      </c>
      <c r="E118" s="151">
        <v>0.155</v>
      </c>
      <c r="F118" s="152">
        <v>0.10980549999999997</v>
      </c>
      <c r="G118" s="153">
        <f t="shared" si="1"/>
        <v>4.5194500000000026E-2</v>
      </c>
    </row>
    <row r="119" spans="1:7" s="97" customFormat="1">
      <c r="A119" s="99"/>
      <c r="D119" s="150">
        <v>29501</v>
      </c>
      <c r="E119" s="151">
        <v>0.125</v>
      </c>
      <c r="F119" s="152">
        <v>0.10992249999999998</v>
      </c>
      <c r="G119" s="153">
        <f t="shared" si="1"/>
        <v>1.5077500000000021E-2</v>
      </c>
    </row>
    <row r="120" spans="1:7" s="97" customFormat="1">
      <c r="A120" s="99"/>
      <c r="D120" s="150">
        <v>29503</v>
      </c>
      <c r="E120" s="151">
        <v>0.14499999999999999</v>
      </c>
      <c r="F120" s="152">
        <v>0.11003499999999999</v>
      </c>
      <c r="G120" s="153">
        <f t="shared" si="1"/>
        <v>3.4964999999999996E-2</v>
      </c>
    </row>
    <row r="121" spans="1:7" s="97" customFormat="1">
      <c r="A121" s="99"/>
      <c r="D121" s="150">
        <v>29503</v>
      </c>
      <c r="E121" s="151">
        <v>0.14499999999999999</v>
      </c>
      <c r="F121" s="152">
        <v>0.11003499999999999</v>
      </c>
      <c r="G121" s="153">
        <f t="shared" si="1"/>
        <v>3.4964999999999996E-2</v>
      </c>
    </row>
    <row r="122" spans="1:7" s="97" customFormat="1">
      <c r="A122" s="99"/>
      <c r="D122" s="150">
        <v>29503</v>
      </c>
      <c r="E122" s="151">
        <v>0.13250000000000001</v>
      </c>
      <c r="F122" s="152">
        <v>0.11003499999999999</v>
      </c>
      <c r="G122" s="153">
        <f t="shared" si="1"/>
        <v>2.2465000000000013E-2</v>
      </c>
    </row>
    <row r="123" spans="1:7" s="97" customFormat="1">
      <c r="A123" s="99"/>
      <c r="D123" s="150">
        <v>29510</v>
      </c>
      <c r="E123" s="151">
        <v>0.161</v>
      </c>
      <c r="F123" s="152">
        <v>0.11024199999999999</v>
      </c>
      <c r="G123" s="153">
        <f t="shared" si="1"/>
        <v>5.0758000000000011E-2</v>
      </c>
    </row>
    <row r="124" spans="1:7" s="97" customFormat="1">
      <c r="A124" s="99"/>
      <c r="D124" s="150">
        <v>29511</v>
      </c>
      <c r="E124" s="151">
        <v>0.14499999999999999</v>
      </c>
      <c r="F124" s="152">
        <v>0.11030250000000001</v>
      </c>
      <c r="G124" s="153">
        <f t="shared" si="1"/>
        <v>3.4697499999999978E-2</v>
      </c>
    </row>
    <row r="125" spans="1:7" s="97" customFormat="1">
      <c r="A125" s="99"/>
      <c r="D125" s="150">
        <v>29525</v>
      </c>
      <c r="E125" s="151">
        <v>0.14249999999999999</v>
      </c>
      <c r="F125" s="152">
        <v>0.11107250000000005</v>
      </c>
      <c r="G125" s="153">
        <f t="shared" si="1"/>
        <v>3.1427499999999942E-2</v>
      </c>
    </row>
    <row r="126" spans="1:7" s="97" customFormat="1">
      <c r="A126" s="99"/>
      <c r="D126" s="150">
        <v>29525</v>
      </c>
      <c r="E126" s="151">
        <v>0.13750000000000001</v>
      </c>
      <c r="F126" s="152">
        <v>0.11107250000000005</v>
      </c>
      <c r="G126" s="153">
        <f t="shared" si="1"/>
        <v>2.6427499999999965E-2</v>
      </c>
    </row>
    <row r="127" spans="1:7" s="97" customFormat="1">
      <c r="A127" s="99"/>
      <c r="D127" s="150">
        <v>29529</v>
      </c>
      <c r="E127" s="151">
        <v>0.15</v>
      </c>
      <c r="F127" s="152">
        <v>0.11116000000000004</v>
      </c>
      <c r="G127" s="153">
        <f t="shared" si="1"/>
        <v>3.8839999999999958E-2</v>
      </c>
    </row>
    <row r="128" spans="1:7" s="97" customFormat="1">
      <c r="A128" s="99"/>
      <c r="D128" s="150">
        <v>29530</v>
      </c>
      <c r="E128" s="151">
        <v>0.14000000000000001</v>
      </c>
      <c r="F128" s="152">
        <v>0.1112475</v>
      </c>
      <c r="G128" s="153">
        <f t="shared" si="1"/>
        <v>2.8752500000000014E-2</v>
      </c>
    </row>
    <row r="129" spans="1:7" s="97" customFormat="1">
      <c r="A129" s="99"/>
      <c r="D129" s="150">
        <v>29530</v>
      </c>
      <c r="E129" s="151">
        <v>0.13750000000000001</v>
      </c>
      <c r="F129" s="152">
        <v>0.1112475</v>
      </c>
      <c r="G129" s="153">
        <f t="shared" si="1"/>
        <v>2.6252500000000012E-2</v>
      </c>
    </row>
    <row r="130" spans="1:7" s="97" customFormat="1">
      <c r="A130" s="99"/>
      <c r="D130" s="150">
        <v>29533</v>
      </c>
      <c r="E130" s="151">
        <v>0.13750000000000001</v>
      </c>
      <c r="F130" s="152">
        <v>0.11143350000000002</v>
      </c>
      <c r="G130" s="153">
        <f t="shared" si="1"/>
        <v>2.6066499999999992E-2</v>
      </c>
    </row>
    <row r="131" spans="1:7" s="97" customFormat="1">
      <c r="A131" s="99"/>
      <c r="D131" s="150">
        <v>29535</v>
      </c>
      <c r="E131" s="151">
        <v>0.14849999999999999</v>
      </c>
      <c r="F131" s="152">
        <v>0.11153500000000001</v>
      </c>
      <c r="G131" s="153">
        <f t="shared" si="1"/>
        <v>3.6964999999999984E-2</v>
      </c>
    </row>
    <row r="132" spans="1:7" s="97" customFormat="1">
      <c r="A132" s="99"/>
      <c r="D132" s="150">
        <v>29542</v>
      </c>
      <c r="E132" s="151">
        <v>0.14000000000000001</v>
      </c>
      <c r="F132" s="152">
        <v>0.11181100000000002</v>
      </c>
      <c r="G132" s="153">
        <f t="shared" si="1"/>
        <v>2.8188999999999992E-2</v>
      </c>
    </row>
    <row r="133" spans="1:7" s="97" customFormat="1">
      <c r="A133" s="99"/>
      <c r="D133" s="150">
        <v>29543</v>
      </c>
      <c r="E133" s="151">
        <v>0.14000000000000001</v>
      </c>
      <c r="F133" s="152">
        <v>0.11187000000000005</v>
      </c>
      <c r="G133" s="153">
        <f t="shared" si="1"/>
        <v>2.8129999999999961E-2</v>
      </c>
    </row>
    <row r="134" spans="1:7" s="97" customFormat="1">
      <c r="A134" s="99"/>
      <c r="D134" s="150">
        <v>29544</v>
      </c>
      <c r="E134" s="151">
        <v>0.13</v>
      </c>
      <c r="F134" s="152">
        <v>0.11192500000000004</v>
      </c>
      <c r="G134" s="153">
        <f t="shared" si="1"/>
        <v>1.8074999999999966E-2</v>
      </c>
    </row>
    <row r="135" spans="1:7" s="97" customFormat="1">
      <c r="A135" s="99"/>
      <c r="D135" s="150">
        <v>29549</v>
      </c>
      <c r="E135" s="151">
        <v>0.14000000000000001</v>
      </c>
      <c r="F135" s="152">
        <v>0.11206050000000004</v>
      </c>
      <c r="G135" s="153">
        <f t="shared" si="1"/>
        <v>2.7939499999999978E-2</v>
      </c>
    </row>
    <row r="136" spans="1:7" s="97" customFormat="1">
      <c r="A136" s="99"/>
      <c r="D136" s="150">
        <v>29551</v>
      </c>
      <c r="E136" s="151">
        <v>0.14000000000000001</v>
      </c>
      <c r="F136" s="152">
        <v>0.11211500000000001</v>
      </c>
      <c r="G136" s="153">
        <f t="shared" si="1"/>
        <v>2.7885000000000007E-2</v>
      </c>
    </row>
    <row r="137" spans="1:7" s="97" customFormat="1">
      <c r="A137" s="99"/>
      <c r="D137" s="150">
        <v>29563</v>
      </c>
      <c r="E137" s="151">
        <v>0.151</v>
      </c>
      <c r="F137" s="152">
        <v>0.11222860000000001</v>
      </c>
      <c r="G137" s="153">
        <f t="shared" si="1"/>
        <v>3.8771399999999984E-2</v>
      </c>
    </row>
    <row r="138" spans="1:7" s="97" customFormat="1">
      <c r="A138" s="99"/>
      <c r="D138" s="150">
        <v>29563</v>
      </c>
      <c r="E138" s="151">
        <v>0.14150000000000001</v>
      </c>
      <c r="F138" s="152">
        <v>0.11222860000000001</v>
      </c>
      <c r="G138" s="153">
        <f t="shared" si="1"/>
        <v>2.9271400000000003E-2</v>
      </c>
    </row>
    <row r="139" spans="1:7" s="97" customFormat="1">
      <c r="A139" s="99"/>
      <c r="D139" s="150">
        <v>29564</v>
      </c>
      <c r="E139" s="151">
        <v>0.1535</v>
      </c>
      <c r="F139" s="152">
        <v>0.1122242</v>
      </c>
      <c r="G139" s="153">
        <f t="shared" si="1"/>
        <v>4.1275800000000001E-2</v>
      </c>
    </row>
    <row r="140" spans="1:7" s="97" customFormat="1">
      <c r="A140" s="99"/>
      <c r="D140" s="150">
        <v>29567</v>
      </c>
      <c r="E140" s="151">
        <v>0.1545</v>
      </c>
      <c r="F140" s="152">
        <v>0.11225749999999998</v>
      </c>
      <c r="G140" s="153">
        <f t="shared" si="1"/>
        <v>4.2242500000000016E-2</v>
      </c>
    </row>
    <row r="141" spans="1:7" s="97" customFormat="1">
      <c r="A141" s="99"/>
      <c r="D141" s="150">
        <v>29572</v>
      </c>
      <c r="E141" s="151">
        <v>0.13250000000000001</v>
      </c>
      <c r="F141" s="152">
        <v>0.11231979999999998</v>
      </c>
      <c r="G141" s="153">
        <f t="shared" si="1"/>
        <v>2.0180200000000023E-2</v>
      </c>
    </row>
    <row r="142" spans="1:7" s="97" customFormat="1">
      <c r="A142" s="99"/>
      <c r="D142" s="150">
        <v>29573</v>
      </c>
      <c r="E142" s="151">
        <v>0.158</v>
      </c>
      <c r="F142" s="152">
        <v>0.1123349</v>
      </c>
      <c r="G142" s="153">
        <f t="shared" si="1"/>
        <v>4.56651E-2</v>
      </c>
    </row>
    <row r="143" spans="1:7" s="97" customFormat="1">
      <c r="A143" s="99"/>
      <c r="D143" s="150">
        <v>29574</v>
      </c>
      <c r="E143" s="151">
        <v>0.1464</v>
      </c>
      <c r="F143" s="152">
        <v>0.1123285</v>
      </c>
      <c r="G143" s="153">
        <f t="shared" si="1"/>
        <v>3.4071500000000005E-2</v>
      </c>
    </row>
    <row r="144" spans="1:7" s="97" customFormat="1">
      <c r="A144" s="99"/>
      <c r="D144" s="150">
        <v>29574</v>
      </c>
      <c r="E144" s="151">
        <v>0.14499999999999999</v>
      </c>
      <c r="F144" s="152">
        <v>0.1123285</v>
      </c>
      <c r="G144" s="153">
        <f t="shared" si="1"/>
        <v>3.2671499999999992E-2</v>
      </c>
    </row>
    <row r="145" spans="1:7" s="97" customFormat="1">
      <c r="A145" s="99"/>
      <c r="D145" s="150">
        <v>29577</v>
      </c>
      <c r="E145" s="151">
        <v>0.15</v>
      </c>
      <c r="F145" s="152">
        <v>0.1122961</v>
      </c>
      <c r="G145" s="153">
        <f t="shared" si="1"/>
        <v>3.7703899999999999E-2</v>
      </c>
    </row>
    <row r="146" spans="1:7" s="97" customFormat="1">
      <c r="A146" s="99"/>
      <c r="D146" s="150">
        <v>29577</v>
      </c>
      <c r="E146" s="151">
        <v>0.13449999999999998</v>
      </c>
      <c r="F146" s="152">
        <v>0.1122961</v>
      </c>
      <c r="G146" s="153">
        <f t="shared" si="1"/>
        <v>2.2203899999999985E-2</v>
      </c>
    </row>
    <row r="147" spans="1:7" s="97" customFormat="1">
      <c r="A147" s="99"/>
      <c r="D147" s="150">
        <v>29585</v>
      </c>
      <c r="E147" s="151">
        <v>0.14949999999999999</v>
      </c>
      <c r="F147" s="152">
        <v>0.1121776</v>
      </c>
      <c r="G147" s="153">
        <f t="shared" si="1"/>
        <v>3.7322399999999992E-2</v>
      </c>
    </row>
    <row r="148" spans="1:7" s="97" customFormat="1">
      <c r="A148" s="99"/>
      <c r="D148" s="150">
        <v>29585</v>
      </c>
      <c r="E148" s="151">
        <v>0.14499999999999999</v>
      </c>
      <c r="F148" s="152">
        <v>0.1121776</v>
      </c>
      <c r="G148" s="153">
        <f t="shared" si="1"/>
        <v>3.2822399999999988E-2</v>
      </c>
    </row>
    <row r="149" spans="1:7" s="97" customFormat="1">
      <c r="A149" s="99"/>
      <c r="D149" s="150">
        <v>29586</v>
      </c>
      <c r="E149" s="151">
        <v>0.13390000000000002</v>
      </c>
      <c r="F149" s="152">
        <v>0.11216720000000002</v>
      </c>
      <c r="G149" s="153">
        <f t="shared" si="1"/>
        <v>2.1732799999999997E-2</v>
      </c>
    </row>
    <row r="150" spans="1:7" s="97" customFormat="1">
      <c r="A150" s="99"/>
      <c r="D150" s="150">
        <v>29588</v>
      </c>
      <c r="E150" s="151">
        <v>0.1525</v>
      </c>
      <c r="F150" s="152">
        <v>0.11215730000000003</v>
      </c>
      <c r="G150" s="153">
        <f t="shared" si="1"/>
        <v>4.0342699999999967E-2</v>
      </c>
    </row>
    <row r="151" spans="1:7" s="97" customFormat="1">
      <c r="A151" s="99"/>
      <c r="D151" s="150">
        <v>29593</v>
      </c>
      <c r="E151" s="151">
        <v>0.14300000000000002</v>
      </c>
      <c r="F151" s="152">
        <v>0.1121106</v>
      </c>
      <c r="G151" s="153">
        <f t="shared" si="1"/>
        <v>3.0889400000000011E-2</v>
      </c>
    </row>
    <row r="152" spans="1:7" s="97" customFormat="1">
      <c r="A152" s="99"/>
      <c r="D152" s="150">
        <v>29605</v>
      </c>
      <c r="E152" s="151">
        <v>0.1525</v>
      </c>
      <c r="F152" s="152">
        <v>0.11197739999999998</v>
      </c>
      <c r="G152" s="153">
        <f t="shared" si="1"/>
        <v>4.052260000000002E-2</v>
      </c>
    </row>
    <row r="153" spans="1:7" s="97" customFormat="1">
      <c r="A153" s="99"/>
      <c r="D153" s="150">
        <v>29609</v>
      </c>
      <c r="E153" s="151">
        <v>0.14400000000000002</v>
      </c>
      <c r="F153" s="152">
        <v>0.11200329999999997</v>
      </c>
      <c r="G153" s="153">
        <f t="shared" si="1"/>
        <v>3.1996700000000045E-2</v>
      </c>
    </row>
    <row r="154" spans="1:7" s="97" customFormat="1">
      <c r="A154" s="99"/>
      <c r="D154" s="150">
        <v>29609</v>
      </c>
      <c r="E154" s="151">
        <v>0.13100000000000001</v>
      </c>
      <c r="F154" s="152">
        <v>0.11200329999999997</v>
      </c>
      <c r="G154" s="153">
        <f t="shared" si="1"/>
        <v>1.8996700000000033E-2</v>
      </c>
    </row>
    <row r="155" spans="1:7" s="97" customFormat="1">
      <c r="A155" s="99"/>
      <c r="D155" s="150">
        <v>29612</v>
      </c>
      <c r="E155" s="151">
        <v>0.1525</v>
      </c>
      <c r="F155" s="152">
        <v>0.11202489999999996</v>
      </c>
      <c r="G155" s="153">
        <f t="shared" si="1"/>
        <v>4.0475100000000042E-2</v>
      </c>
    </row>
    <row r="156" spans="1:7" s="97" customFormat="1">
      <c r="A156" s="99"/>
      <c r="D156" s="150">
        <v>29613</v>
      </c>
      <c r="E156" s="151">
        <v>0.15</v>
      </c>
      <c r="F156" s="152">
        <v>0.11205099999999996</v>
      </c>
      <c r="G156" s="153">
        <f t="shared" si="1"/>
        <v>3.7949000000000038E-2</v>
      </c>
    </row>
    <row r="157" spans="1:7" s="97" customFormat="1">
      <c r="A157" s="99"/>
      <c r="D157" s="150">
        <v>29617</v>
      </c>
      <c r="E157" s="151">
        <v>0.13470000000000001</v>
      </c>
      <c r="F157" s="152">
        <v>0.11216229999999999</v>
      </c>
      <c r="G157" s="153">
        <f t="shared" si="1"/>
        <v>2.2537700000000022E-2</v>
      </c>
    </row>
    <row r="158" spans="1:7" s="97" customFormat="1">
      <c r="A158" s="99"/>
      <c r="D158" s="150">
        <v>29620</v>
      </c>
      <c r="E158" s="151">
        <v>0.1525</v>
      </c>
      <c r="F158" s="152">
        <v>0.11229649999999998</v>
      </c>
      <c r="G158" s="153">
        <f t="shared" si="1"/>
        <v>4.0203500000000017E-2</v>
      </c>
    </row>
    <row r="159" spans="1:7" s="97" customFormat="1">
      <c r="A159" s="99"/>
      <c r="D159" s="150">
        <v>29622</v>
      </c>
      <c r="E159" s="151">
        <v>0.1575</v>
      </c>
      <c r="F159" s="152">
        <v>0.11245769999999997</v>
      </c>
      <c r="G159" s="153">
        <f t="shared" si="1"/>
        <v>4.5042300000000035E-2</v>
      </c>
    </row>
    <row r="160" spans="1:7" s="97" customFormat="1">
      <c r="A160" s="99"/>
      <c r="D160" s="150">
        <v>29628</v>
      </c>
      <c r="E160" s="151">
        <v>0.156</v>
      </c>
      <c r="F160" s="152">
        <v>0.11282909999999997</v>
      </c>
      <c r="G160" s="153">
        <f t="shared" si="1"/>
        <v>4.3170900000000026E-2</v>
      </c>
    </row>
    <row r="161" spans="1:7" s="97" customFormat="1">
      <c r="A161" s="99"/>
      <c r="D161" s="150">
        <v>29637</v>
      </c>
      <c r="E161" s="151">
        <v>0.1525</v>
      </c>
      <c r="F161" s="152">
        <v>0.1133156</v>
      </c>
      <c r="G161" s="153">
        <f t="shared" si="1"/>
        <v>3.9184399999999994E-2</v>
      </c>
    </row>
    <row r="162" spans="1:7" s="97" customFormat="1">
      <c r="A162" s="99"/>
      <c r="D162" s="150">
        <v>29656</v>
      </c>
      <c r="E162" s="151">
        <v>0.154</v>
      </c>
      <c r="F162" s="152">
        <v>0.11493489999999998</v>
      </c>
      <c r="G162" s="153">
        <f t="shared" si="1"/>
        <v>3.9065100000000019E-2</v>
      </c>
    </row>
    <row r="163" spans="1:7" s="97" customFormat="1">
      <c r="A163" s="99"/>
      <c r="D163" s="150">
        <v>29657</v>
      </c>
      <c r="E163" s="151">
        <v>0.16</v>
      </c>
      <c r="F163" s="152">
        <v>0.11504899999999997</v>
      </c>
      <c r="G163" s="153">
        <f t="shared" si="1"/>
        <v>4.4951000000000033E-2</v>
      </c>
    </row>
    <row r="164" spans="1:7" s="97" customFormat="1">
      <c r="A164" s="99"/>
      <c r="D164" s="150">
        <v>29657</v>
      </c>
      <c r="E164" s="151">
        <v>0.14510000000000001</v>
      </c>
      <c r="F164" s="152">
        <v>0.11504899999999997</v>
      </c>
      <c r="G164" s="153">
        <f t="shared" si="1"/>
        <v>3.0051000000000036E-2</v>
      </c>
    </row>
    <row r="165" spans="1:7" s="97" customFormat="1">
      <c r="A165" s="99"/>
      <c r="D165" s="150">
        <v>29658</v>
      </c>
      <c r="E165" s="151">
        <v>0.13019999999999998</v>
      </c>
      <c r="F165" s="152">
        <v>0.11515309999999994</v>
      </c>
      <c r="G165" s="153">
        <f t="shared" si="1"/>
        <v>1.5046900000000044E-2</v>
      </c>
    </row>
    <row r="166" spans="1:7" s="97" customFormat="1">
      <c r="A166" s="99"/>
      <c r="D166" s="150">
        <v>29663</v>
      </c>
      <c r="E166" s="151">
        <v>0.16190000000000002</v>
      </c>
      <c r="F166" s="152">
        <v>0.11547389999999998</v>
      </c>
      <c r="G166" s="153">
        <f t="shared" si="1"/>
        <v>4.642610000000004E-2</v>
      </c>
    </row>
    <row r="167" spans="1:7" s="97" customFormat="1">
      <c r="A167" s="99"/>
      <c r="D167" s="150">
        <v>29664</v>
      </c>
      <c r="E167" s="151">
        <v>0.13750000000000001</v>
      </c>
      <c r="F167" s="152">
        <v>0.11557199999999997</v>
      </c>
      <c r="G167" s="153">
        <f t="shared" si="1"/>
        <v>2.1928000000000045E-2</v>
      </c>
    </row>
    <row r="168" spans="1:7" s="97" customFormat="1">
      <c r="A168" s="99"/>
      <c r="D168" s="150">
        <v>29668</v>
      </c>
      <c r="E168" s="151">
        <v>0.14300000000000002</v>
      </c>
      <c r="F168" s="152">
        <v>0.11578369999999996</v>
      </c>
      <c r="G168" s="153">
        <f t="shared" si="1"/>
        <v>2.7216300000000054E-2</v>
      </c>
    </row>
    <row r="169" spans="1:7" s="97" customFormat="1">
      <c r="A169" s="99"/>
      <c r="D169" s="150">
        <v>29670</v>
      </c>
      <c r="E169" s="151">
        <v>0.153</v>
      </c>
      <c r="F169" s="152">
        <v>0.11604089999999995</v>
      </c>
      <c r="G169" s="153">
        <f t="shared" si="1"/>
        <v>3.695910000000005E-2</v>
      </c>
    </row>
    <row r="170" spans="1:7" s="97" customFormat="1">
      <c r="A170" s="99"/>
      <c r="D170" s="150">
        <v>29677</v>
      </c>
      <c r="E170" s="151">
        <v>0.14529999999999998</v>
      </c>
      <c r="F170" s="152">
        <v>0.11677039999999993</v>
      </c>
      <c r="G170" s="153">
        <f t="shared" si="1"/>
        <v>2.8529600000000058E-2</v>
      </c>
    </row>
    <row r="171" spans="1:7" s="97" customFormat="1">
      <c r="A171" s="99"/>
      <c r="D171" s="150">
        <v>29679</v>
      </c>
      <c r="E171" s="151">
        <v>0.191</v>
      </c>
      <c r="F171" s="152">
        <v>0.11710309999999995</v>
      </c>
      <c r="G171" s="153">
        <f t="shared" si="1"/>
        <v>7.3896900000000057E-2</v>
      </c>
    </row>
    <row r="172" spans="1:7" s="97" customFormat="1">
      <c r="A172" s="99"/>
      <c r="D172" s="150">
        <v>29685</v>
      </c>
      <c r="E172" s="151">
        <v>0.17</v>
      </c>
      <c r="F172" s="152">
        <v>0.11781649999999995</v>
      </c>
      <c r="G172" s="153">
        <f t="shared" si="1"/>
        <v>5.2183500000000063E-2</v>
      </c>
    </row>
    <row r="173" spans="1:7" s="97" customFormat="1">
      <c r="A173" s="99"/>
      <c r="D173" s="150">
        <v>29685</v>
      </c>
      <c r="E173" s="151">
        <v>0.16500000000000001</v>
      </c>
      <c r="F173" s="152">
        <v>0.11781649999999995</v>
      </c>
      <c r="G173" s="153">
        <f t="shared" si="1"/>
        <v>4.7183500000000059E-2</v>
      </c>
    </row>
    <row r="174" spans="1:7" s="97" customFormat="1">
      <c r="A174" s="99"/>
      <c r="D174" s="150">
        <v>29685</v>
      </c>
      <c r="E174" s="151">
        <v>0.153</v>
      </c>
      <c r="F174" s="152">
        <v>0.11781649999999995</v>
      </c>
      <c r="G174" s="153">
        <f t="shared" si="1"/>
        <v>3.5183500000000048E-2</v>
      </c>
    </row>
    <row r="175" spans="1:7" s="97" customFormat="1">
      <c r="A175" s="99"/>
      <c r="D175" s="150">
        <v>29685</v>
      </c>
      <c r="E175" s="151">
        <v>0.15</v>
      </c>
      <c r="F175" s="152">
        <v>0.11781649999999995</v>
      </c>
      <c r="G175" s="153">
        <f t="shared" ref="G175:G238" si="2">E175-F175</f>
        <v>3.2183500000000045E-2</v>
      </c>
    </row>
    <row r="176" spans="1:7" s="97" customFormat="1">
      <c r="A176" s="99"/>
      <c r="D176" s="150">
        <v>29686</v>
      </c>
      <c r="E176" s="151">
        <v>0.13750000000000001</v>
      </c>
      <c r="F176" s="152">
        <v>0.11799909999999997</v>
      </c>
      <c r="G176" s="153">
        <f t="shared" si="2"/>
        <v>1.9500900000000043E-2</v>
      </c>
    </row>
    <row r="177" spans="1:7" s="97" customFormat="1">
      <c r="A177" s="99"/>
      <c r="D177" s="150">
        <v>29689</v>
      </c>
      <c r="E177" s="151">
        <v>0.13570000000000002</v>
      </c>
      <c r="F177" s="152">
        <v>0.11817769999999996</v>
      </c>
      <c r="G177" s="153">
        <f t="shared" si="2"/>
        <v>1.752230000000006E-2</v>
      </c>
    </row>
    <row r="178" spans="1:7" s="97" customFormat="1">
      <c r="A178" s="99"/>
      <c r="D178" s="150">
        <v>29691</v>
      </c>
      <c r="E178" s="151">
        <v>0.153</v>
      </c>
      <c r="F178" s="152">
        <v>0.11852439999999996</v>
      </c>
      <c r="G178" s="153">
        <f t="shared" si="2"/>
        <v>3.4475600000000037E-2</v>
      </c>
    </row>
    <row r="179" spans="1:7" s="97" customFormat="1">
      <c r="A179" s="99"/>
      <c r="D179" s="150">
        <v>29692</v>
      </c>
      <c r="E179" s="151">
        <v>0.13500000000000001</v>
      </c>
      <c r="F179" s="152">
        <v>0.11869499999999997</v>
      </c>
      <c r="G179" s="153">
        <f t="shared" si="2"/>
        <v>1.6305000000000042E-2</v>
      </c>
    </row>
    <row r="180" spans="1:7" s="97" customFormat="1">
      <c r="A180" s="99"/>
      <c r="D180" s="150">
        <v>29693</v>
      </c>
      <c r="E180" s="151">
        <v>0.14099999999999999</v>
      </c>
      <c r="F180" s="152">
        <v>0.11869499999999997</v>
      </c>
      <c r="G180" s="153">
        <f t="shared" si="2"/>
        <v>2.2305000000000019E-2</v>
      </c>
    </row>
    <row r="181" spans="1:7" s="97" customFormat="1">
      <c r="A181" s="99"/>
      <c r="D181" s="150">
        <v>29697</v>
      </c>
      <c r="E181" s="151">
        <v>0.16800000000000001</v>
      </c>
      <c r="F181" s="152">
        <v>0.11901569999999997</v>
      </c>
      <c r="G181" s="153">
        <f t="shared" si="2"/>
        <v>4.8984300000000036E-2</v>
      </c>
    </row>
    <row r="182" spans="1:7" s="97" customFormat="1">
      <c r="A182" s="99"/>
      <c r="D182" s="150">
        <v>29697</v>
      </c>
      <c r="E182" s="151">
        <v>0.14000000000000001</v>
      </c>
      <c r="F182" s="152">
        <v>0.11901569999999997</v>
      </c>
      <c r="G182" s="153">
        <f t="shared" si="2"/>
        <v>2.0984300000000039E-2</v>
      </c>
    </row>
    <row r="183" spans="1:7" s="97" customFormat="1">
      <c r="A183" s="99"/>
      <c r="D183" s="150">
        <v>29700</v>
      </c>
      <c r="E183" s="151">
        <v>0.16</v>
      </c>
      <c r="F183" s="152">
        <v>0.11949799999999998</v>
      </c>
      <c r="G183" s="153">
        <f t="shared" si="2"/>
        <v>4.0502000000000024E-2</v>
      </c>
    </row>
    <row r="184" spans="1:7" s="97" customFormat="1">
      <c r="A184" s="99"/>
      <c r="D184" s="150">
        <v>29703</v>
      </c>
      <c r="E184" s="151">
        <v>0.1361</v>
      </c>
      <c r="F184" s="152">
        <v>0.1196561</v>
      </c>
      <c r="G184" s="153">
        <f t="shared" si="2"/>
        <v>1.6443899999999997E-2</v>
      </c>
    </row>
    <row r="185" spans="1:7" s="97" customFormat="1">
      <c r="A185" s="99"/>
      <c r="D185" s="150">
        <v>29703</v>
      </c>
      <c r="E185" s="151">
        <v>0.125</v>
      </c>
      <c r="F185" s="152">
        <v>0.1196561</v>
      </c>
      <c r="G185" s="153">
        <f t="shared" si="2"/>
        <v>5.3438999999999987E-3</v>
      </c>
    </row>
    <row r="186" spans="1:7" s="97" customFormat="1">
      <c r="A186" s="99"/>
      <c r="D186" s="150">
        <v>29705</v>
      </c>
      <c r="E186" s="151">
        <v>0.13650000000000001</v>
      </c>
      <c r="F186" s="152">
        <v>0.11999079999999999</v>
      </c>
      <c r="G186" s="153">
        <f t="shared" si="2"/>
        <v>1.6509200000000016E-2</v>
      </c>
    </row>
    <row r="187" spans="1:7" s="97" customFormat="1">
      <c r="A187" s="99"/>
      <c r="D187" s="150">
        <v>29706</v>
      </c>
      <c r="E187" s="151">
        <v>0.13500000000000001</v>
      </c>
      <c r="F187" s="152">
        <v>0.1201629</v>
      </c>
      <c r="G187" s="153">
        <f t="shared" si="2"/>
        <v>1.4837100000000006E-2</v>
      </c>
    </row>
    <row r="188" spans="1:7" s="97" customFormat="1">
      <c r="A188" s="99"/>
      <c r="D188" s="150">
        <v>29710</v>
      </c>
      <c r="E188" s="151">
        <v>0.16219999999999998</v>
      </c>
      <c r="F188" s="152">
        <v>0.12050859999999998</v>
      </c>
      <c r="G188" s="153">
        <f t="shared" si="2"/>
        <v>4.1691400000000003E-2</v>
      </c>
    </row>
    <row r="189" spans="1:7" s="97" customFormat="1">
      <c r="A189" s="99"/>
      <c r="D189" s="150">
        <v>29711</v>
      </c>
      <c r="E189" s="151">
        <v>0.14400000000000002</v>
      </c>
      <c r="F189" s="152">
        <v>0.12070469999999998</v>
      </c>
      <c r="G189" s="153">
        <f t="shared" si="2"/>
        <v>2.3295300000000033E-2</v>
      </c>
    </row>
    <row r="190" spans="1:7" s="97" customFormat="1">
      <c r="A190" s="99"/>
      <c r="D190" s="150">
        <v>29713</v>
      </c>
      <c r="E190" s="151">
        <v>0.16269999999999998</v>
      </c>
      <c r="F190" s="152">
        <v>0.1210854</v>
      </c>
      <c r="G190" s="153">
        <f t="shared" si="2"/>
        <v>4.1614599999999988E-2</v>
      </c>
    </row>
    <row r="191" spans="1:7" s="97" customFormat="1">
      <c r="A191" s="99"/>
      <c r="D191" s="150">
        <v>29713</v>
      </c>
      <c r="E191" s="151">
        <v>0.16250000000000001</v>
      </c>
      <c r="F191" s="152">
        <v>0.1210854</v>
      </c>
      <c r="G191" s="153">
        <f t="shared" si="2"/>
        <v>4.141460000000001E-2</v>
      </c>
    </row>
    <row r="192" spans="1:7" s="97" customFormat="1">
      <c r="A192" s="99"/>
      <c r="D192" s="150">
        <v>29714</v>
      </c>
      <c r="E192" s="151">
        <v>0.16</v>
      </c>
      <c r="F192" s="152">
        <v>0.12126399999999998</v>
      </c>
      <c r="G192" s="153">
        <f t="shared" si="2"/>
        <v>3.873600000000002E-2</v>
      </c>
    </row>
    <row r="193" spans="1:7" s="97" customFormat="1">
      <c r="A193" s="99"/>
      <c r="D193" s="150">
        <v>29714</v>
      </c>
      <c r="E193" s="151">
        <v>0.13</v>
      </c>
      <c r="F193" s="152">
        <v>0.12126399999999998</v>
      </c>
      <c r="G193" s="153">
        <f t="shared" si="2"/>
        <v>8.7360000000000215E-3</v>
      </c>
    </row>
    <row r="194" spans="1:7" s="97" customFormat="1">
      <c r="A194" s="99"/>
      <c r="D194" s="150">
        <v>29718</v>
      </c>
      <c r="E194" s="151">
        <v>0.13500000000000001</v>
      </c>
      <c r="F194" s="152">
        <v>0.12164169999999999</v>
      </c>
      <c r="G194" s="153">
        <f t="shared" si="2"/>
        <v>1.3358300000000017E-2</v>
      </c>
    </row>
    <row r="195" spans="1:7" s="97" customFormat="1">
      <c r="A195" s="99"/>
      <c r="D195" s="150">
        <v>29721</v>
      </c>
      <c r="E195" s="151">
        <v>0.1575</v>
      </c>
      <c r="F195" s="152">
        <v>0.12216549999999998</v>
      </c>
      <c r="G195" s="153">
        <f t="shared" si="2"/>
        <v>3.5334500000000019E-2</v>
      </c>
    </row>
    <row r="196" spans="1:7" s="97" customFormat="1">
      <c r="A196" s="99"/>
      <c r="D196" s="150">
        <v>29724</v>
      </c>
      <c r="E196" s="151">
        <v>0.14880000000000002</v>
      </c>
      <c r="F196" s="152">
        <v>0.12231009999999998</v>
      </c>
      <c r="G196" s="153">
        <f t="shared" si="2"/>
        <v>2.6489900000000038E-2</v>
      </c>
    </row>
    <row r="197" spans="1:7" s="97" customFormat="1">
      <c r="A197" s="99"/>
      <c r="D197" s="150">
        <v>29726</v>
      </c>
      <c r="E197" s="151">
        <v>0.16</v>
      </c>
      <c r="F197" s="152">
        <v>0.12261079999999999</v>
      </c>
      <c r="G197" s="153">
        <f t="shared" si="2"/>
        <v>3.7389200000000011E-2</v>
      </c>
    </row>
    <row r="198" spans="1:7" s="97" customFormat="1">
      <c r="A198" s="99"/>
      <c r="D198" s="150">
        <v>29727</v>
      </c>
      <c r="E198" s="151">
        <v>0.14000000000000001</v>
      </c>
      <c r="F198" s="152">
        <v>0.12274739999999999</v>
      </c>
      <c r="G198" s="153">
        <f t="shared" si="2"/>
        <v>1.7252600000000021E-2</v>
      </c>
    </row>
    <row r="199" spans="1:7" s="97" customFormat="1">
      <c r="A199" s="99"/>
      <c r="D199" s="150">
        <v>29732</v>
      </c>
      <c r="E199" s="151">
        <v>0.14899999999999999</v>
      </c>
      <c r="F199" s="152">
        <v>0.12300459999999999</v>
      </c>
      <c r="G199" s="153">
        <f t="shared" si="2"/>
        <v>2.5995400000000002E-2</v>
      </c>
    </row>
    <row r="200" spans="1:7" s="97" customFormat="1">
      <c r="A200" s="99"/>
      <c r="D200" s="150">
        <v>29733</v>
      </c>
      <c r="E200" s="151">
        <v>0.15</v>
      </c>
      <c r="F200" s="152">
        <v>0.12313369999999998</v>
      </c>
      <c r="G200" s="153">
        <f t="shared" si="2"/>
        <v>2.686630000000001E-2</v>
      </c>
    </row>
    <row r="201" spans="1:7" s="97" customFormat="1">
      <c r="A201" s="99"/>
      <c r="D201" s="150">
        <v>29735</v>
      </c>
      <c r="E201" s="151">
        <v>0.155</v>
      </c>
      <c r="F201" s="152">
        <v>0.12337140000000002</v>
      </c>
      <c r="G201" s="153">
        <f t="shared" si="2"/>
        <v>3.1628599999999979E-2</v>
      </c>
    </row>
    <row r="202" spans="1:7" s="97" customFormat="1">
      <c r="A202" s="99"/>
      <c r="D202" s="150">
        <v>29738</v>
      </c>
      <c r="E202" s="151">
        <v>0.16500000000000001</v>
      </c>
      <c r="F202" s="152">
        <v>0.12347949999999998</v>
      </c>
      <c r="G202" s="153">
        <f t="shared" si="2"/>
        <v>4.152050000000003E-2</v>
      </c>
    </row>
    <row r="203" spans="1:7" s="97" customFormat="1">
      <c r="A203" s="99"/>
      <c r="D203" s="150">
        <v>29740</v>
      </c>
      <c r="E203" s="151">
        <v>0.1467</v>
      </c>
      <c r="F203" s="152">
        <v>0.1236872</v>
      </c>
      <c r="G203" s="153">
        <f t="shared" si="2"/>
        <v>2.30128E-2</v>
      </c>
    </row>
    <row r="204" spans="1:7" s="97" customFormat="1">
      <c r="A204" s="99"/>
      <c r="D204" s="150">
        <v>29742</v>
      </c>
      <c r="E204" s="151">
        <v>0.13</v>
      </c>
      <c r="F204" s="152">
        <v>0.12390339999999998</v>
      </c>
      <c r="G204" s="153">
        <f t="shared" si="2"/>
        <v>6.0966000000000214E-3</v>
      </c>
    </row>
    <row r="205" spans="1:7" s="97" customFormat="1">
      <c r="A205" s="99"/>
      <c r="D205" s="150">
        <v>29747</v>
      </c>
      <c r="E205" s="151">
        <v>0.16750000000000001</v>
      </c>
      <c r="F205" s="152">
        <v>0.12418219999999999</v>
      </c>
      <c r="G205" s="153">
        <f t="shared" si="2"/>
        <v>4.3317800000000017E-2</v>
      </c>
    </row>
    <row r="206" spans="1:7" s="97" customFormat="1">
      <c r="A206" s="99"/>
      <c r="D206" s="150">
        <v>29754</v>
      </c>
      <c r="E206" s="151">
        <v>0.14400000000000002</v>
      </c>
      <c r="F206" s="152">
        <v>0.12458070000000003</v>
      </c>
      <c r="G206" s="153">
        <f t="shared" si="2"/>
        <v>1.9419299999999987E-2</v>
      </c>
    </row>
    <row r="207" spans="1:7" s="97" customFormat="1">
      <c r="A207" s="99"/>
      <c r="D207" s="150">
        <v>29755</v>
      </c>
      <c r="E207" s="151">
        <v>0.16329999999999997</v>
      </c>
      <c r="F207" s="152">
        <v>0.1246633</v>
      </c>
      <c r="G207" s="153">
        <f t="shared" si="2"/>
        <v>3.8636699999999968E-2</v>
      </c>
    </row>
    <row r="208" spans="1:7" s="97" customFormat="1">
      <c r="A208" s="99"/>
      <c r="D208" s="150">
        <v>29762</v>
      </c>
      <c r="E208" s="151">
        <v>0.14749999999999999</v>
      </c>
      <c r="F208" s="152">
        <v>0.12512629999999997</v>
      </c>
      <c r="G208" s="153">
        <f t="shared" si="2"/>
        <v>2.2373700000000024E-2</v>
      </c>
    </row>
    <row r="209" spans="1:7" s="97" customFormat="1">
      <c r="A209" s="99"/>
      <c r="D209" s="150">
        <v>29763</v>
      </c>
      <c r="E209" s="151">
        <v>0.16</v>
      </c>
      <c r="F209" s="152">
        <v>0.12523039999999996</v>
      </c>
      <c r="G209" s="153">
        <f t="shared" si="2"/>
        <v>3.4769600000000039E-2</v>
      </c>
    </row>
    <row r="210" spans="1:7" s="97" customFormat="1">
      <c r="A210" s="99"/>
      <c r="D210" s="150">
        <v>29767</v>
      </c>
      <c r="E210" s="151">
        <v>0.1525</v>
      </c>
      <c r="F210" s="152">
        <v>0.1254411</v>
      </c>
      <c r="G210" s="153">
        <f t="shared" si="2"/>
        <v>2.7058899999999997E-2</v>
      </c>
    </row>
    <row r="211" spans="1:7" s="97" customFormat="1">
      <c r="A211" s="99"/>
      <c r="D211" s="150">
        <v>29768</v>
      </c>
      <c r="E211" s="151">
        <v>0.17499999999999999</v>
      </c>
      <c r="F211" s="152">
        <v>0.1255637</v>
      </c>
      <c r="G211" s="153">
        <f t="shared" si="2"/>
        <v>4.9436299999999989E-2</v>
      </c>
    </row>
    <row r="212" spans="1:7" s="97" customFormat="1">
      <c r="A212" s="99"/>
      <c r="D212" s="150">
        <v>29768</v>
      </c>
      <c r="E212" s="151">
        <v>0.155</v>
      </c>
      <c r="F212" s="152">
        <v>0.1255637</v>
      </c>
      <c r="G212" s="153">
        <f t="shared" si="2"/>
        <v>2.9436299999999999E-2</v>
      </c>
    </row>
    <row r="213" spans="1:7" s="97" customFormat="1">
      <c r="A213" s="99"/>
      <c r="D213" s="150">
        <v>29777</v>
      </c>
      <c r="E213" s="151">
        <v>0.16</v>
      </c>
      <c r="F213" s="152">
        <v>0.12617979999999998</v>
      </c>
      <c r="G213" s="153">
        <f t="shared" si="2"/>
        <v>3.3820200000000022E-2</v>
      </c>
    </row>
    <row r="214" spans="1:7" s="97" customFormat="1">
      <c r="A214" s="99"/>
      <c r="D214" s="150">
        <v>29781</v>
      </c>
      <c r="E214" s="151">
        <v>0.16899999999999998</v>
      </c>
      <c r="F214" s="152">
        <v>0.12637849999999998</v>
      </c>
      <c r="G214" s="153">
        <f t="shared" si="2"/>
        <v>4.2621500000000007E-2</v>
      </c>
    </row>
    <row r="215" spans="1:7" s="97" customFormat="1">
      <c r="A215" s="99"/>
      <c r="D215" s="150">
        <v>29782</v>
      </c>
      <c r="E215" s="151">
        <v>0.16</v>
      </c>
      <c r="F215" s="152">
        <v>0.12646959999999999</v>
      </c>
      <c r="G215" s="153">
        <f t="shared" si="2"/>
        <v>3.3530400000000016E-2</v>
      </c>
    </row>
    <row r="216" spans="1:7" s="97" customFormat="1">
      <c r="A216" s="99"/>
      <c r="D216" s="150">
        <v>29784</v>
      </c>
      <c r="E216" s="151">
        <v>0.15</v>
      </c>
      <c r="F216" s="152">
        <v>0.12665230000000002</v>
      </c>
      <c r="G216" s="153">
        <f t="shared" si="2"/>
        <v>2.3347699999999971E-2</v>
      </c>
    </row>
    <row r="217" spans="1:7" s="97" customFormat="1">
      <c r="A217" s="99"/>
      <c r="D217" s="150">
        <v>29787</v>
      </c>
      <c r="E217" s="151">
        <v>0.15</v>
      </c>
      <c r="F217" s="152">
        <v>0.12675539999999999</v>
      </c>
      <c r="G217" s="153">
        <f t="shared" si="2"/>
        <v>2.3244600000000004E-2</v>
      </c>
    </row>
    <row r="218" spans="1:7" s="97" customFormat="1">
      <c r="A218" s="99"/>
      <c r="D218" s="150">
        <v>29788</v>
      </c>
      <c r="E218" s="151">
        <v>0.14000000000000001</v>
      </c>
      <c r="F218" s="152">
        <v>0.12685100000000002</v>
      </c>
      <c r="G218" s="153">
        <f t="shared" si="2"/>
        <v>1.3148999999999994E-2</v>
      </c>
    </row>
    <row r="219" spans="1:7" s="97" customFormat="1">
      <c r="A219" s="99"/>
      <c r="D219" s="150">
        <v>29795</v>
      </c>
      <c r="E219" s="151">
        <v>0.1348</v>
      </c>
      <c r="F219" s="152">
        <v>0.12741050000000001</v>
      </c>
      <c r="G219" s="153">
        <f t="shared" si="2"/>
        <v>7.3894999999999933E-3</v>
      </c>
    </row>
    <row r="220" spans="1:7" s="97" customFormat="1">
      <c r="A220" s="99"/>
      <c r="D220" s="150">
        <v>29798</v>
      </c>
      <c r="E220" s="151">
        <v>0.16</v>
      </c>
      <c r="F220" s="152">
        <v>0.12780780000000003</v>
      </c>
      <c r="G220" s="153">
        <f t="shared" si="2"/>
        <v>3.2192199999999976E-2</v>
      </c>
    </row>
    <row r="221" spans="1:7" s="97" customFormat="1">
      <c r="A221" s="99"/>
      <c r="D221" s="150">
        <v>29798</v>
      </c>
      <c r="E221" s="151">
        <v>0.15</v>
      </c>
      <c r="F221" s="152">
        <v>0.12780780000000003</v>
      </c>
      <c r="G221" s="153">
        <f t="shared" si="2"/>
        <v>2.2192199999999968E-2</v>
      </c>
    </row>
    <row r="222" spans="1:7" s="97" customFormat="1">
      <c r="A222" s="99"/>
      <c r="D222" s="150">
        <v>29798</v>
      </c>
      <c r="E222" s="151">
        <v>0.13500000000000001</v>
      </c>
      <c r="F222" s="152">
        <v>0.12780780000000003</v>
      </c>
      <c r="G222" s="153">
        <f t="shared" si="2"/>
        <v>7.1921999999999819E-3</v>
      </c>
    </row>
    <row r="223" spans="1:7" s="97" customFormat="1">
      <c r="A223" s="99"/>
      <c r="D223" s="150">
        <v>29803</v>
      </c>
      <c r="E223" s="151">
        <v>0.15710000000000002</v>
      </c>
      <c r="F223" s="152">
        <v>0.12826110000000004</v>
      </c>
      <c r="G223" s="153">
        <f t="shared" si="2"/>
        <v>2.8838899999999973E-2</v>
      </c>
    </row>
    <row r="224" spans="1:7" s="97" customFormat="1">
      <c r="A224" s="99"/>
      <c r="D224" s="150">
        <v>29808</v>
      </c>
      <c r="E224" s="151">
        <v>0.14499999999999999</v>
      </c>
      <c r="F224" s="152">
        <v>0.12865340000000006</v>
      </c>
      <c r="G224" s="153">
        <f t="shared" si="2"/>
        <v>1.6346599999999933E-2</v>
      </c>
    </row>
    <row r="225" spans="1:7" s="97" customFormat="1">
      <c r="A225" s="99"/>
      <c r="D225" s="150">
        <v>29809</v>
      </c>
      <c r="E225" s="151">
        <v>0.15</v>
      </c>
      <c r="F225" s="152">
        <v>0.12875850000000008</v>
      </c>
      <c r="G225" s="153">
        <f t="shared" si="2"/>
        <v>2.1241499999999913E-2</v>
      </c>
    </row>
    <row r="226" spans="1:7" s="97" customFormat="1">
      <c r="A226" s="99"/>
      <c r="D226" s="150">
        <v>29818</v>
      </c>
      <c r="E226" s="151">
        <v>0.16500000000000001</v>
      </c>
      <c r="F226" s="152">
        <v>0.12945470000000003</v>
      </c>
      <c r="G226" s="153">
        <f t="shared" si="2"/>
        <v>3.5545299999999974E-2</v>
      </c>
    </row>
    <row r="227" spans="1:7" s="97" customFormat="1">
      <c r="A227" s="99"/>
      <c r="D227" s="150">
        <v>29818</v>
      </c>
      <c r="E227" s="151">
        <v>0.13500000000000001</v>
      </c>
      <c r="F227" s="152">
        <v>0.12945470000000003</v>
      </c>
      <c r="G227" s="153">
        <f t="shared" si="2"/>
        <v>5.5452999999999752E-3</v>
      </c>
    </row>
    <row r="228" spans="1:7" s="97" customFormat="1">
      <c r="A228" s="99"/>
      <c r="D228" s="150">
        <v>29822</v>
      </c>
      <c r="E228" s="151">
        <v>0.15</v>
      </c>
      <c r="F228" s="152">
        <v>0.12966790000000006</v>
      </c>
      <c r="G228" s="153">
        <f t="shared" si="2"/>
        <v>2.0332099999999936E-2</v>
      </c>
    </row>
    <row r="229" spans="1:7" s="97" customFormat="1">
      <c r="A229" s="99"/>
      <c r="D229" s="150">
        <v>29826</v>
      </c>
      <c r="E229" s="151">
        <v>0.15</v>
      </c>
      <c r="F229" s="152">
        <v>0.13007030000000003</v>
      </c>
      <c r="G229" s="153">
        <f t="shared" si="2"/>
        <v>1.9929699999999967E-2</v>
      </c>
    </row>
    <row r="230" spans="1:7" s="97" customFormat="1">
      <c r="A230" s="99"/>
      <c r="D230" s="150">
        <v>29832</v>
      </c>
      <c r="E230" s="151">
        <v>0.14499999999999999</v>
      </c>
      <c r="F230" s="152">
        <v>0.13054370000000007</v>
      </c>
      <c r="G230" s="153">
        <f t="shared" si="2"/>
        <v>1.4456299999999922E-2</v>
      </c>
    </row>
    <row r="231" spans="1:7" s="97" customFormat="1">
      <c r="A231" s="99"/>
      <c r="D231" s="150">
        <v>29839</v>
      </c>
      <c r="E231" s="151">
        <v>0.14499999999999999</v>
      </c>
      <c r="F231" s="152">
        <v>0.13105260000000007</v>
      </c>
      <c r="G231" s="153">
        <f t="shared" si="2"/>
        <v>1.3947399999999915E-2</v>
      </c>
    </row>
    <row r="232" spans="1:7" s="97" customFormat="1">
      <c r="A232" s="99"/>
      <c r="D232" s="150">
        <v>29840</v>
      </c>
      <c r="E232" s="151">
        <v>0.16</v>
      </c>
      <c r="F232" s="152">
        <v>0.13116170000000008</v>
      </c>
      <c r="G232" s="153">
        <f t="shared" si="2"/>
        <v>2.8838299999999928E-2</v>
      </c>
    </row>
    <row r="233" spans="1:7" s="97" customFormat="1">
      <c r="A233" s="99"/>
      <c r="D233" s="150">
        <v>29845</v>
      </c>
      <c r="E233" s="151">
        <v>0.16</v>
      </c>
      <c r="F233" s="152">
        <v>0.13148600000000008</v>
      </c>
      <c r="G233" s="153">
        <f t="shared" si="2"/>
        <v>2.8513999999999928E-2</v>
      </c>
    </row>
    <row r="234" spans="1:7" s="97" customFormat="1">
      <c r="A234" s="99"/>
      <c r="D234" s="150">
        <v>29846</v>
      </c>
      <c r="E234" s="151">
        <v>0.16500000000000001</v>
      </c>
      <c r="F234" s="152">
        <v>0.13157350000000009</v>
      </c>
      <c r="G234" s="153">
        <f t="shared" si="2"/>
        <v>3.3426499999999915E-2</v>
      </c>
    </row>
    <row r="235" spans="1:7" s="97" customFormat="1">
      <c r="A235" s="99"/>
      <c r="D235" s="150">
        <v>29852</v>
      </c>
      <c r="E235" s="151">
        <v>0.1585</v>
      </c>
      <c r="F235" s="152">
        <v>0.13195250000000006</v>
      </c>
      <c r="G235" s="153">
        <f t="shared" si="2"/>
        <v>2.6547499999999946E-2</v>
      </c>
    </row>
    <row r="236" spans="1:7" s="97" customFormat="1">
      <c r="A236" s="99"/>
      <c r="D236" s="150">
        <v>29857</v>
      </c>
      <c r="E236" s="151">
        <v>0.155</v>
      </c>
      <c r="F236" s="152">
        <v>0.13229650000000004</v>
      </c>
      <c r="G236" s="153">
        <f t="shared" si="2"/>
        <v>2.270349999999996E-2</v>
      </c>
    </row>
    <row r="237" spans="1:7" s="97" customFormat="1">
      <c r="A237" s="99"/>
      <c r="D237" s="150">
        <v>29868</v>
      </c>
      <c r="E237" s="151">
        <v>0.1575</v>
      </c>
      <c r="F237" s="152">
        <v>0.13328350000000003</v>
      </c>
      <c r="G237" s="153">
        <f t="shared" si="2"/>
        <v>2.4216499999999974E-2</v>
      </c>
    </row>
    <row r="238" spans="1:7" s="97" customFormat="1">
      <c r="A238" s="99"/>
      <c r="D238" s="150">
        <v>29874</v>
      </c>
      <c r="E238" s="151">
        <v>0.16250000000000001</v>
      </c>
      <c r="F238" s="152">
        <v>0.13366350000000002</v>
      </c>
      <c r="G238" s="153">
        <f t="shared" si="2"/>
        <v>2.8836499999999987E-2</v>
      </c>
    </row>
    <row r="239" spans="1:7" s="97" customFormat="1">
      <c r="A239" s="99"/>
      <c r="D239" s="150">
        <v>29875</v>
      </c>
      <c r="E239" s="151">
        <v>0.16500000000000001</v>
      </c>
      <c r="F239" s="152">
        <v>0.133793</v>
      </c>
      <c r="G239" s="153">
        <f t="shared" ref="G239:G302" si="3">E239-F239</f>
        <v>3.1207000000000013E-2</v>
      </c>
    </row>
    <row r="240" spans="1:7" s="97" customFormat="1">
      <c r="A240" s="99"/>
      <c r="D240" s="150">
        <v>29875</v>
      </c>
      <c r="E240" s="151">
        <v>0.155</v>
      </c>
      <c r="F240" s="152">
        <v>0.133793</v>
      </c>
      <c r="G240" s="153">
        <f t="shared" si="3"/>
        <v>2.1207000000000004E-2</v>
      </c>
    </row>
    <row r="241" spans="1:7" s="97" customFormat="1">
      <c r="A241" s="99"/>
      <c r="D241" s="150">
        <v>29878</v>
      </c>
      <c r="E241" s="151">
        <v>0.14249999999999999</v>
      </c>
      <c r="F241" s="152">
        <v>0.13391999999999998</v>
      </c>
      <c r="G241" s="153">
        <f t="shared" si="3"/>
        <v>8.5800000000000043E-3</v>
      </c>
    </row>
    <row r="242" spans="1:7" s="97" customFormat="1">
      <c r="A242" s="99"/>
      <c r="D242" s="150">
        <v>29879</v>
      </c>
      <c r="E242" s="151">
        <v>0.17</v>
      </c>
      <c r="F242" s="152">
        <v>0.13405249999999999</v>
      </c>
      <c r="G242" s="153">
        <f t="shared" si="3"/>
        <v>3.5947500000000021E-2</v>
      </c>
    </row>
    <row r="243" spans="1:7" s="97" customFormat="1">
      <c r="A243" s="99"/>
      <c r="D243" s="150">
        <v>29879</v>
      </c>
      <c r="E243" s="151">
        <v>0.1525</v>
      </c>
      <c r="F243" s="152">
        <v>0.13405249999999999</v>
      </c>
      <c r="G243" s="153">
        <f t="shared" si="3"/>
        <v>1.8447500000000006E-2</v>
      </c>
    </row>
    <row r="244" spans="1:7" s="97" customFormat="1">
      <c r="A244" s="99"/>
      <c r="D244" s="150">
        <v>29882</v>
      </c>
      <c r="E244" s="151">
        <v>0.16</v>
      </c>
      <c r="F244" s="152">
        <v>0.13452399999999998</v>
      </c>
      <c r="G244" s="153">
        <f t="shared" si="3"/>
        <v>2.5476000000000026E-2</v>
      </c>
    </row>
    <row r="245" spans="1:7" s="97" customFormat="1">
      <c r="A245" s="99"/>
      <c r="D245" s="150">
        <v>29886</v>
      </c>
      <c r="E245" s="151">
        <v>0.1</v>
      </c>
      <c r="F245" s="152">
        <v>0.13483699999999998</v>
      </c>
      <c r="G245" s="153">
        <f t="shared" si="3"/>
        <v>-3.4836999999999979E-2</v>
      </c>
    </row>
    <row r="246" spans="1:7" s="97" customFormat="1">
      <c r="A246" s="99"/>
      <c r="D246" s="150">
        <v>29888</v>
      </c>
      <c r="E246" s="151">
        <v>0.16500000000000001</v>
      </c>
      <c r="F246" s="152">
        <v>0.1351135</v>
      </c>
      <c r="G246" s="153">
        <f t="shared" si="3"/>
        <v>2.988650000000001E-2</v>
      </c>
    </row>
    <row r="247" spans="1:7" s="97" customFormat="1">
      <c r="A247" s="99"/>
      <c r="D247" s="150">
        <v>29888</v>
      </c>
      <c r="E247" s="151">
        <v>0.14749999999999999</v>
      </c>
      <c r="F247" s="152">
        <v>0.1351135</v>
      </c>
      <c r="G247" s="153">
        <f t="shared" si="3"/>
        <v>1.2386499999999995E-2</v>
      </c>
    </row>
    <row r="248" spans="1:7" s="97" customFormat="1">
      <c r="A248" s="99"/>
      <c r="D248" s="150">
        <v>29893</v>
      </c>
      <c r="E248" s="151">
        <v>0.1517</v>
      </c>
      <c r="F248" s="152">
        <v>0.13533600000000004</v>
      </c>
      <c r="G248" s="153">
        <f t="shared" si="3"/>
        <v>1.6363999999999962E-2</v>
      </c>
    </row>
    <row r="249" spans="1:7" s="97" customFormat="1">
      <c r="A249" s="99"/>
      <c r="D249" s="150">
        <v>29895</v>
      </c>
      <c r="E249" s="151">
        <v>0.16600000000000001</v>
      </c>
      <c r="F249" s="152">
        <v>0.135518</v>
      </c>
      <c r="G249" s="153">
        <f t="shared" si="3"/>
        <v>3.0482000000000009E-2</v>
      </c>
    </row>
    <row r="250" spans="1:7" s="97" customFormat="1">
      <c r="A250" s="99"/>
      <c r="D250" s="150">
        <v>29896</v>
      </c>
      <c r="E250" s="151">
        <v>0.1517</v>
      </c>
      <c r="F250" s="152">
        <v>0.135605</v>
      </c>
      <c r="G250" s="153">
        <f t="shared" si="3"/>
        <v>1.6094999999999998E-2</v>
      </c>
    </row>
    <row r="251" spans="1:7" s="97" customFormat="1">
      <c r="A251" s="99"/>
      <c r="D251" s="150">
        <v>29914</v>
      </c>
      <c r="E251" s="151">
        <v>0.155</v>
      </c>
      <c r="F251" s="152">
        <v>0.13606850000000001</v>
      </c>
      <c r="G251" s="153">
        <f t="shared" si="3"/>
        <v>1.893149999999999E-2</v>
      </c>
    </row>
    <row r="252" spans="1:7" s="97" customFormat="1">
      <c r="A252" s="99"/>
      <c r="D252" s="150">
        <v>29915</v>
      </c>
      <c r="E252" s="151">
        <v>0.161</v>
      </c>
      <c r="F252" s="152">
        <v>0.13607499999999997</v>
      </c>
      <c r="G252" s="153">
        <f t="shared" si="3"/>
        <v>2.492500000000003E-2</v>
      </c>
    </row>
    <row r="253" spans="1:7" s="97" customFormat="1">
      <c r="A253" s="99"/>
      <c r="D253" s="150">
        <v>29915</v>
      </c>
      <c r="E253" s="151">
        <v>0.161</v>
      </c>
      <c r="F253" s="152">
        <v>0.13607499999999997</v>
      </c>
      <c r="G253" s="153">
        <f t="shared" si="3"/>
        <v>2.492500000000003E-2</v>
      </c>
    </row>
    <row r="254" spans="1:7" s="97" customFormat="1">
      <c r="A254" s="99"/>
      <c r="D254" s="150">
        <v>29915</v>
      </c>
      <c r="E254" s="151">
        <v>0.1535</v>
      </c>
      <c r="F254" s="152">
        <v>0.13607499999999997</v>
      </c>
      <c r="G254" s="153">
        <f t="shared" si="3"/>
        <v>1.7425000000000024E-2</v>
      </c>
    </row>
    <row r="255" spans="1:7" s="97" customFormat="1">
      <c r="A255" s="99"/>
      <c r="D255" s="150">
        <v>29915</v>
      </c>
      <c r="E255" s="151">
        <v>0.1525</v>
      </c>
      <c r="F255" s="152">
        <v>0.13607499999999997</v>
      </c>
      <c r="G255" s="153">
        <f t="shared" si="3"/>
        <v>1.6425000000000023E-2</v>
      </c>
    </row>
    <row r="256" spans="1:7" s="97" customFormat="1">
      <c r="A256" s="99"/>
      <c r="D256" s="150">
        <v>29921</v>
      </c>
      <c r="E256" s="151">
        <v>0.16500000000000001</v>
      </c>
      <c r="F256" s="152">
        <v>0.13608849999999995</v>
      </c>
      <c r="G256" s="153">
        <f t="shared" si="3"/>
        <v>2.8911500000000062E-2</v>
      </c>
    </row>
    <row r="257" spans="1:7" s="97" customFormat="1">
      <c r="A257" s="99"/>
      <c r="D257" s="150">
        <v>29921</v>
      </c>
      <c r="E257" s="151">
        <v>0.16489999999999999</v>
      </c>
      <c r="F257" s="152">
        <v>0.13608849999999995</v>
      </c>
      <c r="G257" s="153">
        <f t="shared" si="3"/>
        <v>2.8811500000000045E-2</v>
      </c>
    </row>
    <row r="258" spans="1:7" s="97" customFormat="1">
      <c r="A258" s="99"/>
      <c r="D258" s="150">
        <v>29921</v>
      </c>
      <c r="E258" s="151">
        <v>0.16</v>
      </c>
      <c r="F258" s="152">
        <v>0.13608849999999995</v>
      </c>
      <c r="G258" s="153">
        <f t="shared" si="3"/>
        <v>2.3911500000000058E-2</v>
      </c>
    </row>
    <row r="259" spans="1:7" s="97" customFormat="1">
      <c r="A259" s="99"/>
      <c r="D259" s="150">
        <v>29921</v>
      </c>
      <c r="E259" s="151">
        <v>0.157</v>
      </c>
      <c r="F259" s="152">
        <v>0.13608849999999995</v>
      </c>
      <c r="G259" s="153">
        <f t="shared" si="3"/>
        <v>2.0911500000000055E-2</v>
      </c>
    </row>
    <row r="260" spans="1:7" s="97" customFormat="1">
      <c r="A260" s="99"/>
      <c r="D260" s="150">
        <v>29924</v>
      </c>
      <c r="E260" s="151">
        <v>0.16</v>
      </c>
      <c r="F260" s="152">
        <v>0.13609449999999992</v>
      </c>
      <c r="G260" s="153">
        <f t="shared" si="3"/>
        <v>2.3905500000000079E-2</v>
      </c>
    </row>
    <row r="261" spans="1:7" s="97" customFormat="1">
      <c r="A261" s="99"/>
      <c r="D261" s="150">
        <v>29931</v>
      </c>
      <c r="E261" s="151">
        <v>0.16250000000000001</v>
      </c>
      <c r="F261" s="152">
        <v>0.13625799999999996</v>
      </c>
      <c r="G261" s="153">
        <f t="shared" si="3"/>
        <v>2.6242000000000043E-2</v>
      </c>
    </row>
    <row r="262" spans="1:7" s="97" customFormat="1">
      <c r="A262" s="99"/>
      <c r="D262" s="150">
        <v>29934</v>
      </c>
      <c r="E262" s="151">
        <v>0.14000000000000001</v>
      </c>
      <c r="F262" s="152">
        <v>0.13628049999999994</v>
      </c>
      <c r="G262" s="153">
        <f t="shared" si="3"/>
        <v>3.71950000000007E-3</v>
      </c>
    </row>
    <row r="263" spans="1:7" s="97" customFormat="1">
      <c r="A263" s="99"/>
      <c r="D263" s="150">
        <v>29935</v>
      </c>
      <c r="E263" s="151">
        <v>0.16</v>
      </c>
      <c r="F263" s="152">
        <v>0.13629649999999993</v>
      </c>
      <c r="G263" s="153">
        <f t="shared" si="3"/>
        <v>2.3703500000000072E-2</v>
      </c>
    </row>
    <row r="264" spans="1:7" s="97" customFormat="1">
      <c r="A264" s="99"/>
      <c r="D264" s="150">
        <v>29935</v>
      </c>
      <c r="E264" s="151">
        <v>0.15810000000000002</v>
      </c>
      <c r="F264" s="152">
        <v>0.13629649999999993</v>
      </c>
      <c r="G264" s="153">
        <f t="shared" si="3"/>
        <v>2.1803500000000087E-2</v>
      </c>
    </row>
    <row r="265" spans="1:7" s="97" customFormat="1">
      <c r="A265" s="99"/>
      <c r="D265" s="150">
        <v>29936</v>
      </c>
      <c r="E265" s="151">
        <v>0.1525</v>
      </c>
      <c r="F265" s="152">
        <v>0.13631399999999994</v>
      </c>
      <c r="G265" s="153">
        <f t="shared" si="3"/>
        <v>1.6186000000000061E-2</v>
      </c>
    </row>
    <row r="266" spans="1:7" s="97" customFormat="1">
      <c r="A266" s="99"/>
      <c r="D266" s="150">
        <v>29937</v>
      </c>
      <c r="E266" s="151">
        <v>0.16500000000000001</v>
      </c>
      <c r="F266" s="152">
        <v>0.13632849999999994</v>
      </c>
      <c r="G266" s="153">
        <f t="shared" si="3"/>
        <v>2.8671500000000072E-2</v>
      </c>
    </row>
    <row r="267" spans="1:7" s="97" customFormat="1">
      <c r="A267" s="99"/>
      <c r="D267" s="150">
        <v>29938</v>
      </c>
      <c r="E267" s="151">
        <v>0.1545</v>
      </c>
      <c r="F267" s="152">
        <v>0.13634349999999998</v>
      </c>
      <c r="G267" s="153">
        <f t="shared" si="3"/>
        <v>1.815650000000002E-2</v>
      </c>
    </row>
    <row r="268" spans="1:7" s="97" customFormat="1">
      <c r="A268" s="99"/>
      <c r="D268" s="150">
        <v>29950</v>
      </c>
      <c r="E268" s="151">
        <v>0.16250000000000001</v>
      </c>
      <c r="F268" s="152">
        <v>0.13668599999999997</v>
      </c>
      <c r="G268" s="153">
        <f t="shared" si="3"/>
        <v>2.5814000000000031E-2</v>
      </c>
    </row>
    <row r="269" spans="1:7" s="97" customFormat="1">
      <c r="A269" s="99"/>
      <c r="D269" s="150">
        <v>29950</v>
      </c>
      <c r="E269" s="151">
        <v>0.16</v>
      </c>
      <c r="F269" s="152">
        <v>0.13668599999999997</v>
      </c>
      <c r="G269" s="153">
        <f t="shared" si="3"/>
        <v>2.3314000000000029E-2</v>
      </c>
    </row>
    <row r="270" spans="1:7" s="97" customFormat="1">
      <c r="A270" s="99"/>
      <c r="D270" s="150">
        <v>29950</v>
      </c>
      <c r="E270" s="151">
        <v>0.14249999999999999</v>
      </c>
      <c r="F270" s="152">
        <v>0.13668599999999997</v>
      </c>
      <c r="G270" s="153">
        <f t="shared" si="3"/>
        <v>5.8140000000000136E-3</v>
      </c>
    </row>
    <row r="271" spans="1:7" s="97" customFormat="1">
      <c r="A271" s="99"/>
      <c r="D271" s="150">
        <v>29951</v>
      </c>
      <c r="E271" s="151">
        <v>0.16149999999999998</v>
      </c>
      <c r="F271" s="152">
        <v>0.13674749999999997</v>
      </c>
      <c r="G271" s="153">
        <f t="shared" si="3"/>
        <v>2.4752500000000011E-2</v>
      </c>
    </row>
    <row r="272" spans="1:7" s="97" customFormat="1">
      <c r="A272" s="99"/>
      <c r="D272" s="150">
        <v>29955</v>
      </c>
      <c r="E272" s="151">
        <v>0.155</v>
      </c>
      <c r="F272" s="152">
        <v>0.13674749999999997</v>
      </c>
      <c r="G272" s="153">
        <f t="shared" si="3"/>
        <v>1.8252500000000033E-2</v>
      </c>
    </row>
    <row r="273" spans="1:7" s="97" customFormat="1">
      <c r="A273" s="99"/>
      <c r="D273" s="150">
        <v>29962</v>
      </c>
      <c r="E273" s="151">
        <v>0.17</v>
      </c>
      <c r="F273" s="152">
        <v>0.13724049999999996</v>
      </c>
      <c r="G273" s="153">
        <f t="shared" si="3"/>
        <v>3.2759500000000052E-2</v>
      </c>
    </row>
    <row r="274" spans="1:7" s="97" customFormat="1">
      <c r="A274" s="99"/>
      <c r="D274" s="150">
        <v>29962</v>
      </c>
      <c r="E274" s="151">
        <v>0.14499999999999999</v>
      </c>
      <c r="F274" s="152">
        <v>0.13724049999999996</v>
      </c>
      <c r="G274" s="153">
        <f t="shared" si="3"/>
        <v>7.7595000000000303E-3</v>
      </c>
    </row>
    <row r="275" spans="1:7" s="97" customFormat="1">
      <c r="A275" s="99"/>
      <c r="D275" s="150">
        <v>29964</v>
      </c>
      <c r="E275" s="151">
        <v>0.14749999999999999</v>
      </c>
      <c r="F275" s="152">
        <v>0.13739999999999997</v>
      </c>
      <c r="G275" s="153">
        <f t="shared" si="3"/>
        <v>1.0100000000000026E-2</v>
      </c>
    </row>
    <row r="276" spans="1:7" s="97" customFormat="1">
      <c r="A276" s="99"/>
      <c r="D276" s="150">
        <v>29965</v>
      </c>
      <c r="E276" s="151">
        <v>0.1575</v>
      </c>
      <c r="F276" s="152">
        <v>0.13747699999999999</v>
      </c>
      <c r="G276" s="153">
        <f t="shared" si="3"/>
        <v>2.0023000000000013E-2</v>
      </c>
    </row>
    <row r="277" spans="1:7" s="97" customFormat="1">
      <c r="A277" s="99"/>
      <c r="D277" s="150">
        <v>29966</v>
      </c>
      <c r="E277" s="151">
        <v>0.16500000000000001</v>
      </c>
      <c r="F277" s="152">
        <v>0.13755149999999999</v>
      </c>
      <c r="G277" s="153">
        <f t="shared" si="3"/>
        <v>2.7448500000000015E-2</v>
      </c>
    </row>
    <row r="278" spans="1:7" s="97" customFormat="1">
      <c r="A278" s="99"/>
      <c r="D278" s="150">
        <v>29966</v>
      </c>
      <c r="E278" s="151">
        <v>0.15</v>
      </c>
      <c r="F278" s="152">
        <v>0.13755149999999999</v>
      </c>
      <c r="G278" s="153">
        <f t="shared" si="3"/>
        <v>1.2448500000000001E-2</v>
      </c>
    </row>
    <row r="279" spans="1:7" s="97" customFormat="1">
      <c r="A279" s="99"/>
      <c r="D279" s="150">
        <v>29973</v>
      </c>
      <c r="E279" s="151">
        <v>0.16250000000000001</v>
      </c>
      <c r="F279" s="152">
        <v>0.13793</v>
      </c>
      <c r="G279" s="153">
        <f t="shared" si="3"/>
        <v>2.4570000000000008E-2</v>
      </c>
    </row>
    <row r="280" spans="1:7" s="97" customFormat="1">
      <c r="A280" s="99"/>
      <c r="D280" s="150">
        <v>29978</v>
      </c>
      <c r="E280" s="151">
        <v>0.16839999999999999</v>
      </c>
      <c r="F280" s="152">
        <v>0.13809750000000001</v>
      </c>
      <c r="G280" s="153">
        <f t="shared" si="3"/>
        <v>3.0302499999999982E-2</v>
      </c>
    </row>
    <row r="281" spans="1:7" s="97" customFormat="1">
      <c r="A281" s="99"/>
      <c r="D281" s="150">
        <v>29979</v>
      </c>
      <c r="E281" s="151">
        <v>0.13</v>
      </c>
      <c r="F281" s="152">
        <v>0.13813900000000001</v>
      </c>
      <c r="G281" s="153">
        <f t="shared" si="3"/>
        <v>-8.1390000000000073E-3</v>
      </c>
    </row>
    <row r="282" spans="1:7" s="97" customFormat="1">
      <c r="A282" s="99"/>
      <c r="D282" s="150">
        <v>29980</v>
      </c>
      <c r="E282" s="151">
        <v>0.155</v>
      </c>
      <c r="F282" s="152">
        <v>0.13818350000000001</v>
      </c>
      <c r="G282" s="153">
        <f t="shared" si="3"/>
        <v>1.6816499999999984E-2</v>
      </c>
    </row>
    <row r="283" spans="1:7" s="97" customFormat="1">
      <c r="A283" s="99"/>
      <c r="D283" s="150">
        <v>29983</v>
      </c>
      <c r="E283" s="151">
        <v>0.1585</v>
      </c>
      <c r="F283" s="152">
        <v>0.13824250000000002</v>
      </c>
      <c r="G283" s="153">
        <f t="shared" si="3"/>
        <v>2.0257499999999984E-2</v>
      </c>
    </row>
    <row r="284" spans="1:7" s="97" customFormat="1">
      <c r="A284" s="99"/>
      <c r="D284" s="150">
        <v>29985</v>
      </c>
      <c r="E284" s="151">
        <v>0.16440000000000002</v>
      </c>
      <c r="F284" s="152">
        <v>0.13835800000000004</v>
      </c>
      <c r="G284" s="153">
        <f t="shared" si="3"/>
        <v>2.6041999999999982E-2</v>
      </c>
    </row>
    <row r="285" spans="1:7" s="97" customFormat="1">
      <c r="A285" s="99"/>
      <c r="D285" s="150">
        <v>29990</v>
      </c>
      <c r="E285" s="151">
        <v>0.155</v>
      </c>
      <c r="F285" s="152">
        <v>0.13855450000000002</v>
      </c>
      <c r="G285" s="153">
        <f t="shared" si="3"/>
        <v>1.6445499999999974E-2</v>
      </c>
    </row>
    <row r="286" spans="1:7" s="97" customFormat="1">
      <c r="A286" s="99"/>
      <c r="D286" s="150">
        <v>29993</v>
      </c>
      <c r="E286" s="151">
        <v>0.16200000000000001</v>
      </c>
      <c r="F286" s="152">
        <v>0.13876700000000003</v>
      </c>
      <c r="G286" s="153">
        <f t="shared" si="3"/>
        <v>2.3232999999999976E-2</v>
      </c>
    </row>
    <row r="287" spans="1:7" s="97" customFormat="1">
      <c r="A287" s="99"/>
      <c r="D287" s="150">
        <v>29993</v>
      </c>
      <c r="E287" s="151">
        <v>0.16</v>
      </c>
      <c r="F287" s="152">
        <v>0.13876700000000003</v>
      </c>
      <c r="G287" s="153">
        <f t="shared" si="3"/>
        <v>2.1232999999999974E-2</v>
      </c>
    </row>
    <row r="288" spans="1:7" s="97" customFormat="1">
      <c r="A288" s="99"/>
      <c r="D288" s="150">
        <v>29999</v>
      </c>
      <c r="E288" s="151">
        <v>0.15</v>
      </c>
      <c r="F288" s="152">
        <v>0.13886200000000001</v>
      </c>
      <c r="G288" s="153">
        <f t="shared" si="3"/>
        <v>1.1137999999999981E-2</v>
      </c>
    </row>
    <row r="289" spans="1:7" s="97" customFormat="1">
      <c r="A289" s="99"/>
      <c r="D289" s="150">
        <v>30001</v>
      </c>
      <c r="E289" s="151">
        <v>0.1517</v>
      </c>
      <c r="F289" s="152">
        <v>0.13892150000000003</v>
      </c>
      <c r="G289" s="153">
        <f t="shared" si="3"/>
        <v>1.277849999999997E-2</v>
      </c>
    </row>
    <row r="290" spans="1:7" s="97" customFormat="1">
      <c r="A290" s="99"/>
      <c r="D290" s="150">
        <v>30008</v>
      </c>
      <c r="E290" s="151">
        <v>0.1525</v>
      </c>
      <c r="F290" s="152">
        <v>0.13888400000000004</v>
      </c>
      <c r="G290" s="153">
        <f t="shared" si="3"/>
        <v>1.3615999999999961E-2</v>
      </c>
    </row>
    <row r="291" spans="1:7" s="97" customFormat="1">
      <c r="A291" s="99"/>
      <c r="D291" s="150">
        <v>30011</v>
      </c>
      <c r="E291" s="151">
        <v>0.16</v>
      </c>
      <c r="F291" s="152">
        <v>0.13887350000000004</v>
      </c>
      <c r="G291" s="153">
        <f t="shared" si="3"/>
        <v>2.1126499999999965E-2</v>
      </c>
    </row>
    <row r="292" spans="1:7" s="97" customFormat="1">
      <c r="A292" s="99"/>
      <c r="D292" s="150">
        <v>30011</v>
      </c>
      <c r="E292" s="151">
        <v>0.15029999999999999</v>
      </c>
      <c r="F292" s="152">
        <v>0.13887350000000004</v>
      </c>
      <c r="G292" s="153">
        <f t="shared" si="3"/>
        <v>1.1426499999999951E-2</v>
      </c>
    </row>
    <row r="293" spans="1:7" s="97" customFormat="1">
      <c r="A293" s="99"/>
      <c r="D293" s="150">
        <v>30013</v>
      </c>
      <c r="E293" s="151">
        <v>0.15</v>
      </c>
      <c r="F293" s="152">
        <v>0.13883250000000005</v>
      </c>
      <c r="G293" s="153">
        <f t="shared" si="3"/>
        <v>1.1167499999999941E-2</v>
      </c>
    </row>
    <row r="294" spans="1:7" s="97" customFormat="1">
      <c r="A294" s="99"/>
      <c r="D294" s="150">
        <v>30018</v>
      </c>
      <c r="E294" s="151">
        <v>0.17100000000000001</v>
      </c>
      <c r="F294" s="152">
        <v>0.13876400000000003</v>
      </c>
      <c r="G294" s="153">
        <f t="shared" si="3"/>
        <v>3.2235999999999987E-2</v>
      </c>
    </row>
    <row r="295" spans="1:7" s="97" customFormat="1">
      <c r="A295" s="99"/>
      <c r="D295" s="150">
        <v>30022</v>
      </c>
      <c r="E295" s="151">
        <v>0.16250000000000001</v>
      </c>
      <c r="F295" s="152">
        <v>0.13878500000000005</v>
      </c>
      <c r="G295" s="153">
        <f t="shared" si="3"/>
        <v>2.3714999999999958E-2</v>
      </c>
    </row>
    <row r="296" spans="1:7" s="97" customFormat="1">
      <c r="A296" s="99"/>
      <c r="D296" s="150">
        <v>30027</v>
      </c>
      <c r="E296" s="151">
        <v>0.17300000000000001</v>
      </c>
      <c r="F296" s="152">
        <v>0.13881200000000005</v>
      </c>
      <c r="G296" s="153">
        <f t="shared" si="3"/>
        <v>3.4187999999999968E-2</v>
      </c>
    </row>
    <row r="297" spans="1:7" s="97" customFormat="1">
      <c r="A297" s="99"/>
      <c r="D297" s="150">
        <v>30032</v>
      </c>
      <c r="E297" s="151">
        <v>0.151</v>
      </c>
      <c r="F297" s="152">
        <v>0.13886250000000006</v>
      </c>
      <c r="G297" s="153">
        <f t="shared" si="3"/>
        <v>1.213749999999994E-2</v>
      </c>
    </row>
    <row r="298" spans="1:7" s="97" customFormat="1">
      <c r="A298" s="99"/>
      <c r="D298" s="150">
        <v>30037</v>
      </c>
      <c r="E298" s="151">
        <v>0.154</v>
      </c>
      <c r="F298" s="152">
        <v>0.13894750000000006</v>
      </c>
      <c r="G298" s="153">
        <f t="shared" si="3"/>
        <v>1.5052499999999941E-2</v>
      </c>
    </row>
    <row r="299" spans="1:7" s="97" customFormat="1">
      <c r="A299" s="99"/>
      <c r="D299" s="150">
        <v>30040</v>
      </c>
      <c r="E299" s="151">
        <v>0.155</v>
      </c>
      <c r="F299" s="152">
        <v>0.13902850000000005</v>
      </c>
      <c r="G299" s="153">
        <f t="shared" si="3"/>
        <v>1.5971499999999944E-2</v>
      </c>
    </row>
    <row r="300" spans="1:7" s="97" customFormat="1">
      <c r="A300" s="99"/>
      <c r="D300" s="150">
        <v>30041</v>
      </c>
      <c r="E300" s="151">
        <v>0.17</v>
      </c>
      <c r="F300" s="152">
        <v>0.13906800000000005</v>
      </c>
      <c r="G300" s="153">
        <f t="shared" si="3"/>
        <v>3.093199999999996E-2</v>
      </c>
    </row>
    <row r="301" spans="1:7" s="97" customFormat="1">
      <c r="A301" s="99"/>
      <c r="D301" s="150">
        <v>30042</v>
      </c>
      <c r="E301" s="151">
        <v>0.16500000000000001</v>
      </c>
      <c r="F301" s="152">
        <v>0.13910700000000006</v>
      </c>
      <c r="G301" s="153">
        <f t="shared" si="3"/>
        <v>2.5892999999999944E-2</v>
      </c>
    </row>
    <row r="302" spans="1:7" s="97" customFormat="1">
      <c r="A302" s="99"/>
      <c r="D302" s="150">
        <v>30042</v>
      </c>
      <c r="E302" s="151">
        <v>0.14699999999999999</v>
      </c>
      <c r="F302" s="152">
        <v>0.13910700000000006</v>
      </c>
      <c r="G302" s="153">
        <f t="shared" si="3"/>
        <v>7.8929999999999279E-3</v>
      </c>
    </row>
    <row r="303" spans="1:7" s="97" customFormat="1">
      <c r="A303" s="99"/>
      <c r="D303" s="150">
        <v>30043</v>
      </c>
      <c r="E303" s="151">
        <v>0.155</v>
      </c>
      <c r="F303" s="152">
        <v>0.13914550000000006</v>
      </c>
      <c r="G303" s="153">
        <f t="shared" ref="G303:G366" si="4">E303-F303</f>
        <v>1.5854499999999938E-2</v>
      </c>
    </row>
    <row r="304" spans="1:7" s="97" customFormat="1">
      <c r="A304" s="99"/>
      <c r="D304" s="150">
        <v>30046</v>
      </c>
      <c r="E304" s="151">
        <v>0.155</v>
      </c>
      <c r="F304" s="152">
        <v>0.13918950000000008</v>
      </c>
      <c r="G304" s="153">
        <f t="shared" si="4"/>
        <v>1.5810499999999922E-2</v>
      </c>
    </row>
    <row r="305" spans="1:7" s="97" customFormat="1">
      <c r="A305" s="99"/>
      <c r="D305" s="150">
        <v>30049</v>
      </c>
      <c r="E305" s="151">
        <v>0.16399999999999998</v>
      </c>
      <c r="F305" s="152">
        <v>0.13933900000000007</v>
      </c>
      <c r="G305" s="153">
        <f t="shared" si="4"/>
        <v>2.4660999999999905E-2</v>
      </c>
    </row>
    <row r="306" spans="1:7" s="97" customFormat="1">
      <c r="A306" s="99"/>
      <c r="D306" s="150">
        <v>30054</v>
      </c>
      <c r="E306" s="151">
        <v>0.14499999999999999</v>
      </c>
      <c r="F306" s="152">
        <v>0.13937600000000006</v>
      </c>
      <c r="G306" s="153">
        <f t="shared" si="4"/>
        <v>5.6239999999999346E-3</v>
      </c>
    </row>
    <row r="307" spans="1:7" s="97" customFormat="1">
      <c r="A307" s="99"/>
      <c r="D307" s="150">
        <v>30064</v>
      </c>
      <c r="E307" s="151">
        <v>0.1575</v>
      </c>
      <c r="F307" s="152">
        <v>0.13941300000000006</v>
      </c>
      <c r="G307" s="153">
        <f t="shared" si="4"/>
        <v>1.8086999999999936E-2</v>
      </c>
    </row>
    <row r="308" spans="1:7" s="97" customFormat="1">
      <c r="A308" s="99"/>
      <c r="D308" s="150">
        <v>30068</v>
      </c>
      <c r="E308" s="151">
        <v>0.15</v>
      </c>
      <c r="F308" s="152">
        <v>0.13940350000000004</v>
      </c>
      <c r="G308" s="153">
        <f t="shared" si="4"/>
        <v>1.0596499999999953E-2</v>
      </c>
    </row>
    <row r="309" spans="1:7" s="97" customFormat="1">
      <c r="A309" s="99"/>
      <c r="D309" s="150">
        <v>30069</v>
      </c>
      <c r="E309" s="151">
        <v>0.1575</v>
      </c>
      <c r="F309" s="152">
        <v>0.13939600000000005</v>
      </c>
      <c r="G309" s="153">
        <f t="shared" si="4"/>
        <v>1.8103999999999953E-2</v>
      </c>
    </row>
    <row r="310" spans="1:7" s="97" customFormat="1">
      <c r="A310" s="99"/>
      <c r="D310" s="150">
        <v>30071</v>
      </c>
      <c r="E310" s="151">
        <v>0.155</v>
      </c>
      <c r="F310" s="152">
        <v>0.13938950000000003</v>
      </c>
      <c r="G310" s="153">
        <f t="shared" si="4"/>
        <v>1.5610499999999972E-2</v>
      </c>
    </row>
    <row r="311" spans="1:7" s="97" customFormat="1">
      <c r="A311" s="99"/>
      <c r="D311" s="150">
        <v>30071</v>
      </c>
      <c r="E311" s="151">
        <v>0.14699999999999999</v>
      </c>
      <c r="F311" s="152">
        <v>0.13938950000000003</v>
      </c>
      <c r="G311" s="153">
        <f t="shared" si="4"/>
        <v>7.6104999999999645E-3</v>
      </c>
    </row>
    <row r="312" spans="1:7" s="97" customFormat="1">
      <c r="A312" s="99"/>
      <c r="D312" s="150">
        <v>30074</v>
      </c>
      <c r="E312" s="151">
        <v>0.16600000000000001</v>
      </c>
      <c r="F312" s="152">
        <v>0.13939950000000004</v>
      </c>
      <c r="G312" s="153">
        <f t="shared" si="4"/>
        <v>2.6600499999999971E-2</v>
      </c>
    </row>
    <row r="313" spans="1:7" s="97" customFormat="1">
      <c r="A313" s="99"/>
      <c r="D313" s="150">
        <v>30075</v>
      </c>
      <c r="E313" s="151">
        <v>0.16</v>
      </c>
      <c r="F313" s="152">
        <v>0.13940150000000004</v>
      </c>
      <c r="G313" s="153">
        <f t="shared" si="4"/>
        <v>2.0598499999999964E-2</v>
      </c>
    </row>
    <row r="314" spans="1:7" s="97" customFormat="1">
      <c r="A314" s="99"/>
      <c r="D314" s="150">
        <v>30085</v>
      </c>
      <c r="E314" s="151">
        <v>0.155</v>
      </c>
      <c r="F314" s="152">
        <v>0.13921900000000004</v>
      </c>
      <c r="G314" s="153">
        <f t="shared" si="4"/>
        <v>1.5780999999999962E-2</v>
      </c>
    </row>
    <row r="315" spans="1:7" s="97" customFormat="1">
      <c r="A315" s="99"/>
      <c r="D315" s="150">
        <v>30089</v>
      </c>
      <c r="E315" s="151">
        <v>0.1542</v>
      </c>
      <c r="F315" s="152">
        <v>0.13917900000000005</v>
      </c>
      <c r="G315" s="153">
        <f t="shared" si="4"/>
        <v>1.5020999999999951E-2</v>
      </c>
    </row>
    <row r="316" spans="1:7" s="97" customFormat="1">
      <c r="A316" s="99"/>
      <c r="D316" s="150">
        <v>30090</v>
      </c>
      <c r="E316" s="151">
        <v>0.1469</v>
      </c>
      <c r="F316" s="152">
        <v>0.13915400000000003</v>
      </c>
      <c r="G316" s="153">
        <f t="shared" si="4"/>
        <v>7.7459999999999751E-3</v>
      </c>
    </row>
    <row r="317" spans="1:7" s="97" customFormat="1">
      <c r="A317" s="99"/>
      <c r="D317" s="150">
        <v>30091</v>
      </c>
      <c r="E317" s="151">
        <v>0.16300000000000001</v>
      </c>
      <c r="F317" s="152">
        <v>0.1391165</v>
      </c>
      <c r="G317" s="153">
        <f t="shared" si="4"/>
        <v>2.3883500000000002E-2</v>
      </c>
    </row>
    <row r="318" spans="1:7" s="97" customFormat="1">
      <c r="A318" s="99"/>
      <c r="D318" s="150">
        <v>30091</v>
      </c>
      <c r="E318" s="151">
        <v>0.155</v>
      </c>
      <c r="F318" s="152">
        <v>0.1391165</v>
      </c>
      <c r="G318" s="153">
        <f t="shared" si="4"/>
        <v>1.5883499999999995E-2</v>
      </c>
    </row>
    <row r="319" spans="1:7" s="97" customFormat="1">
      <c r="A319" s="99"/>
      <c r="D319" s="150">
        <v>30091</v>
      </c>
      <c r="E319" s="151">
        <v>0.151</v>
      </c>
      <c r="F319" s="152">
        <v>0.1391165</v>
      </c>
      <c r="G319" s="153">
        <f t="shared" si="4"/>
        <v>1.1883499999999991E-2</v>
      </c>
    </row>
    <row r="320" spans="1:7" s="97" customFormat="1">
      <c r="A320" s="99"/>
      <c r="D320" s="150">
        <v>30091</v>
      </c>
      <c r="E320" s="151">
        <v>0.15</v>
      </c>
      <c r="F320" s="152">
        <v>0.1391165</v>
      </c>
      <c r="G320" s="153">
        <f t="shared" si="4"/>
        <v>1.088349999999999E-2</v>
      </c>
    </row>
    <row r="321" spans="1:7" s="97" customFormat="1">
      <c r="A321" s="99"/>
      <c r="D321" s="150">
        <v>30092</v>
      </c>
      <c r="E321" s="151">
        <v>0.17749999999999999</v>
      </c>
      <c r="F321" s="152">
        <v>0.13907750000000002</v>
      </c>
      <c r="G321" s="153">
        <f t="shared" si="4"/>
        <v>3.8422499999999971E-2</v>
      </c>
    </row>
    <row r="322" spans="1:7" s="97" customFormat="1">
      <c r="A322" s="99"/>
      <c r="D322" s="150">
        <v>30098</v>
      </c>
      <c r="E322" s="151">
        <v>0.15</v>
      </c>
      <c r="F322" s="152">
        <v>0.13891700000000004</v>
      </c>
      <c r="G322" s="153">
        <f t="shared" si="4"/>
        <v>1.1082999999999954E-2</v>
      </c>
    </row>
    <row r="323" spans="1:7" s="97" customFormat="1">
      <c r="A323" s="99"/>
      <c r="D323" s="150">
        <v>30099</v>
      </c>
      <c r="E323" s="151">
        <v>0.17</v>
      </c>
      <c r="F323" s="152">
        <v>0.13888450000000005</v>
      </c>
      <c r="G323" s="153">
        <f t="shared" si="4"/>
        <v>3.1115499999999963E-2</v>
      </c>
    </row>
    <row r="324" spans="1:7" s="97" customFormat="1">
      <c r="A324" s="99"/>
      <c r="D324" s="150">
        <v>30099</v>
      </c>
      <c r="E324" s="151">
        <v>0.155</v>
      </c>
      <c r="F324" s="152">
        <v>0.13888450000000005</v>
      </c>
      <c r="G324" s="153">
        <f t="shared" si="4"/>
        <v>1.6115499999999949E-2</v>
      </c>
    </row>
    <row r="325" spans="1:7" s="97" customFormat="1">
      <c r="A325" s="99"/>
      <c r="D325" s="150">
        <v>30103</v>
      </c>
      <c r="E325" s="151">
        <v>0.16600000000000001</v>
      </c>
      <c r="F325" s="152">
        <v>0.13886400000000004</v>
      </c>
      <c r="G325" s="153">
        <f t="shared" si="4"/>
        <v>2.7135999999999966E-2</v>
      </c>
    </row>
    <row r="326" spans="1:7" s="97" customFormat="1">
      <c r="A326" s="99"/>
      <c r="D326" s="150">
        <v>30103</v>
      </c>
      <c r="E326" s="151">
        <v>0.13750000000000001</v>
      </c>
      <c r="F326" s="152">
        <v>0.13886400000000004</v>
      </c>
      <c r="G326" s="153">
        <f t="shared" si="4"/>
        <v>-1.3640000000000319E-3</v>
      </c>
    </row>
    <row r="327" spans="1:7" s="97" customFormat="1">
      <c r="A327" s="99"/>
      <c r="D327" s="150">
        <v>30111</v>
      </c>
      <c r="E327" s="151">
        <v>0.17859999999999998</v>
      </c>
      <c r="F327" s="152">
        <v>0.13881600000000005</v>
      </c>
      <c r="G327" s="153">
        <f t="shared" si="4"/>
        <v>3.9783999999999931E-2</v>
      </c>
    </row>
    <row r="328" spans="1:7" s="97" customFormat="1">
      <c r="A328" s="99"/>
      <c r="D328" s="150">
        <v>30116</v>
      </c>
      <c r="E328" s="151">
        <v>0.1575</v>
      </c>
      <c r="F328" s="152">
        <v>0.13877800000000001</v>
      </c>
      <c r="G328" s="153">
        <f t="shared" si="4"/>
        <v>1.8721999999999989E-2</v>
      </c>
    </row>
    <row r="329" spans="1:7" s="97" customFormat="1">
      <c r="A329" s="99"/>
      <c r="D329" s="150">
        <v>30117</v>
      </c>
      <c r="E329" s="151">
        <v>0.14849999999999999</v>
      </c>
      <c r="F329" s="152">
        <v>0.13876450000000001</v>
      </c>
      <c r="G329" s="153">
        <f t="shared" si="4"/>
        <v>9.7354999999999803E-3</v>
      </c>
    </row>
    <row r="330" spans="1:7" s="97" customFormat="1">
      <c r="A330" s="99"/>
      <c r="D330" s="150">
        <v>30120</v>
      </c>
      <c r="E330" s="151">
        <v>0.155</v>
      </c>
      <c r="F330" s="152">
        <v>0.13868550000000002</v>
      </c>
      <c r="G330" s="153">
        <f t="shared" si="4"/>
        <v>1.6314499999999982E-2</v>
      </c>
    </row>
    <row r="331" spans="1:7" s="97" customFormat="1">
      <c r="A331" s="99"/>
      <c r="D331" s="150">
        <v>30123</v>
      </c>
      <c r="E331" s="151">
        <v>0.14899999999999999</v>
      </c>
      <c r="F331" s="152">
        <v>0.1386635</v>
      </c>
      <c r="G331" s="153">
        <f t="shared" si="4"/>
        <v>1.0336499999999998E-2</v>
      </c>
    </row>
    <row r="332" spans="1:7" s="97" customFormat="1">
      <c r="A332" s="99"/>
      <c r="D332" s="150">
        <v>30125</v>
      </c>
      <c r="E332" s="151">
        <v>0.16170000000000001</v>
      </c>
      <c r="F332" s="152">
        <v>0.13862350000000001</v>
      </c>
      <c r="G332" s="153">
        <f t="shared" si="4"/>
        <v>2.30765E-2</v>
      </c>
    </row>
    <row r="333" spans="1:7" s="97" customFormat="1">
      <c r="A333" s="99"/>
      <c r="D333" s="150">
        <v>30125</v>
      </c>
      <c r="E333" s="151">
        <v>0.16</v>
      </c>
      <c r="F333" s="152">
        <v>0.13862350000000001</v>
      </c>
      <c r="G333" s="153">
        <f t="shared" si="4"/>
        <v>2.1376499999999993E-2</v>
      </c>
    </row>
    <row r="334" spans="1:7" s="97" customFormat="1">
      <c r="A334" s="99"/>
      <c r="D334" s="150">
        <v>30126</v>
      </c>
      <c r="E334" s="151">
        <v>0.14849999999999999</v>
      </c>
      <c r="F334" s="152">
        <v>0.13859850000000001</v>
      </c>
      <c r="G334" s="153">
        <f t="shared" si="4"/>
        <v>9.9014999999999798E-3</v>
      </c>
    </row>
    <row r="335" spans="1:7" s="97" customFormat="1">
      <c r="A335" s="99"/>
      <c r="D335" s="150">
        <v>30127</v>
      </c>
      <c r="E335" s="151">
        <v>0.14699999999999999</v>
      </c>
      <c r="F335" s="152">
        <v>0.13857549999999999</v>
      </c>
      <c r="G335" s="153">
        <f t="shared" si="4"/>
        <v>8.4245000000000014E-3</v>
      </c>
    </row>
    <row r="336" spans="1:7" s="97" customFormat="1">
      <c r="A336" s="99"/>
      <c r="D336" s="150">
        <v>30133</v>
      </c>
      <c r="E336" s="151">
        <v>0.16</v>
      </c>
      <c r="F336" s="152">
        <v>0.13841199999999998</v>
      </c>
      <c r="G336" s="153">
        <f t="shared" si="4"/>
        <v>2.1588000000000024E-2</v>
      </c>
    </row>
    <row r="337" spans="1:7" s="97" customFormat="1">
      <c r="A337" s="99"/>
      <c r="D337" s="150">
        <v>30134</v>
      </c>
      <c r="E337" s="151">
        <v>0.17</v>
      </c>
      <c r="F337" s="152">
        <v>0.13837949999999999</v>
      </c>
      <c r="G337" s="153">
        <f t="shared" si="4"/>
        <v>3.1620500000000024E-2</v>
      </c>
    </row>
    <row r="338" spans="1:7" s="97" customFormat="1">
      <c r="A338" s="99"/>
      <c r="D338" s="150">
        <v>30134</v>
      </c>
      <c r="E338" s="151">
        <v>0.15620000000000001</v>
      </c>
      <c r="F338" s="152">
        <v>0.13837949999999999</v>
      </c>
      <c r="G338" s="153">
        <f t="shared" si="4"/>
        <v>1.7820500000000017E-2</v>
      </c>
    </row>
    <row r="339" spans="1:7" s="97" customFormat="1">
      <c r="A339" s="99"/>
      <c r="D339" s="150">
        <v>30145</v>
      </c>
      <c r="E339" s="151">
        <v>0.16800000000000001</v>
      </c>
      <c r="F339" s="152">
        <v>0.13817449999999998</v>
      </c>
      <c r="G339" s="153">
        <f t="shared" si="4"/>
        <v>2.9825500000000033E-2</v>
      </c>
    </row>
    <row r="340" spans="1:7" s="97" customFormat="1">
      <c r="A340" s="99"/>
      <c r="D340" s="150">
        <v>30145</v>
      </c>
      <c r="E340" s="151">
        <v>0.14000000000000001</v>
      </c>
      <c r="F340" s="152">
        <v>0.13817449999999998</v>
      </c>
      <c r="G340" s="153">
        <f t="shared" si="4"/>
        <v>1.8255000000000354E-3</v>
      </c>
    </row>
    <row r="341" spans="1:7" s="97" customFormat="1">
      <c r="A341" s="99"/>
      <c r="D341" s="150">
        <v>30146</v>
      </c>
      <c r="E341" s="151">
        <v>0.16020000000000001</v>
      </c>
      <c r="F341" s="152">
        <v>0.138154</v>
      </c>
      <c r="G341" s="153">
        <f t="shared" si="4"/>
        <v>2.204600000000001E-2</v>
      </c>
    </row>
    <row r="342" spans="1:7" s="97" customFormat="1">
      <c r="A342" s="99"/>
      <c r="D342" s="150">
        <v>30146</v>
      </c>
      <c r="E342" s="151">
        <v>0.15759999999999999</v>
      </c>
      <c r="F342" s="152">
        <v>0.138154</v>
      </c>
      <c r="G342" s="153">
        <f t="shared" si="4"/>
        <v>1.9445999999999991E-2</v>
      </c>
    </row>
    <row r="343" spans="1:7" s="97" customFormat="1">
      <c r="A343" s="99"/>
      <c r="D343" s="150">
        <v>30151</v>
      </c>
      <c r="E343" s="151">
        <v>0.16500000000000001</v>
      </c>
      <c r="F343" s="152">
        <v>0.13798549999999996</v>
      </c>
      <c r="G343" s="153">
        <f t="shared" si="4"/>
        <v>2.7014500000000052E-2</v>
      </c>
    </row>
    <row r="344" spans="1:7" s="97" customFormat="1">
      <c r="A344" s="99"/>
      <c r="D344" s="150">
        <v>30154</v>
      </c>
      <c r="E344" s="151">
        <v>0.17</v>
      </c>
      <c r="F344" s="152">
        <v>0.13770799999999991</v>
      </c>
      <c r="G344" s="153">
        <f t="shared" si="4"/>
        <v>3.2292000000000098E-2</v>
      </c>
    </row>
    <row r="345" spans="1:7" s="97" customFormat="1">
      <c r="A345" s="99"/>
      <c r="D345" s="150">
        <v>30154</v>
      </c>
      <c r="E345" s="151">
        <v>0.14499999999999999</v>
      </c>
      <c r="F345" s="152">
        <v>0.13770799999999991</v>
      </c>
      <c r="G345" s="153">
        <f t="shared" si="4"/>
        <v>7.2920000000000762E-3</v>
      </c>
    </row>
    <row r="346" spans="1:7" s="97" customFormat="1">
      <c r="A346" s="99"/>
      <c r="D346" s="150">
        <v>30159</v>
      </c>
      <c r="E346" s="151">
        <v>0.16750000000000001</v>
      </c>
      <c r="F346" s="152">
        <v>0.13746099999999994</v>
      </c>
      <c r="G346" s="153">
        <f t="shared" si="4"/>
        <v>3.0039000000000066E-2</v>
      </c>
    </row>
    <row r="347" spans="1:7" s="97" customFormat="1">
      <c r="A347" s="99"/>
      <c r="D347" s="150">
        <v>30161</v>
      </c>
      <c r="E347" s="151">
        <v>0.16500000000000001</v>
      </c>
      <c r="F347" s="152">
        <v>0.13735549999999994</v>
      </c>
      <c r="G347" s="153">
        <f t="shared" si="4"/>
        <v>2.7644500000000072E-2</v>
      </c>
    </row>
    <row r="348" spans="1:7" s="97" customFormat="1">
      <c r="A348" s="99"/>
      <c r="D348" s="150">
        <v>30174</v>
      </c>
      <c r="E348" s="151">
        <v>0.17499999999999999</v>
      </c>
      <c r="F348" s="152">
        <v>0.13682899999999995</v>
      </c>
      <c r="G348" s="153">
        <f t="shared" si="4"/>
        <v>3.8171000000000038E-2</v>
      </c>
    </row>
    <row r="349" spans="1:7" s="97" customFormat="1">
      <c r="A349" s="99"/>
      <c r="D349" s="150">
        <v>30181</v>
      </c>
      <c r="E349" s="151">
        <v>0.17069999999999999</v>
      </c>
      <c r="F349" s="152">
        <v>0.13627799999999995</v>
      </c>
      <c r="G349" s="153">
        <f t="shared" si="4"/>
        <v>3.4422000000000036E-2</v>
      </c>
    </row>
    <row r="350" spans="1:7" s="97" customFormat="1">
      <c r="A350" s="99"/>
      <c r="D350" s="150">
        <v>30183</v>
      </c>
      <c r="E350" s="151">
        <v>0.1573</v>
      </c>
      <c r="F350" s="152">
        <v>0.13601599999999997</v>
      </c>
      <c r="G350" s="153">
        <f t="shared" si="4"/>
        <v>2.1284000000000025E-2</v>
      </c>
    </row>
    <row r="351" spans="1:7" s="97" customFormat="1">
      <c r="A351" s="99"/>
      <c r="D351" s="150">
        <v>30188</v>
      </c>
      <c r="E351" s="151">
        <v>0.16</v>
      </c>
      <c r="F351" s="152">
        <v>0.13571249999999999</v>
      </c>
      <c r="G351" s="153">
        <f t="shared" si="4"/>
        <v>2.4287500000000017E-2</v>
      </c>
    </row>
    <row r="352" spans="1:7" s="97" customFormat="1">
      <c r="A352" s="99"/>
      <c r="D352" s="150">
        <v>30189</v>
      </c>
      <c r="E352" s="151">
        <v>0.155</v>
      </c>
      <c r="F352" s="152">
        <v>0.135625</v>
      </c>
      <c r="G352" s="153">
        <f t="shared" si="4"/>
        <v>1.9375000000000003E-2</v>
      </c>
    </row>
    <row r="353" spans="1:7" s="97" customFormat="1">
      <c r="A353" s="99"/>
      <c r="D353" s="150">
        <v>30193</v>
      </c>
      <c r="E353" s="151">
        <v>0.15</v>
      </c>
      <c r="F353" s="152">
        <v>0.13550849999999998</v>
      </c>
      <c r="G353" s="153">
        <f t="shared" si="4"/>
        <v>1.4491500000000018E-2</v>
      </c>
    </row>
    <row r="354" spans="1:7" s="97" customFormat="1">
      <c r="A354" s="99"/>
      <c r="D354" s="150">
        <v>30197</v>
      </c>
      <c r="E354" s="151">
        <v>0.16200000000000001</v>
      </c>
      <c r="F354" s="152">
        <v>0.13532049999999998</v>
      </c>
      <c r="G354" s="153">
        <f t="shared" si="4"/>
        <v>2.6679500000000023E-2</v>
      </c>
    </row>
    <row r="355" spans="1:7" s="97" customFormat="1">
      <c r="A355" s="99"/>
      <c r="D355" s="150">
        <v>30202</v>
      </c>
      <c r="E355" s="151">
        <v>0.15</v>
      </c>
      <c r="F355" s="152">
        <v>0.1352235</v>
      </c>
      <c r="G355" s="153">
        <f t="shared" si="4"/>
        <v>1.4776499999999998E-2</v>
      </c>
    </row>
    <row r="356" spans="1:7" s="97" customFormat="1">
      <c r="A356" s="99"/>
      <c r="D356" s="150">
        <v>30209</v>
      </c>
      <c r="E356" s="151">
        <v>0.16250000000000001</v>
      </c>
      <c r="F356" s="152">
        <v>0.13502149999999999</v>
      </c>
      <c r="G356" s="153">
        <f t="shared" si="4"/>
        <v>2.7478500000000017E-2</v>
      </c>
    </row>
    <row r="357" spans="1:7" s="97" customFormat="1">
      <c r="A357" s="99"/>
      <c r="D357" s="150">
        <v>30209</v>
      </c>
      <c r="E357" s="151">
        <v>0.1308</v>
      </c>
      <c r="F357" s="152">
        <v>0.13502149999999999</v>
      </c>
      <c r="G357" s="153">
        <f t="shared" si="4"/>
        <v>-4.2214999999999892E-3</v>
      </c>
    </row>
    <row r="358" spans="1:7" s="97" customFormat="1">
      <c r="A358" s="99"/>
      <c r="D358" s="150">
        <v>30210</v>
      </c>
      <c r="E358" s="151">
        <v>0.16</v>
      </c>
      <c r="F358" s="152">
        <v>0.13499249999999999</v>
      </c>
      <c r="G358" s="153">
        <f t="shared" si="4"/>
        <v>2.5007500000000016E-2</v>
      </c>
    </row>
    <row r="359" spans="1:7" s="97" customFormat="1">
      <c r="A359" s="99"/>
      <c r="D359" s="150">
        <v>30211</v>
      </c>
      <c r="E359" s="151">
        <v>0.1525</v>
      </c>
      <c r="F359" s="152">
        <v>0.13495299999999999</v>
      </c>
      <c r="G359" s="153">
        <f t="shared" si="4"/>
        <v>1.7547000000000007E-2</v>
      </c>
    </row>
    <row r="360" spans="1:7" s="97" customFormat="1">
      <c r="A360" s="99"/>
      <c r="D360" s="150">
        <v>30217</v>
      </c>
      <c r="E360" s="151">
        <v>0.17170000000000002</v>
      </c>
      <c r="F360" s="152">
        <v>0.134709</v>
      </c>
      <c r="G360" s="153">
        <f t="shared" si="4"/>
        <v>3.6991000000000024E-2</v>
      </c>
    </row>
    <row r="361" spans="1:7" s="97" customFormat="1">
      <c r="A361" s="99"/>
      <c r="D361" s="150">
        <v>30218</v>
      </c>
      <c r="E361" s="151">
        <v>0.14499999999999999</v>
      </c>
      <c r="F361" s="152">
        <v>0.13463999999999998</v>
      </c>
      <c r="G361" s="153">
        <f t="shared" si="4"/>
        <v>1.0360000000000008E-2</v>
      </c>
    </row>
    <row r="362" spans="1:7" s="97" customFormat="1">
      <c r="A362" s="99"/>
      <c r="D362" s="150">
        <v>30221</v>
      </c>
      <c r="E362" s="151">
        <v>0.1525</v>
      </c>
      <c r="F362" s="152">
        <v>0.13456899999999999</v>
      </c>
      <c r="G362" s="153">
        <f t="shared" si="4"/>
        <v>1.7931000000000002E-2</v>
      </c>
    </row>
    <row r="363" spans="1:7" s="97" customFormat="1">
      <c r="A363" s="99"/>
      <c r="D363" s="150">
        <v>30225</v>
      </c>
      <c r="E363" s="151">
        <v>0.155</v>
      </c>
      <c r="F363" s="152">
        <v>0.1342255</v>
      </c>
      <c r="G363" s="153">
        <f t="shared" si="4"/>
        <v>2.0774500000000001E-2</v>
      </c>
    </row>
    <row r="364" spans="1:7" s="97" customFormat="1">
      <c r="A364" s="99"/>
      <c r="D364" s="150">
        <v>30239</v>
      </c>
      <c r="E364" s="151">
        <v>0.159</v>
      </c>
      <c r="F364" s="152">
        <v>0.13319399999999998</v>
      </c>
      <c r="G364" s="153">
        <f t="shared" si="4"/>
        <v>2.5806000000000023E-2</v>
      </c>
    </row>
    <row r="365" spans="1:7" s="97" customFormat="1">
      <c r="A365" s="99"/>
      <c r="D365" s="150">
        <v>30246</v>
      </c>
      <c r="E365" s="151">
        <v>0.17149999999999999</v>
      </c>
      <c r="F365" s="152">
        <v>0.13243500000000002</v>
      </c>
      <c r="G365" s="153">
        <f t="shared" si="4"/>
        <v>3.9064999999999961E-2</v>
      </c>
    </row>
    <row r="366" spans="1:7" s="97" customFormat="1">
      <c r="A366" s="99"/>
      <c r="D366" s="150">
        <v>30246</v>
      </c>
      <c r="E366" s="151">
        <v>0.1575</v>
      </c>
      <c r="F366" s="152">
        <v>0.13243500000000002</v>
      </c>
      <c r="G366" s="153">
        <f t="shared" si="4"/>
        <v>2.5064999999999976E-2</v>
      </c>
    </row>
    <row r="367" spans="1:7" s="97" customFormat="1">
      <c r="A367" s="99"/>
      <c r="D367" s="150">
        <v>30253</v>
      </c>
      <c r="E367" s="151">
        <v>0.15539999999999998</v>
      </c>
      <c r="F367" s="152">
        <v>0.13164300000000001</v>
      </c>
      <c r="G367" s="153">
        <f t="shared" ref="G367:G430" si="5">E367-F367</f>
        <v>2.3756999999999973E-2</v>
      </c>
    </row>
    <row r="368" spans="1:7" s="97" customFormat="1">
      <c r="A368" s="99"/>
      <c r="D368" s="150">
        <v>30256</v>
      </c>
      <c r="E368" s="151">
        <v>0.155</v>
      </c>
      <c r="F368" s="152">
        <v>0.13146950000000002</v>
      </c>
      <c r="G368" s="153">
        <f t="shared" si="5"/>
        <v>2.3530499999999982E-2</v>
      </c>
    </row>
    <row r="369" spans="1:7" s="97" customFormat="1">
      <c r="A369" s="99"/>
      <c r="D369" s="150">
        <v>30258</v>
      </c>
      <c r="E369" s="151">
        <v>0.17199999999999999</v>
      </c>
      <c r="F369" s="152">
        <v>0.13128500000000001</v>
      </c>
      <c r="G369" s="153">
        <f t="shared" si="5"/>
        <v>4.0714999999999973E-2</v>
      </c>
    </row>
    <row r="370" spans="1:7" s="97" customFormat="1">
      <c r="A370" s="99"/>
      <c r="D370" s="150">
        <v>30259</v>
      </c>
      <c r="E370" s="151">
        <v>0.16250000000000001</v>
      </c>
      <c r="F370" s="152">
        <v>0.13110450000000001</v>
      </c>
      <c r="G370" s="153">
        <f t="shared" si="5"/>
        <v>3.1395499999999993E-2</v>
      </c>
    </row>
    <row r="371" spans="1:7" s="97" customFormat="1">
      <c r="A371" s="99"/>
      <c r="D371" s="150">
        <v>30260</v>
      </c>
      <c r="E371" s="151">
        <v>0.16200000000000001</v>
      </c>
      <c r="F371" s="152">
        <v>0.13091600000000003</v>
      </c>
      <c r="G371" s="153">
        <f t="shared" si="5"/>
        <v>3.1083999999999973E-2</v>
      </c>
    </row>
    <row r="372" spans="1:7" s="97" customFormat="1">
      <c r="A372" s="99"/>
      <c r="D372" s="150">
        <v>30264</v>
      </c>
      <c r="E372" s="151">
        <v>0.16</v>
      </c>
      <c r="F372" s="152">
        <v>0.13054200000000002</v>
      </c>
      <c r="G372" s="153">
        <f t="shared" si="5"/>
        <v>2.9457999999999984E-2</v>
      </c>
    </row>
    <row r="373" spans="1:7" s="97" customFormat="1">
      <c r="A373" s="99"/>
      <c r="D373" s="150">
        <v>30278</v>
      </c>
      <c r="E373" s="151">
        <v>0.1585</v>
      </c>
      <c r="F373" s="152">
        <v>0.12885900000000003</v>
      </c>
      <c r="G373" s="153">
        <f t="shared" si="5"/>
        <v>2.9640999999999973E-2</v>
      </c>
    </row>
    <row r="374" spans="1:7" s="97" customFormat="1">
      <c r="A374" s="99"/>
      <c r="D374" s="150">
        <v>30278</v>
      </c>
      <c r="E374" s="151">
        <v>0.155</v>
      </c>
      <c r="F374" s="152">
        <v>0.12885900000000003</v>
      </c>
      <c r="G374" s="153">
        <f t="shared" si="5"/>
        <v>2.614099999999997E-2</v>
      </c>
    </row>
    <row r="375" spans="1:7" s="97" customFormat="1">
      <c r="A375" s="99"/>
      <c r="D375" s="150">
        <v>30285</v>
      </c>
      <c r="E375" s="151">
        <v>0.16500000000000001</v>
      </c>
      <c r="F375" s="152">
        <v>0.12805400000000003</v>
      </c>
      <c r="G375" s="153">
        <f t="shared" si="5"/>
        <v>3.6945999999999979E-2</v>
      </c>
    </row>
    <row r="376" spans="1:7" s="97" customFormat="1">
      <c r="A376" s="99"/>
      <c r="D376" s="150">
        <v>30286</v>
      </c>
      <c r="E376" s="151">
        <v>0.1704</v>
      </c>
      <c r="F376" s="152">
        <v>0.12785650000000004</v>
      </c>
      <c r="G376" s="153">
        <f t="shared" si="5"/>
        <v>4.2543499999999956E-2</v>
      </c>
    </row>
    <row r="377" spans="1:7" s="97" customFormat="1">
      <c r="A377" s="99"/>
      <c r="D377" s="150">
        <v>30291</v>
      </c>
      <c r="E377" s="151">
        <v>0.16350000000000001</v>
      </c>
      <c r="F377" s="152">
        <v>0.12727200000000005</v>
      </c>
      <c r="G377" s="153">
        <f t="shared" si="5"/>
        <v>3.6227999999999955E-2</v>
      </c>
    </row>
    <row r="378" spans="1:7" s="97" customFormat="1">
      <c r="A378" s="99"/>
      <c r="D378" s="150">
        <v>30291</v>
      </c>
      <c r="E378" s="151">
        <v>0.15</v>
      </c>
      <c r="F378" s="152">
        <v>0.12727200000000005</v>
      </c>
      <c r="G378" s="153">
        <f t="shared" si="5"/>
        <v>2.2727999999999943E-2</v>
      </c>
    </row>
    <row r="379" spans="1:7" s="97" customFormat="1">
      <c r="A379" s="99"/>
      <c r="D379" s="150">
        <v>30295</v>
      </c>
      <c r="E379" s="151">
        <v>0.155</v>
      </c>
      <c r="F379" s="152">
        <v>0.12660600000000005</v>
      </c>
      <c r="G379" s="153">
        <f t="shared" si="5"/>
        <v>2.8393999999999947E-2</v>
      </c>
    </row>
    <row r="380" spans="1:7" s="97" customFormat="1">
      <c r="A380" s="99"/>
      <c r="D380" s="150">
        <v>30298</v>
      </c>
      <c r="E380" s="151">
        <v>0.16</v>
      </c>
      <c r="F380" s="152">
        <v>0.12645350000000005</v>
      </c>
      <c r="G380" s="153">
        <f t="shared" si="5"/>
        <v>3.3546499999999951E-2</v>
      </c>
    </row>
    <row r="381" spans="1:7" s="97" customFormat="1">
      <c r="A381" s="99"/>
      <c r="D381" s="150">
        <v>30299</v>
      </c>
      <c r="E381" s="151">
        <v>0.16399999999999998</v>
      </c>
      <c r="F381" s="152">
        <v>0.12629150000000003</v>
      </c>
      <c r="G381" s="153">
        <f t="shared" si="5"/>
        <v>3.770849999999995E-2</v>
      </c>
    </row>
    <row r="382" spans="1:7" s="97" customFormat="1">
      <c r="A382" s="99"/>
      <c r="D382" s="150">
        <v>30299</v>
      </c>
      <c r="E382" s="151">
        <v>0.153</v>
      </c>
      <c r="F382" s="152">
        <v>0.12629150000000003</v>
      </c>
      <c r="G382" s="153">
        <f t="shared" si="5"/>
        <v>2.6708499999999968E-2</v>
      </c>
    </row>
    <row r="383" spans="1:7" s="97" customFormat="1">
      <c r="A383" s="99"/>
      <c r="D383" s="150">
        <v>30305</v>
      </c>
      <c r="E383" s="151">
        <v>0.16</v>
      </c>
      <c r="F383" s="152">
        <v>0.12571050000000003</v>
      </c>
      <c r="G383" s="153">
        <f t="shared" si="5"/>
        <v>3.4289499999999973E-2</v>
      </c>
    </row>
    <row r="384" spans="1:7" s="97" customFormat="1">
      <c r="A384" s="99"/>
      <c r="D384" s="150">
        <v>30306</v>
      </c>
      <c r="E384" s="151">
        <v>0.1585</v>
      </c>
      <c r="F384" s="152">
        <v>0.12556950000000003</v>
      </c>
      <c r="G384" s="153">
        <f t="shared" si="5"/>
        <v>3.2930499999999974E-2</v>
      </c>
    </row>
    <row r="385" spans="1:7" s="97" customFormat="1">
      <c r="A385" s="99"/>
      <c r="D385" s="150">
        <v>30306</v>
      </c>
      <c r="E385" s="151">
        <v>0.14749999999999999</v>
      </c>
      <c r="F385" s="152">
        <v>0.12556950000000003</v>
      </c>
      <c r="G385" s="153">
        <f t="shared" si="5"/>
        <v>2.1930499999999964E-2</v>
      </c>
    </row>
    <row r="386" spans="1:7" s="97" customFormat="1">
      <c r="A386" s="99"/>
      <c r="D386" s="150">
        <v>30307</v>
      </c>
      <c r="E386" s="151">
        <v>0.16750000000000001</v>
      </c>
      <c r="F386" s="152">
        <v>0.1254295</v>
      </c>
      <c r="G386" s="153">
        <f t="shared" si="5"/>
        <v>4.2070500000000011E-2</v>
      </c>
    </row>
    <row r="387" spans="1:7" s="97" customFormat="1">
      <c r="A387" s="99"/>
      <c r="D387" s="150">
        <v>30307</v>
      </c>
      <c r="E387" s="151">
        <v>0.16579999999999998</v>
      </c>
      <c r="F387" s="152">
        <v>0.1254295</v>
      </c>
      <c r="G387" s="153">
        <f t="shared" si="5"/>
        <v>4.0370499999999976E-2</v>
      </c>
    </row>
    <row r="388" spans="1:7" s="97" customFormat="1">
      <c r="A388" s="99"/>
      <c r="D388" s="150">
        <v>30307</v>
      </c>
      <c r="E388" s="151">
        <v>0.16250000000000001</v>
      </c>
      <c r="F388" s="152">
        <v>0.1254295</v>
      </c>
      <c r="G388" s="153">
        <f t="shared" si="5"/>
        <v>3.7070500000000006E-2</v>
      </c>
    </row>
    <row r="389" spans="1:7" s="97" customFormat="1">
      <c r="A389" s="99"/>
      <c r="D389" s="150">
        <v>30314</v>
      </c>
      <c r="E389" s="151">
        <v>0.16250000000000001</v>
      </c>
      <c r="F389" s="152">
        <v>0.12481899999999997</v>
      </c>
      <c r="G389" s="153">
        <f t="shared" si="5"/>
        <v>3.7681000000000034E-2</v>
      </c>
    </row>
    <row r="390" spans="1:7" s="97" customFormat="1">
      <c r="A390" s="99"/>
      <c r="D390" s="150">
        <v>30314</v>
      </c>
      <c r="E390" s="151">
        <v>0.14899999999999999</v>
      </c>
      <c r="F390" s="152">
        <v>0.12481899999999997</v>
      </c>
      <c r="G390" s="153">
        <f t="shared" si="5"/>
        <v>2.4181000000000022E-2</v>
      </c>
    </row>
    <row r="391" spans="1:7" s="97" customFormat="1">
      <c r="A391" s="99"/>
      <c r="D391" s="150">
        <v>30315</v>
      </c>
      <c r="E391" s="151">
        <v>0.16769999999999999</v>
      </c>
      <c r="F391" s="152">
        <v>0.12465949999999998</v>
      </c>
      <c r="G391" s="153">
        <f t="shared" si="5"/>
        <v>4.3040500000000009E-2</v>
      </c>
    </row>
    <row r="392" spans="1:7" s="97" customFormat="1">
      <c r="A392" s="99"/>
      <c r="D392" s="150">
        <v>30315</v>
      </c>
      <c r="E392" s="151">
        <v>0.16350000000000001</v>
      </c>
      <c r="F392" s="152">
        <v>0.12465949999999998</v>
      </c>
      <c r="G392" s="153">
        <f t="shared" si="5"/>
        <v>3.8840500000000028E-2</v>
      </c>
    </row>
    <row r="393" spans="1:7" s="97" customFormat="1">
      <c r="A393" s="99"/>
      <c r="D393" s="150">
        <v>30315</v>
      </c>
      <c r="E393" s="151">
        <v>0.16</v>
      </c>
      <c r="F393" s="152">
        <v>0.12465949999999998</v>
      </c>
      <c r="G393" s="153">
        <f t="shared" si="5"/>
        <v>3.5340500000000025E-2</v>
      </c>
    </row>
    <row r="394" spans="1:7" s="97" customFormat="1">
      <c r="A394" s="99"/>
      <c r="D394" s="150">
        <v>30321</v>
      </c>
      <c r="E394" s="151">
        <v>0.17329999999999998</v>
      </c>
      <c r="F394" s="152">
        <v>0.12403849999999998</v>
      </c>
      <c r="G394" s="153">
        <f t="shared" si="5"/>
        <v>4.92615E-2</v>
      </c>
    </row>
    <row r="395" spans="1:7" s="97" customFormat="1">
      <c r="A395" s="99"/>
      <c r="D395" s="150">
        <v>30327</v>
      </c>
      <c r="E395" s="151">
        <v>0.159</v>
      </c>
      <c r="F395" s="152">
        <v>0.12344799999999996</v>
      </c>
      <c r="G395" s="153">
        <f t="shared" si="5"/>
        <v>3.5552000000000042E-2</v>
      </c>
    </row>
    <row r="396" spans="1:7" s="97" customFormat="1">
      <c r="A396" s="99"/>
      <c r="D396" s="150">
        <v>30328</v>
      </c>
      <c r="E396" s="151">
        <v>0.155</v>
      </c>
      <c r="F396" s="152">
        <v>0.12329649999999996</v>
      </c>
      <c r="G396" s="153">
        <f t="shared" si="5"/>
        <v>3.1703500000000037E-2</v>
      </c>
    </row>
    <row r="397" spans="1:7" s="97" customFormat="1">
      <c r="A397" s="99"/>
      <c r="D397" s="150">
        <v>30328</v>
      </c>
      <c r="E397" s="151">
        <v>0.14630000000000001</v>
      </c>
      <c r="F397" s="152">
        <v>0.12329649999999996</v>
      </c>
      <c r="G397" s="153">
        <f t="shared" si="5"/>
        <v>2.3003500000000052E-2</v>
      </c>
    </row>
    <row r="398" spans="1:7" s="97" customFormat="1">
      <c r="A398" s="99"/>
      <c r="D398" s="150">
        <v>30336</v>
      </c>
      <c r="E398" s="151">
        <v>0.17749999999999999</v>
      </c>
      <c r="F398" s="152">
        <v>0.12235649999999994</v>
      </c>
      <c r="G398" s="153">
        <f t="shared" si="5"/>
        <v>5.5143500000000054E-2</v>
      </c>
    </row>
    <row r="399" spans="1:7" s="97" customFormat="1">
      <c r="A399" s="99"/>
      <c r="D399" s="150">
        <v>30337</v>
      </c>
      <c r="E399" s="151">
        <v>0.15</v>
      </c>
      <c r="F399" s="152">
        <v>0.12220949999999994</v>
      </c>
      <c r="G399" s="153">
        <f t="shared" si="5"/>
        <v>2.7790500000000051E-2</v>
      </c>
    </row>
    <row r="400" spans="1:7" s="97" customFormat="1">
      <c r="A400" s="99"/>
      <c r="D400" s="150">
        <v>30340</v>
      </c>
      <c r="E400" s="151">
        <v>0.155</v>
      </c>
      <c r="F400" s="152">
        <v>0.12206699999999994</v>
      </c>
      <c r="G400" s="153">
        <f t="shared" si="5"/>
        <v>3.2933000000000059E-2</v>
      </c>
    </row>
    <row r="401" spans="1:7" s="97" customFormat="1">
      <c r="A401" s="99"/>
      <c r="D401" s="150">
        <v>30340</v>
      </c>
      <c r="E401" s="151">
        <v>0.14499999999999999</v>
      </c>
      <c r="F401" s="152">
        <v>0.12206699999999994</v>
      </c>
      <c r="G401" s="153">
        <f t="shared" si="5"/>
        <v>2.2933000000000051E-2</v>
      </c>
    </row>
    <row r="402" spans="1:7" s="97" customFormat="1">
      <c r="A402" s="99"/>
      <c r="D402" s="150">
        <v>30341</v>
      </c>
      <c r="E402" s="151">
        <v>0.1585</v>
      </c>
      <c r="F402" s="152">
        <v>0.12192249999999995</v>
      </c>
      <c r="G402" s="153">
        <f t="shared" si="5"/>
        <v>3.6577500000000054E-2</v>
      </c>
    </row>
    <row r="403" spans="1:7" s="97" customFormat="1">
      <c r="A403" s="99"/>
      <c r="D403" s="150">
        <v>30343</v>
      </c>
      <c r="E403" s="151">
        <v>0.16140000000000002</v>
      </c>
      <c r="F403" s="152">
        <v>0.12167199999999996</v>
      </c>
      <c r="G403" s="153">
        <f t="shared" si="5"/>
        <v>3.9728000000000055E-2</v>
      </c>
    </row>
    <row r="404" spans="1:7" s="97" customFormat="1">
      <c r="A404" s="99"/>
      <c r="D404" s="150">
        <v>30348</v>
      </c>
      <c r="E404" s="151">
        <v>0.185</v>
      </c>
      <c r="F404" s="152">
        <v>0.12131099999999995</v>
      </c>
      <c r="G404" s="153">
        <f t="shared" si="5"/>
        <v>6.3689000000000051E-2</v>
      </c>
    </row>
    <row r="405" spans="1:7" s="97" customFormat="1">
      <c r="A405" s="99"/>
      <c r="D405" s="150">
        <v>30351</v>
      </c>
      <c r="E405" s="151">
        <v>0.14000000000000001</v>
      </c>
      <c r="F405" s="152">
        <v>0.1209909999999999</v>
      </c>
      <c r="G405" s="153">
        <f t="shared" si="5"/>
        <v>1.9009000000000109E-2</v>
      </c>
    </row>
    <row r="406" spans="1:7" s="97" customFormat="1">
      <c r="A406" s="99"/>
      <c r="D406" s="150">
        <v>30357</v>
      </c>
      <c r="E406" s="151">
        <v>0.15</v>
      </c>
      <c r="F406" s="152">
        <v>0.12056949999999994</v>
      </c>
      <c r="G406" s="153">
        <f t="shared" si="5"/>
        <v>2.9430500000000054E-2</v>
      </c>
    </row>
    <row r="407" spans="1:7" s="97" customFormat="1">
      <c r="A407" s="99"/>
      <c r="D407" s="150">
        <v>30368</v>
      </c>
      <c r="E407" s="151">
        <v>0.155</v>
      </c>
      <c r="F407" s="152">
        <v>0.11984049999999993</v>
      </c>
      <c r="G407" s="153">
        <f t="shared" si="5"/>
        <v>3.5159500000000066E-2</v>
      </c>
    </row>
    <row r="408" spans="1:7" s="97" customFormat="1">
      <c r="A408" s="99"/>
      <c r="D408" s="150">
        <v>30369</v>
      </c>
      <c r="E408" s="151">
        <v>0.155</v>
      </c>
      <c r="F408" s="152">
        <v>0.11970499999999992</v>
      </c>
      <c r="G408" s="153">
        <f t="shared" si="5"/>
        <v>3.5295000000000076E-2</v>
      </c>
    </row>
    <row r="409" spans="1:7" s="97" customFormat="1">
      <c r="A409" s="99"/>
      <c r="D409" s="150">
        <v>30370</v>
      </c>
      <c r="E409" s="151">
        <v>0.16</v>
      </c>
      <c r="F409" s="152">
        <v>0.11957949999999994</v>
      </c>
      <c r="G409" s="153">
        <f t="shared" si="5"/>
        <v>4.0420500000000067E-2</v>
      </c>
    </row>
    <row r="410" spans="1:7" s="97" customFormat="1">
      <c r="A410" s="99"/>
      <c r="D410" s="150">
        <v>30370</v>
      </c>
      <c r="E410" s="151">
        <v>0.151</v>
      </c>
      <c r="F410" s="152">
        <v>0.11957949999999994</v>
      </c>
      <c r="G410" s="153">
        <f t="shared" si="5"/>
        <v>3.1420500000000059E-2</v>
      </c>
    </row>
    <row r="411" spans="1:7" s="97" customFormat="1">
      <c r="A411" s="99"/>
      <c r="D411" s="150">
        <v>30377</v>
      </c>
      <c r="E411" s="151">
        <v>0.1525</v>
      </c>
      <c r="F411" s="152">
        <v>0.11891849999999991</v>
      </c>
      <c r="G411" s="153">
        <f t="shared" si="5"/>
        <v>3.3581500000000084E-2</v>
      </c>
    </row>
    <row r="412" spans="1:7" s="97" customFormat="1">
      <c r="A412" s="99"/>
      <c r="D412" s="150">
        <v>30384</v>
      </c>
      <c r="E412" s="151">
        <v>0.152</v>
      </c>
      <c r="F412" s="152">
        <v>0.11824799999999991</v>
      </c>
      <c r="G412" s="153">
        <f t="shared" si="5"/>
        <v>3.3752000000000087E-2</v>
      </c>
    </row>
    <row r="413" spans="1:7" s="97" customFormat="1">
      <c r="A413" s="99"/>
      <c r="D413" s="150">
        <v>30390</v>
      </c>
      <c r="E413" s="151">
        <v>0.13</v>
      </c>
      <c r="F413" s="152">
        <v>0.11772549999999987</v>
      </c>
      <c r="G413" s="153">
        <f t="shared" si="5"/>
        <v>1.2274500000000133E-2</v>
      </c>
    </row>
    <row r="414" spans="1:7" s="97" customFormat="1">
      <c r="A414" s="99"/>
      <c r="D414" s="150">
        <v>30393</v>
      </c>
      <c r="E414" s="151">
        <v>0.1525</v>
      </c>
      <c r="F414" s="152">
        <v>0.11730849999999986</v>
      </c>
      <c r="G414" s="153">
        <f t="shared" si="5"/>
        <v>3.5191500000000139E-2</v>
      </c>
    </row>
    <row r="415" spans="1:7" s="97" customFormat="1">
      <c r="A415" s="99"/>
      <c r="D415" s="150">
        <v>30398</v>
      </c>
      <c r="E415" s="151">
        <v>0.154</v>
      </c>
      <c r="F415" s="152">
        <v>0.11686049999999987</v>
      </c>
      <c r="G415" s="153">
        <f t="shared" si="5"/>
        <v>3.7139500000000131E-2</v>
      </c>
    </row>
    <row r="416" spans="1:7" s="97" customFormat="1">
      <c r="A416" s="99"/>
      <c r="D416" s="150">
        <v>30399</v>
      </c>
      <c r="E416" s="151">
        <v>0.15</v>
      </c>
      <c r="F416" s="152">
        <v>0.11670799999999987</v>
      </c>
      <c r="G416" s="153">
        <f t="shared" si="5"/>
        <v>3.3292000000000127E-2</v>
      </c>
    </row>
    <row r="417" spans="1:7" s="97" customFormat="1">
      <c r="A417" s="99"/>
      <c r="D417" s="150">
        <v>30404</v>
      </c>
      <c r="E417" s="151">
        <v>0.155</v>
      </c>
      <c r="F417" s="152">
        <v>0.11625449999999987</v>
      </c>
      <c r="G417" s="153">
        <f t="shared" si="5"/>
        <v>3.8745500000000127E-2</v>
      </c>
    </row>
    <row r="418" spans="1:7" s="97" customFormat="1">
      <c r="A418" s="99"/>
      <c r="D418" s="150">
        <v>30405</v>
      </c>
      <c r="E418" s="151">
        <v>0.1671</v>
      </c>
      <c r="F418" s="152">
        <v>0.11610649999999988</v>
      </c>
      <c r="G418" s="153">
        <f t="shared" si="5"/>
        <v>5.0993500000000122E-2</v>
      </c>
    </row>
    <row r="419" spans="1:7" s="97" customFormat="1">
      <c r="A419" s="99"/>
      <c r="D419" s="150">
        <v>30406</v>
      </c>
      <c r="E419" s="151">
        <v>0.15</v>
      </c>
      <c r="F419" s="152">
        <v>0.1159464999999999</v>
      </c>
      <c r="G419" s="153">
        <f t="shared" si="5"/>
        <v>3.4053500000000098E-2</v>
      </c>
    </row>
    <row r="420" spans="1:7" s="97" customFormat="1">
      <c r="A420" s="99"/>
      <c r="D420" s="150">
        <v>30410</v>
      </c>
      <c r="E420" s="151">
        <v>0.152</v>
      </c>
      <c r="F420" s="152">
        <v>0.11578649999999989</v>
      </c>
      <c r="G420" s="153">
        <f t="shared" si="5"/>
        <v>3.6213500000000107E-2</v>
      </c>
    </row>
    <row r="421" spans="1:7" s="97" customFormat="1">
      <c r="A421" s="99"/>
      <c r="D421" s="150">
        <v>30414</v>
      </c>
      <c r="E421" s="151">
        <v>0.155</v>
      </c>
      <c r="F421" s="152">
        <v>0.11508049999999991</v>
      </c>
      <c r="G421" s="153">
        <f t="shared" si="5"/>
        <v>3.9919500000000094E-2</v>
      </c>
    </row>
    <row r="422" spans="1:7" s="97" customFormat="1">
      <c r="A422" s="99"/>
      <c r="D422" s="150">
        <v>30417</v>
      </c>
      <c r="E422" s="151">
        <v>0.14810000000000001</v>
      </c>
      <c r="F422" s="152">
        <v>0.11489299999999993</v>
      </c>
      <c r="G422" s="153">
        <f t="shared" si="5"/>
        <v>3.3207000000000084E-2</v>
      </c>
    </row>
    <row r="423" spans="1:7" s="97" customFormat="1">
      <c r="A423" s="99"/>
      <c r="D423" s="150">
        <v>30425</v>
      </c>
      <c r="E423" s="151">
        <v>0.14499999999999999</v>
      </c>
      <c r="F423" s="152">
        <v>0.11377149999999993</v>
      </c>
      <c r="G423" s="153">
        <f t="shared" si="5"/>
        <v>3.1228500000000062E-2</v>
      </c>
    </row>
    <row r="424" spans="1:7" s="97" customFormat="1">
      <c r="A424" s="99"/>
      <c r="D424" s="150">
        <v>30426</v>
      </c>
      <c r="E424" s="151">
        <v>0.16</v>
      </c>
      <c r="F424" s="152">
        <v>0.11360049999999994</v>
      </c>
      <c r="G424" s="153">
        <f t="shared" si="5"/>
        <v>4.6399500000000066E-2</v>
      </c>
    </row>
    <row r="425" spans="1:7" s="97" customFormat="1">
      <c r="A425" s="99"/>
      <c r="D425" s="150">
        <v>30435</v>
      </c>
      <c r="E425" s="151">
        <v>0.16</v>
      </c>
      <c r="F425" s="152">
        <v>0.11244799999999999</v>
      </c>
      <c r="G425" s="153">
        <f t="shared" si="5"/>
        <v>4.7552000000000011E-2</v>
      </c>
    </row>
    <row r="426" spans="1:7" s="97" customFormat="1">
      <c r="A426" s="99"/>
      <c r="D426" s="150">
        <v>30437</v>
      </c>
      <c r="E426" s="151">
        <v>0.14499999999999999</v>
      </c>
      <c r="F426" s="152">
        <v>0.11244799999999999</v>
      </c>
      <c r="G426" s="153">
        <f t="shared" si="5"/>
        <v>3.2551999999999998E-2</v>
      </c>
    </row>
    <row r="427" spans="1:7" s="97" customFormat="1">
      <c r="A427" s="99"/>
      <c r="D427" s="150">
        <v>30445</v>
      </c>
      <c r="E427" s="151">
        <v>0.155</v>
      </c>
      <c r="F427" s="152">
        <v>0.11152350000000003</v>
      </c>
      <c r="G427" s="153">
        <f t="shared" si="5"/>
        <v>4.3476499999999974E-2</v>
      </c>
    </row>
    <row r="428" spans="1:7" s="97" customFormat="1">
      <c r="A428" s="99"/>
      <c r="D428" s="150">
        <v>30447</v>
      </c>
      <c r="E428" s="151">
        <v>0.1646</v>
      </c>
      <c r="F428" s="152">
        <v>0.11123250000000003</v>
      </c>
      <c r="G428" s="153">
        <f t="shared" si="5"/>
        <v>5.3367499999999971E-2</v>
      </c>
    </row>
    <row r="429" spans="1:7" s="97" customFormat="1">
      <c r="A429" s="99"/>
      <c r="D429" s="150">
        <v>30448</v>
      </c>
      <c r="E429" s="151">
        <v>0.1414</v>
      </c>
      <c r="F429" s="152">
        <v>0.11107850000000002</v>
      </c>
      <c r="G429" s="153">
        <f t="shared" si="5"/>
        <v>3.0321499999999973E-2</v>
      </c>
    </row>
    <row r="430" spans="1:7" s="97" customFormat="1">
      <c r="A430" s="99"/>
      <c r="D430" s="150">
        <v>30454</v>
      </c>
      <c r="E430" s="151">
        <v>0.15</v>
      </c>
      <c r="F430" s="152">
        <v>0.11048350000000003</v>
      </c>
      <c r="G430" s="153">
        <f t="shared" si="5"/>
        <v>3.9516499999999968E-2</v>
      </c>
    </row>
    <row r="431" spans="1:7" s="97" customFormat="1">
      <c r="A431" s="99"/>
      <c r="D431" s="150">
        <v>30459</v>
      </c>
      <c r="E431" s="151">
        <v>0.155</v>
      </c>
      <c r="F431" s="152">
        <v>0.11010150000000003</v>
      </c>
      <c r="G431" s="153">
        <f t="shared" ref="G431:G494" si="6">E431-F431</f>
        <v>4.4898499999999966E-2</v>
      </c>
    </row>
    <row r="432" spans="1:7" s="97" customFormat="1">
      <c r="A432" s="99"/>
      <c r="D432" s="150">
        <v>30459</v>
      </c>
      <c r="E432" s="151">
        <v>0.14899999999999999</v>
      </c>
      <c r="F432" s="152">
        <v>0.11010150000000003</v>
      </c>
      <c r="G432" s="153">
        <f t="shared" si="6"/>
        <v>3.8898499999999961E-2</v>
      </c>
    </row>
    <row r="433" spans="1:7" s="97" customFormat="1">
      <c r="A433" s="99"/>
      <c r="D433" s="150">
        <v>30461</v>
      </c>
      <c r="E433" s="151">
        <v>0.155</v>
      </c>
      <c r="F433" s="152">
        <v>0.10983650000000006</v>
      </c>
      <c r="G433" s="153">
        <f t="shared" si="6"/>
        <v>4.516349999999994E-2</v>
      </c>
    </row>
    <row r="434" spans="1:7" s="97" customFormat="1">
      <c r="A434" s="99"/>
      <c r="D434" s="150">
        <v>30463</v>
      </c>
      <c r="E434" s="151">
        <v>0.15</v>
      </c>
      <c r="F434" s="152">
        <v>0.10958450000000004</v>
      </c>
      <c r="G434" s="153">
        <f t="shared" si="6"/>
        <v>4.0415499999999951E-2</v>
      </c>
    </row>
    <row r="435" spans="1:7" s="97" customFormat="1">
      <c r="A435" s="99"/>
      <c r="D435" s="150">
        <v>30467</v>
      </c>
      <c r="E435" s="151">
        <v>0.155</v>
      </c>
      <c r="F435" s="152">
        <v>0.10946915000000006</v>
      </c>
      <c r="G435" s="153">
        <f t="shared" si="6"/>
        <v>4.5530849999999942E-2</v>
      </c>
    </row>
    <row r="436" spans="1:7" s="97" customFormat="1">
      <c r="A436" s="99"/>
      <c r="D436" s="150">
        <v>30467</v>
      </c>
      <c r="E436" s="151">
        <v>0.14000000000000001</v>
      </c>
      <c r="F436" s="152">
        <v>0.10946915000000006</v>
      </c>
      <c r="G436" s="153">
        <f t="shared" si="6"/>
        <v>3.0530849999999957E-2</v>
      </c>
    </row>
    <row r="437" spans="1:7" s="97" customFormat="1">
      <c r="A437" s="99"/>
      <c r="D437" s="150">
        <v>30469</v>
      </c>
      <c r="E437" s="151">
        <v>0.14499999999999999</v>
      </c>
      <c r="F437" s="152">
        <v>0.10925160000000007</v>
      </c>
      <c r="G437" s="153">
        <f t="shared" si="6"/>
        <v>3.5748399999999916E-2</v>
      </c>
    </row>
    <row r="438" spans="1:7" s="97" customFormat="1">
      <c r="A438" s="99"/>
      <c r="D438" s="150">
        <v>30484</v>
      </c>
      <c r="E438" s="151">
        <v>0.15029999999999999</v>
      </c>
      <c r="F438" s="152">
        <v>0.10840485000000008</v>
      </c>
      <c r="G438" s="153">
        <f t="shared" si="6"/>
        <v>4.1895149999999909E-2</v>
      </c>
    </row>
    <row r="439" spans="1:7" s="97" customFormat="1">
      <c r="A439" s="99"/>
      <c r="D439" s="150">
        <v>30498</v>
      </c>
      <c r="E439" s="151">
        <v>0.14899999999999999</v>
      </c>
      <c r="F439" s="152">
        <v>0.10775645000000007</v>
      </c>
      <c r="G439" s="153">
        <f t="shared" si="6"/>
        <v>4.1243549999999921E-2</v>
      </c>
    </row>
    <row r="440" spans="1:7" s="97" customFormat="1">
      <c r="A440" s="99"/>
      <c r="D440" s="150">
        <v>30498</v>
      </c>
      <c r="E440" s="151">
        <v>0.14800000000000002</v>
      </c>
      <c r="F440" s="152">
        <v>0.10775645000000007</v>
      </c>
      <c r="G440" s="153">
        <f t="shared" si="6"/>
        <v>4.0243549999999947E-2</v>
      </c>
    </row>
    <row r="441" spans="1:7" s="97" customFormat="1">
      <c r="A441" s="99"/>
      <c r="D441" s="150">
        <v>30505</v>
      </c>
      <c r="E441" s="151">
        <v>0.16250000000000001</v>
      </c>
      <c r="F441" s="152">
        <v>0.10757595000000007</v>
      </c>
      <c r="G441" s="153">
        <f t="shared" si="6"/>
        <v>5.4924049999999933E-2</v>
      </c>
    </row>
    <row r="442" spans="1:7" s="97" customFormat="1">
      <c r="A442" s="99"/>
      <c r="D442" s="150">
        <v>30510</v>
      </c>
      <c r="E442" s="151">
        <v>0.13200000000000001</v>
      </c>
      <c r="F442" s="152">
        <v>0.10751065000000005</v>
      </c>
      <c r="G442" s="153">
        <f t="shared" si="6"/>
        <v>2.4489349999999951E-2</v>
      </c>
    </row>
    <row r="443" spans="1:7" s="97" customFormat="1">
      <c r="A443" s="99"/>
      <c r="D443" s="150">
        <v>30516</v>
      </c>
      <c r="E443" s="151">
        <v>0.151</v>
      </c>
      <c r="F443" s="152">
        <v>0.10741695000000005</v>
      </c>
      <c r="G443" s="153">
        <f t="shared" si="6"/>
        <v>4.3583049999999943E-2</v>
      </c>
    </row>
    <row r="444" spans="1:7" s="97" customFormat="1">
      <c r="A444" s="99"/>
      <c r="D444" s="150">
        <v>30516</v>
      </c>
      <c r="E444" s="151">
        <v>0.15</v>
      </c>
      <c r="F444" s="152">
        <v>0.10741695000000005</v>
      </c>
      <c r="G444" s="153">
        <f t="shared" si="6"/>
        <v>4.2583049999999942E-2</v>
      </c>
    </row>
    <row r="445" spans="1:7" s="97" customFormat="1">
      <c r="A445" s="99"/>
      <c r="D445" s="150">
        <v>30522</v>
      </c>
      <c r="E445" s="151">
        <v>0.16250000000000001</v>
      </c>
      <c r="F445" s="152">
        <v>0.10734425000000002</v>
      </c>
      <c r="G445" s="153">
        <f t="shared" si="6"/>
        <v>5.515574999999999E-2</v>
      </c>
    </row>
    <row r="446" spans="1:7" s="97" customFormat="1">
      <c r="A446" s="99"/>
      <c r="D446" s="150">
        <v>30525</v>
      </c>
      <c r="E446" s="151">
        <v>0.159</v>
      </c>
      <c r="F446" s="152">
        <v>0.10737085000000002</v>
      </c>
      <c r="G446" s="153">
        <f t="shared" si="6"/>
        <v>5.1629149999999985E-2</v>
      </c>
    </row>
    <row r="447" spans="1:7" s="97" customFormat="1">
      <c r="A447" s="99"/>
      <c r="D447" s="150">
        <v>30531</v>
      </c>
      <c r="E447" s="151">
        <v>0.16500000000000001</v>
      </c>
      <c r="F447" s="152">
        <v>0.10751795000000004</v>
      </c>
      <c r="G447" s="153">
        <f t="shared" si="6"/>
        <v>5.7482049999999965E-2</v>
      </c>
    </row>
    <row r="448" spans="1:7" s="97" customFormat="1">
      <c r="A448" s="99"/>
      <c r="D448" s="150">
        <v>30531</v>
      </c>
      <c r="E448" s="151">
        <v>0.16339999999999999</v>
      </c>
      <c r="F448" s="152">
        <v>0.10751795000000004</v>
      </c>
      <c r="G448" s="153">
        <f t="shared" si="6"/>
        <v>5.5882049999999947E-2</v>
      </c>
    </row>
    <row r="449" spans="1:7" s="97" customFormat="1">
      <c r="A449" s="99"/>
      <c r="D449" s="150">
        <v>30547</v>
      </c>
      <c r="E449" s="151">
        <v>0.15</v>
      </c>
      <c r="F449" s="152">
        <v>0.10798080000000003</v>
      </c>
      <c r="G449" s="153">
        <f t="shared" si="6"/>
        <v>4.2019199999999965E-2</v>
      </c>
    </row>
    <row r="450" spans="1:7" s="97" customFormat="1">
      <c r="A450" s="99"/>
      <c r="D450" s="150">
        <v>30550</v>
      </c>
      <c r="E450" s="151">
        <v>0.16399999999999998</v>
      </c>
      <c r="F450" s="152">
        <v>0.10802160000000001</v>
      </c>
      <c r="G450" s="153">
        <f t="shared" si="6"/>
        <v>5.597839999999997E-2</v>
      </c>
    </row>
    <row r="451" spans="1:7" s="97" customFormat="1">
      <c r="A451" s="99"/>
      <c r="D451" s="150">
        <v>30550</v>
      </c>
      <c r="E451" s="151">
        <v>0.155</v>
      </c>
      <c r="F451" s="152">
        <v>0.10802160000000001</v>
      </c>
      <c r="G451" s="153">
        <f t="shared" si="6"/>
        <v>4.697839999999999E-2</v>
      </c>
    </row>
    <row r="452" spans="1:7" s="97" customFormat="1">
      <c r="A452" s="99"/>
      <c r="D452" s="150">
        <v>30559</v>
      </c>
      <c r="E452" s="151">
        <v>0.14749999999999999</v>
      </c>
      <c r="F452" s="152">
        <v>0.10843825000000001</v>
      </c>
      <c r="G452" s="153">
        <f t="shared" si="6"/>
        <v>3.9061749999999978E-2</v>
      </c>
    </row>
    <row r="453" spans="1:7" s="97" customFormat="1">
      <c r="A453" s="99"/>
      <c r="D453" s="150">
        <v>30566</v>
      </c>
      <c r="E453" s="151">
        <v>0.15</v>
      </c>
      <c r="F453" s="152">
        <v>0.10863820000000002</v>
      </c>
      <c r="G453" s="153">
        <f t="shared" si="6"/>
        <v>4.1361799999999976E-2</v>
      </c>
    </row>
    <row r="454" spans="1:7" s="97" customFormat="1">
      <c r="A454" s="99"/>
      <c r="D454" s="150">
        <v>30573</v>
      </c>
      <c r="E454" s="151">
        <v>0.1578</v>
      </c>
      <c r="F454" s="152">
        <v>0.10893140000000001</v>
      </c>
      <c r="G454" s="153">
        <f t="shared" si="6"/>
        <v>4.8868599999999984E-2</v>
      </c>
    </row>
    <row r="455" spans="1:7" s="97" customFormat="1">
      <c r="A455" s="99"/>
      <c r="D455" s="150">
        <v>30575</v>
      </c>
      <c r="E455" s="151">
        <v>0.15</v>
      </c>
      <c r="F455" s="152">
        <v>0.10903325000000001</v>
      </c>
      <c r="G455" s="153">
        <f t="shared" si="6"/>
        <v>4.0966749999999982E-2</v>
      </c>
    </row>
    <row r="456" spans="1:7" s="97" customFormat="1">
      <c r="A456" s="99"/>
      <c r="D456" s="150">
        <v>30578</v>
      </c>
      <c r="E456" s="151">
        <v>0.14499999999999999</v>
      </c>
      <c r="F456" s="152">
        <v>0.1090793</v>
      </c>
      <c r="G456" s="153">
        <f t="shared" si="6"/>
        <v>3.5920699999999986E-2</v>
      </c>
    </row>
    <row r="457" spans="1:7" s="97" customFormat="1">
      <c r="A457" s="99"/>
      <c r="D457" s="150">
        <v>30579</v>
      </c>
      <c r="E457" s="151">
        <v>0.16500000000000001</v>
      </c>
      <c r="F457" s="152">
        <v>0.10912459999999999</v>
      </c>
      <c r="G457" s="153">
        <f t="shared" si="6"/>
        <v>5.5875400000000019E-2</v>
      </c>
    </row>
    <row r="458" spans="1:7" s="97" customFormat="1">
      <c r="A458" s="99"/>
      <c r="D458" s="150">
        <v>30587</v>
      </c>
      <c r="E458" s="151">
        <v>0.14499999999999999</v>
      </c>
      <c r="F458" s="152">
        <v>0.10941374999999999</v>
      </c>
      <c r="G458" s="153">
        <f t="shared" si="6"/>
        <v>3.558625E-2</v>
      </c>
    </row>
    <row r="459" spans="1:7" s="97" customFormat="1">
      <c r="A459" s="99"/>
      <c r="D459" s="150">
        <v>30588</v>
      </c>
      <c r="E459" s="151">
        <v>0.155</v>
      </c>
      <c r="F459" s="152">
        <v>0.10945684999999999</v>
      </c>
      <c r="G459" s="153">
        <f t="shared" si="6"/>
        <v>4.5543150000000004E-2</v>
      </c>
    </row>
    <row r="460" spans="1:7" s="97" customFormat="1">
      <c r="A460" s="99"/>
      <c r="D460" s="150">
        <v>30589</v>
      </c>
      <c r="E460" s="151">
        <v>0.16149999999999998</v>
      </c>
      <c r="F460" s="152">
        <v>0.10950299999999999</v>
      </c>
      <c r="G460" s="153">
        <f t="shared" si="6"/>
        <v>5.1996999999999988E-2</v>
      </c>
    </row>
    <row r="461" spans="1:7" s="97" customFormat="1">
      <c r="A461" s="99"/>
      <c r="D461" s="150">
        <v>30589</v>
      </c>
      <c r="E461" s="151">
        <v>0.1525</v>
      </c>
      <c r="F461" s="152">
        <v>0.10950299999999999</v>
      </c>
      <c r="G461" s="153">
        <f t="shared" si="6"/>
        <v>4.2997000000000007E-2</v>
      </c>
    </row>
    <row r="462" spans="1:7" s="97" customFormat="1">
      <c r="A462" s="99"/>
      <c r="D462" s="150">
        <v>30593</v>
      </c>
      <c r="E462" s="151">
        <v>0.14800000000000002</v>
      </c>
      <c r="F462" s="152">
        <v>0.10958385000000001</v>
      </c>
      <c r="G462" s="153">
        <f t="shared" si="6"/>
        <v>3.841615000000001E-2</v>
      </c>
    </row>
    <row r="463" spans="1:7" s="97" customFormat="1">
      <c r="A463" s="99"/>
      <c r="D463" s="150">
        <v>30596</v>
      </c>
      <c r="E463" s="151">
        <v>0.16</v>
      </c>
      <c r="F463" s="152">
        <v>0.10968635000000003</v>
      </c>
      <c r="G463" s="153">
        <f t="shared" si="6"/>
        <v>5.0313649999999974E-2</v>
      </c>
    </row>
    <row r="464" spans="1:7" s="97" customFormat="1">
      <c r="A464" s="99"/>
      <c r="D464" s="150">
        <v>30602</v>
      </c>
      <c r="E464" s="151">
        <v>0.1552</v>
      </c>
      <c r="F464" s="152">
        <v>0.10985320000000004</v>
      </c>
      <c r="G464" s="153">
        <f t="shared" si="6"/>
        <v>4.5346799999999965E-2</v>
      </c>
    </row>
    <row r="465" spans="1:7" s="97" customFormat="1">
      <c r="A465" s="99"/>
      <c r="D465" s="150">
        <v>30606</v>
      </c>
      <c r="E465" s="151">
        <v>0.155</v>
      </c>
      <c r="F465" s="152">
        <v>0.10995655000000001</v>
      </c>
      <c r="G465" s="153">
        <f t="shared" si="6"/>
        <v>4.5043449999999985E-2</v>
      </c>
    </row>
    <row r="466" spans="1:7" s="97" customFormat="1">
      <c r="A466" s="99"/>
      <c r="D466" s="150">
        <v>30607</v>
      </c>
      <c r="E466" s="151">
        <v>0.14499999999999999</v>
      </c>
      <c r="F466" s="152">
        <v>0.11001024999999999</v>
      </c>
      <c r="G466" s="153">
        <f t="shared" si="6"/>
        <v>3.498975E-2</v>
      </c>
    </row>
    <row r="467" spans="1:7" s="97" customFormat="1">
      <c r="A467" s="99"/>
      <c r="D467" s="150">
        <v>30608</v>
      </c>
      <c r="E467" s="151">
        <v>0.16500000000000001</v>
      </c>
      <c r="F467" s="152">
        <v>0.11006359999999998</v>
      </c>
      <c r="G467" s="153">
        <f t="shared" si="6"/>
        <v>5.4936400000000024E-2</v>
      </c>
    </row>
    <row r="468" spans="1:7" s="97" customFormat="1">
      <c r="A468" s="99"/>
      <c r="D468" s="150">
        <v>30608</v>
      </c>
      <c r="E468" s="151">
        <v>0.16250000000000001</v>
      </c>
      <c r="F468" s="152">
        <v>0.11006359999999998</v>
      </c>
      <c r="G468" s="153">
        <f t="shared" si="6"/>
        <v>5.2436400000000022E-2</v>
      </c>
    </row>
    <row r="469" spans="1:7" s="97" customFormat="1">
      <c r="A469" s="99"/>
      <c r="D469" s="150">
        <v>30615</v>
      </c>
      <c r="E469" s="151">
        <v>0.15</v>
      </c>
      <c r="F469" s="152">
        <v>0.11035989999999998</v>
      </c>
      <c r="G469" s="153">
        <f t="shared" si="6"/>
        <v>3.9640100000000011E-2</v>
      </c>
    </row>
    <row r="470" spans="1:7" s="97" customFormat="1">
      <c r="A470" s="99"/>
      <c r="D470" s="150">
        <v>30616</v>
      </c>
      <c r="E470" s="151">
        <v>0.152</v>
      </c>
      <c r="F470" s="152">
        <v>0.11041899999999996</v>
      </c>
      <c r="G470" s="153">
        <f t="shared" si="6"/>
        <v>4.1581000000000035E-2</v>
      </c>
    </row>
    <row r="471" spans="1:7" s="97" customFormat="1">
      <c r="A471" s="99"/>
      <c r="D471" s="150">
        <v>30621</v>
      </c>
      <c r="E471" s="151">
        <v>0.16</v>
      </c>
      <c r="F471" s="152">
        <v>0.11061244999999992</v>
      </c>
      <c r="G471" s="153">
        <f t="shared" si="6"/>
        <v>4.9387550000000086E-2</v>
      </c>
    </row>
    <row r="472" spans="1:7" s="97" customFormat="1">
      <c r="A472" s="99"/>
      <c r="D472" s="150">
        <v>30629</v>
      </c>
      <c r="E472" s="151">
        <v>0.14899999999999999</v>
      </c>
      <c r="F472" s="152">
        <v>0.11092819999999998</v>
      </c>
      <c r="G472" s="153">
        <f t="shared" si="6"/>
        <v>3.8071800000000017E-2</v>
      </c>
    </row>
    <row r="473" spans="1:7" s="97" customFormat="1">
      <c r="A473" s="99"/>
      <c r="D473" s="150">
        <v>30630</v>
      </c>
      <c r="E473" s="151">
        <v>0.14349999999999999</v>
      </c>
      <c r="F473" s="152">
        <v>0.11097264999999998</v>
      </c>
      <c r="G473" s="153">
        <f t="shared" si="6"/>
        <v>3.252735000000001E-2</v>
      </c>
    </row>
    <row r="474" spans="1:7" s="97" customFormat="1">
      <c r="A474" s="99"/>
      <c r="D474" s="150">
        <v>30643</v>
      </c>
      <c r="E474" s="151">
        <v>0.16149999999999998</v>
      </c>
      <c r="F474" s="152">
        <v>0.11128789999999997</v>
      </c>
      <c r="G474" s="153">
        <f t="shared" si="6"/>
        <v>5.021210000000001E-2</v>
      </c>
    </row>
    <row r="475" spans="1:7" s="97" customFormat="1">
      <c r="A475" s="99"/>
      <c r="D475" s="150">
        <v>30643</v>
      </c>
      <c r="E475" s="151">
        <v>0.16</v>
      </c>
      <c r="F475" s="152">
        <v>0.11128789999999997</v>
      </c>
      <c r="G475" s="153">
        <f t="shared" si="6"/>
        <v>4.8712100000000036E-2</v>
      </c>
    </row>
    <row r="476" spans="1:7" s="97" customFormat="1">
      <c r="A476" s="99"/>
      <c r="D476" s="150">
        <v>30650</v>
      </c>
      <c r="E476" s="151">
        <v>0.15</v>
      </c>
      <c r="F476" s="152">
        <v>0.11139364999999996</v>
      </c>
      <c r="G476" s="153">
        <f t="shared" si="6"/>
        <v>3.8606350000000039E-2</v>
      </c>
    </row>
    <row r="477" spans="1:7" s="97" customFormat="1">
      <c r="A477" s="99"/>
      <c r="D477" s="150">
        <v>30655</v>
      </c>
      <c r="E477" s="151">
        <v>0.1525</v>
      </c>
      <c r="F477" s="152">
        <v>0.11150269999999995</v>
      </c>
      <c r="G477" s="153">
        <f t="shared" si="6"/>
        <v>4.0997300000000042E-2</v>
      </c>
    </row>
    <row r="478" spans="1:7" s="97" customFormat="1">
      <c r="A478" s="99"/>
      <c r="D478" s="150">
        <v>30656</v>
      </c>
      <c r="E478" s="151">
        <v>0.1507</v>
      </c>
      <c r="F478" s="152">
        <v>0.11154474999999996</v>
      </c>
      <c r="G478" s="153">
        <f t="shared" si="6"/>
        <v>3.9155250000000044E-2</v>
      </c>
    </row>
    <row r="479" spans="1:7" s="97" customFormat="1">
      <c r="A479" s="99"/>
      <c r="D479" s="150">
        <v>30658</v>
      </c>
      <c r="E479" s="151">
        <v>0.159</v>
      </c>
      <c r="F479" s="152">
        <v>0.11163384999999995</v>
      </c>
      <c r="G479" s="153">
        <f t="shared" si="6"/>
        <v>4.7366150000000051E-2</v>
      </c>
    </row>
    <row r="480" spans="1:7" s="97" customFormat="1">
      <c r="A480" s="99"/>
      <c r="D480" s="150">
        <v>30659</v>
      </c>
      <c r="E480" s="151">
        <v>0.14749999999999999</v>
      </c>
      <c r="F480" s="152">
        <v>0.11168509999999995</v>
      </c>
      <c r="G480" s="153">
        <f t="shared" si="6"/>
        <v>3.5814900000000038E-2</v>
      </c>
    </row>
    <row r="481" spans="1:7" s="97" customFormat="1">
      <c r="A481" s="99"/>
      <c r="D481" s="150">
        <v>30662</v>
      </c>
      <c r="E481" s="151">
        <v>0.14499999999999999</v>
      </c>
      <c r="F481" s="152">
        <v>0.11174229999999996</v>
      </c>
      <c r="G481" s="153">
        <f t="shared" si="6"/>
        <v>3.3257700000000029E-2</v>
      </c>
    </row>
    <row r="482" spans="1:7" s="97" customFormat="1">
      <c r="A482" s="99"/>
      <c r="D482" s="150">
        <v>30665</v>
      </c>
      <c r="E482" s="151">
        <v>0.15560000000000002</v>
      </c>
      <c r="F482" s="152">
        <v>0.11194829999999995</v>
      </c>
      <c r="G482" s="153">
        <f t="shared" si="6"/>
        <v>4.3651700000000071E-2</v>
      </c>
    </row>
    <row r="483" spans="1:7" s="97" customFormat="1">
      <c r="A483" s="99"/>
      <c r="D483" s="150">
        <v>30669</v>
      </c>
      <c r="E483" s="151">
        <v>0.14800000000000002</v>
      </c>
      <c r="F483" s="152">
        <v>0.11209059999999992</v>
      </c>
      <c r="G483" s="153">
        <f t="shared" si="6"/>
        <v>3.5909400000000105E-2</v>
      </c>
    </row>
    <row r="484" spans="1:7" s="97" customFormat="1">
      <c r="A484" s="99"/>
      <c r="D484" s="150">
        <v>30670</v>
      </c>
      <c r="E484" s="151">
        <v>0.16250000000000001</v>
      </c>
      <c r="F484" s="152">
        <v>0.11216629999999991</v>
      </c>
      <c r="G484" s="153">
        <f t="shared" si="6"/>
        <v>5.0333700000000092E-2</v>
      </c>
    </row>
    <row r="485" spans="1:7" s="97" customFormat="1">
      <c r="A485" s="99"/>
      <c r="D485" s="150">
        <v>30670</v>
      </c>
      <c r="E485" s="151">
        <v>0.16</v>
      </c>
      <c r="F485" s="152">
        <v>0.11216629999999991</v>
      </c>
      <c r="G485" s="153">
        <f t="shared" si="6"/>
        <v>4.783370000000009E-2</v>
      </c>
    </row>
    <row r="486" spans="1:7" s="97" customFormat="1">
      <c r="A486" s="99"/>
      <c r="D486" s="150">
        <v>30670</v>
      </c>
      <c r="E486" s="151">
        <v>0.1469</v>
      </c>
      <c r="F486" s="152">
        <v>0.11216629999999991</v>
      </c>
      <c r="G486" s="153">
        <f t="shared" si="6"/>
        <v>3.473370000000009E-2</v>
      </c>
    </row>
    <row r="487" spans="1:7" s="97" customFormat="1">
      <c r="A487" s="99"/>
      <c r="D487" s="150">
        <v>30672</v>
      </c>
      <c r="E487" s="151">
        <v>0.1575</v>
      </c>
      <c r="F487" s="152">
        <v>0.11230604999999989</v>
      </c>
      <c r="G487" s="153">
        <f t="shared" si="6"/>
        <v>4.5193950000000108E-2</v>
      </c>
    </row>
    <row r="488" spans="1:7" s="97" customFormat="1">
      <c r="A488" s="99"/>
      <c r="D488" s="150">
        <v>30672</v>
      </c>
      <c r="E488" s="151">
        <v>0.14749999999999999</v>
      </c>
      <c r="F488" s="152">
        <v>0.11230604999999989</v>
      </c>
      <c r="G488" s="153">
        <f t="shared" si="6"/>
        <v>3.5193950000000099E-2</v>
      </c>
    </row>
    <row r="489" spans="1:7" s="97" customFormat="1">
      <c r="A489" s="99"/>
      <c r="D489" s="150">
        <v>30684</v>
      </c>
      <c r="E489" s="151">
        <v>0.14749999999999999</v>
      </c>
      <c r="F489" s="152">
        <v>0.11267004999999991</v>
      </c>
      <c r="G489" s="153">
        <f t="shared" si="6"/>
        <v>3.4829950000000082E-2</v>
      </c>
    </row>
    <row r="490" spans="1:7" s="97" customFormat="1">
      <c r="A490" s="99"/>
      <c r="D490" s="150">
        <v>30691</v>
      </c>
      <c r="E490" s="151">
        <v>0.159</v>
      </c>
      <c r="F490" s="152">
        <v>0.1129568499999999</v>
      </c>
      <c r="G490" s="153">
        <f t="shared" si="6"/>
        <v>4.6043150000000102E-2</v>
      </c>
    </row>
    <row r="491" spans="1:7" s="97" customFormat="1">
      <c r="A491" s="99"/>
      <c r="D491" s="150">
        <v>30693</v>
      </c>
      <c r="E491" s="151">
        <v>0.156</v>
      </c>
      <c r="F491" s="152">
        <v>0.11306554999999992</v>
      </c>
      <c r="G491" s="153">
        <f t="shared" si="6"/>
        <v>4.2934450000000082E-2</v>
      </c>
    </row>
    <row r="492" spans="1:7" s="97" customFormat="1">
      <c r="A492" s="99"/>
      <c r="D492" s="150">
        <v>30699</v>
      </c>
      <c r="E492" s="151">
        <v>0.13750000000000001</v>
      </c>
      <c r="F492" s="152">
        <v>0.11325839999999994</v>
      </c>
      <c r="G492" s="153">
        <f t="shared" si="6"/>
        <v>2.4241600000000071E-2</v>
      </c>
    </row>
    <row r="493" spans="1:7" s="97" customFormat="1">
      <c r="A493" s="99"/>
      <c r="D493" s="150">
        <v>30700</v>
      </c>
      <c r="E493" s="151">
        <v>0.159</v>
      </c>
      <c r="F493" s="152">
        <v>0.11330744999999993</v>
      </c>
      <c r="G493" s="153">
        <f t="shared" si="6"/>
        <v>4.5692550000000068E-2</v>
      </c>
    </row>
    <row r="494" spans="1:7" s="97" customFormat="1">
      <c r="A494" s="99"/>
      <c r="D494" s="150">
        <v>30711</v>
      </c>
      <c r="E494" s="151">
        <v>0.161</v>
      </c>
      <c r="F494" s="152">
        <v>0.11368539999999998</v>
      </c>
      <c r="G494" s="153">
        <f t="shared" si="6"/>
        <v>4.7314600000000026E-2</v>
      </c>
    </row>
    <row r="495" spans="1:7" s="97" customFormat="1">
      <c r="A495" s="99"/>
      <c r="D495" s="150">
        <v>30712</v>
      </c>
      <c r="E495" s="151">
        <v>0.1525</v>
      </c>
      <c r="F495" s="152">
        <v>0.11374979999999997</v>
      </c>
      <c r="G495" s="153">
        <f t="shared" ref="G495:G558" si="7">E495-F495</f>
        <v>3.8750200000000026E-2</v>
      </c>
    </row>
    <row r="496" spans="1:7" s="97" customFormat="1">
      <c r="A496" s="99"/>
      <c r="D496" s="150">
        <v>30713</v>
      </c>
      <c r="E496" s="151">
        <v>0.14800000000000002</v>
      </c>
      <c r="F496" s="152">
        <v>0.11381229999999999</v>
      </c>
      <c r="G496" s="153">
        <f t="shared" si="7"/>
        <v>3.4187700000000029E-2</v>
      </c>
    </row>
    <row r="497" spans="1:7" s="97" customFormat="1">
      <c r="A497" s="99"/>
      <c r="D497" s="150">
        <v>30718</v>
      </c>
      <c r="E497" s="151">
        <v>0.14749999999999999</v>
      </c>
      <c r="F497" s="152">
        <v>0.11401064999999999</v>
      </c>
      <c r="G497" s="153">
        <f t="shared" si="7"/>
        <v>3.3489350000000001E-2</v>
      </c>
    </row>
    <row r="498" spans="1:7" s="97" customFormat="1">
      <c r="A498" s="99"/>
      <c r="D498" s="150">
        <v>30718</v>
      </c>
      <c r="E498" s="151">
        <v>0.13750000000000001</v>
      </c>
      <c r="F498" s="152">
        <v>0.11401064999999999</v>
      </c>
      <c r="G498" s="153">
        <f t="shared" si="7"/>
        <v>2.348935000000002E-2</v>
      </c>
    </row>
    <row r="499" spans="1:7" s="97" customFormat="1">
      <c r="A499" s="99"/>
      <c r="D499" s="150">
        <v>30721</v>
      </c>
      <c r="E499" s="151">
        <v>0.1525</v>
      </c>
      <c r="F499" s="152">
        <v>0.11421739999999998</v>
      </c>
      <c r="G499" s="153">
        <f t="shared" si="7"/>
        <v>3.8282600000000014E-2</v>
      </c>
    </row>
    <row r="500" spans="1:7" s="97" customFormat="1">
      <c r="A500" s="99"/>
      <c r="D500" s="150">
        <v>30727</v>
      </c>
      <c r="E500" s="151">
        <v>0.157</v>
      </c>
      <c r="F500" s="152">
        <v>0.11442859999999999</v>
      </c>
      <c r="G500" s="153">
        <f t="shared" si="7"/>
        <v>4.2571400000000009E-2</v>
      </c>
    </row>
    <row r="501" spans="1:7" s="97" customFormat="1">
      <c r="A501" s="99"/>
      <c r="D501" s="150">
        <v>30732</v>
      </c>
      <c r="E501" s="151">
        <v>0.15</v>
      </c>
      <c r="F501" s="152">
        <v>0.11458119999999998</v>
      </c>
      <c r="G501" s="153">
        <f t="shared" si="7"/>
        <v>3.5418800000000014E-2</v>
      </c>
    </row>
    <row r="502" spans="1:7" s="97" customFormat="1">
      <c r="A502" s="99"/>
      <c r="D502" s="150">
        <v>30732</v>
      </c>
      <c r="E502" s="151">
        <v>0.15</v>
      </c>
      <c r="F502" s="152">
        <v>0.11458119999999998</v>
      </c>
      <c r="G502" s="153">
        <f t="shared" si="7"/>
        <v>3.5418800000000014E-2</v>
      </c>
    </row>
    <row r="503" spans="1:7" s="97" customFormat="1">
      <c r="A503" s="99"/>
      <c r="D503" s="150">
        <v>30734</v>
      </c>
      <c r="E503" s="151">
        <v>0.14749999999999999</v>
      </c>
      <c r="F503" s="152">
        <v>0.11474589999999997</v>
      </c>
      <c r="G503" s="153">
        <f t="shared" si="7"/>
        <v>3.2754100000000022E-2</v>
      </c>
    </row>
    <row r="504" spans="1:7" s="97" customFormat="1">
      <c r="A504" s="99"/>
      <c r="D504" s="150">
        <v>30740</v>
      </c>
      <c r="E504" s="151">
        <v>0.14499999999999999</v>
      </c>
      <c r="F504" s="152">
        <v>0.11510764999999998</v>
      </c>
      <c r="G504" s="153">
        <f t="shared" si="7"/>
        <v>2.9892350000000012E-2</v>
      </c>
    </row>
    <row r="505" spans="1:7" s="97" customFormat="1">
      <c r="A505" s="99"/>
      <c r="D505" s="150">
        <v>30743</v>
      </c>
      <c r="E505" s="151">
        <v>0.14249999999999999</v>
      </c>
      <c r="F505" s="152">
        <v>0.11537674999999999</v>
      </c>
      <c r="G505" s="153">
        <f t="shared" si="7"/>
        <v>2.7123250000000002E-2</v>
      </c>
    </row>
    <row r="506" spans="1:7" s="97" customFormat="1">
      <c r="A506" s="99"/>
      <c r="D506" s="150">
        <v>30761</v>
      </c>
      <c r="E506" s="151">
        <v>0.16</v>
      </c>
      <c r="F506" s="152">
        <v>0.11643675000000001</v>
      </c>
      <c r="G506" s="153">
        <f t="shared" si="7"/>
        <v>4.3563249999999998E-2</v>
      </c>
    </row>
    <row r="507" spans="1:7" s="97" customFormat="1">
      <c r="A507" s="99"/>
      <c r="D507" s="150">
        <v>30764</v>
      </c>
      <c r="E507" s="151">
        <v>0.155</v>
      </c>
      <c r="F507" s="152">
        <v>0.11668369999999997</v>
      </c>
      <c r="G507" s="153">
        <f t="shared" si="7"/>
        <v>3.8316300000000025E-2</v>
      </c>
    </row>
    <row r="508" spans="1:7" s="97" customFormat="1">
      <c r="A508" s="99"/>
      <c r="D508" s="150">
        <v>30767</v>
      </c>
      <c r="E508" s="151">
        <v>0.14710000000000001</v>
      </c>
      <c r="F508" s="152">
        <v>0.11676094999999996</v>
      </c>
      <c r="G508" s="153">
        <f t="shared" si="7"/>
        <v>3.0339050000000048E-2</v>
      </c>
    </row>
    <row r="509" spans="1:7" s="97" customFormat="1">
      <c r="A509" s="99"/>
      <c r="D509" s="150">
        <v>30774</v>
      </c>
      <c r="E509" s="151">
        <v>0.155</v>
      </c>
      <c r="F509" s="152">
        <v>0.11714874999999995</v>
      </c>
      <c r="G509" s="153">
        <f t="shared" si="7"/>
        <v>3.7851250000000045E-2</v>
      </c>
    </row>
    <row r="510" spans="1:7" s="97" customFormat="1">
      <c r="A510" s="99"/>
      <c r="D510" s="150">
        <v>30778</v>
      </c>
      <c r="E510" s="151">
        <v>0.1474</v>
      </c>
      <c r="F510" s="152">
        <v>0.11750484999999994</v>
      </c>
      <c r="G510" s="153">
        <f t="shared" si="7"/>
        <v>2.9895150000000065E-2</v>
      </c>
    </row>
    <row r="511" spans="1:7" s="97" customFormat="1">
      <c r="A511" s="99"/>
      <c r="D511" s="150">
        <v>30783</v>
      </c>
      <c r="E511" s="151">
        <v>0.15720000000000001</v>
      </c>
      <c r="F511" s="152">
        <v>0.11776299999999994</v>
      </c>
      <c r="G511" s="153">
        <f t="shared" si="7"/>
        <v>3.9437000000000069E-2</v>
      </c>
    </row>
    <row r="512" spans="1:7" s="97" customFormat="1">
      <c r="A512" s="99"/>
      <c r="D512" s="150">
        <v>30789</v>
      </c>
      <c r="E512" s="151">
        <v>0.15</v>
      </c>
      <c r="F512" s="152">
        <v>0.11808729999999988</v>
      </c>
      <c r="G512" s="153">
        <f t="shared" si="7"/>
        <v>3.1912700000000113E-2</v>
      </c>
    </row>
    <row r="513" spans="1:11" s="97" customFormat="1">
      <c r="A513" s="99"/>
      <c r="D513" s="150">
        <v>30790</v>
      </c>
      <c r="E513" s="151">
        <v>0.16200000000000001</v>
      </c>
      <c r="F513" s="152">
        <v>0.11816629999999988</v>
      </c>
      <c r="G513" s="153">
        <f t="shared" si="7"/>
        <v>4.3833700000000128E-2</v>
      </c>
    </row>
    <row r="514" spans="1:11">
      <c r="A514" s="99"/>
      <c r="C514" s="91"/>
      <c r="D514" s="150">
        <v>30797</v>
      </c>
      <c r="E514" s="151">
        <v>0.1464</v>
      </c>
      <c r="F514" s="152">
        <v>0.11850694999999983</v>
      </c>
      <c r="G514" s="153">
        <f t="shared" si="7"/>
        <v>2.7893050000000169E-2</v>
      </c>
      <c r="H514" s="97"/>
      <c r="I514" s="97"/>
      <c r="J514" s="97"/>
      <c r="K514" s="97"/>
    </row>
    <row r="515" spans="1:11">
      <c r="A515" s="99"/>
      <c r="C515" s="91"/>
      <c r="D515" s="150">
        <v>30802</v>
      </c>
      <c r="E515" s="151">
        <v>0.14400000000000002</v>
      </c>
      <c r="F515" s="152">
        <v>0.11873814999999982</v>
      </c>
      <c r="G515" s="153">
        <f t="shared" si="7"/>
        <v>2.5261850000000197E-2</v>
      </c>
      <c r="H515" s="97"/>
      <c r="I515" s="97"/>
      <c r="J515" s="97"/>
      <c r="K515" s="97"/>
    </row>
    <row r="516" spans="1:11">
      <c r="A516" s="99"/>
      <c r="C516" s="91"/>
      <c r="D516" s="150">
        <v>30818</v>
      </c>
      <c r="E516" s="151">
        <v>0.15</v>
      </c>
      <c r="F516" s="152">
        <v>0.11984799999999987</v>
      </c>
      <c r="G516" s="153">
        <f t="shared" si="7"/>
        <v>3.0152000000000123E-2</v>
      </c>
      <c r="H516" s="97"/>
      <c r="I516" s="97"/>
      <c r="J516" s="97"/>
      <c r="K516" s="97"/>
    </row>
    <row r="517" spans="1:11">
      <c r="A517" s="99"/>
      <c r="C517" s="91"/>
      <c r="D517" s="150">
        <v>30818</v>
      </c>
      <c r="E517" s="151">
        <v>0.1469</v>
      </c>
      <c r="F517" s="152">
        <v>0.11984799999999987</v>
      </c>
      <c r="G517" s="153">
        <f t="shared" si="7"/>
        <v>2.7052000000000131E-2</v>
      </c>
      <c r="H517" s="97"/>
      <c r="I517" s="97"/>
      <c r="J517" s="97"/>
      <c r="K517" s="97"/>
    </row>
    <row r="518" spans="1:11">
      <c r="A518" s="99"/>
      <c r="C518" s="91"/>
      <c r="D518" s="150">
        <v>30824</v>
      </c>
      <c r="E518" s="151">
        <v>0.14400000000000002</v>
      </c>
      <c r="F518" s="152">
        <v>0.1202221499999999</v>
      </c>
      <c r="G518" s="153">
        <f t="shared" si="7"/>
        <v>2.3777850000000114E-2</v>
      </c>
      <c r="H518" s="97"/>
      <c r="I518" s="97"/>
      <c r="J518" s="97"/>
      <c r="K518" s="97"/>
    </row>
    <row r="519" spans="1:11">
      <c r="A519" s="99"/>
      <c r="C519" s="91"/>
      <c r="D519" s="150">
        <v>30831</v>
      </c>
      <c r="E519" s="151">
        <v>0.151</v>
      </c>
      <c r="F519" s="152">
        <v>0.12058984999999992</v>
      </c>
      <c r="G519" s="153">
        <f t="shared" si="7"/>
        <v>3.041015000000008E-2</v>
      </c>
      <c r="H519" s="97"/>
      <c r="I519" s="97"/>
      <c r="J519" s="97"/>
      <c r="K519" s="97"/>
    </row>
    <row r="520" spans="1:11">
      <c r="A520" s="99"/>
      <c r="C520" s="91"/>
      <c r="D520" s="150">
        <v>30846</v>
      </c>
      <c r="E520" s="151">
        <v>0.1525</v>
      </c>
      <c r="F520" s="152">
        <v>0.12153489999999989</v>
      </c>
      <c r="G520" s="153">
        <f t="shared" si="7"/>
        <v>3.0965100000000106E-2</v>
      </c>
      <c r="H520" s="97"/>
      <c r="I520" s="97"/>
      <c r="J520" s="97"/>
      <c r="K520" s="97"/>
    </row>
    <row r="521" spans="1:11">
      <c r="A521" s="99"/>
      <c r="C521" s="91"/>
      <c r="D521" s="150">
        <v>30848</v>
      </c>
      <c r="E521" s="151">
        <v>0.156</v>
      </c>
      <c r="F521" s="152">
        <v>0.12169899999999988</v>
      </c>
      <c r="G521" s="153">
        <f t="shared" si="7"/>
        <v>3.4301000000000123E-2</v>
      </c>
      <c r="H521" s="97"/>
      <c r="I521" s="97"/>
      <c r="J521" s="97"/>
      <c r="K521" s="97"/>
    </row>
    <row r="522" spans="1:11">
      <c r="A522" s="99"/>
      <c r="C522" s="91"/>
      <c r="D522" s="150">
        <v>30855</v>
      </c>
      <c r="E522" s="151">
        <v>0.16250000000000001</v>
      </c>
      <c r="F522" s="152">
        <v>0.12209664999999989</v>
      </c>
      <c r="G522" s="153">
        <f t="shared" si="7"/>
        <v>4.0403350000000116E-2</v>
      </c>
      <c r="H522" s="97"/>
      <c r="I522" s="97"/>
      <c r="J522" s="97"/>
      <c r="K522" s="97"/>
    </row>
    <row r="523" spans="1:11">
      <c r="A523" s="99"/>
      <c r="C523" s="91"/>
      <c r="D523" s="150">
        <v>30862</v>
      </c>
      <c r="E523" s="151">
        <v>0.1525</v>
      </c>
      <c r="F523" s="152">
        <v>0.12255849999999996</v>
      </c>
      <c r="G523" s="153">
        <f t="shared" si="7"/>
        <v>2.9941500000000038E-2</v>
      </c>
      <c r="H523" s="97"/>
      <c r="I523" s="97"/>
      <c r="J523" s="97"/>
      <c r="K523" s="97"/>
    </row>
    <row r="524" spans="1:11">
      <c r="A524" s="99"/>
      <c r="C524" s="91"/>
      <c r="D524" s="150">
        <v>30865</v>
      </c>
      <c r="E524" s="151">
        <v>0.13350000000000001</v>
      </c>
      <c r="F524" s="152">
        <v>0.12266154999999994</v>
      </c>
      <c r="G524" s="153">
        <f t="shared" si="7"/>
        <v>1.0838450000000069E-2</v>
      </c>
      <c r="H524" s="97"/>
      <c r="I524" s="97"/>
      <c r="J524" s="97"/>
      <c r="K524" s="97"/>
    </row>
    <row r="525" spans="1:11">
      <c r="A525" s="99"/>
      <c r="C525" s="91"/>
      <c r="D525" s="150">
        <v>30873</v>
      </c>
      <c r="E525" s="151">
        <v>0.16</v>
      </c>
      <c r="F525" s="152">
        <v>0.12308479999999995</v>
      </c>
      <c r="G525" s="153">
        <f t="shared" si="7"/>
        <v>3.6915200000000051E-2</v>
      </c>
      <c r="H525" s="97"/>
      <c r="I525" s="97"/>
      <c r="J525" s="97"/>
      <c r="K525" s="97"/>
    </row>
    <row r="526" spans="1:11">
      <c r="A526" s="99"/>
      <c r="C526" s="91"/>
      <c r="D526" s="150">
        <v>30875</v>
      </c>
      <c r="E526" s="151">
        <v>0.16500000000000001</v>
      </c>
      <c r="F526" s="152">
        <v>0.12324849999999998</v>
      </c>
      <c r="G526" s="153">
        <f t="shared" si="7"/>
        <v>4.1751500000000025E-2</v>
      </c>
      <c r="H526" s="97"/>
      <c r="I526" s="97"/>
      <c r="J526" s="97"/>
      <c r="K526" s="97"/>
    </row>
    <row r="527" spans="1:11">
      <c r="A527" s="99"/>
      <c r="C527" s="91"/>
      <c r="D527" s="150">
        <v>30876</v>
      </c>
      <c r="E527" s="151">
        <v>0.16250000000000001</v>
      </c>
      <c r="F527" s="152">
        <v>0.12332624999999998</v>
      </c>
      <c r="G527" s="153">
        <f t="shared" si="7"/>
        <v>3.9173750000000021E-2</v>
      </c>
      <c r="H527" s="97"/>
      <c r="I527" s="97"/>
      <c r="J527" s="97"/>
      <c r="K527" s="97"/>
    </row>
    <row r="528" spans="1:11">
      <c r="A528" s="99"/>
      <c r="C528" s="91"/>
      <c r="D528" s="150">
        <v>30880</v>
      </c>
      <c r="E528" s="151">
        <v>0.1414</v>
      </c>
      <c r="F528" s="152">
        <v>0.12349909999999996</v>
      </c>
      <c r="G528" s="153">
        <f t="shared" si="7"/>
        <v>1.7900900000000039E-2</v>
      </c>
      <c r="H528" s="97"/>
      <c r="I528" s="97"/>
      <c r="J528" s="97"/>
      <c r="K528" s="97"/>
    </row>
    <row r="529" spans="1:11">
      <c r="A529" s="99"/>
      <c r="C529" s="91"/>
      <c r="D529" s="150">
        <v>30881</v>
      </c>
      <c r="E529" s="151">
        <v>0.155</v>
      </c>
      <c r="F529" s="152">
        <v>0.12358214999999997</v>
      </c>
      <c r="G529" s="153">
        <f t="shared" si="7"/>
        <v>3.1417850000000025E-2</v>
      </c>
      <c r="H529" s="97"/>
      <c r="I529" s="97"/>
      <c r="J529" s="97"/>
      <c r="K529" s="97"/>
    </row>
    <row r="530" spans="1:11">
      <c r="A530" s="99"/>
      <c r="C530" s="91"/>
      <c r="D530" s="150">
        <v>30881</v>
      </c>
      <c r="E530" s="151">
        <v>0.153</v>
      </c>
      <c r="F530" s="152">
        <v>0.12358214999999997</v>
      </c>
      <c r="G530" s="153">
        <f t="shared" si="7"/>
        <v>2.9417850000000023E-2</v>
      </c>
      <c r="H530" s="97"/>
      <c r="I530" s="97"/>
      <c r="J530" s="97"/>
      <c r="K530" s="97"/>
    </row>
    <row r="531" spans="1:11">
      <c r="A531" s="99"/>
      <c r="C531" s="91"/>
      <c r="D531" s="150">
        <v>30882</v>
      </c>
      <c r="E531" s="151">
        <v>0.14300000000000002</v>
      </c>
      <c r="F531" s="152">
        <v>0.12366359999999998</v>
      </c>
      <c r="G531" s="153">
        <f t="shared" si="7"/>
        <v>1.9336400000000031E-2</v>
      </c>
      <c r="H531" s="97"/>
      <c r="I531" s="97"/>
      <c r="J531" s="97"/>
      <c r="K531" s="97"/>
    </row>
    <row r="532" spans="1:11">
      <c r="A532" s="99"/>
      <c r="C532" s="91"/>
      <c r="D532" s="150">
        <v>30887</v>
      </c>
      <c r="E532" s="151">
        <v>0.16789999999999999</v>
      </c>
      <c r="F532" s="152">
        <v>0.12392130000000004</v>
      </c>
      <c r="G532" s="153">
        <f t="shared" si="7"/>
        <v>4.3978699999999954E-2</v>
      </c>
      <c r="H532" s="97"/>
      <c r="I532" s="97"/>
      <c r="J532" s="97"/>
      <c r="K532" s="97"/>
    </row>
    <row r="533" spans="1:11">
      <c r="A533" s="99"/>
      <c r="C533" s="91"/>
      <c r="D533" s="150">
        <v>30894</v>
      </c>
      <c r="E533" s="151">
        <v>0.16</v>
      </c>
      <c r="F533" s="152">
        <v>0.12427570000000009</v>
      </c>
      <c r="G533" s="153">
        <f t="shared" si="7"/>
        <v>3.5724299999999917E-2</v>
      </c>
      <c r="H533" s="97"/>
      <c r="I533" s="97"/>
      <c r="J533" s="97"/>
      <c r="K533" s="97"/>
    </row>
    <row r="534" spans="1:11">
      <c r="A534" s="99"/>
      <c r="C534" s="91"/>
      <c r="D534" s="150">
        <v>30897</v>
      </c>
      <c r="E534" s="151">
        <v>0.14249999999999999</v>
      </c>
      <c r="F534" s="152">
        <v>0.12442590000000008</v>
      </c>
      <c r="G534" s="153">
        <f t="shared" si="7"/>
        <v>1.8074099999999912E-2</v>
      </c>
      <c r="H534" s="97"/>
      <c r="I534" s="97"/>
      <c r="J534" s="97"/>
      <c r="K534" s="97"/>
    </row>
    <row r="535" spans="1:11">
      <c r="A535" s="99"/>
      <c r="C535" s="91"/>
      <c r="D535" s="150">
        <v>30911</v>
      </c>
      <c r="E535" s="151">
        <v>0.14300000000000002</v>
      </c>
      <c r="F535" s="152">
        <v>0.12487420000000006</v>
      </c>
      <c r="G535" s="153">
        <f t="shared" si="7"/>
        <v>1.8125799999999956E-2</v>
      </c>
      <c r="H535" s="97"/>
      <c r="I535" s="97"/>
      <c r="J535" s="97"/>
      <c r="K535" s="97"/>
    </row>
    <row r="536" spans="1:11">
      <c r="A536" s="99"/>
      <c r="C536" s="91"/>
      <c r="D536" s="150">
        <v>30914</v>
      </c>
      <c r="E536" s="151">
        <v>0.15</v>
      </c>
      <c r="F536" s="152">
        <v>0.12490390000000005</v>
      </c>
      <c r="G536" s="153">
        <f t="shared" si="7"/>
        <v>2.5096099999999941E-2</v>
      </c>
      <c r="H536" s="97"/>
      <c r="I536" s="97"/>
      <c r="J536" s="97"/>
      <c r="K536" s="97"/>
    </row>
    <row r="537" spans="1:11">
      <c r="A537" s="99"/>
      <c r="C537" s="91"/>
      <c r="D537" s="150">
        <v>30921</v>
      </c>
      <c r="E537" s="151">
        <v>0.16300000000000001</v>
      </c>
      <c r="F537" s="152">
        <v>0.12505670000000005</v>
      </c>
      <c r="G537" s="153">
        <f t="shared" si="7"/>
        <v>3.7943299999999958E-2</v>
      </c>
      <c r="H537" s="97"/>
      <c r="I537" s="97"/>
      <c r="J537" s="97"/>
      <c r="K537" s="97"/>
    </row>
    <row r="538" spans="1:11">
      <c r="A538" s="99"/>
      <c r="C538" s="91"/>
      <c r="D538" s="150">
        <v>30925</v>
      </c>
      <c r="E538" s="151">
        <v>0.1555</v>
      </c>
      <c r="F538" s="152">
        <v>0.12521850000000004</v>
      </c>
      <c r="G538" s="153">
        <f t="shared" si="7"/>
        <v>3.0281499999999961E-2</v>
      </c>
      <c r="H538" s="97"/>
      <c r="I538" s="97"/>
      <c r="J538" s="97"/>
      <c r="K538" s="97"/>
    </row>
    <row r="539" spans="1:11">
      <c r="A539" s="99"/>
      <c r="C539" s="91"/>
      <c r="D539" s="150">
        <v>30931</v>
      </c>
      <c r="E539" s="151">
        <v>0.16</v>
      </c>
      <c r="F539" s="152">
        <v>0.12533995000000006</v>
      </c>
      <c r="G539" s="153">
        <f t="shared" si="7"/>
        <v>3.4660049999999942E-2</v>
      </c>
      <c r="H539" s="97"/>
      <c r="I539" s="97"/>
      <c r="J539" s="97"/>
      <c r="K539" s="97"/>
    </row>
    <row r="540" spans="1:11">
      <c r="A540" s="99"/>
      <c r="C540" s="91"/>
      <c r="D540" s="150">
        <v>30935</v>
      </c>
      <c r="E540" s="151">
        <v>0.14749999999999999</v>
      </c>
      <c r="F540" s="152">
        <v>0.12541255000000004</v>
      </c>
      <c r="G540" s="153">
        <f t="shared" si="7"/>
        <v>2.2087449999999953E-2</v>
      </c>
      <c r="H540" s="97"/>
      <c r="I540" s="97"/>
      <c r="J540" s="97"/>
      <c r="K540" s="97"/>
    </row>
    <row r="541" spans="1:11">
      <c r="A541" s="99"/>
      <c r="C541" s="91"/>
      <c r="D541" s="150">
        <v>30938</v>
      </c>
      <c r="E541" s="151">
        <v>0.15</v>
      </c>
      <c r="F541" s="152">
        <v>0.12549995000000005</v>
      </c>
      <c r="G541" s="153">
        <f t="shared" si="7"/>
        <v>2.450004999999994E-2</v>
      </c>
      <c r="H541" s="97"/>
      <c r="I541" s="97"/>
      <c r="J541" s="97"/>
      <c r="K541" s="97"/>
    </row>
    <row r="542" spans="1:11">
      <c r="A542" s="99"/>
      <c r="C542" s="91"/>
      <c r="D542" s="150">
        <v>30942</v>
      </c>
      <c r="E542" s="151">
        <v>0.17379999999999998</v>
      </c>
      <c r="F542" s="152">
        <v>0.12555325000000006</v>
      </c>
      <c r="G542" s="153">
        <f t="shared" si="7"/>
        <v>4.8246749999999922E-2</v>
      </c>
      <c r="H542" s="97"/>
      <c r="I542" s="97"/>
      <c r="J542" s="97"/>
      <c r="K542" s="97"/>
    </row>
    <row r="543" spans="1:11">
      <c r="A543" s="99"/>
      <c r="C543" s="91"/>
      <c r="D543" s="150">
        <v>30951</v>
      </c>
      <c r="E543" s="151">
        <v>0.14499999999999999</v>
      </c>
      <c r="F543" s="152">
        <v>0.12568860000000007</v>
      </c>
      <c r="G543" s="153">
        <f t="shared" si="7"/>
        <v>1.9311399999999923E-2</v>
      </c>
      <c r="H543" s="97"/>
      <c r="I543" s="97"/>
      <c r="J543" s="97"/>
      <c r="K543" s="97"/>
    </row>
    <row r="544" spans="1:11">
      <c r="A544" s="99"/>
      <c r="C544" s="91"/>
      <c r="D544" s="150">
        <v>30953</v>
      </c>
      <c r="E544" s="151">
        <v>0.16250000000000001</v>
      </c>
      <c r="F544" s="152">
        <v>0.12571090000000004</v>
      </c>
      <c r="G544" s="153">
        <f t="shared" si="7"/>
        <v>3.6789099999999963E-2</v>
      </c>
      <c r="H544" s="97"/>
      <c r="I544" s="97"/>
      <c r="J544" s="97"/>
      <c r="K544" s="97"/>
    </row>
    <row r="545" spans="1:11">
      <c r="A545" s="99"/>
      <c r="C545" s="91"/>
      <c r="D545" s="150">
        <v>30953</v>
      </c>
      <c r="E545" s="151">
        <v>0.15</v>
      </c>
      <c r="F545" s="152">
        <v>0.12571090000000004</v>
      </c>
      <c r="G545" s="153">
        <f t="shared" si="7"/>
        <v>2.4289099999999952E-2</v>
      </c>
      <c r="H545" s="97"/>
      <c r="I545" s="97"/>
      <c r="J545" s="97"/>
      <c r="K545" s="97"/>
    </row>
    <row r="546" spans="1:11">
      <c r="A546" s="99"/>
      <c r="C546" s="91"/>
      <c r="D546" s="150">
        <v>30964</v>
      </c>
      <c r="E546" s="151">
        <v>0.14749999999999999</v>
      </c>
      <c r="F546" s="152">
        <v>0.12580525000000006</v>
      </c>
      <c r="G546" s="153">
        <f t="shared" si="7"/>
        <v>2.1694749999999929E-2</v>
      </c>
      <c r="H546" s="97"/>
      <c r="I546" s="97"/>
      <c r="J546" s="97"/>
      <c r="K546" s="97"/>
    </row>
    <row r="547" spans="1:11">
      <c r="A547" s="99"/>
      <c r="C547" s="91"/>
      <c r="D547" s="150">
        <v>30967</v>
      </c>
      <c r="E547" s="151">
        <v>0.156</v>
      </c>
      <c r="F547" s="152">
        <v>0.12585355000000006</v>
      </c>
      <c r="G547" s="153">
        <f t="shared" si="7"/>
        <v>3.0146449999999936E-2</v>
      </c>
      <c r="H547" s="97"/>
      <c r="I547" s="97"/>
      <c r="J547" s="97"/>
      <c r="K547" s="97"/>
    </row>
    <row r="548" spans="1:11">
      <c r="A548" s="99"/>
      <c r="C548" s="91"/>
      <c r="D548" s="150">
        <v>30977</v>
      </c>
      <c r="E548" s="151">
        <v>0.15</v>
      </c>
      <c r="F548" s="152">
        <v>0.12586880000000003</v>
      </c>
      <c r="G548" s="153">
        <f t="shared" si="7"/>
        <v>2.4131199999999964E-2</v>
      </c>
      <c r="H548" s="97"/>
      <c r="I548" s="97"/>
      <c r="J548" s="97"/>
      <c r="K548" s="97"/>
    </row>
    <row r="549" spans="1:11">
      <c r="A549" s="99"/>
      <c r="C549" s="91"/>
      <c r="D549" s="150">
        <v>30981</v>
      </c>
      <c r="E549" s="151">
        <v>0.16399999999999998</v>
      </c>
      <c r="F549" s="152">
        <v>0.12583735000000001</v>
      </c>
      <c r="G549" s="153">
        <f t="shared" si="7"/>
        <v>3.8162649999999965E-2</v>
      </c>
      <c r="H549" s="97"/>
      <c r="I549" s="97"/>
      <c r="J549" s="97"/>
      <c r="K549" s="97"/>
    </row>
    <row r="550" spans="1:11">
      <c r="A550" s="99"/>
      <c r="C550" s="91"/>
      <c r="D550" s="150">
        <v>30986</v>
      </c>
      <c r="E550" s="151">
        <v>0.16250000000000001</v>
      </c>
      <c r="F550" s="152">
        <v>0.12582690000000002</v>
      </c>
      <c r="G550" s="153">
        <f t="shared" si="7"/>
        <v>3.6673099999999986E-2</v>
      </c>
      <c r="H550" s="97"/>
      <c r="I550" s="97"/>
      <c r="J550" s="97"/>
      <c r="K550" s="97"/>
    </row>
    <row r="551" spans="1:11">
      <c r="A551" s="99"/>
      <c r="C551" s="91"/>
      <c r="D551" s="150">
        <v>30993</v>
      </c>
      <c r="E551" s="151">
        <v>0.156</v>
      </c>
      <c r="F551" s="152">
        <v>0.12579864999999998</v>
      </c>
      <c r="G551" s="153">
        <f t="shared" si="7"/>
        <v>3.0201350000000016E-2</v>
      </c>
      <c r="H551" s="97"/>
      <c r="I551" s="97"/>
      <c r="J551" s="97"/>
      <c r="K551" s="97"/>
    </row>
    <row r="552" spans="1:11">
      <c r="A552" s="99"/>
      <c r="C552" s="91"/>
      <c r="D552" s="150">
        <v>30995</v>
      </c>
      <c r="E552" s="151">
        <v>0.16</v>
      </c>
      <c r="F552" s="152">
        <v>0.12580109999999997</v>
      </c>
      <c r="G552" s="153">
        <f t="shared" si="7"/>
        <v>3.4198900000000032E-2</v>
      </c>
      <c r="H552" s="97"/>
      <c r="I552" s="97"/>
      <c r="J552" s="97"/>
      <c r="K552" s="97"/>
    </row>
    <row r="553" spans="1:11">
      <c r="A553" s="99"/>
      <c r="C553" s="91"/>
      <c r="D553" s="150">
        <v>31000</v>
      </c>
      <c r="E553" s="151">
        <v>0.1575</v>
      </c>
      <c r="F553" s="152">
        <v>0.12580834999999996</v>
      </c>
      <c r="G553" s="153">
        <f t="shared" si="7"/>
        <v>3.1691650000000043E-2</v>
      </c>
      <c r="H553" s="97"/>
      <c r="I553" s="97"/>
      <c r="J553" s="97"/>
      <c r="K553" s="97"/>
    </row>
    <row r="554" spans="1:11">
      <c r="A554" s="99"/>
      <c r="C554" s="91"/>
      <c r="D554" s="150">
        <v>31006</v>
      </c>
      <c r="E554" s="151">
        <v>0.15920000000000001</v>
      </c>
      <c r="F554" s="152">
        <v>0.12578809999999996</v>
      </c>
      <c r="G554" s="153">
        <f t="shared" si="7"/>
        <v>3.341190000000005E-2</v>
      </c>
      <c r="H554" s="97"/>
      <c r="I554" s="97"/>
      <c r="J554" s="97"/>
      <c r="K554" s="97"/>
    </row>
    <row r="555" spans="1:11">
      <c r="A555" s="99"/>
      <c r="C555" s="91"/>
      <c r="D555" s="150">
        <v>31006</v>
      </c>
      <c r="E555" s="151">
        <v>0.1525</v>
      </c>
      <c r="F555" s="152">
        <v>0.12578809999999996</v>
      </c>
      <c r="G555" s="153">
        <f t="shared" si="7"/>
        <v>2.6711900000000038E-2</v>
      </c>
      <c r="H555" s="97"/>
      <c r="I555" s="97"/>
      <c r="J555" s="97"/>
      <c r="K555" s="97"/>
    </row>
    <row r="556" spans="1:11">
      <c r="A556" s="99"/>
      <c r="C556" s="91"/>
      <c r="D556" s="150">
        <v>31009</v>
      </c>
      <c r="E556" s="151">
        <v>0.15</v>
      </c>
      <c r="F556" s="152">
        <v>0.12575299999999995</v>
      </c>
      <c r="G556" s="153">
        <f t="shared" si="7"/>
        <v>2.4247000000000046E-2</v>
      </c>
      <c r="H556" s="97"/>
      <c r="I556" s="97"/>
      <c r="J556" s="97"/>
      <c r="K556" s="97"/>
    </row>
    <row r="557" spans="1:11">
      <c r="A557" s="99"/>
      <c r="C557" s="91"/>
      <c r="D557" s="150">
        <v>31014</v>
      </c>
      <c r="E557" s="151">
        <v>0.16149999999999998</v>
      </c>
      <c r="F557" s="152">
        <v>0.12568404999999996</v>
      </c>
      <c r="G557" s="153">
        <f t="shared" si="7"/>
        <v>3.5815950000000013E-2</v>
      </c>
      <c r="H557" s="97"/>
      <c r="I557" s="97"/>
      <c r="J557" s="97"/>
      <c r="K557" s="97"/>
    </row>
    <row r="558" spans="1:11">
      <c r="A558" s="99"/>
      <c r="C558" s="91"/>
      <c r="D558" s="150">
        <v>31019</v>
      </c>
      <c r="E558" s="151">
        <v>0.158</v>
      </c>
      <c r="F558" s="152">
        <v>0.12562729999999994</v>
      </c>
      <c r="G558" s="153">
        <f t="shared" si="7"/>
        <v>3.237270000000006E-2</v>
      </c>
      <c r="H558" s="97"/>
      <c r="I558" s="97"/>
      <c r="J558" s="97"/>
      <c r="K558" s="97"/>
    </row>
    <row r="559" spans="1:11">
      <c r="A559" s="99"/>
      <c r="C559" s="91"/>
      <c r="D559" s="150">
        <v>31020</v>
      </c>
      <c r="E559" s="151">
        <v>0.16500000000000001</v>
      </c>
      <c r="F559" s="152">
        <v>0.12560679999999996</v>
      </c>
      <c r="G559" s="153">
        <f t="shared" ref="G559:G622" si="8">E559-F559</f>
        <v>3.9393200000000045E-2</v>
      </c>
      <c r="H559" s="97"/>
      <c r="I559" s="97"/>
      <c r="J559" s="97"/>
      <c r="K559" s="97"/>
    </row>
    <row r="560" spans="1:11">
      <c r="A560" s="99"/>
      <c r="C560" s="91"/>
      <c r="D560" s="150">
        <v>31034</v>
      </c>
      <c r="E560" s="151">
        <v>0.16399999999999998</v>
      </c>
      <c r="F560" s="152">
        <v>0.12533640000000001</v>
      </c>
      <c r="G560" s="153">
        <f t="shared" si="8"/>
        <v>3.8663599999999965E-2</v>
      </c>
      <c r="H560" s="97"/>
      <c r="I560" s="97"/>
      <c r="J560" s="97"/>
      <c r="K560" s="97"/>
    </row>
    <row r="561" spans="1:11">
      <c r="A561" s="99"/>
      <c r="C561" s="91"/>
      <c r="D561" s="150">
        <v>31035</v>
      </c>
      <c r="E561" s="151">
        <v>0.15</v>
      </c>
      <c r="F561" s="152">
        <v>0.12530244999999998</v>
      </c>
      <c r="G561" s="153">
        <f t="shared" si="8"/>
        <v>2.4697550000000013E-2</v>
      </c>
      <c r="H561" s="97"/>
      <c r="I561" s="97"/>
      <c r="J561" s="97"/>
      <c r="K561" s="97"/>
    </row>
    <row r="562" spans="1:11">
      <c r="A562" s="99"/>
      <c r="C562" s="91"/>
      <c r="D562" s="150">
        <v>31035</v>
      </c>
      <c r="E562" s="151">
        <v>0.14749999999999999</v>
      </c>
      <c r="F562" s="152">
        <v>0.12530244999999998</v>
      </c>
      <c r="G562" s="153">
        <f t="shared" si="8"/>
        <v>2.219755000000001E-2</v>
      </c>
      <c r="H562" s="97"/>
      <c r="I562" s="97"/>
      <c r="J562" s="97"/>
      <c r="K562" s="97"/>
    </row>
    <row r="563" spans="1:11">
      <c r="A563" s="99"/>
      <c r="C563" s="91"/>
      <c r="D563" s="150">
        <v>31036</v>
      </c>
      <c r="E563" s="151">
        <v>0.16</v>
      </c>
      <c r="F563" s="152">
        <v>0.12526155</v>
      </c>
      <c r="G563" s="153">
        <f t="shared" si="8"/>
        <v>3.4738450000000004E-2</v>
      </c>
      <c r="H563" s="97"/>
      <c r="I563" s="97"/>
      <c r="J563" s="97"/>
      <c r="K563" s="97"/>
    </row>
    <row r="564" spans="1:11">
      <c r="A564" s="99"/>
      <c r="C564" s="91"/>
      <c r="D564" s="150">
        <v>31044</v>
      </c>
      <c r="E564" s="151">
        <v>0.16</v>
      </c>
      <c r="F564" s="152">
        <v>0.12503929999999996</v>
      </c>
      <c r="G564" s="153">
        <f t="shared" si="8"/>
        <v>3.4960700000000039E-2</v>
      </c>
      <c r="H564" s="97"/>
      <c r="I564" s="97"/>
      <c r="J564" s="97"/>
      <c r="K564" s="97"/>
    </row>
    <row r="565" spans="1:11">
      <c r="A565" s="99"/>
      <c r="C565" s="91"/>
      <c r="D565" s="150">
        <v>31050</v>
      </c>
      <c r="E565" s="151">
        <v>0.14749999999999999</v>
      </c>
      <c r="F565" s="152">
        <v>0.12492869999999996</v>
      </c>
      <c r="G565" s="153">
        <f t="shared" si="8"/>
        <v>2.257130000000003E-2</v>
      </c>
      <c r="H565" s="97"/>
      <c r="I565" s="97"/>
      <c r="J565" s="97"/>
      <c r="K565" s="97"/>
    </row>
    <row r="566" spans="1:11">
      <c r="A566" s="99"/>
      <c r="C566" s="91"/>
      <c r="D566" s="150">
        <v>31057</v>
      </c>
      <c r="E566" s="151">
        <v>0.1575</v>
      </c>
      <c r="F566" s="152">
        <v>0.12468189999999996</v>
      </c>
      <c r="G566" s="153">
        <f t="shared" si="8"/>
        <v>3.2818100000000044E-2</v>
      </c>
      <c r="H566" s="97"/>
      <c r="I566" s="97"/>
      <c r="J566" s="97"/>
      <c r="K566" s="97"/>
    </row>
    <row r="567" spans="1:11">
      <c r="A567" s="99"/>
      <c r="C567" s="91"/>
      <c r="D567" s="150">
        <v>31058</v>
      </c>
      <c r="E567" s="151">
        <v>0.16300000000000001</v>
      </c>
      <c r="F567" s="152">
        <v>0.12463824999999995</v>
      </c>
      <c r="G567" s="153">
        <f t="shared" si="8"/>
        <v>3.8361750000000056E-2</v>
      </c>
      <c r="H567" s="97"/>
      <c r="I567" s="97"/>
      <c r="J567" s="97"/>
      <c r="K567" s="97"/>
    </row>
    <row r="568" spans="1:11">
      <c r="A568" s="99"/>
      <c r="C568" s="91"/>
      <c r="D568" s="150">
        <v>31070</v>
      </c>
      <c r="E568" s="151">
        <v>0.158</v>
      </c>
      <c r="F568" s="152">
        <v>0.12433764999999995</v>
      </c>
      <c r="G568" s="153">
        <f t="shared" si="8"/>
        <v>3.3662350000000049E-2</v>
      </c>
      <c r="H568" s="97"/>
      <c r="I568" s="97"/>
      <c r="J568" s="97"/>
      <c r="K568" s="97"/>
    </row>
    <row r="569" spans="1:11">
      <c r="A569" s="99"/>
      <c r="C569" s="91"/>
      <c r="D569" s="150">
        <v>31071</v>
      </c>
      <c r="E569" s="151">
        <v>0.15820000000000001</v>
      </c>
      <c r="F569" s="152">
        <v>0.12426399999999996</v>
      </c>
      <c r="G569" s="153">
        <f t="shared" si="8"/>
        <v>3.3936000000000049E-2</v>
      </c>
      <c r="H569" s="97"/>
      <c r="I569" s="97"/>
      <c r="J569" s="97"/>
      <c r="K569" s="97"/>
    </row>
    <row r="570" spans="1:11">
      <c r="A570" s="99"/>
      <c r="C570" s="91"/>
      <c r="D570" s="150">
        <v>31072</v>
      </c>
      <c r="E570" s="151">
        <v>0.16750000000000001</v>
      </c>
      <c r="F570" s="152">
        <v>0.12419039999999995</v>
      </c>
      <c r="G570" s="153">
        <f t="shared" si="8"/>
        <v>4.3309600000000059E-2</v>
      </c>
      <c r="H570" s="97"/>
      <c r="I570" s="97"/>
      <c r="J570" s="97"/>
      <c r="K570" s="97"/>
    </row>
    <row r="571" spans="1:11">
      <c r="A571" s="99"/>
      <c r="C571" s="91"/>
      <c r="D571" s="150">
        <v>31077</v>
      </c>
      <c r="E571" s="151">
        <v>0.14899999999999999</v>
      </c>
      <c r="F571" s="152">
        <v>0.12397919999999997</v>
      </c>
      <c r="G571" s="153">
        <f t="shared" si="8"/>
        <v>2.5020800000000024E-2</v>
      </c>
      <c r="H571" s="97"/>
      <c r="I571" s="97"/>
      <c r="J571" s="97"/>
      <c r="K571" s="97"/>
    </row>
    <row r="572" spans="1:11">
      <c r="A572" s="99"/>
      <c r="C572" s="91"/>
      <c r="D572" s="150">
        <v>31078</v>
      </c>
      <c r="E572" s="151">
        <v>0.14749999999999999</v>
      </c>
      <c r="F572" s="152">
        <v>0.12391354999999998</v>
      </c>
      <c r="G572" s="153">
        <f t="shared" si="8"/>
        <v>2.3586450000000009E-2</v>
      </c>
      <c r="H572" s="97"/>
      <c r="I572" s="97"/>
      <c r="J572" s="97"/>
      <c r="K572" s="97"/>
    </row>
    <row r="573" spans="1:11">
      <c r="A573" s="99"/>
      <c r="C573" s="91"/>
      <c r="D573" s="150">
        <v>31086</v>
      </c>
      <c r="E573" s="151">
        <v>0.1447</v>
      </c>
      <c r="F573" s="152">
        <v>0.12353199999999996</v>
      </c>
      <c r="G573" s="153">
        <f t="shared" si="8"/>
        <v>2.1168000000000034E-2</v>
      </c>
      <c r="H573" s="97"/>
      <c r="I573" s="97"/>
      <c r="J573" s="97"/>
      <c r="K573" s="97"/>
    </row>
    <row r="574" spans="1:11">
      <c r="A574" s="99"/>
      <c r="C574" s="91"/>
      <c r="D574" s="150">
        <v>31107</v>
      </c>
      <c r="E574" s="151">
        <v>0.1384</v>
      </c>
      <c r="F574" s="152">
        <v>0.12305924999999998</v>
      </c>
      <c r="G574" s="153">
        <f t="shared" si="8"/>
        <v>1.5340750000000014E-2</v>
      </c>
      <c r="H574" s="97"/>
      <c r="I574" s="97"/>
      <c r="J574" s="97"/>
      <c r="K574" s="97"/>
    </row>
    <row r="575" spans="1:11">
      <c r="A575" s="99"/>
      <c r="C575" s="91"/>
      <c r="D575" s="150">
        <v>31114</v>
      </c>
      <c r="E575" s="151">
        <v>0.16850000000000001</v>
      </c>
      <c r="F575" s="152">
        <v>0.12283740000000001</v>
      </c>
      <c r="G575" s="153">
        <f t="shared" si="8"/>
        <v>4.5662599999999998E-2</v>
      </c>
      <c r="H575" s="97"/>
      <c r="I575" s="97"/>
      <c r="J575" s="97"/>
      <c r="K575" s="97"/>
    </row>
    <row r="576" spans="1:11">
      <c r="A576" s="99"/>
      <c r="C576" s="91"/>
      <c r="D576" s="150">
        <v>31120</v>
      </c>
      <c r="E576" s="151">
        <v>0.155</v>
      </c>
      <c r="F576" s="152">
        <v>0.12254870000000004</v>
      </c>
      <c r="G576" s="153">
        <f t="shared" si="8"/>
        <v>3.2451299999999961E-2</v>
      </c>
      <c r="H576" s="97"/>
      <c r="I576" s="97"/>
      <c r="J576" s="97"/>
      <c r="K576" s="97"/>
    </row>
    <row r="577" spans="1:11">
      <c r="A577" s="99"/>
      <c r="C577" s="91"/>
      <c r="D577" s="150">
        <v>31121</v>
      </c>
      <c r="E577" s="151">
        <v>0.15620000000000001</v>
      </c>
      <c r="F577" s="152">
        <v>0.12254870000000004</v>
      </c>
      <c r="G577" s="153">
        <f t="shared" si="8"/>
        <v>3.3651299999999967E-2</v>
      </c>
      <c r="H577" s="97"/>
      <c r="I577" s="97"/>
      <c r="J577" s="97"/>
      <c r="K577" s="97"/>
    </row>
    <row r="578" spans="1:11">
      <c r="A578" s="99"/>
      <c r="C578" s="91"/>
      <c r="D578" s="150">
        <v>31135</v>
      </c>
      <c r="E578" s="151">
        <v>0.15620000000000001</v>
      </c>
      <c r="F578" s="152">
        <v>0.12167215000000006</v>
      </c>
      <c r="G578" s="153">
        <f t="shared" si="8"/>
        <v>3.4527849999999943E-2</v>
      </c>
      <c r="H578" s="97"/>
      <c r="I578" s="97"/>
      <c r="J578" s="97"/>
      <c r="K578" s="97"/>
    </row>
    <row r="579" spans="1:11">
      <c r="A579" s="99"/>
      <c r="C579" s="91"/>
      <c r="D579" s="150">
        <v>31140</v>
      </c>
      <c r="E579" s="151">
        <v>0.14599999999999999</v>
      </c>
      <c r="F579" s="152">
        <v>0.12135055000000004</v>
      </c>
      <c r="G579" s="153">
        <f t="shared" si="8"/>
        <v>2.4649449999999948E-2</v>
      </c>
      <c r="H579" s="97"/>
      <c r="I579" s="97"/>
      <c r="J579" s="97"/>
      <c r="K579" s="97"/>
    </row>
    <row r="580" spans="1:11">
      <c r="A580" s="99"/>
      <c r="C580" s="91"/>
      <c r="D580" s="150">
        <v>31146</v>
      </c>
      <c r="E580" s="151">
        <v>0.155</v>
      </c>
      <c r="F580" s="152">
        <v>0.12107150000000004</v>
      </c>
      <c r="G580" s="153">
        <f t="shared" si="8"/>
        <v>3.3928499999999959E-2</v>
      </c>
      <c r="H580" s="97"/>
      <c r="I580" s="97"/>
      <c r="J580" s="97"/>
      <c r="K580" s="97"/>
    </row>
    <row r="581" spans="1:11">
      <c r="A581" s="99"/>
      <c r="C581" s="91"/>
      <c r="D581" s="150">
        <v>31153</v>
      </c>
      <c r="E581" s="151">
        <v>0.157</v>
      </c>
      <c r="F581" s="152">
        <v>0.1205702</v>
      </c>
      <c r="G581" s="153">
        <f t="shared" si="8"/>
        <v>3.6429799999999998E-2</v>
      </c>
      <c r="H581" s="97"/>
      <c r="I581" s="97"/>
      <c r="J581" s="97"/>
      <c r="K581" s="97"/>
    </row>
    <row r="582" spans="1:11">
      <c r="A582" s="99"/>
      <c r="C582" s="91"/>
      <c r="D582" s="150">
        <v>31159</v>
      </c>
      <c r="E582" s="151">
        <v>0.14000000000000001</v>
      </c>
      <c r="F582" s="152">
        <v>0.12017030000000002</v>
      </c>
      <c r="G582" s="153">
        <f t="shared" si="8"/>
        <v>1.9829699999999992E-2</v>
      </c>
      <c r="H582" s="97"/>
      <c r="I582" s="97"/>
      <c r="J582" s="97"/>
      <c r="K582" s="97"/>
    </row>
    <row r="583" spans="1:11">
      <c r="A583" s="99"/>
      <c r="C583" s="91"/>
      <c r="D583" s="150">
        <v>31163</v>
      </c>
      <c r="E583" s="151">
        <v>0.155</v>
      </c>
      <c r="F583" s="152">
        <v>0.11977570000000001</v>
      </c>
      <c r="G583" s="153">
        <f t="shared" si="8"/>
        <v>3.5224299999999986E-2</v>
      </c>
      <c r="H583" s="97"/>
      <c r="I583" s="97"/>
      <c r="J583" s="97"/>
      <c r="K583" s="97"/>
    </row>
    <row r="584" spans="1:11">
      <c r="A584" s="99"/>
      <c r="C584" s="91"/>
      <c r="D584" s="150">
        <v>31166</v>
      </c>
      <c r="E584" s="151">
        <v>0.15</v>
      </c>
      <c r="F584" s="152">
        <v>0.11967885</v>
      </c>
      <c r="G584" s="153">
        <f t="shared" si="8"/>
        <v>3.0321149999999991E-2</v>
      </c>
      <c r="H584" s="97"/>
      <c r="I584" s="97"/>
      <c r="J584" s="97"/>
      <c r="K584" s="97"/>
    </row>
    <row r="585" spans="1:11">
      <c r="A585" s="99"/>
      <c r="C585" s="91"/>
      <c r="D585" s="150">
        <v>31169</v>
      </c>
      <c r="E585" s="151">
        <v>0.14679999999999999</v>
      </c>
      <c r="F585" s="152">
        <v>0.11935499999999999</v>
      </c>
      <c r="G585" s="153">
        <f t="shared" si="8"/>
        <v>2.7444999999999997E-2</v>
      </c>
      <c r="H585" s="97"/>
      <c r="I585" s="97"/>
      <c r="J585" s="97"/>
      <c r="K585" s="97"/>
    </row>
    <row r="586" spans="1:11">
      <c r="A586" s="99"/>
      <c r="C586" s="91"/>
      <c r="D586" s="150">
        <v>31175</v>
      </c>
      <c r="E586" s="151">
        <v>0.15620000000000001</v>
      </c>
      <c r="F586" s="152">
        <v>0.11889925000000001</v>
      </c>
      <c r="G586" s="153">
        <f t="shared" si="8"/>
        <v>3.7300749999999994E-2</v>
      </c>
      <c r="H586" s="97"/>
      <c r="I586" s="97"/>
      <c r="J586" s="97"/>
      <c r="K586" s="97"/>
    </row>
    <row r="587" spans="1:11">
      <c r="A587" s="99"/>
      <c r="C587" s="91"/>
      <c r="D587" s="150">
        <v>31177</v>
      </c>
      <c r="E587" s="151">
        <v>0.16500000000000001</v>
      </c>
      <c r="F587" s="152">
        <v>0.11867630000000001</v>
      </c>
      <c r="G587" s="153">
        <f t="shared" si="8"/>
        <v>4.6323699999999995E-2</v>
      </c>
      <c r="H587" s="97"/>
      <c r="I587" s="97"/>
      <c r="J587" s="97"/>
      <c r="K587" s="97"/>
    </row>
    <row r="588" spans="1:11">
      <c r="A588" s="99"/>
      <c r="C588" s="91"/>
      <c r="D588" s="150">
        <v>31196</v>
      </c>
      <c r="E588" s="151">
        <v>0.14610000000000001</v>
      </c>
      <c r="F588" s="152">
        <v>0.11733070000000007</v>
      </c>
      <c r="G588" s="153">
        <f t="shared" si="8"/>
        <v>2.8769299999999942E-2</v>
      </c>
      <c r="H588" s="97"/>
      <c r="I588" s="97"/>
      <c r="J588" s="97"/>
      <c r="K588" s="97"/>
    </row>
    <row r="589" spans="1:11">
      <c r="A589" s="99"/>
      <c r="C589" s="91"/>
      <c r="D589" s="150">
        <v>31198</v>
      </c>
      <c r="E589" s="151">
        <v>0.16</v>
      </c>
      <c r="F589" s="152">
        <v>0.11711065000000007</v>
      </c>
      <c r="G589" s="153">
        <f t="shared" si="8"/>
        <v>4.2889349999999937E-2</v>
      </c>
      <c r="H589" s="97"/>
      <c r="I589" s="97"/>
      <c r="J589" s="97"/>
      <c r="K589" s="97"/>
    </row>
    <row r="590" spans="1:11">
      <c r="A590" s="99"/>
      <c r="C590" s="91"/>
      <c r="D590" s="150">
        <v>31212</v>
      </c>
      <c r="E590" s="151">
        <v>0.155</v>
      </c>
      <c r="F590" s="152">
        <v>0.11608430000000007</v>
      </c>
      <c r="G590" s="153">
        <f t="shared" si="8"/>
        <v>3.8915699999999928E-2</v>
      </c>
      <c r="H590" s="97"/>
      <c r="I590" s="97"/>
      <c r="J590" s="97"/>
      <c r="K590" s="97"/>
    </row>
    <row r="591" spans="1:11">
      <c r="A591" s="99"/>
      <c r="C591" s="91"/>
      <c r="D591" s="150">
        <v>31237</v>
      </c>
      <c r="E591" s="151">
        <v>0.15</v>
      </c>
      <c r="F591" s="152">
        <v>0.11445275000000001</v>
      </c>
      <c r="G591" s="153">
        <f t="shared" si="8"/>
        <v>3.5547249999999989E-2</v>
      </c>
      <c r="H591" s="97"/>
      <c r="I591" s="97"/>
      <c r="J591" s="97"/>
      <c r="K591" s="97"/>
    </row>
    <row r="592" spans="1:11">
      <c r="A592" s="99"/>
      <c r="C592" s="91"/>
      <c r="D592" s="150">
        <v>31244</v>
      </c>
      <c r="E592" s="151">
        <v>0.14499999999999999</v>
      </c>
      <c r="F592" s="152">
        <v>0.11392445000000002</v>
      </c>
      <c r="G592" s="153">
        <f t="shared" si="8"/>
        <v>3.1075549999999966E-2</v>
      </c>
      <c r="H592" s="97"/>
      <c r="I592" s="97"/>
      <c r="J592" s="97"/>
      <c r="K592" s="97"/>
    </row>
    <row r="593" spans="1:11">
      <c r="A593" s="99"/>
      <c r="C593" s="91"/>
      <c r="D593" s="150">
        <v>31254</v>
      </c>
      <c r="E593" s="151">
        <v>0.14499999999999999</v>
      </c>
      <c r="F593" s="152">
        <v>0.11326930000000003</v>
      </c>
      <c r="G593" s="153">
        <f t="shared" si="8"/>
        <v>3.1730699999999959E-2</v>
      </c>
      <c r="H593" s="97"/>
      <c r="I593" s="97"/>
      <c r="J593" s="97"/>
      <c r="K593" s="97"/>
    </row>
    <row r="594" spans="1:11">
      <c r="A594" s="99"/>
      <c r="C594" s="91"/>
      <c r="D594" s="150">
        <v>31261</v>
      </c>
      <c r="E594" s="151">
        <v>0.14800000000000002</v>
      </c>
      <c r="F594" s="152">
        <v>0.11289140000000002</v>
      </c>
      <c r="G594" s="153">
        <f t="shared" si="8"/>
        <v>3.5108600000000004E-2</v>
      </c>
      <c r="H594" s="97"/>
      <c r="I594" s="97"/>
      <c r="J594" s="97"/>
      <c r="K594" s="97"/>
    </row>
    <row r="595" spans="1:11">
      <c r="A595" s="99"/>
      <c r="C595" s="91"/>
      <c r="D595" s="150">
        <v>31266</v>
      </c>
      <c r="E595" s="151">
        <v>0.15</v>
      </c>
      <c r="F595" s="152">
        <v>0.11266330000000004</v>
      </c>
      <c r="G595" s="153">
        <f t="shared" si="8"/>
        <v>3.7336699999999959E-2</v>
      </c>
      <c r="H595" s="97"/>
      <c r="I595" s="97"/>
      <c r="J595" s="97"/>
      <c r="K595" s="97"/>
    </row>
    <row r="596" spans="1:11">
      <c r="A596" s="99"/>
      <c r="C596" s="91"/>
      <c r="D596" s="150">
        <v>31287</v>
      </c>
      <c r="E596" s="151">
        <v>0.155</v>
      </c>
      <c r="F596" s="152">
        <v>0.11151809999999998</v>
      </c>
      <c r="G596" s="153">
        <f t="shared" si="8"/>
        <v>4.3481900000000018E-2</v>
      </c>
      <c r="H596" s="97"/>
      <c r="I596" s="97"/>
      <c r="J596" s="97"/>
      <c r="K596" s="97"/>
    </row>
    <row r="597" spans="1:11">
      <c r="A597" s="99"/>
      <c r="C597" s="91"/>
      <c r="D597" s="150">
        <v>31287</v>
      </c>
      <c r="E597" s="151">
        <v>0.14249999999999999</v>
      </c>
      <c r="F597" s="152">
        <v>0.11151809999999998</v>
      </c>
      <c r="G597" s="153">
        <f t="shared" si="8"/>
        <v>3.0981900000000007E-2</v>
      </c>
      <c r="H597" s="97"/>
      <c r="I597" s="97"/>
      <c r="J597" s="97"/>
      <c r="K597" s="97"/>
    </row>
    <row r="598" spans="1:11">
      <c r="A598" s="99"/>
      <c r="C598" s="91"/>
      <c r="D598" s="150">
        <v>31288</v>
      </c>
      <c r="E598" s="151">
        <v>0.14499999999999999</v>
      </c>
      <c r="F598" s="152">
        <v>0.11145754999999996</v>
      </c>
      <c r="G598" s="153">
        <f t="shared" si="8"/>
        <v>3.3542450000000029E-2</v>
      </c>
      <c r="H598" s="97"/>
      <c r="I598" s="97"/>
      <c r="J598" s="97"/>
      <c r="K598" s="97"/>
    </row>
    <row r="599" spans="1:11">
      <c r="A599" s="99"/>
      <c r="C599" s="91"/>
      <c r="D599" s="150">
        <v>31299</v>
      </c>
      <c r="E599" s="151">
        <v>0.14899999999999999</v>
      </c>
      <c r="F599" s="152">
        <v>0.11113019999999997</v>
      </c>
      <c r="G599" s="153">
        <f t="shared" si="8"/>
        <v>3.7869800000000023E-2</v>
      </c>
      <c r="H599" s="97"/>
      <c r="I599" s="97"/>
      <c r="J599" s="97"/>
      <c r="K599" s="97"/>
    </row>
    <row r="600" spans="1:11">
      <c r="A600" s="99"/>
      <c r="C600" s="91"/>
      <c r="D600" s="150">
        <v>31299</v>
      </c>
      <c r="E600" s="151">
        <v>0.14599999999999999</v>
      </c>
      <c r="F600" s="152">
        <v>0.11113019999999997</v>
      </c>
      <c r="G600" s="153">
        <f t="shared" si="8"/>
        <v>3.486980000000002E-2</v>
      </c>
      <c r="H600" s="97"/>
      <c r="I600" s="97"/>
      <c r="J600" s="97"/>
      <c r="K600" s="97"/>
    </row>
    <row r="601" spans="1:11">
      <c r="A601" s="99"/>
      <c r="C601" s="91"/>
      <c r="D601" s="150">
        <v>31307</v>
      </c>
      <c r="E601" s="151">
        <v>0.14899999999999999</v>
      </c>
      <c r="F601" s="152">
        <v>0.11083999999999999</v>
      </c>
      <c r="G601" s="153">
        <f t="shared" si="8"/>
        <v>3.8159999999999999E-2</v>
      </c>
      <c r="H601" s="97"/>
      <c r="I601" s="97"/>
      <c r="J601" s="97"/>
      <c r="K601" s="97"/>
    </row>
    <row r="602" spans="1:11">
      <c r="A602" s="99"/>
      <c r="C602" s="91"/>
      <c r="D602" s="150">
        <v>31313</v>
      </c>
      <c r="E602" s="151">
        <v>0.15</v>
      </c>
      <c r="F602" s="152">
        <v>0.11062834999999999</v>
      </c>
      <c r="G602" s="153">
        <f t="shared" si="8"/>
        <v>3.9371650000000008E-2</v>
      </c>
      <c r="H602" s="97"/>
      <c r="I602" s="97"/>
      <c r="J602" s="97"/>
      <c r="K602" s="97"/>
    </row>
    <row r="603" spans="1:11">
      <c r="A603" s="99"/>
      <c r="C603" s="91"/>
      <c r="D603" s="150">
        <v>31317</v>
      </c>
      <c r="E603" s="151">
        <v>0.158</v>
      </c>
      <c r="F603" s="152">
        <v>0.11045634999999995</v>
      </c>
      <c r="G603" s="153">
        <f t="shared" si="8"/>
        <v>4.7543650000000048E-2</v>
      </c>
      <c r="H603" s="97"/>
      <c r="I603" s="97"/>
      <c r="J603" s="97"/>
      <c r="K603" s="97"/>
    </row>
    <row r="604" spans="1:11">
      <c r="A604" s="99"/>
      <c r="C604" s="91"/>
      <c r="D604" s="150">
        <v>31317</v>
      </c>
      <c r="E604" s="151">
        <v>0.155</v>
      </c>
      <c r="F604" s="152">
        <v>0.11045634999999995</v>
      </c>
      <c r="G604" s="153">
        <f t="shared" si="8"/>
        <v>4.4543650000000046E-2</v>
      </c>
      <c r="H604" s="97"/>
      <c r="I604" s="97"/>
      <c r="J604" s="97"/>
      <c r="K604" s="97"/>
    </row>
    <row r="605" spans="1:11">
      <c r="A605" s="99"/>
      <c r="C605" s="91"/>
      <c r="D605" s="150">
        <v>31322</v>
      </c>
      <c r="E605" s="151">
        <v>0.14749999999999999</v>
      </c>
      <c r="F605" s="152">
        <v>0.11033019999999993</v>
      </c>
      <c r="G605" s="153">
        <f t="shared" si="8"/>
        <v>3.7169800000000058E-2</v>
      </c>
      <c r="H605" s="97"/>
      <c r="I605" s="97"/>
      <c r="J605" s="97"/>
      <c r="K605" s="97"/>
    </row>
    <row r="606" spans="1:11">
      <c r="A606" s="99"/>
      <c r="C606" s="91"/>
      <c r="D606" s="150">
        <v>31322</v>
      </c>
      <c r="E606" s="151">
        <v>0.14000000000000001</v>
      </c>
      <c r="F606" s="152">
        <v>0.11033019999999993</v>
      </c>
      <c r="G606" s="153">
        <f t="shared" si="8"/>
        <v>2.9669800000000079E-2</v>
      </c>
      <c r="H606" s="97"/>
      <c r="I606" s="97"/>
      <c r="J606" s="97"/>
      <c r="K606" s="97"/>
    </row>
    <row r="607" spans="1:11">
      <c r="A607" s="99"/>
      <c r="C607" s="91"/>
      <c r="D607" s="150">
        <v>31323</v>
      </c>
      <c r="E607" s="151">
        <v>0.1525</v>
      </c>
      <c r="F607" s="152">
        <v>0.11028289999999995</v>
      </c>
      <c r="G607" s="153">
        <f t="shared" si="8"/>
        <v>4.2217100000000049E-2</v>
      </c>
      <c r="H607" s="97"/>
      <c r="I607" s="97"/>
      <c r="J607" s="97"/>
      <c r="K607" s="97"/>
    </row>
    <row r="608" spans="1:11">
      <c r="A608" s="99"/>
      <c r="C608" s="91"/>
      <c r="D608" s="150">
        <v>31344</v>
      </c>
      <c r="E608" s="151">
        <v>0.1585</v>
      </c>
      <c r="F608" s="152">
        <v>0.10957884999999994</v>
      </c>
      <c r="G608" s="153">
        <f t="shared" si="8"/>
        <v>4.8921150000000066E-2</v>
      </c>
      <c r="H608" s="97"/>
      <c r="I608" s="97"/>
      <c r="J608" s="97"/>
      <c r="K608" s="97"/>
    </row>
    <row r="609" spans="1:11">
      <c r="A609" s="99"/>
      <c r="C609" s="91"/>
      <c r="D609" s="150">
        <v>31344</v>
      </c>
      <c r="E609" s="151">
        <v>0.15820000000000001</v>
      </c>
      <c r="F609" s="152">
        <v>0.10957884999999994</v>
      </c>
      <c r="G609" s="153">
        <f t="shared" si="8"/>
        <v>4.8621150000000071E-2</v>
      </c>
      <c r="H609" s="97"/>
      <c r="I609" s="97"/>
      <c r="J609" s="97"/>
      <c r="K609" s="97"/>
    </row>
    <row r="610" spans="1:11">
      <c r="A610" s="99"/>
      <c r="C610" s="91"/>
      <c r="D610" s="150">
        <v>31344</v>
      </c>
      <c r="E610" s="151">
        <v>0.154</v>
      </c>
      <c r="F610" s="152">
        <v>0.10957884999999994</v>
      </c>
      <c r="G610" s="153">
        <f t="shared" si="8"/>
        <v>4.4421150000000062E-2</v>
      </c>
      <c r="H610" s="97"/>
      <c r="I610" s="97"/>
      <c r="J610" s="97"/>
      <c r="K610" s="97"/>
    </row>
    <row r="611" spans="1:11">
      <c r="A611" s="99"/>
      <c r="C611" s="91"/>
      <c r="D611" s="150">
        <v>31348</v>
      </c>
      <c r="E611" s="151">
        <v>0.16</v>
      </c>
      <c r="F611" s="152">
        <v>0.10949164999999995</v>
      </c>
      <c r="G611" s="153">
        <f t="shared" si="8"/>
        <v>5.0508350000000049E-2</v>
      </c>
      <c r="H611" s="97"/>
      <c r="I611" s="97"/>
      <c r="J611" s="97"/>
      <c r="K611" s="97"/>
    </row>
    <row r="612" spans="1:11">
      <c r="A612" s="99"/>
      <c r="C612" s="91"/>
      <c r="D612" s="150">
        <v>31349</v>
      </c>
      <c r="E612" s="151">
        <v>0.16649999999999998</v>
      </c>
      <c r="F612" s="152">
        <v>0.10943534999999993</v>
      </c>
      <c r="G612" s="153">
        <f t="shared" si="8"/>
        <v>5.706465000000005E-2</v>
      </c>
      <c r="H612" s="97"/>
      <c r="I612" s="97"/>
      <c r="J612" s="97"/>
      <c r="K612" s="97"/>
    </row>
    <row r="613" spans="1:11">
      <c r="A613" s="99"/>
      <c r="C613" s="91"/>
      <c r="D613" s="150">
        <v>31351</v>
      </c>
      <c r="E613" s="151">
        <v>0.15060000000000001</v>
      </c>
      <c r="F613" s="152">
        <v>0.10931394999999997</v>
      </c>
      <c r="G613" s="153">
        <f t="shared" si="8"/>
        <v>4.1286050000000046E-2</v>
      </c>
      <c r="H613" s="97"/>
      <c r="I613" s="97"/>
      <c r="J613" s="97"/>
      <c r="K613" s="97"/>
    </row>
    <row r="614" spans="1:11">
      <c r="A614" s="99"/>
      <c r="C614" s="91"/>
      <c r="D614" s="150">
        <v>31355</v>
      </c>
      <c r="E614" s="151">
        <v>0.14499999999999999</v>
      </c>
      <c r="F614" s="152">
        <v>0.10917304999999995</v>
      </c>
      <c r="G614" s="153">
        <f t="shared" si="8"/>
        <v>3.5826950000000038E-2</v>
      </c>
      <c r="H614" s="97"/>
      <c r="I614" s="97"/>
      <c r="J614" s="97"/>
      <c r="K614" s="97"/>
    </row>
    <row r="615" spans="1:11">
      <c r="A615" s="99"/>
      <c r="C615" s="91"/>
      <c r="D615" s="150">
        <v>31358</v>
      </c>
      <c r="E615" s="151">
        <v>0.155</v>
      </c>
      <c r="F615" s="152">
        <v>0.10896159999999996</v>
      </c>
      <c r="G615" s="153">
        <f t="shared" si="8"/>
        <v>4.6038400000000035E-2</v>
      </c>
      <c r="H615" s="97"/>
      <c r="I615" s="97"/>
      <c r="J615" s="97"/>
      <c r="K615" s="97"/>
    </row>
    <row r="616" spans="1:11">
      <c r="A616" s="99"/>
      <c r="C616" s="91"/>
      <c r="D616" s="150">
        <v>31359</v>
      </c>
      <c r="E616" s="151">
        <v>0.14300000000000002</v>
      </c>
      <c r="F616" s="152">
        <v>0.10889554999999998</v>
      </c>
      <c r="G616" s="153">
        <f t="shared" si="8"/>
        <v>3.4104450000000036E-2</v>
      </c>
      <c r="H616" s="97"/>
      <c r="I616" s="97"/>
      <c r="J616" s="97"/>
      <c r="K616" s="97"/>
    </row>
    <row r="617" spans="1:11">
      <c r="A617" s="99"/>
      <c r="C617" s="91"/>
      <c r="D617" s="150">
        <v>31393</v>
      </c>
      <c r="E617" s="151">
        <v>0.14749999999999999</v>
      </c>
      <c r="F617" s="152">
        <v>0.10730604999999997</v>
      </c>
      <c r="G617" s="153">
        <f t="shared" si="8"/>
        <v>4.019395000000002E-2</v>
      </c>
      <c r="H617" s="97"/>
      <c r="I617" s="97"/>
      <c r="J617" s="97"/>
      <c r="K617" s="97"/>
    </row>
    <row r="618" spans="1:11">
      <c r="A618" s="99"/>
      <c r="C618" s="91"/>
      <c r="D618" s="150">
        <v>31399</v>
      </c>
      <c r="E618" s="151">
        <v>0.15</v>
      </c>
      <c r="F618" s="152">
        <v>0.1069314</v>
      </c>
      <c r="G618" s="153">
        <f t="shared" si="8"/>
        <v>4.3068599999999999E-2</v>
      </c>
      <c r="H618" s="97"/>
      <c r="I618" s="97"/>
      <c r="J618" s="97"/>
      <c r="K618" s="97"/>
    </row>
    <row r="619" spans="1:11">
      <c r="A619" s="99"/>
      <c r="C619" s="91"/>
      <c r="D619" s="150">
        <v>31401</v>
      </c>
      <c r="E619" s="151">
        <v>0.15</v>
      </c>
      <c r="F619" s="152">
        <v>0.10669679999999999</v>
      </c>
      <c r="G619" s="153">
        <f t="shared" si="8"/>
        <v>4.33032E-2</v>
      </c>
      <c r="H619" s="97"/>
      <c r="I619" s="97"/>
      <c r="J619" s="97"/>
      <c r="K619" s="97"/>
    </row>
    <row r="620" spans="1:11">
      <c r="A620" s="99"/>
      <c r="C620" s="91"/>
      <c r="D620" s="150">
        <v>31401</v>
      </c>
      <c r="E620" s="151">
        <v>0.14499999999999999</v>
      </c>
      <c r="F620" s="152">
        <v>0.10669679999999999</v>
      </c>
      <c r="G620" s="153">
        <f t="shared" si="8"/>
        <v>3.8303199999999996E-2</v>
      </c>
      <c r="H620" s="97"/>
      <c r="I620" s="97"/>
      <c r="J620" s="97"/>
      <c r="K620" s="97"/>
    </row>
    <row r="621" spans="1:11">
      <c r="A621" s="99"/>
      <c r="C621" s="91"/>
      <c r="D621" s="150">
        <v>31401</v>
      </c>
      <c r="E621" s="151">
        <v>0.14499999999999999</v>
      </c>
      <c r="F621" s="152">
        <v>0.10669679999999999</v>
      </c>
      <c r="G621" s="153">
        <f t="shared" si="8"/>
        <v>3.8303199999999996E-2</v>
      </c>
      <c r="H621" s="97"/>
      <c r="I621" s="97"/>
      <c r="J621" s="97"/>
      <c r="K621" s="97"/>
    </row>
    <row r="622" spans="1:11">
      <c r="A622" s="99"/>
      <c r="C622" s="91"/>
      <c r="D622" s="150">
        <v>31436</v>
      </c>
      <c r="E622" s="151">
        <v>0.154</v>
      </c>
      <c r="F622" s="152">
        <v>0.10406049999999992</v>
      </c>
      <c r="G622" s="153">
        <f t="shared" si="8"/>
        <v>4.9939500000000081E-2</v>
      </c>
      <c r="H622" s="97"/>
      <c r="I622" s="97"/>
      <c r="J622" s="97"/>
      <c r="K622" s="97"/>
    </row>
    <row r="623" spans="1:11">
      <c r="A623" s="99"/>
      <c r="C623" s="91"/>
      <c r="D623" s="150">
        <v>31443</v>
      </c>
      <c r="E623" s="151">
        <v>0.15</v>
      </c>
      <c r="F623" s="152">
        <v>0.10351064999999987</v>
      </c>
      <c r="G623" s="153">
        <f t="shared" ref="G623:G686" si="9">E623-F623</f>
        <v>4.6489350000000124E-2</v>
      </c>
      <c r="H623" s="97"/>
      <c r="I623" s="97"/>
      <c r="J623" s="97"/>
      <c r="K623" s="97"/>
    </row>
    <row r="624" spans="1:11">
      <c r="A624" s="99"/>
      <c r="C624" s="91"/>
      <c r="D624" s="150">
        <v>31448</v>
      </c>
      <c r="E624" s="151">
        <v>0.1575</v>
      </c>
      <c r="F624" s="152">
        <v>0.10320114999999989</v>
      </c>
      <c r="G624" s="153">
        <f t="shared" si="9"/>
        <v>5.4298850000000107E-2</v>
      </c>
      <c r="H624" s="97"/>
      <c r="I624" s="97"/>
      <c r="J624" s="97"/>
      <c r="K624" s="97"/>
    </row>
    <row r="625" spans="1:11">
      <c r="A625" s="99"/>
      <c r="C625" s="91"/>
      <c r="D625" s="150">
        <v>31448</v>
      </c>
      <c r="E625" s="151">
        <v>0.15</v>
      </c>
      <c r="F625" s="152">
        <v>0.10320114999999989</v>
      </c>
      <c r="G625" s="153">
        <f t="shared" si="9"/>
        <v>4.67988500000001E-2</v>
      </c>
      <c r="H625" s="97"/>
      <c r="I625" s="97"/>
      <c r="J625" s="97"/>
      <c r="K625" s="97"/>
    </row>
    <row r="626" spans="1:11">
      <c r="A626" s="99"/>
      <c r="C626" s="91"/>
      <c r="D626" s="150">
        <v>31453</v>
      </c>
      <c r="E626" s="151">
        <v>0.13300000000000001</v>
      </c>
      <c r="F626" s="152">
        <v>0.1029048999999999</v>
      </c>
      <c r="G626" s="153">
        <f t="shared" si="9"/>
        <v>3.0095100000000111E-2</v>
      </c>
      <c r="H626" s="97"/>
      <c r="I626" s="97"/>
      <c r="J626" s="97"/>
      <c r="K626" s="97"/>
    </row>
    <row r="627" spans="1:11">
      <c r="A627" s="99"/>
      <c r="C627" s="91"/>
      <c r="D627" s="150">
        <v>31454</v>
      </c>
      <c r="E627" s="151">
        <v>0.125</v>
      </c>
      <c r="F627" s="152">
        <v>0.10279754999999989</v>
      </c>
      <c r="G627" s="153">
        <f t="shared" si="9"/>
        <v>2.220245000000011E-2</v>
      </c>
      <c r="H627" s="97"/>
      <c r="I627" s="97"/>
      <c r="J627" s="97"/>
      <c r="K627" s="97"/>
    </row>
    <row r="628" spans="1:11">
      <c r="A628" s="99"/>
      <c r="C628" s="91"/>
      <c r="D628" s="150">
        <v>31457</v>
      </c>
      <c r="E628" s="151">
        <v>0.14400000000000002</v>
      </c>
      <c r="F628" s="152">
        <v>0.1024421499999999</v>
      </c>
      <c r="G628" s="153">
        <f t="shared" si="9"/>
        <v>4.1557850000000118E-2</v>
      </c>
      <c r="H628" s="97"/>
      <c r="I628" s="97"/>
      <c r="J628" s="97"/>
      <c r="K628" s="97"/>
    </row>
    <row r="629" spans="1:11">
      <c r="A629" s="99"/>
      <c r="C629" s="91"/>
      <c r="D629" s="150">
        <v>31461</v>
      </c>
      <c r="E629" s="151">
        <v>0.16</v>
      </c>
      <c r="F629" s="152">
        <v>0.10231094999999991</v>
      </c>
      <c r="G629" s="153">
        <f t="shared" si="9"/>
        <v>5.7689050000000089E-2</v>
      </c>
      <c r="H629" s="97"/>
      <c r="I629" s="97"/>
      <c r="J629" s="97"/>
      <c r="K629" s="97"/>
    </row>
    <row r="630" spans="1:11">
      <c r="A630" s="99"/>
      <c r="C630" s="91"/>
      <c r="D630" s="150">
        <v>31467</v>
      </c>
      <c r="E630" s="151">
        <v>0.14499999999999999</v>
      </c>
      <c r="F630" s="152">
        <v>0.10179149999999991</v>
      </c>
      <c r="G630" s="153">
        <f t="shared" si="9"/>
        <v>4.320850000000008E-2</v>
      </c>
      <c r="H630" s="97"/>
      <c r="I630" s="97"/>
      <c r="J630" s="97"/>
      <c r="K630" s="97"/>
    </row>
    <row r="631" spans="1:11">
      <c r="A631" s="99"/>
      <c r="C631" s="91"/>
      <c r="D631" s="150">
        <v>31469</v>
      </c>
      <c r="E631" s="151">
        <v>0.14000000000000001</v>
      </c>
      <c r="F631" s="152">
        <v>0.10151839999999991</v>
      </c>
      <c r="G631" s="153">
        <f t="shared" si="9"/>
        <v>3.8481600000000102E-2</v>
      </c>
      <c r="H631" s="97"/>
      <c r="I631" s="97"/>
      <c r="J631" s="97"/>
      <c r="K631" s="97"/>
    </row>
    <row r="632" spans="1:11">
      <c r="A632" s="99"/>
      <c r="C632" s="91"/>
      <c r="D632" s="150">
        <v>31476</v>
      </c>
      <c r="E632" s="151">
        <v>0.14899999999999999</v>
      </c>
      <c r="F632" s="152">
        <v>0.10076204999999991</v>
      </c>
      <c r="G632" s="153">
        <f t="shared" si="9"/>
        <v>4.8237950000000085E-2</v>
      </c>
      <c r="H632" s="97"/>
      <c r="I632" s="97"/>
      <c r="J632" s="97"/>
      <c r="K632" s="97"/>
    </row>
    <row r="633" spans="1:11">
      <c r="A633" s="99"/>
      <c r="C633" s="91"/>
      <c r="D633" s="150">
        <v>31482</v>
      </c>
      <c r="E633" s="151">
        <v>0.14499999999999999</v>
      </c>
      <c r="F633" s="152">
        <v>0.10018434999999991</v>
      </c>
      <c r="G633" s="153">
        <f t="shared" si="9"/>
        <v>4.4815650000000082E-2</v>
      </c>
      <c r="H633" s="97"/>
      <c r="I633" s="97"/>
      <c r="J633" s="97"/>
      <c r="K633" s="97"/>
    </row>
    <row r="634" spans="1:11">
      <c r="A634" s="99"/>
      <c r="C634" s="91"/>
      <c r="D634" s="150">
        <v>31483</v>
      </c>
      <c r="E634" s="151">
        <v>0.13500000000000001</v>
      </c>
      <c r="F634" s="152">
        <v>0.10003894999999993</v>
      </c>
      <c r="G634" s="153">
        <f t="shared" si="9"/>
        <v>3.4961050000000077E-2</v>
      </c>
      <c r="H634" s="97"/>
      <c r="I634" s="97"/>
      <c r="J634" s="97"/>
      <c r="K634" s="97"/>
    </row>
    <row r="635" spans="1:11">
      <c r="A635" s="99"/>
      <c r="C635" s="91"/>
      <c r="D635" s="150">
        <v>31498</v>
      </c>
      <c r="E635" s="151">
        <v>0.14099999999999999</v>
      </c>
      <c r="F635" s="152">
        <v>9.8555949999999976E-2</v>
      </c>
      <c r="G635" s="153">
        <f t="shared" si="9"/>
        <v>4.2444050000000011E-2</v>
      </c>
      <c r="H635" s="97"/>
      <c r="I635" s="97"/>
      <c r="J635" s="97"/>
      <c r="K635" s="97"/>
    </row>
    <row r="636" spans="1:11">
      <c r="A636" s="99"/>
      <c r="C636" s="91"/>
      <c r="D636" s="150">
        <v>31502</v>
      </c>
      <c r="E636" s="151">
        <v>0.13500000000000001</v>
      </c>
      <c r="F636" s="152">
        <v>9.8401799999999984E-2</v>
      </c>
      <c r="G636" s="153">
        <f t="shared" si="9"/>
        <v>3.6598200000000025E-2</v>
      </c>
      <c r="H636" s="97"/>
      <c r="I636" s="97"/>
      <c r="J636" s="97"/>
      <c r="K636" s="97"/>
    </row>
    <row r="637" spans="1:11">
      <c r="A637" s="99"/>
      <c r="C637" s="91"/>
      <c r="D637" s="150">
        <v>31503</v>
      </c>
      <c r="E637" s="151">
        <v>0.14000000000000001</v>
      </c>
      <c r="F637" s="152">
        <v>9.8252949999999964E-2</v>
      </c>
      <c r="G637" s="153">
        <f t="shared" si="9"/>
        <v>4.1747050000000049E-2</v>
      </c>
      <c r="H637" s="97"/>
      <c r="I637" s="97"/>
      <c r="J637" s="97"/>
      <c r="K637" s="97"/>
    </row>
    <row r="638" spans="1:11">
      <c r="A638" s="99"/>
      <c r="C638" s="91"/>
      <c r="D638" s="150">
        <v>31504</v>
      </c>
      <c r="E638" s="151">
        <v>0.155</v>
      </c>
      <c r="F638" s="152">
        <v>9.8099049999999993E-2</v>
      </c>
      <c r="G638" s="153">
        <f t="shared" si="9"/>
        <v>5.6900950000000006E-2</v>
      </c>
      <c r="H638" s="97"/>
      <c r="I638" s="97"/>
      <c r="J638" s="97"/>
      <c r="K638" s="97"/>
    </row>
    <row r="639" spans="1:11">
      <c r="A639" s="99"/>
      <c r="C639" s="91"/>
      <c r="D639" s="150">
        <v>31506</v>
      </c>
      <c r="E639" s="151">
        <v>0.15</v>
      </c>
      <c r="F639" s="152">
        <v>9.7810199999999958E-2</v>
      </c>
      <c r="G639" s="153">
        <f t="shared" si="9"/>
        <v>5.2189800000000036E-2</v>
      </c>
      <c r="H639" s="97"/>
      <c r="I639" s="97"/>
      <c r="J639" s="97"/>
      <c r="K639" s="97"/>
    </row>
    <row r="640" spans="1:11">
      <c r="A640" s="99"/>
      <c r="C640" s="91"/>
      <c r="D640" s="150">
        <v>31516</v>
      </c>
      <c r="E640" s="151">
        <v>0.13400000000000001</v>
      </c>
      <c r="F640" s="152">
        <v>9.6894799999999948E-2</v>
      </c>
      <c r="G640" s="153">
        <f t="shared" si="9"/>
        <v>3.710520000000006E-2</v>
      </c>
      <c r="H640" s="97"/>
      <c r="I640" s="97"/>
      <c r="J640" s="97"/>
      <c r="K640" s="97"/>
    </row>
    <row r="641" spans="1:11">
      <c r="A641" s="99"/>
      <c r="C641" s="91"/>
      <c r="D641" s="150">
        <v>31525</v>
      </c>
      <c r="E641" s="151">
        <v>0.15</v>
      </c>
      <c r="F641" s="152">
        <v>9.5746699999999935E-2</v>
      </c>
      <c r="G641" s="153">
        <f t="shared" si="9"/>
        <v>5.425330000000006E-2</v>
      </c>
      <c r="H641" s="97"/>
      <c r="I641" s="97"/>
      <c r="J641" s="97"/>
      <c r="K641" s="97"/>
    </row>
    <row r="642" spans="1:11">
      <c r="A642" s="99"/>
      <c r="C642" s="91"/>
      <c r="D642" s="150">
        <v>31548</v>
      </c>
      <c r="E642" s="151">
        <v>0.14499999999999999</v>
      </c>
      <c r="F642" s="152">
        <v>9.3214849999999932E-2</v>
      </c>
      <c r="G642" s="153">
        <f t="shared" si="9"/>
        <v>5.1785150000000058E-2</v>
      </c>
      <c r="H642" s="97"/>
      <c r="I642" s="97"/>
      <c r="J642" s="97"/>
      <c r="K642" s="97"/>
    </row>
    <row r="643" spans="1:11">
      <c r="A643" s="99"/>
      <c r="C643" s="91"/>
      <c r="D643" s="150">
        <v>31548</v>
      </c>
      <c r="E643" s="151">
        <v>0.14499999999999999</v>
      </c>
      <c r="F643" s="152">
        <v>9.3214849999999932E-2</v>
      </c>
      <c r="G643" s="153">
        <f t="shared" si="9"/>
        <v>5.1785150000000058E-2</v>
      </c>
      <c r="H643" s="97"/>
      <c r="I643" s="97"/>
      <c r="J643" s="97"/>
      <c r="K643" s="97"/>
    </row>
    <row r="644" spans="1:11">
      <c r="A644" s="99"/>
      <c r="C644" s="91"/>
      <c r="D644" s="150">
        <v>31561</v>
      </c>
      <c r="E644" s="151">
        <v>0.13900000000000001</v>
      </c>
      <c r="F644" s="152">
        <v>9.1948999999999934E-2</v>
      </c>
      <c r="G644" s="153">
        <f t="shared" si="9"/>
        <v>4.7051000000000079E-2</v>
      </c>
      <c r="H644" s="97"/>
      <c r="I644" s="97"/>
      <c r="J644" s="97"/>
      <c r="K644" s="97"/>
    </row>
    <row r="645" spans="1:11">
      <c r="A645" s="99"/>
      <c r="C645" s="91"/>
      <c r="D645" s="150">
        <v>31562</v>
      </c>
      <c r="E645" s="151">
        <v>0.151</v>
      </c>
      <c r="F645" s="152">
        <v>9.1806449999999942E-2</v>
      </c>
      <c r="G645" s="153">
        <f t="shared" si="9"/>
        <v>5.9193550000000053E-2</v>
      </c>
      <c r="H645" s="97"/>
      <c r="I645" s="97"/>
      <c r="J645" s="97"/>
      <c r="K645" s="97"/>
    </row>
    <row r="646" spans="1:11">
      <c r="A646" s="99"/>
      <c r="C646" s="91"/>
      <c r="D646" s="150">
        <v>31565</v>
      </c>
      <c r="E646" s="151">
        <v>0.12809999999999999</v>
      </c>
      <c r="F646" s="152">
        <v>9.1670149999999936E-2</v>
      </c>
      <c r="G646" s="153">
        <f t="shared" si="9"/>
        <v>3.6429850000000055E-2</v>
      </c>
      <c r="H646" s="97"/>
      <c r="I646" s="97"/>
      <c r="J646" s="97"/>
      <c r="K646" s="97"/>
    </row>
    <row r="647" spans="1:11">
      <c r="A647" s="99"/>
      <c r="C647" s="91"/>
      <c r="D647" s="150">
        <v>31574</v>
      </c>
      <c r="E647" s="151">
        <v>0.14000000000000001</v>
      </c>
      <c r="F647" s="152">
        <v>9.0701049999999964E-2</v>
      </c>
      <c r="G647" s="153">
        <f t="shared" si="9"/>
        <v>4.929895000000005E-2</v>
      </c>
      <c r="H647" s="97"/>
      <c r="I647" s="97"/>
      <c r="J647" s="97"/>
      <c r="K647" s="97"/>
    </row>
    <row r="648" spans="1:11">
      <c r="A648" s="99"/>
      <c r="C648" s="91"/>
      <c r="D648" s="150">
        <v>31587</v>
      </c>
      <c r="E648" s="151">
        <v>0.1663</v>
      </c>
      <c r="F648" s="152">
        <v>8.9375799999999991E-2</v>
      </c>
      <c r="G648" s="153">
        <f t="shared" si="9"/>
        <v>7.6924200000000012E-2</v>
      </c>
      <c r="H648" s="97"/>
      <c r="I648" s="97"/>
      <c r="J648" s="97"/>
      <c r="K648" s="97"/>
    </row>
    <row r="649" spans="1:11">
      <c r="A649" s="99"/>
      <c r="C649" s="91"/>
      <c r="D649" s="150">
        <v>31589</v>
      </c>
      <c r="E649" s="151">
        <v>0.14749999999999999</v>
      </c>
      <c r="F649" s="152">
        <v>8.9051699999999998E-2</v>
      </c>
      <c r="G649" s="153">
        <f t="shared" si="9"/>
        <v>5.8448299999999995E-2</v>
      </c>
      <c r="H649" s="97"/>
      <c r="I649" s="97"/>
      <c r="J649" s="97"/>
      <c r="K649" s="97"/>
    </row>
    <row r="650" spans="1:11">
      <c r="A650" s="99"/>
      <c r="C650" s="91"/>
      <c r="D650" s="150">
        <v>31589</v>
      </c>
      <c r="E650" s="151">
        <v>0.12</v>
      </c>
      <c r="F650" s="152">
        <v>8.9051699999999998E-2</v>
      </c>
      <c r="G650" s="153">
        <f t="shared" si="9"/>
        <v>3.0948299999999998E-2</v>
      </c>
      <c r="H650" s="97"/>
      <c r="I650" s="97"/>
      <c r="J650" s="97"/>
      <c r="K650" s="97"/>
    </row>
    <row r="651" spans="1:11">
      <c r="A651" s="99"/>
      <c r="C651" s="91"/>
      <c r="D651" s="150">
        <v>31593</v>
      </c>
      <c r="E651" s="151">
        <v>0.13</v>
      </c>
      <c r="F651" s="152">
        <v>8.8707200000000028E-2</v>
      </c>
      <c r="G651" s="153">
        <f t="shared" si="9"/>
        <v>4.1292799999999977E-2</v>
      </c>
      <c r="H651" s="97"/>
      <c r="I651" s="97"/>
      <c r="J651" s="97"/>
      <c r="K651" s="97"/>
    </row>
    <row r="652" spans="1:11">
      <c r="A652" s="99"/>
      <c r="C652" s="91"/>
      <c r="D652" s="150">
        <v>31603</v>
      </c>
      <c r="E652" s="151">
        <v>0.1434</v>
      </c>
      <c r="F652" s="152">
        <v>8.7492550000000002E-2</v>
      </c>
      <c r="G652" s="153">
        <f t="shared" si="9"/>
        <v>5.5907449999999997E-2</v>
      </c>
      <c r="H652" s="97"/>
      <c r="I652" s="97"/>
      <c r="J652" s="97"/>
      <c r="K652" s="97"/>
    </row>
    <row r="653" spans="1:11">
      <c r="A653" s="99"/>
      <c r="C653" s="91"/>
      <c r="D653" s="150">
        <v>31604</v>
      </c>
      <c r="E653" s="151">
        <v>0.1275</v>
      </c>
      <c r="F653" s="152">
        <v>8.7322850000000007E-2</v>
      </c>
      <c r="G653" s="153">
        <f t="shared" si="9"/>
        <v>4.0177149999999995E-2</v>
      </c>
      <c r="H653" s="97"/>
      <c r="I653" s="97"/>
      <c r="J653" s="97"/>
      <c r="K653" s="97"/>
    </row>
    <row r="654" spans="1:11">
      <c r="A654" s="99"/>
      <c r="C654" s="91"/>
      <c r="D654" s="150">
        <v>31607</v>
      </c>
      <c r="E654" s="151">
        <v>0.126</v>
      </c>
      <c r="F654" s="152">
        <v>8.7148450000000002E-2</v>
      </c>
      <c r="G654" s="153">
        <f t="shared" si="9"/>
        <v>3.8851549999999999E-2</v>
      </c>
      <c r="H654" s="97"/>
      <c r="I654" s="97"/>
      <c r="J654" s="97"/>
      <c r="K654" s="97"/>
    </row>
    <row r="655" spans="1:11">
      <c r="A655" s="99"/>
      <c r="C655" s="91"/>
      <c r="D655" s="150">
        <v>31610</v>
      </c>
      <c r="E655" s="151">
        <v>0.124</v>
      </c>
      <c r="F655" s="152">
        <v>8.6642850000000035E-2</v>
      </c>
      <c r="G655" s="153">
        <f t="shared" si="9"/>
        <v>3.7357149999999964E-2</v>
      </c>
      <c r="H655" s="97"/>
      <c r="I655" s="97"/>
      <c r="J655" s="97"/>
      <c r="K655" s="97"/>
    </row>
    <row r="656" spans="1:11">
      <c r="A656" s="99"/>
      <c r="C656" s="91"/>
      <c r="D656" s="150">
        <v>31618</v>
      </c>
      <c r="E656" s="151">
        <v>0.14249999999999999</v>
      </c>
      <c r="F656" s="152">
        <v>8.5660900000000012E-2</v>
      </c>
      <c r="G656" s="153">
        <f t="shared" si="9"/>
        <v>5.6839099999999976E-2</v>
      </c>
      <c r="H656" s="97"/>
      <c r="I656" s="97"/>
      <c r="J656" s="97"/>
      <c r="K656" s="97"/>
    </row>
    <row r="657" spans="1:11">
      <c r="A657" s="99"/>
      <c r="C657" s="91"/>
      <c r="D657" s="150">
        <v>31630</v>
      </c>
      <c r="E657" s="151">
        <v>0.13500000000000001</v>
      </c>
      <c r="F657" s="152">
        <v>8.4428249999999955E-2</v>
      </c>
      <c r="G657" s="153">
        <f t="shared" si="9"/>
        <v>5.0571750000000054E-2</v>
      </c>
      <c r="H657" s="97"/>
      <c r="I657" s="97"/>
      <c r="J657" s="97"/>
      <c r="K657" s="97"/>
    </row>
    <row r="658" spans="1:11">
      <c r="A658" s="99"/>
      <c r="C658" s="91"/>
      <c r="D658" s="150">
        <v>31638</v>
      </c>
      <c r="E658" s="151">
        <v>0.13500000000000001</v>
      </c>
      <c r="F658" s="152">
        <v>8.3514749999999985E-2</v>
      </c>
      <c r="G658" s="153">
        <f t="shared" si="9"/>
        <v>5.1485250000000024E-2</v>
      </c>
      <c r="H658" s="97"/>
      <c r="I658" s="97"/>
      <c r="J658" s="97"/>
      <c r="K658" s="97"/>
    </row>
    <row r="659" spans="1:11">
      <c r="A659" s="99"/>
      <c r="C659" s="91"/>
      <c r="D659" s="150">
        <v>31671</v>
      </c>
      <c r="E659" s="151">
        <v>0.1275</v>
      </c>
      <c r="F659" s="152">
        <v>8.064665E-2</v>
      </c>
      <c r="G659" s="153">
        <f t="shared" si="9"/>
        <v>4.6853350000000002E-2</v>
      </c>
      <c r="H659" s="97"/>
      <c r="I659" s="97"/>
      <c r="J659" s="97"/>
      <c r="K659" s="97"/>
    </row>
    <row r="660" spans="1:11">
      <c r="A660" s="99"/>
      <c r="C660" s="91"/>
      <c r="D660" s="150">
        <v>31674</v>
      </c>
      <c r="E660" s="151">
        <v>0.13250000000000001</v>
      </c>
      <c r="F660" s="152">
        <v>8.0322900000000017E-2</v>
      </c>
      <c r="G660" s="153">
        <f t="shared" si="9"/>
        <v>5.217709999999999E-2</v>
      </c>
      <c r="H660" s="97"/>
      <c r="I660" s="97"/>
      <c r="J660" s="97"/>
      <c r="K660" s="97"/>
    </row>
    <row r="661" spans="1:11">
      <c r="A661" s="99"/>
      <c r="C661" s="91"/>
      <c r="D661" s="150">
        <v>31686</v>
      </c>
      <c r="E661" s="151">
        <v>0.14000000000000001</v>
      </c>
      <c r="F661" s="152">
        <v>7.9491499999999979E-2</v>
      </c>
      <c r="G661" s="153">
        <f t="shared" si="9"/>
        <v>6.0508500000000034E-2</v>
      </c>
      <c r="H661" s="97"/>
      <c r="I661" s="97"/>
      <c r="J661" s="97"/>
      <c r="K661" s="97"/>
    </row>
    <row r="662" spans="1:11">
      <c r="A662" s="99"/>
      <c r="C662" s="91"/>
      <c r="D662" s="150">
        <v>31688</v>
      </c>
      <c r="E662" s="151">
        <v>0.13400000000000001</v>
      </c>
      <c r="F662" s="152">
        <v>7.9300599999999971E-2</v>
      </c>
      <c r="G662" s="153">
        <f t="shared" si="9"/>
        <v>5.4699400000000037E-2</v>
      </c>
      <c r="H662" s="97"/>
      <c r="I662" s="97"/>
      <c r="J662" s="97"/>
      <c r="K662" s="97"/>
    </row>
    <row r="663" spans="1:11">
      <c r="A663" s="99"/>
      <c r="C663" s="91"/>
      <c r="D663" s="150">
        <v>31716</v>
      </c>
      <c r="E663" s="151">
        <v>0.13500000000000001</v>
      </c>
      <c r="F663" s="152">
        <v>7.7739250000000024E-2</v>
      </c>
      <c r="G663" s="153">
        <f t="shared" si="9"/>
        <v>5.7260749999999985E-2</v>
      </c>
      <c r="H663" s="97"/>
      <c r="I663" s="97"/>
      <c r="J663" s="97"/>
      <c r="K663" s="97"/>
    </row>
    <row r="664" spans="1:11">
      <c r="A664" s="99"/>
      <c r="C664" s="91"/>
      <c r="D664" s="150">
        <v>31721</v>
      </c>
      <c r="E664" s="151">
        <v>0.13</v>
      </c>
      <c r="F664" s="152">
        <v>7.7466800000000016E-2</v>
      </c>
      <c r="G664" s="153">
        <f t="shared" si="9"/>
        <v>5.2533199999999988E-2</v>
      </c>
      <c r="H664" s="97"/>
      <c r="I664" s="97"/>
      <c r="J664" s="97"/>
      <c r="K664" s="97"/>
    </row>
    <row r="665" spans="1:11">
      <c r="A665" s="99"/>
      <c r="C665" s="91"/>
      <c r="D665" s="150">
        <v>31749</v>
      </c>
      <c r="E665" s="151">
        <v>0.129</v>
      </c>
      <c r="F665" s="152">
        <v>7.5836300000000009E-2</v>
      </c>
      <c r="G665" s="153">
        <f t="shared" si="9"/>
        <v>5.3163699999999994E-2</v>
      </c>
      <c r="H665" s="97"/>
      <c r="I665" s="97"/>
      <c r="J665" s="97"/>
      <c r="K665" s="97"/>
    </row>
    <row r="666" spans="1:11">
      <c r="A666" s="99"/>
      <c r="C666" s="91"/>
      <c r="D666" s="150">
        <v>31750</v>
      </c>
      <c r="E666" s="151">
        <v>0.1444</v>
      </c>
      <c r="F666" s="152">
        <v>7.5752350000000024E-2</v>
      </c>
      <c r="G666" s="153">
        <f t="shared" si="9"/>
        <v>6.8647649999999977E-2</v>
      </c>
      <c r="H666" s="97"/>
      <c r="I666" s="97"/>
      <c r="J666" s="97"/>
      <c r="K666" s="97"/>
    </row>
    <row r="667" spans="1:11">
      <c r="A667" s="99"/>
      <c r="C667" s="91"/>
      <c r="D667" s="150">
        <v>31762</v>
      </c>
      <c r="E667" s="151">
        <v>0.13600000000000001</v>
      </c>
      <c r="F667" s="152">
        <v>7.5227850000000041E-2</v>
      </c>
      <c r="G667" s="153">
        <f t="shared" si="9"/>
        <v>6.0772149999999969E-2</v>
      </c>
      <c r="H667" s="97"/>
      <c r="I667" s="97"/>
      <c r="J667" s="97"/>
      <c r="K667" s="97"/>
    </row>
    <row r="668" spans="1:11">
      <c r="A668" s="99"/>
      <c r="C668" s="91"/>
      <c r="D668" s="150">
        <v>31768</v>
      </c>
      <c r="E668" s="151">
        <v>0.13800000000000001</v>
      </c>
      <c r="F668" s="152">
        <v>7.5067400000000048E-2</v>
      </c>
      <c r="G668" s="153">
        <f t="shared" si="9"/>
        <v>6.2932599999999964E-2</v>
      </c>
      <c r="H668" s="97"/>
      <c r="I668" s="97"/>
      <c r="J668" s="97"/>
      <c r="K668" s="97"/>
    </row>
    <row r="669" spans="1:11">
      <c r="A669" s="99"/>
      <c r="C669" s="91"/>
      <c r="D669" s="150">
        <v>31776</v>
      </c>
      <c r="E669" s="151">
        <v>0.13</v>
      </c>
      <c r="F669" s="152">
        <v>7.4902650000000057E-2</v>
      </c>
      <c r="G669" s="153">
        <f t="shared" si="9"/>
        <v>5.5097349999999948E-2</v>
      </c>
      <c r="H669" s="97"/>
      <c r="I669" s="97"/>
      <c r="J669" s="97"/>
      <c r="K669" s="97"/>
    </row>
    <row r="670" spans="1:11">
      <c r="A670" s="99"/>
      <c r="C670" s="91"/>
      <c r="D670" s="150">
        <v>31779</v>
      </c>
      <c r="E670" s="151">
        <v>0.13</v>
      </c>
      <c r="F670" s="152">
        <v>7.4853500000000059E-2</v>
      </c>
      <c r="G670" s="153">
        <f t="shared" si="9"/>
        <v>5.5146499999999946E-2</v>
      </c>
      <c r="H670" s="97"/>
      <c r="I670" s="97"/>
      <c r="J670" s="97"/>
      <c r="K670" s="97"/>
    </row>
    <row r="671" spans="1:11">
      <c r="A671" s="99"/>
      <c r="C671" s="91"/>
      <c r="D671" s="150">
        <v>31789</v>
      </c>
      <c r="E671" s="151">
        <v>0.124</v>
      </c>
      <c r="F671" s="152">
        <v>7.4660250000000067E-2</v>
      </c>
      <c r="G671" s="153">
        <f t="shared" si="9"/>
        <v>4.9339749999999932E-2</v>
      </c>
      <c r="H671" s="97"/>
      <c r="I671" s="97"/>
      <c r="J671" s="97"/>
      <c r="K671" s="97"/>
    </row>
    <row r="672" spans="1:11">
      <c r="A672" s="99"/>
      <c r="C672" s="91"/>
      <c r="D672" s="150">
        <v>31804</v>
      </c>
      <c r="E672" s="151">
        <v>0.12710000000000002</v>
      </c>
      <c r="F672" s="152">
        <v>7.4577250000000039E-2</v>
      </c>
      <c r="G672" s="153">
        <f t="shared" si="9"/>
        <v>5.2522749999999979E-2</v>
      </c>
      <c r="H672" s="97"/>
      <c r="I672" s="97"/>
      <c r="J672" s="97"/>
      <c r="K672" s="97"/>
    </row>
    <row r="673" spans="1:11">
      <c r="A673" s="99"/>
      <c r="C673" s="91"/>
      <c r="D673" s="150">
        <v>31838</v>
      </c>
      <c r="E673" s="151">
        <v>0.12470000000000001</v>
      </c>
      <c r="F673" s="152">
        <v>7.4728600000000048E-2</v>
      </c>
      <c r="G673" s="153">
        <f t="shared" si="9"/>
        <v>4.9971399999999958E-2</v>
      </c>
      <c r="H673" s="97"/>
      <c r="I673" s="97"/>
      <c r="J673" s="97"/>
      <c r="K673" s="97"/>
    </row>
    <row r="674" spans="1:11">
      <c r="A674" s="99"/>
      <c r="C674" s="91"/>
      <c r="D674" s="150">
        <v>31839</v>
      </c>
      <c r="E674" s="151">
        <v>0.13600000000000001</v>
      </c>
      <c r="F674" s="152">
        <v>7.4730950000000032E-2</v>
      </c>
      <c r="G674" s="153">
        <f t="shared" si="9"/>
        <v>6.1269049999999978E-2</v>
      </c>
      <c r="H674" s="97"/>
      <c r="I674" s="97"/>
      <c r="J674" s="97"/>
      <c r="K674" s="97"/>
    </row>
    <row r="675" spans="1:11">
      <c r="A675" s="99"/>
      <c r="C675" s="91"/>
      <c r="D675" s="150">
        <v>31840</v>
      </c>
      <c r="E675" s="151">
        <v>0.12380000000000001</v>
      </c>
      <c r="F675" s="152">
        <v>7.4732300000000043E-2</v>
      </c>
      <c r="G675" s="153">
        <f t="shared" si="9"/>
        <v>4.9067699999999964E-2</v>
      </c>
      <c r="H675" s="97"/>
      <c r="I675" s="97"/>
      <c r="J675" s="97"/>
      <c r="K675" s="97"/>
    </row>
    <row r="676" spans="1:11">
      <c r="A676" s="99"/>
      <c r="C676" s="91"/>
      <c r="D676" s="150">
        <v>31846</v>
      </c>
      <c r="E676" s="151">
        <v>0.13500000000000001</v>
      </c>
      <c r="F676" s="152">
        <v>7.4715200000000037E-2</v>
      </c>
      <c r="G676" s="153">
        <f t="shared" si="9"/>
        <v>6.0284799999999972E-2</v>
      </c>
      <c r="H676" s="97"/>
      <c r="I676" s="97"/>
      <c r="J676" s="97"/>
      <c r="K676" s="97"/>
    </row>
    <row r="677" spans="1:11">
      <c r="A677" s="99"/>
      <c r="C677" s="91"/>
      <c r="D677" s="150">
        <v>31849</v>
      </c>
      <c r="E677" s="151">
        <v>0.13</v>
      </c>
      <c r="F677" s="152">
        <v>7.4710200000000018E-2</v>
      </c>
      <c r="G677" s="153">
        <f t="shared" si="9"/>
        <v>5.5289799999999986E-2</v>
      </c>
      <c r="H677" s="97"/>
      <c r="I677" s="97"/>
      <c r="J677" s="97"/>
      <c r="K677" s="97"/>
    </row>
    <row r="678" spans="1:11">
      <c r="A678" s="99"/>
      <c r="C678" s="91"/>
      <c r="D678" s="150">
        <v>31867</v>
      </c>
      <c r="E678" s="151">
        <v>0.13</v>
      </c>
      <c r="F678" s="152">
        <v>7.4648850000000003E-2</v>
      </c>
      <c r="G678" s="153">
        <f t="shared" si="9"/>
        <v>5.5351150000000002E-2</v>
      </c>
      <c r="H678" s="97"/>
      <c r="I678" s="97"/>
      <c r="J678" s="97"/>
      <c r="K678" s="97"/>
    </row>
    <row r="679" spans="1:11">
      <c r="A679" s="99"/>
      <c r="C679" s="91"/>
      <c r="D679" s="150">
        <v>31873</v>
      </c>
      <c r="E679" s="151">
        <v>0.13</v>
      </c>
      <c r="F679" s="152">
        <v>7.4709100000000014E-2</v>
      </c>
      <c r="G679" s="153">
        <f t="shared" si="9"/>
        <v>5.529089999999999E-2</v>
      </c>
      <c r="H679" s="97"/>
      <c r="I679" s="97"/>
      <c r="J679" s="97"/>
      <c r="K679" s="97"/>
    </row>
    <row r="680" spans="1:11">
      <c r="A680" s="99"/>
      <c r="C680" s="91"/>
      <c r="D680" s="150">
        <v>31881</v>
      </c>
      <c r="E680" s="151">
        <v>0.125</v>
      </c>
      <c r="F680" s="152">
        <v>7.4919100000000002E-2</v>
      </c>
      <c r="G680" s="153">
        <f t="shared" si="9"/>
        <v>5.0080899999999998E-2</v>
      </c>
      <c r="H680" s="97"/>
      <c r="I680" s="97"/>
      <c r="J680" s="97"/>
      <c r="K680" s="97"/>
    </row>
    <row r="681" spans="1:11">
      <c r="A681" s="99"/>
      <c r="C681" s="91"/>
      <c r="D681" s="150">
        <v>31883</v>
      </c>
      <c r="E681" s="151">
        <v>0.14499999999999999</v>
      </c>
      <c r="F681" s="152">
        <v>7.5008250000000012E-2</v>
      </c>
      <c r="G681" s="153">
        <f t="shared" si="9"/>
        <v>6.9991749999999978E-2</v>
      </c>
      <c r="H681" s="97"/>
      <c r="I681" s="97"/>
      <c r="J681" s="97"/>
      <c r="K681" s="97"/>
    </row>
    <row r="682" spans="1:11">
      <c r="A682" s="99"/>
      <c r="C682" s="91"/>
      <c r="D682" s="150">
        <v>31894</v>
      </c>
      <c r="E682" s="151">
        <v>0.12</v>
      </c>
      <c r="F682" s="152">
        <v>7.5395900000000002E-2</v>
      </c>
      <c r="G682" s="153">
        <f t="shared" si="9"/>
        <v>4.4604099999999994E-2</v>
      </c>
      <c r="H682" s="97"/>
      <c r="I682" s="97"/>
      <c r="J682" s="97"/>
      <c r="K682" s="97"/>
    </row>
    <row r="683" spans="1:11">
      <c r="A683" s="99"/>
      <c r="C683" s="91"/>
      <c r="D683" s="150">
        <v>31902</v>
      </c>
      <c r="E683" s="151">
        <v>0.1285</v>
      </c>
      <c r="F683" s="152">
        <v>7.5826100000000007E-2</v>
      </c>
      <c r="G683" s="153">
        <f t="shared" si="9"/>
        <v>5.2673899999999996E-2</v>
      </c>
      <c r="H683" s="97"/>
      <c r="I683" s="97"/>
      <c r="J683" s="97"/>
      <c r="K683" s="97"/>
    </row>
    <row r="684" spans="1:11">
      <c r="A684" s="99"/>
      <c r="C684" s="91"/>
      <c r="D684" s="150">
        <v>31909</v>
      </c>
      <c r="E684" s="151">
        <v>0.1265</v>
      </c>
      <c r="F684" s="152">
        <v>7.6201200000000024E-2</v>
      </c>
      <c r="G684" s="153">
        <f t="shared" si="9"/>
        <v>5.0298799999999977E-2</v>
      </c>
      <c r="H684" s="97"/>
      <c r="I684" s="97"/>
      <c r="J684" s="97"/>
      <c r="K684" s="97"/>
    </row>
    <row r="685" spans="1:11">
      <c r="A685" s="99"/>
      <c r="C685" s="91"/>
      <c r="D685" s="150">
        <v>31925</v>
      </c>
      <c r="E685" s="151">
        <v>0.13500000000000001</v>
      </c>
      <c r="F685" s="152">
        <v>7.6969650000000028E-2</v>
      </c>
      <c r="G685" s="153">
        <f t="shared" si="9"/>
        <v>5.8030349999999981E-2</v>
      </c>
      <c r="H685" s="97"/>
      <c r="I685" s="97"/>
      <c r="J685" s="97"/>
      <c r="K685" s="97"/>
    </row>
    <row r="686" spans="1:11">
      <c r="A686" s="99"/>
      <c r="C686" s="91"/>
      <c r="D686" s="150">
        <v>31943</v>
      </c>
      <c r="E686" s="151">
        <v>0.13200000000000001</v>
      </c>
      <c r="F686" s="152">
        <v>7.7796050000000005E-2</v>
      </c>
      <c r="G686" s="153">
        <f t="shared" si="9"/>
        <v>5.4203950000000001E-2</v>
      </c>
      <c r="H686" s="97"/>
      <c r="I686" s="97"/>
      <c r="J686" s="97"/>
      <c r="K686" s="97"/>
    </row>
    <row r="687" spans="1:11">
      <c r="A687" s="99"/>
      <c r="C687" s="91"/>
      <c r="D687" s="150">
        <v>31957</v>
      </c>
      <c r="E687" s="151">
        <v>0.15</v>
      </c>
      <c r="F687" s="152">
        <v>7.8337950000000003E-2</v>
      </c>
      <c r="G687" s="153">
        <f t="shared" ref="G687:G750" si="10">E687-F687</f>
        <v>7.1662049999999991E-2</v>
      </c>
      <c r="H687" s="97"/>
      <c r="I687" s="97"/>
      <c r="J687" s="97"/>
      <c r="K687" s="97"/>
    </row>
    <row r="688" spans="1:11">
      <c r="A688" s="99"/>
      <c r="C688" s="91"/>
      <c r="D688" s="150">
        <v>31958</v>
      </c>
      <c r="E688" s="151">
        <v>0.125</v>
      </c>
      <c r="F688" s="152">
        <v>7.8385300000000005E-2</v>
      </c>
      <c r="G688" s="153">
        <f t="shared" si="10"/>
        <v>4.6614699999999995E-2</v>
      </c>
      <c r="H688" s="97"/>
      <c r="I688" s="97"/>
      <c r="J688" s="97"/>
      <c r="K688" s="97"/>
    </row>
    <row r="689" spans="1:11">
      <c r="A689" s="99"/>
      <c r="C689" s="91"/>
      <c r="D689" s="150">
        <v>31966</v>
      </c>
      <c r="E689" s="151">
        <v>0.12</v>
      </c>
      <c r="F689" s="152">
        <v>7.8576599999999996E-2</v>
      </c>
      <c r="G689" s="153">
        <f t="shared" si="10"/>
        <v>4.1423399999999999E-2</v>
      </c>
      <c r="H689" s="97"/>
      <c r="I689" s="97"/>
      <c r="J689" s="97"/>
      <c r="K689" s="97"/>
    </row>
    <row r="690" spans="1:11">
      <c r="A690" s="99"/>
      <c r="C690" s="91"/>
      <c r="D690" s="150">
        <v>31968</v>
      </c>
      <c r="E690" s="151">
        <v>0.129</v>
      </c>
      <c r="F690" s="152">
        <v>7.8647399999999992E-2</v>
      </c>
      <c r="G690" s="153">
        <f t="shared" si="10"/>
        <v>5.0352600000000011E-2</v>
      </c>
      <c r="H690" s="97"/>
      <c r="I690" s="97"/>
      <c r="J690" s="97"/>
      <c r="K690" s="97"/>
    </row>
    <row r="691" spans="1:11">
      <c r="A691" s="99"/>
      <c r="C691" s="91"/>
      <c r="D691" s="150">
        <v>31973</v>
      </c>
      <c r="E691" s="151">
        <v>0.13500000000000001</v>
      </c>
      <c r="F691" s="152">
        <v>7.8773449999999981E-2</v>
      </c>
      <c r="G691" s="153">
        <f t="shared" si="10"/>
        <v>5.6226550000000028E-2</v>
      </c>
      <c r="H691" s="97"/>
      <c r="I691" s="97"/>
      <c r="J691" s="97"/>
      <c r="K691" s="97"/>
    </row>
    <row r="692" spans="1:11">
      <c r="A692" s="99"/>
      <c r="C692" s="91"/>
      <c r="D692" s="150">
        <v>31974</v>
      </c>
      <c r="E692" s="151">
        <v>0.15</v>
      </c>
      <c r="F692" s="152">
        <v>7.8819699999999979E-2</v>
      </c>
      <c r="G692" s="153">
        <f t="shared" si="10"/>
        <v>7.1180300000000016E-2</v>
      </c>
      <c r="H692" s="97"/>
      <c r="I692" s="97"/>
      <c r="J692" s="97"/>
      <c r="K692" s="97"/>
    </row>
    <row r="693" spans="1:11">
      <c r="A693" s="99"/>
      <c r="C693" s="91"/>
      <c r="D693" s="150">
        <v>31974</v>
      </c>
      <c r="E693" s="151">
        <v>0.13500000000000001</v>
      </c>
      <c r="F693" s="152">
        <v>7.8819699999999979E-2</v>
      </c>
      <c r="G693" s="153">
        <f t="shared" si="10"/>
        <v>5.618030000000003E-2</v>
      </c>
      <c r="H693" s="97"/>
      <c r="I693" s="97"/>
      <c r="J693" s="97"/>
      <c r="K693" s="97"/>
    </row>
    <row r="694" spans="1:11">
      <c r="A694" s="99"/>
      <c r="C694" s="91"/>
      <c r="D694" s="150">
        <v>31985</v>
      </c>
      <c r="E694" s="151">
        <v>0.13500000000000001</v>
      </c>
      <c r="F694" s="152">
        <v>7.9214800000000002E-2</v>
      </c>
      <c r="G694" s="153">
        <f t="shared" si="10"/>
        <v>5.5785200000000007E-2</v>
      </c>
      <c r="H694" s="97"/>
      <c r="I694" s="97"/>
      <c r="J694" s="97"/>
      <c r="K694" s="97"/>
    </row>
    <row r="695" spans="1:11">
      <c r="A695" s="99"/>
      <c r="C695" s="91"/>
      <c r="D695" s="150">
        <v>31985</v>
      </c>
      <c r="E695" s="151">
        <v>0.13400000000000001</v>
      </c>
      <c r="F695" s="152">
        <v>7.9214800000000002E-2</v>
      </c>
      <c r="G695" s="153">
        <f t="shared" si="10"/>
        <v>5.4785200000000006E-2</v>
      </c>
      <c r="H695" s="97"/>
      <c r="I695" s="97"/>
      <c r="J695" s="97"/>
      <c r="K695" s="97"/>
    </row>
    <row r="696" spans="1:11">
      <c r="A696" s="99"/>
      <c r="C696" s="91"/>
      <c r="D696" s="150">
        <v>31985</v>
      </c>
      <c r="E696" s="151">
        <v>0.13</v>
      </c>
      <c r="F696" s="152">
        <v>7.9214800000000002E-2</v>
      </c>
      <c r="G696" s="153">
        <f t="shared" si="10"/>
        <v>5.0785200000000003E-2</v>
      </c>
      <c r="H696" s="97"/>
      <c r="I696" s="97"/>
      <c r="J696" s="97"/>
      <c r="K696" s="97"/>
    </row>
    <row r="697" spans="1:11">
      <c r="A697" s="99"/>
      <c r="C697" s="91"/>
      <c r="D697" s="150">
        <v>31989</v>
      </c>
      <c r="E697" s="151">
        <v>0.1298</v>
      </c>
      <c r="F697" s="152">
        <v>7.9463749999999986E-2</v>
      </c>
      <c r="G697" s="153">
        <f t="shared" si="10"/>
        <v>5.0336250000000013E-2</v>
      </c>
      <c r="H697" s="97"/>
      <c r="I697" s="97"/>
      <c r="J697" s="97"/>
      <c r="K697" s="97"/>
    </row>
    <row r="698" spans="1:11">
      <c r="A698" s="99"/>
      <c r="C698" s="91"/>
      <c r="D698" s="150">
        <v>32015</v>
      </c>
      <c r="E698" s="151">
        <v>0.1275</v>
      </c>
      <c r="F698" s="152">
        <v>8.0555649999999965E-2</v>
      </c>
      <c r="G698" s="153">
        <f t="shared" si="10"/>
        <v>4.6944350000000037E-2</v>
      </c>
      <c r="H698" s="97"/>
      <c r="I698" s="97"/>
      <c r="J698" s="97"/>
      <c r="K698" s="97"/>
    </row>
    <row r="699" spans="1:11">
      <c r="A699" s="99"/>
      <c r="C699" s="91"/>
      <c r="D699" s="150">
        <v>32015</v>
      </c>
      <c r="E699" s="151">
        <v>0.1263</v>
      </c>
      <c r="F699" s="152">
        <v>8.0555649999999965E-2</v>
      </c>
      <c r="G699" s="153">
        <f t="shared" si="10"/>
        <v>4.5744350000000031E-2</v>
      </c>
      <c r="H699" s="97"/>
      <c r="I699" s="97"/>
      <c r="J699" s="97"/>
      <c r="K699" s="97"/>
    </row>
    <row r="700" spans="1:11">
      <c r="A700" s="99"/>
      <c r="C700" s="91"/>
      <c r="D700" s="150">
        <v>32016</v>
      </c>
      <c r="E700" s="151">
        <v>0.13250000000000001</v>
      </c>
      <c r="F700" s="152">
        <v>8.0628599999999953E-2</v>
      </c>
      <c r="G700" s="153">
        <f t="shared" si="10"/>
        <v>5.1871400000000054E-2</v>
      </c>
      <c r="H700" s="97"/>
      <c r="I700" s="97"/>
      <c r="J700" s="97"/>
      <c r="K700" s="97"/>
    </row>
    <row r="701" spans="1:11">
      <c r="A701" s="99"/>
      <c r="C701" s="91"/>
      <c r="D701" s="150">
        <v>32029</v>
      </c>
      <c r="E701" s="151">
        <v>0.13</v>
      </c>
      <c r="F701" s="152">
        <v>8.137804999999998E-2</v>
      </c>
      <c r="G701" s="153">
        <f t="shared" si="10"/>
        <v>4.8621950000000025E-2</v>
      </c>
      <c r="H701" s="97"/>
      <c r="I701" s="97"/>
      <c r="J701" s="97"/>
      <c r="K701" s="97"/>
    </row>
    <row r="702" spans="1:11">
      <c r="A702" s="99"/>
      <c r="C702" s="91"/>
      <c r="D702" s="150">
        <v>32050</v>
      </c>
      <c r="E702" s="151">
        <v>0.13</v>
      </c>
      <c r="F702" s="152">
        <v>8.3065799999999954E-2</v>
      </c>
      <c r="G702" s="153">
        <f t="shared" si="10"/>
        <v>4.6934200000000051E-2</v>
      </c>
      <c r="H702" s="97"/>
      <c r="I702" s="97"/>
      <c r="J702" s="97"/>
      <c r="K702" s="97"/>
    </row>
    <row r="703" spans="1:11">
      <c r="A703" s="99"/>
      <c r="C703" s="91"/>
      <c r="D703" s="150">
        <v>32050</v>
      </c>
      <c r="E703" s="151">
        <v>0.1275</v>
      </c>
      <c r="F703" s="152">
        <v>8.3065799999999954E-2</v>
      </c>
      <c r="G703" s="153">
        <f t="shared" si="10"/>
        <v>4.4434200000000049E-2</v>
      </c>
      <c r="H703" s="97"/>
      <c r="I703" s="97"/>
      <c r="J703" s="97"/>
      <c r="K703" s="97"/>
    </row>
    <row r="704" spans="1:11">
      <c r="A704" s="99"/>
      <c r="C704" s="91"/>
      <c r="D704" s="150">
        <v>32052</v>
      </c>
      <c r="E704" s="151">
        <v>0.115</v>
      </c>
      <c r="F704" s="152">
        <v>8.3299849999999953E-2</v>
      </c>
      <c r="G704" s="153">
        <f t="shared" si="10"/>
        <v>3.1700150000000052E-2</v>
      </c>
      <c r="H704" s="97"/>
      <c r="I704" s="97"/>
      <c r="J704" s="97"/>
      <c r="K704" s="97"/>
    </row>
    <row r="705" spans="1:11">
      <c r="A705" s="99"/>
      <c r="C705" s="91"/>
      <c r="D705" s="150">
        <v>32065</v>
      </c>
      <c r="E705" s="151">
        <v>0.13</v>
      </c>
      <c r="F705" s="152">
        <v>8.4325649999999988E-2</v>
      </c>
      <c r="G705" s="153">
        <f t="shared" si="10"/>
        <v>4.5674350000000016E-2</v>
      </c>
      <c r="H705" s="97"/>
      <c r="I705" s="97"/>
      <c r="J705" s="97"/>
      <c r="K705" s="97"/>
    </row>
    <row r="706" spans="1:11">
      <c r="A706" s="99"/>
      <c r="C706" s="91"/>
      <c r="D706" s="150">
        <v>32083</v>
      </c>
      <c r="E706" s="151">
        <v>0.13</v>
      </c>
      <c r="F706" s="152">
        <v>8.5474299999999948E-2</v>
      </c>
      <c r="G706" s="153">
        <f t="shared" si="10"/>
        <v>4.4525700000000057E-2</v>
      </c>
      <c r="H706" s="97"/>
      <c r="I706" s="97"/>
      <c r="J706" s="97"/>
      <c r="K706" s="97"/>
    </row>
    <row r="707" spans="1:11">
      <c r="A707" s="99"/>
      <c r="C707" s="91"/>
      <c r="D707" s="150">
        <v>32100</v>
      </c>
      <c r="E707" s="151">
        <v>0.13</v>
      </c>
      <c r="F707" s="152">
        <v>8.6358049999999978E-2</v>
      </c>
      <c r="G707" s="153">
        <f t="shared" si="10"/>
        <v>4.3641950000000027E-2</v>
      </c>
      <c r="H707" s="97"/>
      <c r="I707" s="97"/>
      <c r="J707" s="97"/>
      <c r="K707" s="97"/>
    </row>
    <row r="708" spans="1:11">
      <c r="A708" s="99"/>
      <c r="C708" s="91"/>
      <c r="D708" s="150">
        <v>32111</v>
      </c>
      <c r="E708" s="151">
        <v>0.12</v>
      </c>
      <c r="F708" s="152">
        <v>8.68057E-2</v>
      </c>
      <c r="G708" s="153">
        <f t="shared" si="10"/>
        <v>3.3194299999999996E-2</v>
      </c>
      <c r="H708" s="97"/>
      <c r="I708" s="97"/>
      <c r="J708" s="97"/>
      <c r="K708" s="97"/>
    </row>
    <row r="709" spans="1:11">
      <c r="A709" s="99"/>
      <c r="C709" s="91"/>
      <c r="D709" s="150">
        <v>32114</v>
      </c>
      <c r="E709" s="151">
        <v>0.14199999999999999</v>
      </c>
      <c r="F709" s="152">
        <v>8.7034399999999984E-2</v>
      </c>
      <c r="G709" s="153">
        <f t="shared" si="10"/>
        <v>5.4965600000000003E-2</v>
      </c>
      <c r="H709" s="97"/>
      <c r="I709" s="97"/>
      <c r="J709" s="97"/>
      <c r="K709" s="97"/>
    </row>
    <row r="710" spans="1:11">
      <c r="A710" s="99"/>
      <c r="C710" s="91"/>
      <c r="D710" s="150">
        <v>32126</v>
      </c>
      <c r="E710" s="151">
        <v>0.13250000000000001</v>
      </c>
      <c r="F710" s="152">
        <v>8.7735449999999951E-2</v>
      </c>
      <c r="G710" s="153">
        <f t="shared" si="10"/>
        <v>4.4764550000000056E-2</v>
      </c>
      <c r="H710" s="97"/>
      <c r="I710" s="97"/>
      <c r="J710" s="97"/>
      <c r="K710" s="97"/>
    </row>
    <row r="711" spans="1:11">
      <c r="A711" s="99"/>
      <c r="C711" s="91"/>
      <c r="D711" s="150">
        <v>32127</v>
      </c>
      <c r="E711" s="151">
        <v>0.13720000000000002</v>
      </c>
      <c r="F711" s="152">
        <v>8.781939999999995E-2</v>
      </c>
      <c r="G711" s="153">
        <f t="shared" si="10"/>
        <v>4.9380600000000066E-2</v>
      </c>
      <c r="H711" s="97"/>
      <c r="I711" s="97"/>
      <c r="J711" s="97"/>
      <c r="K711" s="97"/>
    </row>
    <row r="712" spans="1:11">
      <c r="A712" s="99"/>
      <c r="C712" s="91"/>
      <c r="D712" s="150">
        <v>32127</v>
      </c>
      <c r="E712" s="151">
        <v>0.13500000000000001</v>
      </c>
      <c r="F712" s="152">
        <v>8.781939999999995E-2</v>
      </c>
      <c r="G712" s="153">
        <f t="shared" si="10"/>
        <v>4.7180600000000059E-2</v>
      </c>
      <c r="H712" s="97"/>
      <c r="I712" s="97"/>
      <c r="J712" s="97"/>
      <c r="K712" s="97"/>
    </row>
    <row r="713" spans="1:11">
      <c r="A713" s="99"/>
      <c r="C713" s="91"/>
      <c r="D713" s="150">
        <v>32128</v>
      </c>
      <c r="E713" s="151">
        <v>0.11749999999999999</v>
      </c>
      <c r="F713" s="152">
        <v>8.790239999999995E-2</v>
      </c>
      <c r="G713" s="153">
        <f t="shared" si="10"/>
        <v>2.9597600000000043E-2</v>
      </c>
      <c r="H713" s="97"/>
      <c r="I713" s="97"/>
      <c r="J713" s="97"/>
      <c r="K713" s="97"/>
    </row>
    <row r="714" spans="1:11">
      <c r="A714" s="99"/>
      <c r="C714" s="91"/>
      <c r="D714" s="150">
        <v>32129</v>
      </c>
      <c r="E714" s="151">
        <v>0.13500000000000001</v>
      </c>
      <c r="F714" s="152">
        <v>8.7976999999999958E-2</v>
      </c>
      <c r="G714" s="153">
        <f t="shared" si="10"/>
        <v>4.7023000000000051E-2</v>
      </c>
      <c r="H714" s="97"/>
      <c r="I714" s="97"/>
      <c r="J714" s="97"/>
      <c r="K714" s="97"/>
    </row>
    <row r="715" spans="1:11">
      <c r="A715" s="99"/>
      <c r="C715" s="91"/>
      <c r="D715" s="150">
        <v>32132</v>
      </c>
      <c r="E715" s="151">
        <v>0.1201</v>
      </c>
      <c r="F715" s="152">
        <v>8.805524999999996E-2</v>
      </c>
      <c r="G715" s="153">
        <f t="shared" si="10"/>
        <v>3.2044750000000038E-2</v>
      </c>
      <c r="H715" s="97"/>
      <c r="I715" s="97"/>
      <c r="J715" s="97"/>
      <c r="K715" s="97"/>
    </row>
    <row r="716" spans="1:11">
      <c r="A716" s="99"/>
      <c r="C716" s="91"/>
      <c r="D716" s="150">
        <v>32133</v>
      </c>
      <c r="E716" s="151">
        <v>0.13</v>
      </c>
      <c r="F716" s="152">
        <v>8.8131799999999968E-2</v>
      </c>
      <c r="G716" s="153">
        <f t="shared" si="10"/>
        <v>4.1868200000000036E-2</v>
      </c>
      <c r="H716" s="97"/>
      <c r="I716" s="97"/>
      <c r="J716" s="97"/>
      <c r="K716" s="97"/>
    </row>
    <row r="717" spans="1:11">
      <c r="A717" s="99"/>
      <c r="C717" s="91"/>
      <c r="D717" s="150">
        <v>32133</v>
      </c>
      <c r="E717" s="151">
        <v>0.1275</v>
      </c>
      <c r="F717" s="152">
        <v>8.8131799999999968E-2</v>
      </c>
      <c r="G717" s="153">
        <f t="shared" si="10"/>
        <v>3.9368200000000034E-2</v>
      </c>
      <c r="H717" s="97"/>
      <c r="I717" s="97"/>
      <c r="J717" s="97"/>
      <c r="K717" s="97"/>
    </row>
    <row r="718" spans="1:11">
      <c r="A718" s="99"/>
      <c r="C718" s="91"/>
      <c r="D718" s="150">
        <v>32133</v>
      </c>
      <c r="E718" s="151">
        <v>0.12</v>
      </c>
      <c r="F718" s="152">
        <v>8.8131799999999968E-2</v>
      </c>
      <c r="G718" s="153">
        <f t="shared" si="10"/>
        <v>3.1868200000000027E-2</v>
      </c>
      <c r="H718" s="97"/>
      <c r="I718" s="97"/>
      <c r="J718" s="97"/>
      <c r="K718" s="97"/>
    </row>
    <row r="719" spans="1:11">
      <c r="A719" s="99"/>
      <c r="C719" s="91"/>
      <c r="D719" s="150">
        <v>32133</v>
      </c>
      <c r="E719" s="151">
        <v>0.12</v>
      </c>
      <c r="F719" s="152">
        <v>8.8131799999999968E-2</v>
      </c>
      <c r="G719" s="153">
        <f t="shared" si="10"/>
        <v>3.1868200000000027E-2</v>
      </c>
      <c r="H719" s="97"/>
      <c r="I719" s="97"/>
      <c r="J719" s="97"/>
      <c r="K719" s="97"/>
    </row>
    <row r="720" spans="1:11">
      <c r="A720" s="99"/>
      <c r="C720" s="91"/>
      <c r="D720" s="150">
        <v>32162</v>
      </c>
      <c r="E720" s="151">
        <v>0.13800000000000001</v>
      </c>
      <c r="F720" s="152">
        <v>8.9351449999999971E-2</v>
      </c>
      <c r="G720" s="153">
        <f t="shared" si="10"/>
        <v>4.864855000000004E-2</v>
      </c>
      <c r="H720" s="97"/>
      <c r="I720" s="97"/>
      <c r="J720" s="97"/>
      <c r="K720" s="97"/>
    </row>
    <row r="721" spans="1:11">
      <c r="A721" s="99"/>
      <c r="C721" s="91"/>
      <c r="D721" s="150">
        <v>32168</v>
      </c>
      <c r="E721" s="151">
        <v>0.13900000000000001</v>
      </c>
      <c r="F721" s="152">
        <v>8.9507149999999952E-2</v>
      </c>
      <c r="G721" s="153">
        <f t="shared" si="10"/>
        <v>4.949285000000006E-2</v>
      </c>
      <c r="H721" s="97"/>
      <c r="I721" s="97"/>
      <c r="J721" s="97"/>
      <c r="K721" s="97"/>
    </row>
    <row r="722" spans="1:11">
      <c r="A722" s="99"/>
      <c r="C722" s="91"/>
      <c r="D722" s="150">
        <v>32171</v>
      </c>
      <c r="E722" s="151">
        <v>0.13200000000000001</v>
      </c>
      <c r="F722" s="152">
        <v>8.9572549999999959E-2</v>
      </c>
      <c r="G722" s="153">
        <f t="shared" si="10"/>
        <v>4.2427450000000047E-2</v>
      </c>
      <c r="H722" s="97"/>
      <c r="I722" s="97"/>
      <c r="J722" s="97"/>
      <c r="K722" s="97"/>
    </row>
    <row r="723" spans="1:11">
      <c r="A723" s="99"/>
      <c r="C723" s="91"/>
      <c r="D723" s="150">
        <v>32177</v>
      </c>
      <c r="E723" s="151">
        <v>0.126</v>
      </c>
      <c r="F723" s="152">
        <v>8.9590249999999982E-2</v>
      </c>
      <c r="G723" s="153">
        <f t="shared" si="10"/>
        <v>3.6409750000000018E-2</v>
      </c>
      <c r="H723" s="97"/>
      <c r="I723" s="97"/>
      <c r="J723" s="97"/>
      <c r="K723" s="97"/>
    </row>
    <row r="724" spans="1:11">
      <c r="A724" s="99"/>
      <c r="C724" s="91"/>
      <c r="D724" s="150">
        <v>32203</v>
      </c>
      <c r="E724" s="151">
        <v>0.11560000000000001</v>
      </c>
      <c r="F724" s="152">
        <v>8.9413999999999966E-2</v>
      </c>
      <c r="G724" s="153">
        <f t="shared" si="10"/>
        <v>2.6186000000000043E-2</v>
      </c>
      <c r="H724" s="97"/>
      <c r="I724" s="97"/>
      <c r="J724" s="97"/>
      <c r="K724" s="97"/>
    </row>
    <row r="725" spans="1:11">
      <c r="A725" s="99"/>
      <c r="C725" s="91"/>
      <c r="D725" s="150">
        <v>32225</v>
      </c>
      <c r="E725" s="151">
        <v>0.12869999999999998</v>
      </c>
      <c r="F725" s="152">
        <v>8.9195149999999987E-2</v>
      </c>
      <c r="G725" s="153">
        <f t="shared" si="10"/>
        <v>3.9504849999999994E-2</v>
      </c>
      <c r="H725" s="97"/>
      <c r="I725" s="97"/>
      <c r="J725" s="97"/>
      <c r="K725" s="97"/>
    </row>
    <row r="726" spans="1:11">
      <c r="A726" s="99"/>
      <c r="C726" s="91"/>
      <c r="D726" s="150">
        <v>32226</v>
      </c>
      <c r="E726" s="151">
        <v>0.1124</v>
      </c>
      <c r="F726" s="152">
        <v>8.9199249999999994E-2</v>
      </c>
      <c r="G726" s="153">
        <f t="shared" si="10"/>
        <v>2.3200750000000006E-2</v>
      </c>
      <c r="H726" s="97"/>
      <c r="I726" s="97"/>
      <c r="J726" s="97"/>
      <c r="K726" s="97"/>
    </row>
    <row r="727" spans="1:11">
      <c r="A727" s="99"/>
      <c r="C727" s="91"/>
      <c r="D727" s="150">
        <v>32232</v>
      </c>
      <c r="E727" s="151">
        <v>0.12720000000000001</v>
      </c>
      <c r="F727" s="152">
        <v>8.9208749999999989E-2</v>
      </c>
      <c r="G727" s="153">
        <f t="shared" si="10"/>
        <v>3.7991250000000018E-2</v>
      </c>
      <c r="H727" s="97"/>
      <c r="I727" s="97"/>
      <c r="J727" s="97"/>
      <c r="K727" s="97"/>
    </row>
    <row r="728" spans="1:11">
      <c r="A728" s="99"/>
      <c r="C728" s="91"/>
      <c r="D728" s="150">
        <v>32234</v>
      </c>
      <c r="E728" s="151">
        <v>0.125</v>
      </c>
      <c r="F728" s="152">
        <v>8.9222199999999988E-2</v>
      </c>
      <c r="G728" s="153">
        <f t="shared" si="10"/>
        <v>3.5777800000000012E-2</v>
      </c>
      <c r="H728" s="97"/>
      <c r="I728" s="97"/>
      <c r="J728" s="97"/>
      <c r="K728" s="97"/>
    </row>
    <row r="729" spans="1:11">
      <c r="A729" s="99"/>
      <c r="C729" s="91"/>
      <c r="D729" s="150">
        <v>32240</v>
      </c>
      <c r="E729" s="151">
        <v>0.13250000000000001</v>
      </c>
      <c r="F729" s="152">
        <v>8.9296600000000004E-2</v>
      </c>
      <c r="G729" s="153">
        <f t="shared" si="10"/>
        <v>4.3203400000000003E-2</v>
      </c>
      <c r="H729" s="97"/>
      <c r="I729" s="97"/>
      <c r="J729" s="97"/>
      <c r="K729" s="97"/>
    </row>
    <row r="730" spans="1:11">
      <c r="A730" s="99"/>
      <c r="C730" s="91"/>
      <c r="D730" s="150">
        <v>32258</v>
      </c>
      <c r="E730" s="151">
        <v>0.1096</v>
      </c>
      <c r="F730" s="152">
        <v>8.9572100000000057E-2</v>
      </c>
      <c r="G730" s="153">
        <f t="shared" si="10"/>
        <v>2.0027899999999946E-2</v>
      </c>
      <c r="H730" s="97"/>
      <c r="I730" s="97"/>
      <c r="J730" s="97"/>
      <c r="K730" s="97"/>
    </row>
    <row r="731" spans="1:11">
      <c r="A731" s="99"/>
      <c r="C731" s="91"/>
      <c r="D731" s="150">
        <v>32266</v>
      </c>
      <c r="E731" s="151">
        <v>0.12909999999999999</v>
      </c>
      <c r="F731" s="152">
        <v>8.9740100000000031E-2</v>
      </c>
      <c r="G731" s="153">
        <f t="shared" si="10"/>
        <v>3.9359899999999962E-2</v>
      </c>
      <c r="H731" s="97"/>
      <c r="I731" s="97"/>
      <c r="J731" s="97"/>
      <c r="K731" s="97"/>
    </row>
    <row r="732" spans="1:11">
      <c r="A732" s="99"/>
      <c r="C732" s="91"/>
      <c r="D732" s="150">
        <v>32274</v>
      </c>
      <c r="E732" s="151">
        <v>0.13500000000000001</v>
      </c>
      <c r="F732" s="152">
        <v>8.9883050000000034E-2</v>
      </c>
      <c r="G732" s="153">
        <f t="shared" si="10"/>
        <v>4.5116949999999975E-2</v>
      </c>
      <c r="H732" s="97"/>
      <c r="I732" s="97"/>
      <c r="J732" s="97"/>
      <c r="K732" s="97"/>
    </row>
    <row r="733" spans="1:11">
      <c r="A733" s="99"/>
      <c r="C733" s="91"/>
      <c r="D733" s="150">
        <v>32279</v>
      </c>
      <c r="E733" s="151">
        <v>0.13</v>
      </c>
      <c r="F733" s="152">
        <v>8.9929350000000033E-2</v>
      </c>
      <c r="G733" s="153">
        <f t="shared" si="10"/>
        <v>4.0070649999999972E-2</v>
      </c>
      <c r="H733" s="97"/>
      <c r="I733" s="97"/>
      <c r="J733" s="97"/>
      <c r="K733" s="97"/>
    </row>
    <row r="734" spans="1:11">
      <c r="A734" s="99"/>
      <c r="C734" s="91"/>
      <c r="D734" s="150">
        <v>32324</v>
      </c>
      <c r="E734" s="151">
        <v>0.1275</v>
      </c>
      <c r="F734" s="152">
        <v>8.9968200000000026E-2</v>
      </c>
      <c r="G734" s="153">
        <f t="shared" si="10"/>
        <v>3.7531799999999976E-2</v>
      </c>
      <c r="H734" s="97"/>
      <c r="I734" s="97"/>
      <c r="J734" s="97"/>
      <c r="K734" s="97"/>
    </row>
    <row r="735" spans="1:11">
      <c r="A735" s="99"/>
      <c r="C735" s="91"/>
      <c r="D735" s="150">
        <v>32325</v>
      </c>
      <c r="E735" s="151">
        <v>0.1275</v>
      </c>
      <c r="F735" s="152">
        <v>8.9935050000000002E-2</v>
      </c>
      <c r="G735" s="153">
        <f t="shared" si="10"/>
        <v>3.756495E-2</v>
      </c>
      <c r="H735" s="97"/>
      <c r="I735" s="97"/>
      <c r="J735" s="97"/>
      <c r="K735" s="97"/>
    </row>
    <row r="736" spans="1:11">
      <c r="A736" s="99"/>
      <c r="C736" s="91"/>
      <c r="D736" s="150">
        <v>32344</v>
      </c>
      <c r="E736" s="151">
        <v>0.13400000000000001</v>
      </c>
      <c r="F736" s="152">
        <v>8.9625799999999992E-2</v>
      </c>
      <c r="G736" s="153">
        <f t="shared" si="10"/>
        <v>4.4374200000000016E-2</v>
      </c>
      <c r="H736" s="97"/>
      <c r="I736" s="97"/>
      <c r="J736" s="97"/>
      <c r="K736" s="97"/>
    </row>
    <row r="737" spans="1:11">
      <c r="A737" s="99"/>
      <c r="C737" s="91"/>
      <c r="D737" s="150">
        <v>32360</v>
      </c>
      <c r="E737" s="151">
        <v>0.1275</v>
      </c>
      <c r="F737" s="152">
        <v>8.9183249999999936E-2</v>
      </c>
      <c r="G737" s="153">
        <f t="shared" si="10"/>
        <v>3.8316750000000066E-2</v>
      </c>
      <c r="H737" s="97"/>
      <c r="I737" s="97"/>
      <c r="J737" s="97"/>
      <c r="K737" s="97"/>
    </row>
    <row r="738" spans="1:11">
      <c r="A738" s="99"/>
      <c r="C738" s="91"/>
      <c r="D738" s="150">
        <v>32378</v>
      </c>
      <c r="E738" s="151">
        <v>0.11699999999999999</v>
      </c>
      <c r="F738" s="152">
        <v>8.9289049999999967E-2</v>
      </c>
      <c r="G738" s="153">
        <f t="shared" si="10"/>
        <v>2.7710950000000026E-2</v>
      </c>
      <c r="H738" s="97"/>
      <c r="I738" s="97"/>
      <c r="J738" s="97"/>
      <c r="K738" s="97"/>
    </row>
    <row r="739" spans="1:11">
      <c r="A739" s="99"/>
      <c r="C739" s="91"/>
      <c r="D739" s="150">
        <v>32384</v>
      </c>
      <c r="E739" s="151">
        <v>0.1275</v>
      </c>
      <c r="F739" s="152">
        <v>8.9400249999999987E-2</v>
      </c>
      <c r="G739" s="153">
        <f t="shared" si="10"/>
        <v>3.8099750000000016E-2</v>
      </c>
      <c r="H739" s="97"/>
      <c r="I739" s="97"/>
      <c r="J739" s="97"/>
      <c r="K739" s="97"/>
    </row>
    <row r="740" spans="1:11">
      <c r="A740" s="99"/>
      <c r="C740" s="91"/>
      <c r="D740" s="150">
        <v>32385</v>
      </c>
      <c r="E740" s="151">
        <v>0.13500000000000001</v>
      </c>
      <c r="F740" s="152">
        <v>8.9422749999999981E-2</v>
      </c>
      <c r="G740" s="153">
        <f t="shared" si="10"/>
        <v>4.5577250000000027E-2</v>
      </c>
      <c r="H740" s="97"/>
      <c r="I740" s="97"/>
      <c r="J740" s="97"/>
      <c r="K740" s="97"/>
    </row>
    <row r="741" spans="1:11">
      <c r="A741" s="99"/>
      <c r="C741" s="91"/>
      <c r="D741" s="150">
        <v>32394</v>
      </c>
      <c r="E741" s="151">
        <v>0.126</v>
      </c>
      <c r="F741" s="152">
        <v>8.94876E-2</v>
      </c>
      <c r="G741" s="153">
        <f t="shared" si="10"/>
        <v>3.65124E-2</v>
      </c>
      <c r="H741" s="97"/>
      <c r="I741" s="97"/>
      <c r="J741" s="97"/>
      <c r="K741" s="97"/>
    </row>
    <row r="742" spans="1:11">
      <c r="A742" s="99"/>
      <c r="C742" s="91"/>
      <c r="D742" s="150">
        <v>32429</v>
      </c>
      <c r="E742" s="151">
        <v>0.13100000000000001</v>
      </c>
      <c r="F742" s="152">
        <v>8.9349249999999991E-2</v>
      </c>
      <c r="G742" s="153">
        <f t="shared" si="10"/>
        <v>4.1650750000000014E-2</v>
      </c>
      <c r="H742" s="97"/>
      <c r="I742" s="97"/>
      <c r="J742" s="97"/>
      <c r="K742" s="97"/>
    </row>
    <row r="743" spans="1:11">
      <c r="A743" s="99"/>
      <c r="C743" s="91"/>
      <c r="D743" s="150">
        <v>32496</v>
      </c>
      <c r="E743" s="151">
        <v>0.13</v>
      </c>
      <c r="F743" s="152">
        <v>9.0161550000000007E-2</v>
      </c>
      <c r="G743" s="153">
        <f t="shared" si="10"/>
        <v>3.9838449999999997E-2</v>
      </c>
      <c r="H743" s="97"/>
      <c r="I743" s="97"/>
      <c r="J743" s="97"/>
      <c r="K743" s="97"/>
    </row>
    <row r="744" spans="1:11">
      <c r="A744" s="99"/>
      <c r="C744" s="91"/>
      <c r="D744" s="150">
        <v>32497</v>
      </c>
      <c r="E744" s="151">
        <v>0.13</v>
      </c>
      <c r="F744" s="152">
        <v>9.0193350000000005E-2</v>
      </c>
      <c r="G744" s="153">
        <f t="shared" si="10"/>
        <v>3.9806649999999999E-2</v>
      </c>
      <c r="H744" s="97"/>
      <c r="I744" s="97"/>
      <c r="J744" s="97"/>
      <c r="K744" s="97"/>
    </row>
    <row r="745" spans="1:11">
      <c r="A745" s="99"/>
      <c r="C745" s="91"/>
      <c r="D745" s="150">
        <v>32497</v>
      </c>
      <c r="E745" s="151">
        <v>0.1225</v>
      </c>
      <c r="F745" s="152">
        <v>9.0193350000000005E-2</v>
      </c>
      <c r="G745" s="153">
        <f t="shared" si="10"/>
        <v>3.2306649999999992E-2</v>
      </c>
      <c r="H745" s="97"/>
      <c r="I745" s="97"/>
      <c r="J745" s="97"/>
      <c r="K745" s="97"/>
    </row>
    <row r="746" spans="1:11">
      <c r="A746" s="99"/>
      <c r="C746" s="91"/>
      <c r="D746" s="150">
        <v>32498</v>
      </c>
      <c r="E746" s="151">
        <v>0.129</v>
      </c>
      <c r="F746" s="152">
        <v>9.0216849999999973E-2</v>
      </c>
      <c r="G746" s="153">
        <f t="shared" si="10"/>
        <v>3.878315000000003E-2</v>
      </c>
      <c r="H746" s="97"/>
      <c r="I746" s="97"/>
      <c r="J746" s="97"/>
      <c r="K746" s="97"/>
    </row>
    <row r="747" spans="1:11">
      <c r="A747" s="99"/>
      <c r="C747" s="91"/>
      <c r="D747" s="150">
        <v>32504</v>
      </c>
      <c r="E747" s="151">
        <v>0.13</v>
      </c>
      <c r="F747" s="152">
        <v>9.0279299999999979E-2</v>
      </c>
      <c r="G747" s="153">
        <f t="shared" si="10"/>
        <v>3.9720700000000025E-2</v>
      </c>
      <c r="H747" s="97"/>
      <c r="I747" s="97"/>
      <c r="J747" s="97"/>
      <c r="K747" s="97"/>
    </row>
    <row r="748" spans="1:11">
      <c r="A748" s="99"/>
      <c r="C748" s="91"/>
      <c r="D748" s="150">
        <v>32505</v>
      </c>
      <c r="E748" s="151">
        <v>0.13100000000000001</v>
      </c>
      <c r="F748" s="152">
        <v>9.0301299999999973E-2</v>
      </c>
      <c r="G748" s="153">
        <f t="shared" si="10"/>
        <v>4.0698700000000032E-2</v>
      </c>
      <c r="H748" s="97"/>
      <c r="I748" s="97"/>
      <c r="J748" s="97"/>
      <c r="K748" s="97"/>
    </row>
    <row r="749" spans="1:11">
      <c r="A749" s="99"/>
      <c r="C749" s="91"/>
      <c r="D749" s="150">
        <v>32507</v>
      </c>
      <c r="E749" s="151">
        <v>0.13400000000000001</v>
      </c>
      <c r="F749" s="152">
        <v>9.0350549999999974E-2</v>
      </c>
      <c r="G749" s="153">
        <f t="shared" si="10"/>
        <v>4.3649450000000034E-2</v>
      </c>
      <c r="H749" s="97"/>
      <c r="I749" s="97"/>
      <c r="J749" s="97"/>
      <c r="K749" s="97"/>
    </row>
    <row r="750" spans="1:11">
      <c r="A750" s="99"/>
      <c r="C750" s="91"/>
      <c r="D750" s="150">
        <v>32535</v>
      </c>
      <c r="E750" s="151">
        <v>0.13</v>
      </c>
      <c r="F750" s="152">
        <v>9.0542850000000022E-2</v>
      </c>
      <c r="G750" s="153">
        <f t="shared" si="10"/>
        <v>3.9457149999999983E-2</v>
      </c>
      <c r="H750" s="97"/>
      <c r="I750" s="97"/>
      <c r="J750" s="97"/>
      <c r="K750" s="97"/>
    </row>
    <row r="751" spans="1:11">
      <c r="A751" s="99"/>
      <c r="C751" s="91"/>
      <c r="D751" s="150">
        <v>32539</v>
      </c>
      <c r="E751" s="151">
        <v>0.13</v>
      </c>
      <c r="F751" s="152">
        <v>9.0548250000000025E-2</v>
      </c>
      <c r="G751" s="153">
        <f t="shared" ref="G751:G814" si="11">E751-F751</f>
        <v>3.945174999999998E-2</v>
      </c>
      <c r="H751" s="97"/>
      <c r="I751" s="97"/>
      <c r="J751" s="97"/>
      <c r="K751" s="97"/>
    </row>
    <row r="752" spans="1:11">
      <c r="A752" s="99"/>
      <c r="C752" s="91"/>
      <c r="D752" s="150">
        <v>32556</v>
      </c>
      <c r="E752" s="151">
        <v>0.13</v>
      </c>
      <c r="F752" s="152">
        <v>9.0521149999999953E-2</v>
      </c>
      <c r="G752" s="153">
        <f t="shared" si="11"/>
        <v>3.9478850000000051E-2</v>
      </c>
      <c r="H752" s="97"/>
      <c r="I752" s="97"/>
      <c r="J752" s="97"/>
      <c r="K752" s="97"/>
    </row>
    <row r="753" spans="1:11">
      <c r="A753" s="99"/>
      <c r="C753" s="91"/>
      <c r="D753" s="150">
        <v>32559</v>
      </c>
      <c r="E753" s="151">
        <v>0.124</v>
      </c>
      <c r="F753" s="152">
        <v>9.0521149999999953E-2</v>
      </c>
      <c r="G753" s="153">
        <f t="shared" si="11"/>
        <v>3.3478850000000046E-2</v>
      </c>
      <c r="H753" s="97"/>
      <c r="I753" s="97"/>
      <c r="J753" s="97"/>
      <c r="K753" s="97"/>
    </row>
    <row r="754" spans="1:11">
      <c r="A754" s="99"/>
      <c r="C754" s="91"/>
      <c r="D754" s="150">
        <v>32568</v>
      </c>
      <c r="E754" s="151">
        <v>0.12759999999999999</v>
      </c>
      <c r="F754" s="152">
        <v>9.052344999999995E-2</v>
      </c>
      <c r="G754" s="153">
        <f t="shared" si="11"/>
        <v>3.7076550000000041E-2</v>
      </c>
      <c r="H754" s="97"/>
      <c r="I754" s="97"/>
      <c r="J754" s="97"/>
      <c r="K754" s="97"/>
    </row>
    <row r="755" spans="1:11">
      <c r="A755" s="99"/>
      <c r="C755" s="91"/>
      <c r="D755" s="150">
        <v>32575</v>
      </c>
      <c r="E755" s="151">
        <v>0.13</v>
      </c>
      <c r="F755" s="152">
        <v>9.0502899999999969E-2</v>
      </c>
      <c r="G755" s="153">
        <f t="shared" si="11"/>
        <v>3.9497100000000035E-2</v>
      </c>
      <c r="H755" s="97"/>
      <c r="I755" s="97"/>
      <c r="J755" s="97"/>
      <c r="K755" s="97"/>
    </row>
    <row r="756" spans="1:11">
      <c r="A756" s="99"/>
      <c r="C756" s="91"/>
      <c r="D756" s="150">
        <v>32597</v>
      </c>
      <c r="E756" s="151">
        <v>0.14000000000000001</v>
      </c>
      <c r="F756" s="152">
        <v>9.0478649999999994E-2</v>
      </c>
      <c r="G756" s="153">
        <f t="shared" si="11"/>
        <v>4.952135000000002E-2</v>
      </c>
      <c r="H756" s="97"/>
      <c r="I756" s="97"/>
      <c r="J756" s="97"/>
      <c r="K756" s="97"/>
    </row>
    <row r="757" spans="1:11">
      <c r="A757" s="99"/>
      <c r="C757" s="91"/>
      <c r="D757" s="150">
        <v>32603</v>
      </c>
      <c r="E757" s="151">
        <v>0.14199999999999999</v>
      </c>
      <c r="F757" s="152">
        <v>9.0493199999999968E-2</v>
      </c>
      <c r="G757" s="153">
        <f t="shared" si="11"/>
        <v>5.1506800000000019E-2</v>
      </c>
      <c r="H757" s="97"/>
      <c r="I757" s="97"/>
      <c r="J757" s="97"/>
      <c r="K757" s="97"/>
    </row>
    <row r="758" spans="1:11">
      <c r="A758" s="99"/>
      <c r="C758" s="91"/>
      <c r="D758" s="150">
        <v>32616</v>
      </c>
      <c r="E758" s="151">
        <v>0.13</v>
      </c>
      <c r="F758" s="152">
        <v>9.0539149999999999E-2</v>
      </c>
      <c r="G758" s="153">
        <f t="shared" si="11"/>
        <v>3.9460850000000006E-2</v>
      </c>
      <c r="H758" s="97"/>
      <c r="I758" s="97"/>
      <c r="J758" s="97"/>
      <c r="K758" s="97"/>
    </row>
    <row r="759" spans="1:11">
      <c r="A759" s="99"/>
      <c r="C759" s="91"/>
      <c r="D759" s="150">
        <v>32633</v>
      </c>
      <c r="E759" s="151">
        <v>0.124</v>
      </c>
      <c r="F759" s="152">
        <v>9.0495200000000053E-2</v>
      </c>
      <c r="G759" s="153">
        <f t="shared" si="11"/>
        <v>3.3504799999999946E-2</v>
      </c>
      <c r="H759" s="97"/>
      <c r="I759" s="97"/>
      <c r="J759" s="97"/>
      <c r="K759" s="97"/>
    </row>
    <row r="760" spans="1:11">
      <c r="A760" s="99"/>
      <c r="C760" s="91"/>
      <c r="D760" s="150">
        <v>32661</v>
      </c>
      <c r="E760" s="151">
        <v>0.13200000000000001</v>
      </c>
      <c r="F760" s="152">
        <v>9.0033950000000071E-2</v>
      </c>
      <c r="G760" s="153">
        <f t="shared" si="11"/>
        <v>4.1966049999999935E-2</v>
      </c>
      <c r="H760" s="97"/>
      <c r="I760" s="97"/>
      <c r="J760" s="97"/>
      <c r="K760" s="97"/>
    </row>
    <row r="761" spans="1:11">
      <c r="A761" s="99"/>
      <c r="C761" s="91"/>
      <c r="D761" s="150">
        <v>32667</v>
      </c>
      <c r="E761" s="151">
        <v>0.13500000000000001</v>
      </c>
      <c r="F761" s="152">
        <v>8.9826150000000049E-2</v>
      </c>
      <c r="G761" s="153">
        <f t="shared" si="11"/>
        <v>4.517384999999996E-2</v>
      </c>
      <c r="H761" s="97"/>
      <c r="I761" s="97"/>
      <c r="J761" s="97"/>
      <c r="K761" s="97"/>
    </row>
    <row r="762" spans="1:11">
      <c r="A762" s="99"/>
      <c r="C762" s="91"/>
      <c r="D762" s="150">
        <v>32686</v>
      </c>
      <c r="E762" s="151">
        <v>0.13250000000000001</v>
      </c>
      <c r="F762" s="152">
        <v>8.9147549999999992E-2</v>
      </c>
      <c r="G762" s="153">
        <f t="shared" si="11"/>
        <v>4.3352450000000015E-2</v>
      </c>
      <c r="H762" s="97"/>
      <c r="I762" s="97"/>
      <c r="J762" s="97"/>
      <c r="K762" s="97"/>
    </row>
    <row r="763" spans="1:11">
      <c r="A763" s="99"/>
      <c r="C763" s="91"/>
      <c r="D763" s="150">
        <v>32689</v>
      </c>
      <c r="E763" s="151">
        <v>0.13</v>
      </c>
      <c r="F763" s="152">
        <v>8.9010800000000001E-2</v>
      </c>
      <c r="G763" s="153">
        <f t="shared" si="11"/>
        <v>4.0989200000000003E-2</v>
      </c>
      <c r="H763" s="97"/>
      <c r="I763" s="97"/>
      <c r="J763" s="97"/>
      <c r="K763" s="97"/>
    </row>
    <row r="764" spans="1:11">
      <c r="A764" s="99"/>
      <c r="C764" s="91"/>
      <c r="D764" s="150">
        <v>32734</v>
      </c>
      <c r="E764" s="151">
        <v>0.125</v>
      </c>
      <c r="F764" s="152">
        <v>8.7666549999999982E-2</v>
      </c>
      <c r="G764" s="153">
        <f t="shared" si="11"/>
        <v>3.7333450000000018E-2</v>
      </c>
      <c r="H764" s="97"/>
      <c r="I764" s="97"/>
      <c r="J764" s="97"/>
      <c r="K764" s="97"/>
    </row>
    <row r="765" spans="1:11">
      <c r="A765" s="99"/>
      <c r="C765" s="91"/>
      <c r="D765" s="150">
        <v>32779</v>
      </c>
      <c r="E765" s="151">
        <v>0.1225</v>
      </c>
      <c r="F765" s="152">
        <v>8.6295049999999929E-2</v>
      </c>
      <c r="G765" s="153">
        <f t="shared" si="11"/>
        <v>3.6204950000000069E-2</v>
      </c>
      <c r="H765" s="97"/>
      <c r="I765" s="97"/>
      <c r="J765" s="97"/>
      <c r="K765" s="97"/>
    </row>
    <row r="766" spans="1:11">
      <c r="A766" s="99"/>
      <c r="C766" s="91"/>
      <c r="D766" s="150">
        <v>32805</v>
      </c>
      <c r="E766" s="151">
        <v>0.125</v>
      </c>
      <c r="F766" s="152">
        <v>8.5415699999999942E-2</v>
      </c>
      <c r="G766" s="153">
        <f t="shared" si="11"/>
        <v>3.9584300000000058E-2</v>
      </c>
      <c r="H766" s="97"/>
      <c r="I766" s="97"/>
      <c r="J766" s="97"/>
      <c r="K766" s="97"/>
    </row>
    <row r="767" spans="1:11">
      <c r="A767" s="99"/>
      <c r="C767" s="91"/>
      <c r="D767" s="150">
        <v>32821</v>
      </c>
      <c r="E767" s="151">
        <v>0.13</v>
      </c>
      <c r="F767" s="152">
        <v>8.4850849999999992E-2</v>
      </c>
      <c r="G767" s="153">
        <f t="shared" si="11"/>
        <v>4.5149150000000013E-2</v>
      </c>
      <c r="H767" s="97"/>
      <c r="I767" s="97"/>
      <c r="J767" s="97"/>
      <c r="K767" s="97"/>
    </row>
    <row r="768" spans="1:11">
      <c r="A768" s="99"/>
      <c r="C768" s="91"/>
      <c r="D768" s="150">
        <v>32857</v>
      </c>
      <c r="E768" s="151">
        <v>0.13</v>
      </c>
      <c r="F768" s="152">
        <v>8.3381049999999984E-2</v>
      </c>
      <c r="G768" s="153">
        <f t="shared" si="11"/>
        <v>4.661895000000002E-2</v>
      </c>
      <c r="H768" s="97"/>
      <c r="I768" s="97"/>
      <c r="J768" s="97"/>
      <c r="K768" s="97"/>
    </row>
    <row r="769" spans="1:11">
      <c r="A769" s="99"/>
      <c r="C769" s="91"/>
      <c r="D769" s="150">
        <v>32862</v>
      </c>
      <c r="E769" s="151">
        <v>0.129</v>
      </c>
      <c r="F769" s="152">
        <v>8.3188650000000003E-2</v>
      </c>
      <c r="G769" s="153">
        <f t="shared" si="11"/>
        <v>4.5811350000000001E-2</v>
      </c>
      <c r="H769" s="97"/>
      <c r="I769" s="97"/>
      <c r="J769" s="97"/>
      <c r="K769" s="97"/>
    </row>
    <row r="770" spans="1:11">
      <c r="A770" s="99"/>
      <c r="C770" s="91"/>
      <c r="D770" s="150">
        <v>32863</v>
      </c>
      <c r="E770" s="151">
        <v>0.129</v>
      </c>
      <c r="F770" s="152">
        <v>8.312555000000002E-2</v>
      </c>
      <c r="G770" s="153">
        <f t="shared" si="11"/>
        <v>4.5874449999999983E-2</v>
      </c>
      <c r="H770" s="97"/>
      <c r="I770" s="97"/>
      <c r="J770" s="97"/>
      <c r="K770" s="97"/>
    </row>
    <row r="771" spans="1:11">
      <c r="A771" s="99"/>
      <c r="C771" s="91"/>
      <c r="D771" s="150">
        <v>32869</v>
      </c>
      <c r="E771" s="151">
        <v>0.13</v>
      </c>
      <c r="F771" s="152">
        <v>8.2941600000000018E-2</v>
      </c>
      <c r="G771" s="153">
        <f t="shared" si="11"/>
        <v>4.7058399999999986E-2</v>
      </c>
      <c r="H771" s="97"/>
      <c r="I771" s="97"/>
      <c r="J771" s="97"/>
      <c r="K771" s="97"/>
    </row>
    <row r="772" spans="1:11">
      <c r="A772" s="99"/>
      <c r="C772" s="91"/>
      <c r="D772" s="150">
        <v>32869</v>
      </c>
      <c r="E772" s="151">
        <v>0.125</v>
      </c>
      <c r="F772" s="152">
        <v>8.2941600000000018E-2</v>
      </c>
      <c r="G772" s="153">
        <f t="shared" si="11"/>
        <v>4.2058399999999982E-2</v>
      </c>
      <c r="H772" s="97"/>
      <c r="I772" s="97"/>
      <c r="J772" s="97"/>
      <c r="K772" s="97"/>
    </row>
    <row r="773" spans="1:11">
      <c r="A773" s="99"/>
      <c r="C773" s="91"/>
      <c r="D773" s="150">
        <v>32883</v>
      </c>
      <c r="E773" s="151">
        <v>0.128</v>
      </c>
      <c r="F773" s="152">
        <v>8.2416249999999996E-2</v>
      </c>
      <c r="G773" s="153">
        <f t="shared" si="11"/>
        <v>4.5583750000000006E-2</v>
      </c>
      <c r="H773" s="97"/>
      <c r="I773" s="97"/>
      <c r="J773" s="97"/>
      <c r="K773" s="97"/>
    </row>
    <row r="774" spans="1:11">
      <c r="A774" s="99"/>
      <c r="C774" s="91"/>
      <c r="D774" s="150">
        <v>32884</v>
      </c>
      <c r="E774" s="151">
        <v>0.129</v>
      </c>
      <c r="F774" s="152">
        <v>8.2368499999999983E-2</v>
      </c>
      <c r="G774" s="153">
        <f t="shared" si="11"/>
        <v>4.663150000000002E-2</v>
      </c>
      <c r="H774" s="97"/>
      <c r="I774" s="97"/>
      <c r="J774" s="97"/>
      <c r="K774" s="97"/>
    </row>
    <row r="775" spans="1:11">
      <c r="A775" s="99"/>
      <c r="C775" s="91"/>
      <c r="D775" s="150">
        <v>32890</v>
      </c>
      <c r="E775" s="151">
        <v>0.128</v>
      </c>
      <c r="F775" s="152">
        <v>8.2202399999999981E-2</v>
      </c>
      <c r="G775" s="153">
        <f t="shared" si="11"/>
        <v>4.5797600000000022E-2</v>
      </c>
      <c r="H775" s="97"/>
      <c r="I775" s="97"/>
      <c r="J775" s="97"/>
      <c r="K775" s="97"/>
    </row>
    <row r="776" spans="1:11">
      <c r="A776" s="99"/>
      <c r="C776" s="91"/>
      <c r="D776" s="150">
        <v>32899</v>
      </c>
      <c r="E776" s="151">
        <v>0.12</v>
      </c>
      <c r="F776" s="152">
        <v>8.1963399999999992E-2</v>
      </c>
      <c r="G776" s="153">
        <f t="shared" si="11"/>
        <v>3.8036600000000004E-2</v>
      </c>
      <c r="H776" s="97"/>
      <c r="I776" s="97"/>
      <c r="J776" s="97"/>
      <c r="K776" s="97"/>
    </row>
    <row r="777" spans="1:11">
      <c r="A777" s="99"/>
      <c r="C777" s="91"/>
      <c r="D777" s="150">
        <v>32913</v>
      </c>
      <c r="E777" s="151">
        <v>0.121</v>
      </c>
      <c r="F777" s="152">
        <v>8.1732749999999979E-2</v>
      </c>
      <c r="G777" s="153">
        <f t="shared" si="11"/>
        <v>3.9267250000000017E-2</v>
      </c>
      <c r="H777" s="97"/>
      <c r="I777" s="97"/>
      <c r="J777" s="97"/>
      <c r="K777" s="97"/>
    </row>
    <row r="778" spans="1:11">
      <c r="A778" s="99"/>
      <c r="C778" s="91"/>
      <c r="D778" s="150">
        <v>32928</v>
      </c>
      <c r="E778" s="151">
        <v>0.12859999999999999</v>
      </c>
      <c r="F778" s="152">
        <v>8.1502749999999957E-2</v>
      </c>
      <c r="G778" s="153">
        <f t="shared" si="11"/>
        <v>4.7097250000000035E-2</v>
      </c>
      <c r="H778" s="97"/>
      <c r="I778" s="97"/>
      <c r="J778" s="97"/>
      <c r="K778" s="97"/>
    </row>
    <row r="779" spans="1:11">
      <c r="A779" s="99"/>
      <c r="C779" s="91"/>
      <c r="D779" s="150">
        <v>32962</v>
      </c>
      <c r="E779" s="151">
        <v>0.129</v>
      </c>
      <c r="F779" s="152">
        <v>8.1610599999999991E-2</v>
      </c>
      <c r="G779" s="153">
        <f t="shared" si="11"/>
        <v>4.7389400000000012E-2</v>
      </c>
      <c r="H779" s="97"/>
      <c r="I779" s="97"/>
      <c r="J779" s="97"/>
      <c r="K779" s="97"/>
    </row>
    <row r="780" spans="1:11">
      <c r="A780" s="99"/>
      <c r="C780" s="91"/>
      <c r="D780" s="150">
        <v>32967</v>
      </c>
      <c r="E780" s="151">
        <v>0.15759999999999999</v>
      </c>
      <c r="F780" s="152">
        <v>8.1655249999999985E-2</v>
      </c>
      <c r="G780" s="153">
        <f t="shared" si="11"/>
        <v>7.5944750000000005E-2</v>
      </c>
      <c r="H780" s="97"/>
      <c r="I780" s="97"/>
      <c r="J780" s="97"/>
      <c r="K780" s="97"/>
    </row>
    <row r="781" spans="1:11">
      <c r="A781" s="99"/>
      <c r="C781" s="91"/>
      <c r="D781" s="150">
        <v>32975</v>
      </c>
      <c r="E781" s="151">
        <v>0.12520000000000001</v>
      </c>
      <c r="F781" s="152">
        <v>8.1794049999999979E-2</v>
      </c>
      <c r="G781" s="153">
        <f t="shared" si="11"/>
        <v>4.3405950000000026E-2</v>
      </c>
      <c r="H781" s="97"/>
      <c r="I781" s="97"/>
      <c r="J781" s="97"/>
      <c r="K781" s="97"/>
    </row>
    <row r="782" spans="1:11">
      <c r="A782" s="99"/>
      <c r="C782" s="91"/>
      <c r="D782" s="150">
        <v>32982</v>
      </c>
      <c r="E782" s="151">
        <v>0.1275</v>
      </c>
      <c r="F782" s="152">
        <v>8.1960849999999988E-2</v>
      </c>
      <c r="G782" s="153">
        <f t="shared" si="11"/>
        <v>4.5539150000000014E-2</v>
      </c>
      <c r="H782" s="97"/>
      <c r="I782" s="97"/>
      <c r="J782" s="97"/>
      <c r="K782" s="97"/>
    </row>
    <row r="783" spans="1:11">
      <c r="A783" s="99"/>
      <c r="C783" s="91"/>
      <c r="D783" s="150">
        <v>33014</v>
      </c>
      <c r="E783" s="151">
        <v>0.121</v>
      </c>
      <c r="F783" s="152">
        <v>8.283339999999996E-2</v>
      </c>
      <c r="G783" s="153">
        <f t="shared" si="11"/>
        <v>3.8166600000000037E-2</v>
      </c>
      <c r="H783" s="97"/>
      <c r="I783" s="97"/>
      <c r="J783" s="97"/>
      <c r="K783" s="97"/>
    </row>
    <row r="784" spans="1:11">
      <c r="A784" s="99"/>
      <c r="C784" s="91"/>
      <c r="D784" s="150">
        <v>33022</v>
      </c>
      <c r="E784" s="151">
        <v>0.124</v>
      </c>
      <c r="F784" s="152">
        <v>8.2974649999999969E-2</v>
      </c>
      <c r="G784" s="153">
        <f t="shared" si="11"/>
        <v>4.102535000000003E-2</v>
      </c>
      <c r="H784" s="97"/>
      <c r="I784" s="97"/>
      <c r="J784" s="97"/>
      <c r="K784" s="97"/>
    </row>
    <row r="785" spans="1:11">
      <c r="A785" s="99"/>
      <c r="C785" s="91"/>
      <c r="D785" s="150">
        <v>33024</v>
      </c>
      <c r="E785" s="151">
        <v>0.12</v>
      </c>
      <c r="F785" s="152">
        <v>8.301184999999997E-2</v>
      </c>
      <c r="G785" s="153">
        <f t="shared" si="11"/>
        <v>3.6988150000000025E-2</v>
      </c>
      <c r="H785" s="97"/>
      <c r="I785" s="97"/>
      <c r="J785" s="97"/>
      <c r="K785" s="97"/>
    </row>
    <row r="786" spans="1:11">
      <c r="A786" s="99"/>
      <c r="C786" s="91"/>
      <c r="D786" s="150">
        <v>33028</v>
      </c>
      <c r="E786" s="151">
        <v>0.129</v>
      </c>
      <c r="F786" s="152">
        <v>8.3037799999999939E-2</v>
      </c>
      <c r="G786" s="153">
        <f t="shared" si="11"/>
        <v>4.5962200000000064E-2</v>
      </c>
      <c r="H786" s="97"/>
      <c r="I786" s="97"/>
      <c r="J786" s="97"/>
      <c r="K786" s="97"/>
    </row>
    <row r="787" spans="1:11">
      <c r="A787" s="99"/>
      <c r="C787" s="91"/>
      <c r="D787" s="150">
        <v>33030</v>
      </c>
      <c r="E787" s="151">
        <v>0.1225</v>
      </c>
      <c r="F787" s="152">
        <v>8.3061299999999921E-2</v>
      </c>
      <c r="G787" s="153">
        <f t="shared" si="11"/>
        <v>3.9438700000000076E-2</v>
      </c>
      <c r="H787" s="97"/>
      <c r="I787" s="97"/>
      <c r="J787" s="97"/>
      <c r="K787" s="97"/>
    </row>
    <row r="788" spans="1:11">
      <c r="A788" s="99"/>
      <c r="C788" s="91"/>
      <c r="D788" s="150">
        <v>33039</v>
      </c>
      <c r="E788" s="151">
        <v>0.13200000000000001</v>
      </c>
      <c r="F788" s="152">
        <v>8.3153299999999972E-2</v>
      </c>
      <c r="G788" s="153">
        <f t="shared" si="11"/>
        <v>4.8846700000000035E-2</v>
      </c>
      <c r="H788" s="97"/>
      <c r="I788" s="97"/>
      <c r="J788" s="97"/>
      <c r="K788" s="97"/>
    </row>
    <row r="789" spans="1:11">
      <c r="A789" s="99"/>
      <c r="C789" s="91"/>
      <c r="D789" s="150">
        <v>33044</v>
      </c>
      <c r="E789" s="151">
        <v>0.12920000000000001</v>
      </c>
      <c r="F789" s="152">
        <v>8.3212799999999962E-2</v>
      </c>
      <c r="G789" s="153">
        <f t="shared" si="11"/>
        <v>4.5987200000000047E-2</v>
      </c>
      <c r="H789" s="97"/>
      <c r="I789" s="97"/>
      <c r="J789" s="97"/>
      <c r="K789" s="97"/>
    </row>
    <row r="790" spans="1:11">
      <c r="A790" s="99"/>
      <c r="C790" s="91"/>
      <c r="D790" s="150">
        <v>33051</v>
      </c>
      <c r="E790" s="151">
        <v>0.129</v>
      </c>
      <c r="F790" s="152">
        <v>8.3313599999999988E-2</v>
      </c>
      <c r="G790" s="153">
        <f t="shared" si="11"/>
        <v>4.5686400000000016E-2</v>
      </c>
      <c r="H790" s="97"/>
      <c r="I790" s="97"/>
      <c r="J790" s="97"/>
      <c r="K790" s="97"/>
    </row>
    <row r="791" spans="1:11">
      <c r="A791" s="99"/>
      <c r="C791" s="91"/>
      <c r="D791" s="150">
        <v>33053</v>
      </c>
      <c r="E791" s="151">
        <v>0.125</v>
      </c>
      <c r="F791" s="152">
        <v>8.334289999999997E-2</v>
      </c>
      <c r="G791" s="153">
        <f t="shared" si="11"/>
        <v>4.165710000000003E-2</v>
      </c>
      <c r="H791" s="97"/>
      <c r="I791" s="97"/>
      <c r="J791" s="97"/>
      <c r="K791" s="97"/>
    </row>
    <row r="792" spans="1:11">
      <c r="A792" s="99"/>
      <c r="C792" s="91"/>
      <c r="D792" s="150">
        <v>33060</v>
      </c>
      <c r="E792" s="151">
        <v>0.1235</v>
      </c>
      <c r="F792" s="152">
        <v>8.3387099999999978E-2</v>
      </c>
      <c r="G792" s="153">
        <f t="shared" si="11"/>
        <v>4.0112900000000021E-2</v>
      </c>
      <c r="H792" s="97"/>
      <c r="I792" s="97"/>
      <c r="J792" s="97"/>
      <c r="K792" s="97"/>
    </row>
    <row r="793" spans="1:11">
      <c r="A793" s="99"/>
      <c r="C793" s="91"/>
      <c r="D793" s="150">
        <v>33060</v>
      </c>
      <c r="E793" s="151">
        <v>0.121</v>
      </c>
      <c r="F793" s="152">
        <v>8.3387099999999978E-2</v>
      </c>
      <c r="G793" s="153">
        <f t="shared" si="11"/>
        <v>3.7612900000000019E-2</v>
      </c>
      <c r="H793" s="97"/>
      <c r="I793" s="97"/>
      <c r="J793" s="97"/>
      <c r="K793" s="97"/>
    </row>
    <row r="794" spans="1:11">
      <c r="A794" s="99"/>
      <c r="C794" s="91"/>
      <c r="D794" s="150">
        <v>33095</v>
      </c>
      <c r="E794" s="151">
        <v>0.1255</v>
      </c>
      <c r="F794" s="152">
        <v>8.4074199999999946E-2</v>
      </c>
      <c r="G794" s="153">
        <f t="shared" si="11"/>
        <v>4.1425800000000054E-2</v>
      </c>
      <c r="H794" s="97"/>
      <c r="I794" s="97"/>
      <c r="J794" s="97"/>
      <c r="K794" s="97"/>
    </row>
    <row r="795" spans="1:11">
      <c r="A795" s="99"/>
      <c r="C795" s="91"/>
      <c r="D795" s="150">
        <v>33101</v>
      </c>
      <c r="E795" s="151">
        <v>0.1321</v>
      </c>
      <c r="F795" s="152">
        <v>8.4255449999999982E-2</v>
      </c>
      <c r="G795" s="153">
        <f t="shared" si="11"/>
        <v>4.7844550000000013E-2</v>
      </c>
      <c r="H795" s="97"/>
      <c r="I795" s="97"/>
      <c r="J795" s="97"/>
      <c r="K795" s="97"/>
    </row>
    <row r="796" spans="1:11">
      <c r="A796" s="99"/>
      <c r="C796" s="91"/>
      <c r="D796" s="150">
        <v>33107</v>
      </c>
      <c r="E796" s="151">
        <v>0.13100000000000001</v>
      </c>
      <c r="F796" s="152">
        <v>8.4470500000000032E-2</v>
      </c>
      <c r="G796" s="153">
        <f t="shared" si="11"/>
        <v>4.6529499999999974E-2</v>
      </c>
      <c r="H796" s="97"/>
      <c r="I796" s="97"/>
      <c r="J796" s="97"/>
      <c r="K796" s="97"/>
    </row>
    <row r="797" spans="1:11">
      <c r="A797" s="99"/>
      <c r="C797" s="91"/>
      <c r="D797" s="150">
        <v>33109</v>
      </c>
      <c r="E797" s="151">
        <v>0.13</v>
      </c>
      <c r="F797" s="152">
        <v>8.4597550000000035E-2</v>
      </c>
      <c r="G797" s="153">
        <f t="shared" si="11"/>
        <v>4.5402449999999969E-2</v>
      </c>
      <c r="H797" s="97"/>
      <c r="I797" s="97"/>
      <c r="J797" s="97"/>
      <c r="K797" s="97"/>
    </row>
    <row r="798" spans="1:11">
      <c r="A798" s="99"/>
      <c r="C798" s="91"/>
      <c r="D798" s="150">
        <v>33142</v>
      </c>
      <c r="E798" s="151">
        <v>0.11449999999999999</v>
      </c>
      <c r="F798" s="152">
        <v>8.5894249999999964E-2</v>
      </c>
      <c r="G798" s="153">
        <f t="shared" si="11"/>
        <v>2.8605750000000027E-2</v>
      </c>
      <c r="H798" s="97"/>
      <c r="I798" s="97"/>
      <c r="J798" s="97"/>
      <c r="K798" s="97"/>
    </row>
    <row r="799" spans="1:11">
      <c r="A799" s="99"/>
      <c r="C799" s="91"/>
      <c r="D799" s="150">
        <v>33148</v>
      </c>
      <c r="E799" s="151">
        <v>0.13</v>
      </c>
      <c r="F799" s="152">
        <v>8.6106199999999994E-2</v>
      </c>
      <c r="G799" s="153">
        <f t="shared" si="11"/>
        <v>4.3893800000000011E-2</v>
      </c>
      <c r="H799" s="97"/>
      <c r="I799" s="97"/>
      <c r="J799" s="97"/>
      <c r="K799" s="97"/>
    </row>
    <row r="800" spans="1:11">
      <c r="A800" s="99"/>
      <c r="C800" s="91"/>
      <c r="D800" s="150">
        <v>33151</v>
      </c>
      <c r="E800" s="151">
        <v>0.12839999999999999</v>
      </c>
      <c r="F800" s="152">
        <v>8.6232050000000005E-2</v>
      </c>
      <c r="G800" s="153">
        <f t="shared" si="11"/>
        <v>4.2167949999999982E-2</v>
      </c>
      <c r="H800" s="97"/>
      <c r="I800" s="97"/>
      <c r="J800" s="97"/>
      <c r="K800" s="97"/>
    </row>
    <row r="801" spans="1:11">
      <c r="A801" s="99"/>
      <c r="C801" s="91"/>
      <c r="D801" s="150">
        <v>33165</v>
      </c>
      <c r="E801" s="151">
        <v>0.13</v>
      </c>
      <c r="F801" s="152">
        <v>8.6657550000000028E-2</v>
      </c>
      <c r="G801" s="153">
        <f t="shared" si="11"/>
        <v>4.3342449999999977E-2</v>
      </c>
      <c r="H801" s="97"/>
      <c r="I801" s="97"/>
      <c r="J801" s="97"/>
      <c r="K801" s="97"/>
    </row>
    <row r="802" spans="1:11">
      <c r="A802" s="99"/>
      <c r="C802" s="91"/>
      <c r="D802" s="150">
        <v>33171</v>
      </c>
      <c r="E802" s="151">
        <v>0.12300000000000001</v>
      </c>
      <c r="F802" s="152">
        <v>8.6760300000000012E-2</v>
      </c>
      <c r="G802" s="153">
        <f t="shared" si="11"/>
        <v>3.62397E-2</v>
      </c>
      <c r="H802" s="97"/>
      <c r="I802" s="97"/>
      <c r="J802" s="97"/>
      <c r="K802" s="97"/>
    </row>
    <row r="803" spans="1:11">
      <c r="A803" s="99"/>
      <c r="C803" s="91"/>
      <c r="D803" s="150">
        <v>33198</v>
      </c>
      <c r="E803" s="151">
        <v>0.127</v>
      </c>
      <c r="F803" s="152">
        <v>8.6921400000000024E-2</v>
      </c>
      <c r="G803" s="153">
        <f t="shared" si="11"/>
        <v>4.0078599999999978E-2</v>
      </c>
      <c r="H803" s="97"/>
      <c r="I803" s="97"/>
      <c r="J803" s="97"/>
      <c r="K803" s="97"/>
    </row>
    <row r="804" spans="1:11">
      <c r="A804" s="99"/>
      <c r="C804" s="91"/>
      <c r="D804" s="150">
        <v>33220</v>
      </c>
      <c r="E804" s="151">
        <v>0.12300000000000001</v>
      </c>
      <c r="F804" s="152">
        <v>8.6732100000000034E-2</v>
      </c>
      <c r="G804" s="153">
        <f t="shared" si="11"/>
        <v>3.6267899999999978E-2</v>
      </c>
      <c r="H804" s="97"/>
      <c r="I804" s="97"/>
      <c r="J804" s="97"/>
      <c r="K804" s="97"/>
    </row>
    <row r="805" spans="1:11">
      <c r="A805" s="99"/>
      <c r="C805" s="91"/>
      <c r="D805" s="150">
        <v>33224</v>
      </c>
      <c r="E805" s="151">
        <v>0.12869999999999998</v>
      </c>
      <c r="F805" s="152">
        <v>8.668875000000005E-2</v>
      </c>
      <c r="G805" s="153">
        <f t="shared" si="11"/>
        <v>4.2011249999999931E-2</v>
      </c>
      <c r="H805" s="97"/>
      <c r="I805" s="97"/>
      <c r="J805" s="97"/>
      <c r="K805" s="97"/>
    </row>
    <row r="806" spans="1:11">
      <c r="A806" s="99"/>
      <c r="C806" s="91"/>
      <c r="D806" s="150">
        <v>33225</v>
      </c>
      <c r="E806" s="151">
        <v>0.13100000000000001</v>
      </c>
      <c r="F806" s="152">
        <v>8.6657400000000051E-2</v>
      </c>
      <c r="G806" s="153">
        <f t="shared" si="11"/>
        <v>4.4342599999999954E-2</v>
      </c>
      <c r="H806" s="97"/>
      <c r="I806" s="97"/>
      <c r="J806" s="97"/>
      <c r="K806" s="97"/>
    </row>
    <row r="807" spans="1:11">
      <c r="A807" s="99"/>
      <c r="C807" s="91"/>
      <c r="D807" s="150">
        <v>33226</v>
      </c>
      <c r="E807" s="151">
        <v>0.12</v>
      </c>
      <c r="F807" s="152">
        <v>8.6636200000000052E-2</v>
      </c>
      <c r="G807" s="153">
        <f t="shared" si="11"/>
        <v>3.3363799999999944E-2</v>
      </c>
      <c r="H807" s="97"/>
      <c r="I807" s="97"/>
      <c r="J807" s="97"/>
      <c r="K807" s="97"/>
    </row>
    <row r="808" spans="1:11">
      <c r="A808" s="99"/>
      <c r="C808" s="91"/>
      <c r="D808" s="150">
        <v>33227</v>
      </c>
      <c r="E808" s="151">
        <v>0.1275</v>
      </c>
      <c r="F808" s="152">
        <v>8.6617050000000043E-2</v>
      </c>
      <c r="G808" s="153">
        <f t="shared" si="11"/>
        <v>4.088294999999996E-2</v>
      </c>
      <c r="H808" s="97"/>
      <c r="I808" s="97"/>
      <c r="J808" s="97"/>
      <c r="K808" s="97"/>
    </row>
    <row r="809" spans="1:11">
      <c r="A809" s="99"/>
      <c r="C809" s="91"/>
      <c r="D809" s="150">
        <v>33228</v>
      </c>
      <c r="E809" s="151">
        <v>0.125</v>
      </c>
      <c r="F809" s="152">
        <v>8.6604100000000059E-2</v>
      </c>
      <c r="G809" s="153">
        <f t="shared" si="11"/>
        <v>3.8395899999999941E-2</v>
      </c>
      <c r="H809" s="97"/>
      <c r="I809" s="97"/>
      <c r="J809" s="97"/>
      <c r="K809" s="97"/>
    </row>
    <row r="810" spans="1:11">
      <c r="A810" s="99"/>
      <c r="C810" s="91"/>
      <c r="D810" s="150">
        <v>33234</v>
      </c>
      <c r="E810" s="151">
        <v>0.12789999999999999</v>
      </c>
      <c r="F810" s="152">
        <v>8.6568250000000069E-2</v>
      </c>
      <c r="G810" s="153">
        <f t="shared" si="11"/>
        <v>4.1331749999999917E-2</v>
      </c>
      <c r="H810" s="97"/>
      <c r="I810" s="97"/>
      <c r="J810" s="97"/>
      <c r="K810" s="97"/>
    </row>
    <row r="811" spans="1:11">
      <c r="A811" s="99"/>
      <c r="C811" s="91"/>
      <c r="D811" s="150">
        <v>33240</v>
      </c>
      <c r="E811" s="151">
        <v>0.13100000000000001</v>
      </c>
      <c r="F811" s="152">
        <v>8.6548550000000044E-2</v>
      </c>
      <c r="G811" s="153">
        <f t="shared" si="11"/>
        <v>4.4451449999999962E-2</v>
      </c>
      <c r="H811" s="97"/>
      <c r="I811" s="97"/>
      <c r="J811" s="97"/>
      <c r="K811" s="97"/>
    </row>
    <row r="812" spans="1:11">
      <c r="A812" s="99"/>
      <c r="C812" s="91"/>
      <c r="D812" s="150">
        <v>33242</v>
      </c>
      <c r="E812" s="151">
        <v>0.125</v>
      </c>
      <c r="F812" s="152">
        <v>8.6517750000000046E-2</v>
      </c>
      <c r="G812" s="153">
        <f t="shared" si="11"/>
        <v>3.8482249999999954E-2</v>
      </c>
      <c r="H812" s="97"/>
      <c r="I812" s="97"/>
      <c r="J812" s="97"/>
      <c r="K812" s="97"/>
    </row>
    <row r="813" spans="1:11">
      <c r="A813" s="99"/>
      <c r="C813" s="91"/>
      <c r="D813" s="150">
        <v>33253</v>
      </c>
      <c r="E813" s="151">
        <v>0.1275</v>
      </c>
      <c r="F813" s="152">
        <v>8.6446950000000022E-2</v>
      </c>
      <c r="G813" s="153">
        <f t="shared" si="11"/>
        <v>4.105304999999998E-2</v>
      </c>
      <c r="H813" s="97"/>
      <c r="I813" s="97"/>
      <c r="J813" s="97"/>
      <c r="K813" s="97"/>
    </row>
    <row r="814" spans="1:11">
      <c r="A814" s="99"/>
      <c r="C814" s="91"/>
      <c r="D814" s="150">
        <v>33263</v>
      </c>
      <c r="E814" s="151">
        <v>0.11699999999999999</v>
      </c>
      <c r="F814" s="152">
        <v>8.628325000000002E-2</v>
      </c>
      <c r="G814" s="153">
        <f t="shared" si="11"/>
        <v>3.0716749999999973E-2</v>
      </c>
      <c r="H814" s="97"/>
      <c r="I814" s="97"/>
      <c r="J814" s="97"/>
      <c r="K814" s="97"/>
    </row>
    <row r="815" spans="1:11">
      <c r="A815" s="99"/>
      <c r="C815" s="91"/>
      <c r="D815" s="150">
        <v>33273</v>
      </c>
      <c r="E815" s="151">
        <v>0.125</v>
      </c>
      <c r="F815" s="152">
        <v>8.6045000000000038E-2</v>
      </c>
      <c r="G815" s="153">
        <f t="shared" ref="G815:G878" si="12">E815-F815</f>
        <v>3.8954999999999962E-2</v>
      </c>
      <c r="H815" s="97"/>
      <c r="I815" s="97"/>
      <c r="J815" s="97"/>
      <c r="K815" s="97"/>
    </row>
    <row r="816" spans="1:11">
      <c r="A816" s="99"/>
      <c r="C816" s="91"/>
      <c r="D816" s="150">
        <v>33276</v>
      </c>
      <c r="E816" s="151">
        <v>0.125</v>
      </c>
      <c r="F816" s="152">
        <v>8.5897300000000024E-2</v>
      </c>
      <c r="G816" s="153">
        <f t="shared" si="12"/>
        <v>3.9102699999999976E-2</v>
      </c>
      <c r="H816" s="97"/>
      <c r="I816" s="97"/>
      <c r="J816" s="97"/>
      <c r="K816" s="97"/>
    </row>
    <row r="817" spans="1:11">
      <c r="A817" s="99"/>
      <c r="C817" s="91"/>
      <c r="D817" s="150">
        <v>33281</v>
      </c>
      <c r="E817" s="151">
        <v>0.13</v>
      </c>
      <c r="F817" s="152">
        <v>8.5750000000000048E-2</v>
      </c>
      <c r="G817" s="153">
        <f t="shared" si="12"/>
        <v>4.4249999999999956E-2</v>
      </c>
      <c r="H817" s="97"/>
      <c r="I817" s="97"/>
      <c r="J817" s="97"/>
      <c r="K817" s="97"/>
    </row>
    <row r="818" spans="1:11">
      <c r="A818" s="99"/>
      <c r="C818" s="91"/>
      <c r="D818" s="150">
        <v>33283</v>
      </c>
      <c r="E818" s="151">
        <v>0.12720000000000001</v>
      </c>
      <c r="F818" s="152">
        <v>8.5663900000000057E-2</v>
      </c>
      <c r="G818" s="153">
        <f t="shared" si="12"/>
        <v>4.1536099999999951E-2</v>
      </c>
      <c r="H818" s="97"/>
      <c r="I818" s="97"/>
      <c r="J818" s="97"/>
      <c r="K818" s="97"/>
    </row>
    <row r="819" spans="1:11">
      <c r="A819" s="99"/>
      <c r="C819" s="91"/>
      <c r="D819" s="150">
        <v>33291</v>
      </c>
      <c r="E819" s="151">
        <v>0.128</v>
      </c>
      <c r="F819" s="152">
        <v>8.545750000000002E-2</v>
      </c>
      <c r="G819" s="153">
        <f t="shared" si="12"/>
        <v>4.2542499999999983E-2</v>
      </c>
      <c r="H819" s="97"/>
      <c r="I819" s="97"/>
      <c r="J819" s="97"/>
      <c r="K819" s="97"/>
    </row>
    <row r="820" spans="1:11">
      <c r="A820" s="99"/>
      <c r="C820" s="91"/>
      <c r="D820" s="150">
        <v>33303</v>
      </c>
      <c r="E820" s="151">
        <v>0.13100000000000001</v>
      </c>
      <c r="F820" s="152">
        <v>8.5279500000000022E-2</v>
      </c>
      <c r="G820" s="153">
        <f t="shared" si="12"/>
        <v>4.5720499999999983E-2</v>
      </c>
      <c r="H820" s="97"/>
      <c r="I820" s="97"/>
      <c r="J820" s="97"/>
      <c r="K820" s="97"/>
    </row>
    <row r="821" spans="1:11">
      <c r="A821" s="99"/>
      <c r="C821" s="91"/>
      <c r="D821" s="150">
        <v>33305</v>
      </c>
      <c r="E821" s="151">
        <v>0.13</v>
      </c>
      <c r="F821" s="152">
        <v>8.524550000000003E-2</v>
      </c>
      <c r="G821" s="153">
        <f t="shared" si="12"/>
        <v>4.4754499999999975E-2</v>
      </c>
      <c r="H821" s="97"/>
      <c r="I821" s="97"/>
      <c r="J821" s="97"/>
      <c r="K821" s="97"/>
    </row>
    <row r="822" spans="1:11">
      <c r="A822" s="99"/>
      <c r="C822" s="91"/>
      <c r="D822" s="150">
        <v>33305</v>
      </c>
      <c r="E822" s="151">
        <v>0.12300000000000001</v>
      </c>
      <c r="F822" s="152">
        <v>8.524550000000003E-2</v>
      </c>
      <c r="G822" s="153">
        <f t="shared" si="12"/>
        <v>3.7754499999999983E-2</v>
      </c>
      <c r="H822" s="97"/>
      <c r="I822" s="97"/>
      <c r="J822" s="97"/>
      <c r="K822" s="97"/>
    </row>
    <row r="823" spans="1:11">
      <c r="A823" s="99"/>
      <c r="C823" s="91"/>
      <c r="D823" s="150">
        <v>33350</v>
      </c>
      <c r="E823" s="151">
        <v>0.13</v>
      </c>
      <c r="F823" s="152">
        <v>8.490120000000001E-2</v>
      </c>
      <c r="G823" s="153">
        <f t="shared" si="12"/>
        <v>4.5098799999999994E-2</v>
      </c>
      <c r="H823" s="97"/>
      <c r="I823" s="97"/>
      <c r="J823" s="97"/>
      <c r="K823" s="97"/>
    </row>
    <row r="824" spans="1:11">
      <c r="A824" s="99"/>
      <c r="C824" s="91"/>
      <c r="D824" s="150">
        <v>33365</v>
      </c>
      <c r="E824" s="151">
        <v>0.13500000000000001</v>
      </c>
      <c r="F824" s="152">
        <v>8.4732550000000004E-2</v>
      </c>
      <c r="G824" s="153">
        <f t="shared" si="12"/>
        <v>5.0267450000000005E-2</v>
      </c>
      <c r="H824" s="97"/>
      <c r="I824" s="97"/>
      <c r="J824" s="97"/>
      <c r="K824" s="97"/>
    </row>
    <row r="825" spans="1:11">
      <c r="A825" s="99"/>
      <c r="C825" s="91"/>
      <c r="D825" s="150">
        <v>33371</v>
      </c>
      <c r="E825" s="151">
        <v>0.13250000000000001</v>
      </c>
      <c r="F825" s="152">
        <v>8.470179999999998E-2</v>
      </c>
      <c r="G825" s="153">
        <f t="shared" si="12"/>
        <v>4.7798200000000027E-2</v>
      </c>
      <c r="H825" s="97"/>
      <c r="I825" s="97"/>
      <c r="J825" s="97"/>
      <c r="K825" s="97"/>
    </row>
    <row r="826" spans="1:11">
      <c r="A826" s="99"/>
      <c r="C826" s="91"/>
      <c r="D826" s="150">
        <v>33388</v>
      </c>
      <c r="E826" s="151">
        <v>0.1275</v>
      </c>
      <c r="F826" s="152">
        <v>8.435970000000001E-2</v>
      </c>
      <c r="G826" s="153">
        <f t="shared" si="12"/>
        <v>4.3140299999999993E-2</v>
      </c>
      <c r="H826" s="97"/>
      <c r="I826" s="97"/>
      <c r="J826" s="97"/>
      <c r="K826" s="97"/>
    </row>
    <row r="827" spans="1:11">
      <c r="A827" s="99"/>
      <c r="C827" s="91"/>
      <c r="D827" s="150">
        <v>33401</v>
      </c>
      <c r="E827" s="151">
        <v>0.12</v>
      </c>
      <c r="F827" s="152">
        <v>8.4080799999999969E-2</v>
      </c>
      <c r="G827" s="153">
        <f t="shared" si="12"/>
        <v>3.5919200000000026E-2</v>
      </c>
      <c r="H827" s="97"/>
      <c r="I827" s="97"/>
      <c r="J827" s="97"/>
      <c r="K827" s="97"/>
    </row>
    <row r="828" spans="1:11">
      <c r="A828" s="99"/>
      <c r="C828" s="91"/>
      <c r="D828" s="150">
        <v>33414</v>
      </c>
      <c r="E828" s="151">
        <v>0.11699999999999999</v>
      </c>
      <c r="F828" s="152">
        <v>8.3873049999999991E-2</v>
      </c>
      <c r="G828" s="153">
        <f t="shared" si="12"/>
        <v>3.3126950000000002E-2</v>
      </c>
      <c r="H828" s="97"/>
      <c r="I828" s="97"/>
      <c r="J828" s="97"/>
      <c r="K828" s="97"/>
    </row>
    <row r="829" spans="1:11">
      <c r="A829" s="99"/>
      <c r="C829" s="91"/>
      <c r="D829" s="150">
        <v>33417</v>
      </c>
      <c r="E829" s="151">
        <v>0.125</v>
      </c>
      <c r="F829" s="152">
        <v>8.3786650000000004E-2</v>
      </c>
      <c r="G829" s="153">
        <f t="shared" si="12"/>
        <v>4.1213349999999996E-2</v>
      </c>
      <c r="H829" s="97"/>
      <c r="I829" s="97"/>
      <c r="J829" s="97"/>
      <c r="K829" s="97"/>
    </row>
    <row r="830" spans="1:11">
      <c r="A830" s="99"/>
      <c r="C830" s="91"/>
      <c r="D830" s="150">
        <v>33420</v>
      </c>
      <c r="E830" s="151">
        <v>0.12</v>
      </c>
      <c r="F830" s="152">
        <v>8.3756549999999985E-2</v>
      </c>
      <c r="G830" s="153">
        <f t="shared" si="12"/>
        <v>3.624345000000001E-2</v>
      </c>
      <c r="H830" s="97"/>
      <c r="I830" s="97"/>
      <c r="J830" s="97"/>
      <c r="K830" s="97"/>
    </row>
    <row r="831" spans="1:11">
      <c r="A831" s="99"/>
      <c r="C831" s="91"/>
      <c r="D831" s="150">
        <v>33422</v>
      </c>
      <c r="E831" s="151">
        <v>0.125</v>
      </c>
      <c r="F831" s="152">
        <v>8.3684350000000018E-2</v>
      </c>
      <c r="G831" s="153">
        <f t="shared" si="12"/>
        <v>4.1315649999999982E-2</v>
      </c>
      <c r="H831" s="97"/>
      <c r="I831" s="97"/>
      <c r="J831" s="97"/>
      <c r="K831" s="97"/>
    </row>
    <row r="832" spans="1:11">
      <c r="A832" s="99"/>
      <c r="C832" s="91"/>
      <c r="D832" s="150">
        <v>33438</v>
      </c>
      <c r="E832" s="151">
        <v>0.121</v>
      </c>
      <c r="F832" s="152">
        <v>8.341090000000001E-2</v>
      </c>
      <c r="G832" s="153">
        <f t="shared" si="12"/>
        <v>3.7589099999999986E-2</v>
      </c>
      <c r="H832" s="97"/>
      <c r="I832" s="97"/>
      <c r="J832" s="97"/>
      <c r="K832" s="97"/>
    </row>
    <row r="833" spans="1:11">
      <c r="A833" s="99"/>
      <c r="C833" s="91"/>
      <c r="D833" s="150">
        <v>33451</v>
      </c>
      <c r="E833" s="151">
        <v>0.129</v>
      </c>
      <c r="F833" s="152">
        <v>8.3197849999999962E-2</v>
      </c>
      <c r="G833" s="153">
        <f t="shared" si="12"/>
        <v>4.5802150000000041E-2</v>
      </c>
      <c r="H833" s="97"/>
      <c r="I833" s="97"/>
      <c r="J833" s="97"/>
      <c r="K833" s="97"/>
    </row>
    <row r="834" spans="1:11">
      <c r="A834" s="99"/>
      <c r="C834" s="91"/>
      <c r="D834" s="150">
        <v>33466</v>
      </c>
      <c r="E834" s="151">
        <v>0.13200000000000001</v>
      </c>
      <c r="F834" s="152">
        <v>8.2890199999999942E-2</v>
      </c>
      <c r="G834" s="153">
        <f t="shared" si="12"/>
        <v>4.9109800000000065E-2</v>
      </c>
      <c r="H834" s="97"/>
      <c r="I834" s="97"/>
      <c r="J834" s="97"/>
      <c r="K834" s="97"/>
    </row>
    <row r="835" spans="1:11">
      <c r="A835" s="99"/>
      <c r="C835" s="91"/>
      <c r="D835" s="150">
        <v>33508</v>
      </c>
      <c r="E835" s="151">
        <v>0.125</v>
      </c>
      <c r="F835" s="152">
        <v>8.2336799999999974E-2</v>
      </c>
      <c r="G835" s="153">
        <f t="shared" si="12"/>
        <v>4.2663200000000026E-2</v>
      </c>
      <c r="H835" s="97"/>
      <c r="I835" s="97"/>
      <c r="J835" s="97"/>
      <c r="K835" s="97"/>
    </row>
    <row r="836" spans="1:11">
      <c r="A836" s="99"/>
      <c r="C836" s="91"/>
      <c r="D836" s="150">
        <v>33511</v>
      </c>
      <c r="E836" s="151">
        <v>0.1225</v>
      </c>
      <c r="F836" s="152">
        <v>8.2315649999999976E-2</v>
      </c>
      <c r="G836" s="153">
        <f t="shared" si="12"/>
        <v>4.0184350000000021E-2</v>
      </c>
      <c r="H836" s="97"/>
      <c r="I836" s="97"/>
      <c r="J836" s="97"/>
      <c r="K836" s="97"/>
    </row>
    <row r="837" spans="1:11">
      <c r="A837" s="99"/>
      <c r="C837" s="91"/>
      <c r="D837" s="150">
        <v>33528</v>
      </c>
      <c r="E837" s="151">
        <v>0.13</v>
      </c>
      <c r="F837" s="152">
        <v>8.2034249999999961E-2</v>
      </c>
      <c r="G837" s="153">
        <f t="shared" si="12"/>
        <v>4.7965750000000043E-2</v>
      </c>
      <c r="H837" s="97"/>
      <c r="I837" s="97"/>
      <c r="J837" s="97"/>
      <c r="K837" s="97"/>
    </row>
    <row r="838" spans="1:11">
      <c r="A838" s="99"/>
      <c r="C838" s="91"/>
      <c r="D838" s="150">
        <v>33534</v>
      </c>
      <c r="E838" s="151">
        <v>0.1255</v>
      </c>
      <c r="F838" s="152">
        <v>8.1968299999999966E-2</v>
      </c>
      <c r="G838" s="153">
        <f t="shared" si="12"/>
        <v>4.3531700000000034E-2</v>
      </c>
      <c r="H838" s="97"/>
      <c r="I838" s="97"/>
      <c r="J838" s="97"/>
      <c r="K838" s="97"/>
    </row>
    <row r="839" spans="1:11">
      <c r="A839" s="99"/>
      <c r="C839" s="91"/>
      <c r="D839" s="150">
        <v>33534</v>
      </c>
      <c r="E839" s="151">
        <v>0.125</v>
      </c>
      <c r="F839" s="152">
        <v>8.1968299999999966E-2</v>
      </c>
      <c r="G839" s="153">
        <f t="shared" si="12"/>
        <v>4.3031700000000034E-2</v>
      </c>
      <c r="H839" s="97"/>
      <c r="I839" s="97"/>
      <c r="J839" s="97"/>
      <c r="K839" s="97"/>
    </row>
    <row r="840" spans="1:11">
      <c r="A840" s="99"/>
      <c r="C840" s="91"/>
      <c r="D840" s="150">
        <v>33542</v>
      </c>
      <c r="E840" s="151">
        <v>0.11800000000000001</v>
      </c>
      <c r="F840" s="152">
        <v>8.1900249999999966E-2</v>
      </c>
      <c r="G840" s="153">
        <f t="shared" si="12"/>
        <v>3.6099750000000042E-2</v>
      </c>
      <c r="H840" s="97"/>
      <c r="I840" s="97"/>
      <c r="J840" s="97"/>
      <c r="K840" s="97"/>
    </row>
    <row r="841" spans="1:11">
      <c r="A841" s="99"/>
      <c r="C841" s="91"/>
      <c r="D841" s="150">
        <v>33543</v>
      </c>
      <c r="E841" s="151">
        <v>0.12</v>
      </c>
      <c r="F841" s="152">
        <v>8.1885399999999955E-2</v>
      </c>
      <c r="G841" s="153">
        <f t="shared" si="12"/>
        <v>3.811460000000004E-2</v>
      </c>
      <c r="H841" s="97"/>
      <c r="I841" s="97"/>
      <c r="J841" s="97"/>
      <c r="K841" s="97"/>
    </row>
    <row r="842" spans="1:11">
      <c r="A842" s="99"/>
      <c r="C842" s="91"/>
      <c r="D842" s="150">
        <v>33547</v>
      </c>
      <c r="E842" s="151">
        <v>0.1225</v>
      </c>
      <c r="F842" s="152">
        <v>8.1863399999999961E-2</v>
      </c>
      <c r="G842" s="153">
        <f t="shared" si="12"/>
        <v>4.0636600000000037E-2</v>
      </c>
      <c r="H842" s="97"/>
      <c r="I842" s="97"/>
      <c r="J842" s="97"/>
      <c r="K842" s="97"/>
    </row>
    <row r="843" spans="1:11">
      <c r="A843" s="99"/>
      <c r="C843" s="91"/>
      <c r="D843" s="150">
        <v>33554</v>
      </c>
      <c r="E843" s="151">
        <v>0.13250000000000001</v>
      </c>
      <c r="F843" s="152">
        <v>8.1806450000000003E-2</v>
      </c>
      <c r="G843" s="153">
        <f t="shared" si="12"/>
        <v>5.0693550000000004E-2</v>
      </c>
      <c r="H843" s="97"/>
      <c r="I843" s="97"/>
      <c r="J843" s="97"/>
      <c r="K843" s="97"/>
    </row>
    <row r="844" spans="1:11">
      <c r="A844" s="99"/>
      <c r="C844" s="91"/>
      <c r="D844" s="150">
        <v>33554</v>
      </c>
      <c r="E844" s="151">
        <v>0.125</v>
      </c>
      <c r="F844" s="152">
        <v>8.1806450000000003E-2</v>
      </c>
      <c r="G844" s="153">
        <f t="shared" si="12"/>
        <v>4.3193549999999997E-2</v>
      </c>
      <c r="H844" s="97"/>
      <c r="I844" s="97"/>
      <c r="J844" s="97"/>
      <c r="K844" s="97"/>
    </row>
    <row r="845" spans="1:11">
      <c r="A845" s="99"/>
      <c r="C845" s="91"/>
      <c r="D845" s="150">
        <v>33567</v>
      </c>
      <c r="E845" s="151">
        <v>0.124</v>
      </c>
      <c r="F845" s="152">
        <v>8.177139999999998E-2</v>
      </c>
      <c r="G845" s="153">
        <f t="shared" si="12"/>
        <v>4.2228600000000019E-2</v>
      </c>
      <c r="H845" s="97"/>
      <c r="I845" s="97"/>
      <c r="J845" s="97"/>
      <c r="K845" s="97"/>
    </row>
    <row r="846" spans="1:11">
      <c r="A846" s="99"/>
      <c r="C846" s="91"/>
      <c r="D846" s="150">
        <v>33568</v>
      </c>
      <c r="E846" s="151">
        <v>0.125</v>
      </c>
      <c r="F846" s="152">
        <v>8.1769299999999989E-2</v>
      </c>
      <c r="G846" s="153">
        <f t="shared" si="12"/>
        <v>4.3230700000000011E-2</v>
      </c>
      <c r="H846" s="97"/>
      <c r="I846" s="97"/>
      <c r="J846" s="97"/>
      <c r="K846" s="97"/>
    </row>
    <row r="847" spans="1:11">
      <c r="A847" s="99"/>
      <c r="C847" s="91"/>
      <c r="D847" s="150">
        <v>33568</v>
      </c>
      <c r="E847" s="151">
        <v>0.11599999999999999</v>
      </c>
      <c r="F847" s="152">
        <v>8.1769299999999989E-2</v>
      </c>
      <c r="G847" s="153">
        <f t="shared" si="12"/>
        <v>3.4230700000000003E-2</v>
      </c>
      <c r="H847" s="97"/>
      <c r="I847" s="97"/>
      <c r="J847" s="97"/>
      <c r="K847" s="97"/>
    </row>
    <row r="848" spans="1:11">
      <c r="A848" s="99"/>
      <c r="C848" s="91"/>
      <c r="D848" s="150">
        <v>33569</v>
      </c>
      <c r="E848" s="151">
        <v>0.121</v>
      </c>
      <c r="F848" s="152">
        <v>8.1765600000000008E-2</v>
      </c>
      <c r="G848" s="153">
        <f t="shared" si="12"/>
        <v>3.9234399999999989E-2</v>
      </c>
      <c r="H848" s="97"/>
      <c r="I848" s="97"/>
      <c r="J848" s="97"/>
      <c r="K848" s="97"/>
    </row>
    <row r="849" spans="1:11">
      <c r="A849" s="99"/>
      <c r="C849" s="91"/>
      <c r="D849" s="150">
        <v>33590</v>
      </c>
      <c r="E849" s="151">
        <v>0.1225</v>
      </c>
      <c r="F849" s="152">
        <v>8.1488050000000006E-2</v>
      </c>
      <c r="G849" s="153">
        <f t="shared" si="12"/>
        <v>4.1011949999999991E-2</v>
      </c>
      <c r="H849" s="97"/>
      <c r="I849" s="97"/>
      <c r="J849" s="97"/>
      <c r="K849" s="97"/>
    </row>
    <row r="850" spans="1:11">
      <c r="A850" s="99"/>
      <c r="C850" s="91"/>
      <c r="D850" s="150">
        <v>33591</v>
      </c>
      <c r="E850" s="151">
        <v>0.128</v>
      </c>
      <c r="F850" s="152">
        <v>8.1460750000000012E-2</v>
      </c>
      <c r="G850" s="153">
        <f t="shared" si="12"/>
        <v>4.653924999999999E-2</v>
      </c>
      <c r="H850" s="97"/>
      <c r="I850" s="97"/>
      <c r="J850" s="97"/>
      <c r="K850" s="97"/>
    </row>
    <row r="851" spans="1:11">
      <c r="A851" s="99"/>
      <c r="C851" s="91"/>
      <c r="D851" s="150">
        <v>33591</v>
      </c>
      <c r="E851" s="151">
        <v>0.126</v>
      </c>
      <c r="F851" s="152">
        <v>8.1460750000000012E-2</v>
      </c>
      <c r="G851" s="153">
        <f t="shared" si="12"/>
        <v>4.4539249999999989E-2</v>
      </c>
      <c r="H851" s="97"/>
      <c r="I851" s="97"/>
      <c r="J851" s="97"/>
      <c r="K851" s="97"/>
    </row>
    <row r="852" spans="1:11">
      <c r="A852" s="99"/>
      <c r="C852" s="91"/>
      <c r="D852" s="150">
        <v>33592</v>
      </c>
      <c r="E852" s="151">
        <v>0.1265</v>
      </c>
      <c r="F852" s="152">
        <v>8.1425800000000007E-2</v>
      </c>
      <c r="G852" s="153">
        <f t="shared" si="12"/>
        <v>4.5074199999999995E-2</v>
      </c>
      <c r="H852" s="97"/>
      <c r="I852" s="97"/>
      <c r="J852" s="97"/>
      <c r="K852" s="97"/>
    </row>
    <row r="853" spans="1:11">
      <c r="A853" s="99"/>
      <c r="C853" s="91"/>
      <c r="D853" s="150">
        <v>33612</v>
      </c>
      <c r="E853" s="151">
        <v>0.128</v>
      </c>
      <c r="F853" s="152">
        <v>8.0886800000000023E-2</v>
      </c>
      <c r="G853" s="153">
        <f t="shared" si="12"/>
        <v>4.711319999999998E-2</v>
      </c>
      <c r="H853" s="97"/>
      <c r="I853" s="97"/>
      <c r="J853" s="97"/>
      <c r="K853" s="97"/>
    </row>
    <row r="854" spans="1:11">
      <c r="A854" s="99"/>
      <c r="C854" s="91"/>
      <c r="D854" s="150">
        <v>33619</v>
      </c>
      <c r="E854" s="151">
        <v>0.1275</v>
      </c>
      <c r="F854" s="152">
        <v>8.072670000000004E-2</v>
      </c>
      <c r="G854" s="153">
        <f t="shared" si="12"/>
        <v>4.6773299999999962E-2</v>
      </c>
      <c r="H854" s="97"/>
      <c r="I854" s="97"/>
      <c r="J854" s="97"/>
      <c r="K854" s="97"/>
    </row>
    <row r="855" spans="1:11">
      <c r="A855" s="99"/>
      <c r="C855" s="91"/>
      <c r="D855" s="150">
        <v>33624</v>
      </c>
      <c r="E855" s="151">
        <v>0.12</v>
      </c>
      <c r="F855" s="152">
        <v>8.0638749999999995E-2</v>
      </c>
      <c r="G855" s="153">
        <f t="shared" si="12"/>
        <v>3.936125E-2</v>
      </c>
      <c r="H855" s="97"/>
      <c r="I855" s="97"/>
      <c r="J855" s="97"/>
      <c r="K855" s="97"/>
    </row>
    <row r="856" spans="1:11">
      <c r="A856" s="99"/>
      <c r="C856" s="91"/>
      <c r="D856" s="150">
        <v>33625</v>
      </c>
      <c r="E856" s="151">
        <v>0.13</v>
      </c>
      <c r="F856" s="152">
        <v>8.0614249999999998E-2</v>
      </c>
      <c r="G856" s="153">
        <f t="shared" si="12"/>
        <v>4.9385750000000006E-2</v>
      </c>
      <c r="H856" s="97"/>
      <c r="I856" s="97"/>
      <c r="J856" s="97"/>
      <c r="K856" s="97"/>
    </row>
    <row r="857" spans="1:11">
      <c r="A857" s="99"/>
      <c r="C857" s="91"/>
      <c r="D857" s="150">
        <v>33630</v>
      </c>
      <c r="E857" s="151">
        <v>0.1265</v>
      </c>
      <c r="F857" s="152">
        <v>8.054515000000001E-2</v>
      </c>
      <c r="G857" s="153">
        <f t="shared" si="12"/>
        <v>4.5954849999999992E-2</v>
      </c>
      <c r="H857" s="97"/>
      <c r="I857" s="97"/>
      <c r="J857" s="97"/>
      <c r="K857" s="97"/>
    </row>
    <row r="858" spans="1:11">
      <c r="A858" s="99"/>
      <c r="C858" s="91"/>
      <c r="D858" s="150">
        <v>33634</v>
      </c>
      <c r="E858" s="151">
        <v>0.12</v>
      </c>
      <c r="F858" s="152">
        <v>8.0442399999999997E-2</v>
      </c>
      <c r="G858" s="153">
        <f t="shared" si="12"/>
        <v>3.9557599999999998E-2</v>
      </c>
      <c r="H858" s="97"/>
      <c r="I858" s="97"/>
      <c r="J858" s="97"/>
      <c r="K858" s="97"/>
    </row>
    <row r="859" spans="1:11">
      <c r="A859" s="99"/>
      <c r="C859" s="91"/>
      <c r="D859" s="150">
        <v>33645</v>
      </c>
      <c r="E859" s="151">
        <v>0.124</v>
      </c>
      <c r="F859" s="152">
        <v>8.0294300000000013E-2</v>
      </c>
      <c r="G859" s="153">
        <f t="shared" si="12"/>
        <v>4.3705699999999986E-2</v>
      </c>
      <c r="H859" s="97"/>
      <c r="I859" s="97"/>
      <c r="J859" s="97"/>
      <c r="K859" s="97"/>
    </row>
    <row r="860" spans="1:11">
      <c r="A860" s="99"/>
      <c r="C860" s="91"/>
      <c r="D860" s="150">
        <v>33659</v>
      </c>
      <c r="E860" s="151">
        <v>0.125</v>
      </c>
      <c r="F860" s="152">
        <v>8.011675E-2</v>
      </c>
      <c r="G860" s="153">
        <f t="shared" si="12"/>
        <v>4.488325E-2</v>
      </c>
      <c r="H860" s="97"/>
      <c r="I860" s="97"/>
      <c r="J860" s="97"/>
      <c r="K860" s="97"/>
    </row>
    <row r="861" spans="1:11">
      <c r="A861" s="99"/>
      <c r="C861" s="91"/>
      <c r="D861" s="150">
        <v>33679</v>
      </c>
      <c r="E861" s="151">
        <v>0.1143</v>
      </c>
      <c r="F861" s="152">
        <v>7.9845900000000011E-2</v>
      </c>
      <c r="G861" s="153">
        <f t="shared" si="12"/>
        <v>3.4454099999999988E-2</v>
      </c>
      <c r="H861" s="97"/>
      <c r="I861" s="97"/>
      <c r="J861" s="97"/>
      <c r="K861" s="97"/>
    </row>
    <row r="862" spans="1:11">
      <c r="A862" s="99"/>
      <c r="C862" s="91"/>
      <c r="D862" s="150">
        <v>33681</v>
      </c>
      <c r="E862" s="151">
        <v>0.12279999999999999</v>
      </c>
      <c r="F862" s="152">
        <v>7.9799099999999998E-2</v>
      </c>
      <c r="G862" s="153">
        <f t="shared" si="12"/>
        <v>4.3000899999999995E-2</v>
      </c>
      <c r="H862" s="97"/>
      <c r="I862" s="97"/>
      <c r="J862" s="97"/>
      <c r="K862" s="97"/>
    </row>
    <row r="863" spans="1:11">
      <c r="A863" s="99"/>
      <c r="C863" s="91"/>
      <c r="D863" s="150">
        <v>33696</v>
      </c>
      <c r="E863" s="151">
        <v>0.121</v>
      </c>
      <c r="F863" s="152">
        <v>7.9499550000000002E-2</v>
      </c>
      <c r="G863" s="153">
        <f t="shared" si="12"/>
        <v>4.1500449999999994E-2</v>
      </c>
      <c r="H863" s="97"/>
      <c r="I863" s="97"/>
      <c r="J863" s="97"/>
      <c r="K863" s="97"/>
    </row>
    <row r="864" spans="1:11">
      <c r="A864" s="99"/>
      <c r="C864" s="91"/>
      <c r="D864" s="150">
        <v>33703</v>
      </c>
      <c r="E864" s="151">
        <v>0.11449999999999999</v>
      </c>
      <c r="F864" s="152">
        <v>7.9362550000000004E-2</v>
      </c>
      <c r="G864" s="153">
        <f t="shared" si="12"/>
        <v>3.5137449999999987E-2</v>
      </c>
      <c r="H864" s="97"/>
      <c r="I864" s="97"/>
      <c r="J864" s="97"/>
      <c r="K864" s="97"/>
    </row>
    <row r="865" spans="1:11">
      <c r="A865" s="99"/>
      <c r="C865" s="91"/>
      <c r="D865" s="150">
        <v>33704</v>
      </c>
      <c r="E865" s="151">
        <v>0.115</v>
      </c>
      <c r="F865" s="152">
        <v>7.933560000000002E-2</v>
      </c>
      <c r="G865" s="153">
        <f t="shared" si="12"/>
        <v>3.5664399999999985E-2</v>
      </c>
      <c r="H865" s="97"/>
      <c r="I865" s="97"/>
      <c r="J865" s="97"/>
      <c r="K865" s="97"/>
    </row>
    <row r="866" spans="1:11">
      <c r="A866" s="99"/>
      <c r="C866" s="91"/>
      <c r="D866" s="150">
        <v>33708</v>
      </c>
      <c r="E866" s="151">
        <v>0.115</v>
      </c>
      <c r="F866" s="152">
        <v>7.9272250000000002E-2</v>
      </c>
      <c r="G866" s="153">
        <f t="shared" si="12"/>
        <v>3.5727750000000003E-2</v>
      </c>
      <c r="H866" s="97"/>
      <c r="I866" s="97"/>
      <c r="J866" s="97"/>
      <c r="K866" s="97"/>
    </row>
    <row r="867" spans="1:11">
      <c r="A867" s="99"/>
      <c r="C867" s="91"/>
      <c r="D867" s="150">
        <v>33729</v>
      </c>
      <c r="E867" s="151">
        <v>0.115</v>
      </c>
      <c r="F867" s="152">
        <v>7.8940650000000015E-2</v>
      </c>
      <c r="G867" s="153">
        <f t="shared" si="12"/>
        <v>3.605934999999999E-2</v>
      </c>
      <c r="H867" s="97"/>
      <c r="I867" s="97"/>
      <c r="J867" s="97"/>
      <c r="K867" s="97"/>
    </row>
    <row r="868" spans="1:11">
      <c r="A868" s="99"/>
      <c r="C868" s="91"/>
      <c r="D868" s="150">
        <v>33736</v>
      </c>
      <c r="E868" s="151">
        <v>0.1246</v>
      </c>
      <c r="F868" s="152">
        <v>7.884229999999999E-2</v>
      </c>
      <c r="G868" s="153">
        <f t="shared" si="12"/>
        <v>4.5757700000000012E-2</v>
      </c>
      <c r="H868" s="97"/>
      <c r="I868" s="97"/>
      <c r="J868" s="97"/>
      <c r="K868" s="97"/>
    </row>
    <row r="869" spans="1:11">
      <c r="A869" s="99"/>
      <c r="C869" s="91"/>
      <c r="D869" s="150">
        <v>33736</v>
      </c>
      <c r="E869" s="151">
        <v>0.11869999999999999</v>
      </c>
      <c r="F869" s="152">
        <v>7.884229999999999E-2</v>
      </c>
      <c r="G869" s="153">
        <f t="shared" si="12"/>
        <v>3.9857699999999996E-2</v>
      </c>
      <c r="H869" s="97"/>
      <c r="I869" s="97"/>
      <c r="J869" s="97"/>
      <c r="K869" s="97"/>
    </row>
    <row r="870" spans="1:11">
      <c r="A870" s="99"/>
      <c r="C870" s="91"/>
      <c r="D870" s="150">
        <v>33756</v>
      </c>
      <c r="E870" s="151">
        <v>0.12300000000000001</v>
      </c>
      <c r="F870" s="152">
        <v>7.8655000000000003E-2</v>
      </c>
      <c r="G870" s="153">
        <f t="shared" si="12"/>
        <v>4.4345000000000009E-2</v>
      </c>
      <c r="H870" s="97"/>
      <c r="I870" s="97"/>
      <c r="J870" s="97"/>
      <c r="K870" s="97"/>
    </row>
    <row r="871" spans="1:11">
      <c r="A871" s="99"/>
      <c r="C871" s="91"/>
      <c r="D871" s="150">
        <v>33767</v>
      </c>
      <c r="E871" s="151">
        <v>0.109</v>
      </c>
      <c r="F871" s="152">
        <v>7.8560000000000005E-2</v>
      </c>
      <c r="G871" s="153">
        <f t="shared" si="12"/>
        <v>3.0439999999999995E-2</v>
      </c>
      <c r="H871" s="97"/>
      <c r="I871" s="97"/>
      <c r="J871" s="97"/>
      <c r="K871" s="97"/>
    </row>
    <row r="872" spans="1:11">
      <c r="A872" s="99"/>
      <c r="C872" s="91"/>
      <c r="D872" s="150">
        <v>33781</v>
      </c>
      <c r="E872" s="151">
        <v>0.1235</v>
      </c>
      <c r="F872" s="152">
        <v>7.8482349999999979E-2</v>
      </c>
      <c r="G872" s="153">
        <f t="shared" si="12"/>
        <v>4.501765000000002E-2</v>
      </c>
      <c r="H872" s="97"/>
      <c r="I872" s="97"/>
      <c r="J872" s="97"/>
      <c r="K872" s="97"/>
    </row>
    <row r="873" spans="1:11">
      <c r="A873" s="99"/>
      <c r="C873" s="91"/>
      <c r="D873" s="150">
        <v>33784</v>
      </c>
      <c r="E873" s="151">
        <v>0.11</v>
      </c>
      <c r="F873" s="152">
        <v>7.8474999999999989E-2</v>
      </c>
      <c r="G873" s="153">
        <f t="shared" si="12"/>
        <v>3.1525000000000011E-2</v>
      </c>
      <c r="H873" s="97"/>
      <c r="I873" s="97"/>
      <c r="J873" s="97"/>
      <c r="K873" s="97"/>
    </row>
    <row r="874" spans="1:11">
      <c r="A874" s="99"/>
      <c r="C874" s="91"/>
      <c r="D874" s="150">
        <v>33785</v>
      </c>
      <c r="E874" s="151">
        <v>0.13</v>
      </c>
      <c r="F874" s="152">
        <v>7.8469399999999981E-2</v>
      </c>
      <c r="G874" s="153">
        <f t="shared" si="12"/>
        <v>5.1530600000000024E-2</v>
      </c>
      <c r="H874" s="97"/>
      <c r="I874" s="97"/>
      <c r="J874" s="97"/>
      <c r="K874" s="97"/>
    </row>
    <row r="875" spans="1:11">
      <c r="A875" s="99"/>
      <c r="C875" s="91"/>
      <c r="D875" s="150">
        <v>33798</v>
      </c>
      <c r="E875" s="151">
        <v>0.13500000000000001</v>
      </c>
      <c r="F875" s="152">
        <v>7.8374399999999997E-2</v>
      </c>
      <c r="G875" s="153">
        <f t="shared" si="12"/>
        <v>5.6625600000000012E-2</v>
      </c>
      <c r="H875" s="97"/>
      <c r="I875" s="97"/>
      <c r="J875" s="97"/>
      <c r="K875" s="97"/>
    </row>
    <row r="876" spans="1:11">
      <c r="A876" s="99"/>
      <c r="C876" s="91"/>
      <c r="D876" s="150">
        <v>33798</v>
      </c>
      <c r="E876" s="151">
        <v>0.11900000000000001</v>
      </c>
      <c r="F876" s="152">
        <v>7.8374399999999997E-2</v>
      </c>
      <c r="G876" s="153">
        <f t="shared" si="12"/>
        <v>4.0625600000000012E-2</v>
      </c>
      <c r="H876" s="97"/>
      <c r="I876" s="97"/>
      <c r="J876" s="97"/>
      <c r="K876" s="97"/>
    </row>
    <row r="877" spans="1:11">
      <c r="A877" s="99"/>
      <c r="C877" s="91"/>
      <c r="D877" s="150">
        <v>33807</v>
      </c>
      <c r="E877" s="151">
        <v>0.11199999999999999</v>
      </c>
      <c r="F877" s="152">
        <v>7.8300350000000005E-2</v>
      </c>
      <c r="G877" s="153">
        <f t="shared" si="12"/>
        <v>3.3699649999999984E-2</v>
      </c>
      <c r="H877" s="97"/>
      <c r="I877" s="97"/>
      <c r="J877" s="97"/>
      <c r="K877" s="97"/>
    </row>
    <row r="878" spans="1:11">
      <c r="A878" s="99"/>
      <c r="C878" s="91"/>
      <c r="D878" s="150">
        <v>33819</v>
      </c>
      <c r="E878" s="151">
        <v>0.12</v>
      </c>
      <c r="F878" s="152">
        <v>7.8093100000000013E-2</v>
      </c>
      <c r="G878" s="153">
        <f t="shared" si="12"/>
        <v>4.1906899999999983E-2</v>
      </c>
      <c r="H878" s="97"/>
      <c r="I878" s="97"/>
      <c r="J878" s="97"/>
      <c r="K878" s="97"/>
    </row>
    <row r="879" spans="1:11">
      <c r="A879" s="99"/>
      <c r="C879" s="91"/>
      <c r="D879" s="150">
        <v>33822</v>
      </c>
      <c r="E879" s="151">
        <v>0.125</v>
      </c>
      <c r="F879" s="152">
        <v>7.8010250000000003E-2</v>
      </c>
      <c r="G879" s="153">
        <f t="shared" ref="G879:G942" si="13">E879-F879</f>
        <v>4.6989749999999997E-2</v>
      </c>
      <c r="H879" s="97"/>
      <c r="I879" s="97"/>
      <c r="J879" s="97"/>
      <c r="K879" s="97"/>
    </row>
    <row r="880" spans="1:11">
      <c r="A880" s="99"/>
      <c r="C880" s="91"/>
      <c r="D880" s="150">
        <v>33869</v>
      </c>
      <c r="E880" s="151">
        <v>0.12</v>
      </c>
      <c r="F880" s="152">
        <v>7.7141649999999964E-2</v>
      </c>
      <c r="G880" s="153">
        <f t="shared" si="13"/>
        <v>4.2858350000000031E-2</v>
      </c>
      <c r="H880" s="97"/>
      <c r="I880" s="97"/>
      <c r="J880" s="97"/>
      <c r="K880" s="97"/>
    </row>
    <row r="881" spans="1:11">
      <c r="A881" s="99"/>
      <c r="C881" s="91"/>
      <c r="D881" s="150">
        <v>33875</v>
      </c>
      <c r="E881" s="151">
        <v>0.114</v>
      </c>
      <c r="F881" s="152">
        <v>7.7070099999999975E-2</v>
      </c>
      <c r="G881" s="153">
        <f t="shared" si="13"/>
        <v>3.6929900000000029E-2</v>
      </c>
      <c r="H881" s="97"/>
      <c r="I881" s="97"/>
      <c r="J881" s="97"/>
      <c r="K881" s="97"/>
    </row>
    <row r="882" spans="1:11">
      <c r="A882" s="99"/>
      <c r="C882" s="91"/>
      <c r="D882" s="150">
        <v>33877</v>
      </c>
      <c r="E882" s="151">
        <v>0.11749999999999999</v>
      </c>
      <c r="F882" s="152">
        <v>7.7045099999999991E-2</v>
      </c>
      <c r="G882" s="153">
        <f t="shared" si="13"/>
        <v>4.0454900000000002E-2</v>
      </c>
      <c r="H882" s="97"/>
      <c r="I882" s="97"/>
      <c r="J882" s="97"/>
      <c r="K882" s="97"/>
    </row>
    <row r="883" spans="1:11">
      <c r="A883" s="99"/>
      <c r="C883" s="91"/>
      <c r="D883" s="150">
        <v>33879</v>
      </c>
      <c r="E883" s="151">
        <v>0.13</v>
      </c>
      <c r="F883" s="152">
        <v>7.7025400000000008E-2</v>
      </c>
      <c r="G883" s="153">
        <f t="shared" si="13"/>
        <v>5.2974599999999997E-2</v>
      </c>
      <c r="H883" s="97"/>
      <c r="I883" s="97"/>
      <c r="J883" s="97"/>
      <c r="K883" s="97"/>
    </row>
    <row r="884" spans="1:11">
      <c r="A884" s="99"/>
      <c r="C884" s="91"/>
      <c r="D884" s="150">
        <v>33889</v>
      </c>
      <c r="E884" s="151">
        <v>0.122</v>
      </c>
      <c r="F884" s="152">
        <v>7.7019250000000011E-2</v>
      </c>
      <c r="G884" s="153">
        <f t="shared" si="13"/>
        <v>4.4980749999999986E-2</v>
      </c>
      <c r="H884" s="97"/>
      <c r="I884" s="97"/>
      <c r="J884" s="97"/>
      <c r="K884" s="97"/>
    </row>
    <row r="885" spans="1:11">
      <c r="A885" s="99"/>
      <c r="C885" s="91"/>
      <c r="D885" s="150">
        <v>33893</v>
      </c>
      <c r="E885" s="151">
        <v>0.13159999999999999</v>
      </c>
      <c r="F885" s="152">
        <v>7.703790000000002E-2</v>
      </c>
      <c r="G885" s="153">
        <f t="shared" si="13"/>
        <v>5.4562099999999975E-2</v>
      </c>
      <c r="H885" s="97"/>
      <c r="I885" s="97"/>
      <c r="J885" s="97"/>
      <c r="K885" s="97"/>
    </row>
    <row r="886" spans="1:11">
      <c r="A886" s="99"/>
      <c r="C886" s="91"/>
      <c r="D886" s="150">
        <v>33907</v>
      </c>
      <c r="E886" s="151">
        <v>0.11749999999999999</v>
      </c>
      <c r="F886" s="152">
        <v>7.7067549999999999E-2</v>
      </c>
      <c r="G886" s="153">
        <f t="shared" si="13"/>
        <v>4.0432449999999995E-2</v>
      </c>
      <c r="H886" s="97"/>
      <c r="I886" s="97"/>
      <c r="J886" s="97"/>
      <c r="K886" s="97"/>
    </row>
    <row r="887" spans="1:11">
      <c r="A887" s="99"/>
      <c r="C887" s="91"/>
      <c r="D887" s="150">
        <v>33911</v>
      </c>
      <c r="E887" s="151">
        <v>0.12</v>
      </c>
      <c r="F887" s="152">
        <v>7.7061549999999993E-2</v>
      </c>
      <c r="G887" s="153">
        <f t="shared" si="13"/>
        <v>4.2938450000000003E-2</v>
      </c>
      <c r="H887" s="97"/>
      <c r="I887" s="97"/>
      <c r="J887" s="97"/>
      <c r="K887" s="97"/>
    </row>
    <row r="888" spans="1:11">
      <c r="A888" s="99"/>
      <c r="C888" s="91"/>
      <c r="D888" s="150">
        <v>33941</v>
      </c>
      <c r="E888" s="151">
        <v>0.11849999999999999</v>
      </c>
      <c r="F888" s="152">
        <v>7.6797200000000038E-2</v>
      </c>
      <c r="G888" s="153">
        <f t="shared" si="13"/>
        <v>4.1702799999999957E-2</v>
      </c>
      <c r="H888" s="97"/>
      <c r="I888" s="97"/>
      <c r="J888" s="97"/>
      <c r="K888" s="97"/>
    </row>
    <row r="889" spans="1:11">
      <c r="A889" s="99"/>
      <c r="C889" s="91"/>
      <c r="D889" s="150">
        <v>33953</v>
      </c>
      <c r="E889" s="151">
        <v>0.11</v>
      </c>
      <c r="F889" s="152">
        <v>7.6621250000000043E-2</v>
      </c>
      <c r="G889" s="153">
        <f t="shared" si="13"/>
        <v>3.3378749999999957E-2</v>
      </c>
      <c r="H889" s="97"/>
      <c r="I889" s="97"/>
      <c r="J889" s="97"/>
      <c r="K889" s="97"/>
    </row>
    <row r="890" spans="1:11">
      <c r="A890" s="99"/>
      <c r="C890" s="91"/>
      <c r="D890" s="150">
        <v>33954</v>
      </c>
      <c r="E890" s="151">
        <v>0.124</v>
      </c>
      <c r="F890" s="152">
        <v>7.6599250000000035E-2</v>
      </c>
      <c r="G890" s="153">
        <f t="shared" si="13"/>
        <v>4.7400749999999964E-2</v>
      </c>
      <c r="H890" s="97"/>
      <c r="I890" s="97"/>
      <c r="J890" s="97"/>
      <c r="K890" s="97"/>
    </row>
    <row r="891" spans="1:11">
      <c r="A891" s="99"/>
      <c r="C891" s="91"/>
      <c r="D891" s="150">
        <v>33954</v>
      </c>
      <c r="E891" s="151">
        <v>0.11900000000000001</v>
      </c>
      <c r="F891" s="152">
        <v>7.6599250000000035E-2</v>
      </c>
      <c r="G891" s="153">
        <f t="shared" si="13"/>
        <v>4.2400749999999973E-2</v>
      </c>
      <c r="H891" s="97"/>
      <c r="I891" s="97"/>
      <c r="J891" s="97"/>
      <c r="K891" s="97"/>
    </row>
    <row r="892" spans="1:11">
      <c r="A892" s="99"/>
      <c r="C892" s="91"/>
      <c r="D892" s="150">
        <v>33955</v>
      </c>
      <c r="E892" s="151">
        <v>0.12</v>
      </c>
      <c r="F892" s="152">
        <v>7.6575250000000039E-2</v>
      </c>
      <c r="G892" s="153">
        <f t="shared" si="13"/>
        <v>4.3424749999999956E-2</v>
      </c>
      <c r="H892" s="97"/>
      <c r="I892" s="97"/>
      <c r="J892" s="97"/>
      <c r="K892" s="97"/>
    </row>
    <row r="893" spans="1:11">
      <c r="A893" s="99"/>
      <c r="C893" s="91"/>
      <c r="D893" s="150">
        <v>33960</v>
      </c>
      <c r="E893" s="151">
        <v>0.124</v>
      </c>
      <c r="F893" s="152">
        <v>7.6479900000000059E-2</v>
      </c>
      <c r="G893" s="153">
        <f t="shared" si="13"/>
        <v>4.752009999999994E-2</v>
      </c>
      <c r="H893" s="97"/>
      <c r="I893" s="97"/>
      <c r="J893" s="97"/>
      <c r="K893" s="97"/>
    </row>
    <row r="894" spans="1:11">
      <c r="A894" s="99"/>
      <c r="C894" s="91"/>
      <c r="D894" s="150">
        <v>33960</v>
      </c>
      <c r="E894" s="151">
        <v>0.12300000000000001</v>
      </c>
      <c r="F894" s="152">
        <v>7.6479900000000059E-2</v>
      </c>
      <c r="G894" s="153">
        <f t="shared" si="13"/>
        <v>4.6520099999999953E-2</v>
      </c>
      <c r="H894" s="97"/>
      <c r="I894" s="97"/>
      <c r="J894" s="97"/>
      <c r="K894" s="97"/>
    </row>
    <row r="895" spans="1:11">
      <c r="A895" s="99"/>
      <c r="C895" s="91"/>
      <c r="D895" s="150">
        <v>33967</v>
      </c>
      <c r="E895" s="151">
        <v>0.1225</v>
      </c>
      <c r="F895" s="152">
        <v>7.6316650000000041E-2</v>
      </c>
      <c r="G895" s="153">
        <f t="shared" si="13"/>
        <v>4.6183349999999956E-2</v>
      </c>
      <c r="H895" s="97"/>
      <c r="I895" s="97"/>
      <c r="J895" s="97"/>
      <c r="K895" s="97"/>
    </row>
    <row r="896" spans="1:11">
      <c r="A896" s="99"/>
      <c r="C896" s="91"/>
      <c r="D896" s="150">
        <v>33968</v>
      </c>
      <c r="E896" s="151">
        <v>0.12</v>
      </c>
      <c r="F896" s="152">
        <v>7.6284150000000023E-2</v>
      </c>
      <c r="G896" s="153">
        <f t="shared" si="13"/>
        <v>4.3715849999999973E-2</v>
      </c>
      <c r="H896" s="97"/>
      <c r="I896" s="97"/>
      <c r="J896" s="97"/>
      <c r="K896" s="97"/>
    </row>
    <row r="897" spans="1:11">
      <c r="A897" s="99"/>
      <c r="C897" s="91"/>
      <c r="D897" s="150">
        <v>33969</v>
      </c>
      <c r="E897" s="151">
        <v>0.11900000000000001</v>
      </c>
      <c r="F897" s="152">
        <v>7.6256700000000024E-2</v>
      </c>
      <c r="G897" s="153">
        <f t="shared" si="13"/>
        <v>4.2743299999999984E-2</v>
      </c>
      <c r="H897" s="97"/>
      <c r="I897" s="97"/>
      <c r="J897" s="97"/>
      <c r="K897" s="97"/>
    </row>
    <row r="898" spans="1:11">
      <c r="A898" s="99"/>
      <c r="C898" s="91"/>
      <c r="D898" s="150">
        <v>33981</v>
      </c>
      <c r="E898" s="151">
        <v>0.12</v>
      </c>
      <c r="F898" s="152">
        <v>7.6068950000000052E-2</v>
      </c>
      <c r="G898" s="153">
        <f t="shared" si="13"/>
        <v>4.3931049999999944E-2</v>
      </c>
      <c r="H898" s="97"/>
      <c r="I898" s="97"/>
      <c r="J898" s="97"/>
      <c r="K898" s="97"/>
    </row>
    <row r="899" spans="1:11">
      <c r="A899" s="99"/>
      <c r="C899" s="91"/>
      <c r="D899" s="150">
        <v>33990</v>
      </c>
      <c r="E899" s="151">
        <v>0.1125</v>
      </c>
      <c r="F899" s="152">
        <v>7.5882300000000041E-2</v>
      </c>
      <c r="G899" s="153">
        <f t="shared" si="13"/>
        <v>3.6617699999999961E-2</v>
      </c>
      <c r="H899" s="97"/>
      <c r="I899" s="97"/>
      <c r="J899" s="97"/>
      <c r="K899" s="97"/>
    </row>
    <row r="900" spans="1:11">
      <c r="A900" s="99"/>
      <c r="C900" s="91"/>
      <c r="D900" s="150">
        <v>34002</v>
      </c>
      <c r="E900" s="151">
        <v>0.114</v>
      </c>
      <c r="F900" s="152">
        <v>7.5587000000000043E-2</v>
      </c>
      <c r="G900" s="153">
        <f t="shared" si="13"/>
        <v>3.8412999999999961E-2</v>
      </c>
      <c r="H900" s="97"/>
      <c r="I900" s="97"/>
      <c r="J900" s="97"/>
      <c r="K900" s="97"/>
    </row>
    <row r="901" spans="1:11">
      <c r="A901" s="99"/>
      <c r="C901" s="91"/>
      <c r="D901" s="150">
        <v>34015</v>
      </c>
      <c r="E901" s="151">
        <v>0.12300000000000001</v>
      </c>
      <c r="F901" s="152">
        <v>7.5204000000000049E-2</v>
      </c>
      <c r="G901" s="153">
        <f t="shared" si="13"/>
        <v>4.7795999999999964E-2</v>
      </c>
      <c r="H901" s="97"/>
      <c r="I901" s="97"/>
      <c r="J901" s="97"/>
      <c r="K901" s="97"/>
    </row>
    <row r="902" spans="1:11">
      <c r="A902" s="99"/>
      <c r="C902" s="91"/>
      <c r="D902" s="150">
        <v>34024</v>
      </c>
      <c r="E902" s="151">
        <v>0.11900000000000001</v>
      </c>
      <c r="F902" s="152">
        <v>7.4893600000000018E-2</v>
      </c>
      <c r="G902" s="153">
        <f t="shared" si="13"/>
        <v>4.410639999999999E-2</v>
      </c>
      <c r="H902" s="97"/>
      <c r="I902" s="97"/>
      <c r="J902" s="97"/>
      <c r="K902" s="97"/>
    </row>
    <row r="903" spans="1:11">
      <c r="A903" s="99"/>
      <c r="C903" s="91"/>
      <c r="D903" s="150">
        <v>34026</v>
      </c>
      <c r="E903" s="151">
        <v>0.122</v>
      </c>
      <c r="F903" s="152">
        <v>7.4804000000000009E-2</v>
      </c>
      <c r="G903" s="153">
        <f t="shared" si="13"/>
        <v>4.7195999999999988E-2</v>
      </c>
      <c r="H903" s="97"/>
      <c r="I903" s="97"/>
      <c r="J903" s="97"/>
      <c r="K903" s="97"/>
    </row>
    <row r="904" spans="1:11">
      <c r="A904" s="99"/>
      <c r="C904" s="91"/>
      <c r="D904" s="150">
        <v>34026</v>
      </c>
      <c r="E904" s="151">
        <v>0.11800000000000001</v>
      </c>
      <c r="F904" s="152">
        <v>7.4804000000000009E-2</v>
      </c>
      <c r="G904" s="153">
        <f t="shared" si="13"/>
        <v>4.3195999999999998E-2</v>
      </c>
      <c r="H904" s="97"/>
      <c r="I904" s="97"/>
      <c r="J904" s="97"/>
      <c r="K904" s="97"/>
    </row>
    <row r="905" spans="1:11">
      <c r="A905" s="99"/>
      <c r="C905" s="91"/>
      <c r="D905" s="150">
        <v>34082</v>
      </c>
      <c r="E905" s="151">
        <v>0.11749999999999999</v>
      </c>
      <c r="F905" s="152">
        <v>7.2882499999999975E-2</v>
      </c>
      <c r="G905" s="153">
        <f t="shared" si="13"/>
        <v>4.4617500000000018E-2</v>
      </c>
      <c r="H905" s="97"/>
      <c r="I905" s="97"/>
      <c r="J905" s="97"/>
      <c r="K905" s="97"/>
    </row>
    <row r="906" spans="1:11">
      <c r="A906" s="99"/>
      <c r="C906" s="91"/>
      <c r="D906" s="150">
        <v>34100</v>
      </c>
      <c r="E906" s="151">
        <v>0.11749999999999999</v>
      </c>
      <c r="F906" s="152">
        <v>7.2459250000000003E-2</v>
      </c>
      <c r="G906" s="153">
        <f t="shared" si="13"/>
        <v>4.5040749999999991E-2</v>
      </c>
      <c r="H906" s="97"/>
      <c r="I906" s="97"/>
      <c r="J906" s="97"/>
      <c r="K906" s="97"/>
    </row>
    <row r="907" spans="1:11">
      <c r="A907" s="99"/>
      <c r="C907" s="91"/>
      <c r="D907" s="150">
        <v>34103</v>
      </c>
      <c r="E907" s="151">
        <v>0.115</v>
      </c>
      <c r="F907" s="152">
        <v>7.2381749999999981E-2</v>
      </c>
      <c r="G907" s="153">
        <f t="shared" si="13"/>
        <v>4.2618250000000024E-2</v>
      </c>
      <c r="H907" s="97"/>
      <c r="I907" s="97"/>
      <c r="J907" s="97"/>
      <c r="K907" s="97"/>
    </row>
    <row r="908" spans="1:11">
      <c r="A908" s="99"/>
      <c r="C908" s="91"/>
      <c r="D908" s="150">
        <v>34114</v>
      </c>
      <c r="E908" s="151">
        <v>0.115</v>
      </c>
      <c r="F908" s="152">
        <v>7.2250699999999973E-2</v>
      </c>
      <c r="G908" s="153">
        <f t="shared" si="13"/>
        <v>4.2749300000000032E-2</v>
      </c>
      <c r="H908" s="97"/>
      <c r="I908" s="97"/>
      <c r="J908" s="97"/>
      <c r="K908" s="97"/>
    </row>
    <row r="909" spans="1:11">
      <c r="A909" s="99"/>
      <c r="C909" s="91"/>
      <c r="D909" s="150">
        <v>34117</v>
      </c>
      <c r="E909" s="151">
        <v>0.11</v>
      </c>
      <c r="F909" s="152">
        <v>7.2191999999999978E-2</v>
      </c>
      <c r="G909" s="153">
        <f t="shared" si="13"/>
        <v>3.7808000000000022E-2</v>
      </c>
      <c r="H909" s="97"/>
      <c r="I909" s="97"/>
      <c r="J909" s="97"/>
      <c r="K909" s="97"/>
    </row>
    <row r="910" spans="1:11">
      <c r="A910" s="99"/>
      <c r="C910" s="91"/>
      <c r="D910" s="150">
        <v>34123</v>
      </c>
      <c r="E910" s="151">
        <v>0.12</v>
      </c>
      <c r="F910" s="152">
        <v>7.2092349999999972E-2</v>
      </c>
      <c r="G910" s="153">
        <f t="shared" si="13"/>
        <v>4.7907650000000024E-2</v>
      </c>
      <c r="H910" s="97"/>
      <c r="I910" s="97"/>
      <c r="J910" s="97"/>
      <c r="K910" s="97"/>
    </row>
    <row r="911" spans="1:11">
      <c r="A911" s="99"/>
      <c r="C911" s="91"/>
      <c r="D911" s="150">
        <v>34136</v>
      </c>
      <c r="E911" s="151">
        <v>0.115</v>
      </c>
      <c r="F911" s="152">
        <v>7.1864299999999964E-2</v>
      </c>
      <c r="G911" s="153">
        <f t="shared" si="13"/>
        <v>4.3135700000000041E-2</v>
      </c>
      <c r="H911" s="97"/>
      <c r="I911" s="97"/>
      <c r="J911" s="97"/>
      <c r="K911" s="97"/>
    </row>
    <row r="912" spans="1:11">
      <c r="A912" s="99"/>
      <c r="C912" s="91"/>
      <c r="D912" s="150">
        <v>34138</v>
      </c>
      <c r="E912" s="151">
        <v>0.121</v>
      </c>
      <c r="F912" s="152">
        <v>7.1819899999999978E-2</v>
      </c>
      <c r="G912" s="153">
        <f t="shared" si="13"/>
        <v>4.9180100000000018E-2</v>
      </c>
      <c r="H912" s="97"/>
      <c r="I912" s="97"/>
      <c r="J912" s="97"/>
      <c r="K912" s="97"/>
    </row>
    <row r="913" spans="1:11">
      <c r="A913" s="99"/>
      <c r="C913" s="91"/>
      <c r="D913" s="150">
        <v>34145</v>
      </c>
      <c r="E913" s="151">
        <v>0.1167</v>
      </c>
      <c r="F913" s="152">
        <v>7.1680299999999975E-2</v>
      </c>
      <c r="G913" s="153">
        <f t="shared" si="13"/>
        <v>4.5019700000000024E-2</v>
      </c>
      <c r="H913" s="97"/>
      <c r="I913" s="97"/>
      <c r="J913" s="97"/>
      <c r="K913" s="97"/>
    </row>
    <row r="914" spans="1:11">
      <c r="A914" s="99"/>
      <c r="C914" s="91"/>
      <c r="D914" s="150">
        <v>34171</v>
      </c>
      <c r="E914" s="151">
        <v>0.11380000000000001</v>
      </c>
      <c r="F914" s="152">
        <v>7.0973749999999988E-2</v>
      </c>
      <c r="G914" s="153">
        <f t="shared" si="13"/>
        <v>4.2826250000000024E-2</v>
      </c>
      <c r="H914" s="97"/>
      <c r="I914" s="97"/>
      <c r="J914" s="97"/>
      <c r="K914" s="97"/>
    </row>
    <row r="915" spans="1:11">
      <c r="A915" s="99"/>
      <c r="C915" s="91"/>
      <c r="D915" s="150">
        <v>34173</v>
      </c>
      <c r="E915" s="151">
        <v>0.10460000000000001</v>
      </c>
      <c r="F915" s="152">
        <v>7.0891299999999977E-2</v>
      </c>
      <c r="G915" s="153">
        <f t="shared" si="13"/>
        <v>3.3708700000000036E-2</v>
      </c>
      <c r="H915" s="97"/>
      <c r="I915" s="97"/>
      <c r="J915" s="97"/>
      <c r="K915" s="97"/>
    </row>
    <row r="916" spans="1:11">
      <c r="A916" s="99"/>
      <c r="C916" s="91"/>
      <c r="D916" s="150">
        <v>34205</v>
      </c>
      <c r="E916" s="151">
        <v>0.115</v>
      </c>
      <c r="F916" s="152">
        <v>6.9576699999999991E-2</v>
      </c>
      <c r="G916" s="153">
        <f t="shared" si="13"/>
        <v>4.5423300000000014E-2</v>
      </c>
      <c r="H916" s="97"/>
      <c r="I916" s="97"/>
      <c r="J916" s="97"/>
      <c r="K916" s="97"/>
    </row>
    <row r="917" spans="1:11">
      <c r="A917" s="99"/>
      <c r="C917" s="91"/>
      <c r="D917" s="150">
        <v>34233</v>
      </c>
      <c r="E917" s="151">
        <v>0.105</v>
      </c>
      <c r="F917" s="152">
        <v>6.8080149999999992E-2</v>
      </c>
      <c r="G917" s="153">
        <f t="shared" si="13"/>
        <v>3.6919850000000004E-2</v>
      </c>
      <c r="H917" s="97"/>
      <c r="I917" s="97"/>
      <c r="J917" s="97"/>
      <c r="K917" s="97"/>
    </row>
    <row r="918" spans="1:11">
      <c r="A918" s="99"/>
      <c r="C918" s="91"/>
      <c r="D918" s="150">
        <v>34241</v>
      </c>
      <c r="E918" s="151">
        <v>0.11470000000000001</v>
      </c>
      <c r="F918" s="152">
        <v>6.7661750000000007E-2</v>
      </c>
      <c r="G918" s="153">
        <f t="shared" si="13"/>
        <v>4.7038250000000004E-2</v>
      </c>
      <c r="H918" s="97"/>
      <c r="I918" s="97"/>
      <c r="J918" s="97"/>
      <c r="K918" s="97"/>
    </row>
    <row r="919" spans="1:11">
      <c r="A919" s="99"/>
      <c r="C919" s="91"/>
      <c r="D919" s="150">
        <v>34242</v>
      </c>
      <c r="E919" s="151">
        <v>0.11599999999999999</v>
      </c>
      <c r="F919" s="152">
        <v>6.7595250000000009E-2</v>
      </c>
      <c r="G919" s="153">
        <f t="shared" si="13"/>
        <v>4.8404749999999983E-2</v>
      </c>
      <c r="H919" s="97"/>
      <c r="I919" s="97"/>
      <c r="J919" s="97"/>
      <c r="K919" s="97"/>
    </row>
    <row r="920" spans="1:11">
      <c r="A920" s="99"/>
      <c r="C920" s="91"/>
      <c r="D920" s="150">
        <v>34275</v>
      </c>
      <c r="E920" s="151">
        <v>0.10800000000000001</v>
      </c>
      <c r="F920" s="152">
        <v>6.6035699999999989E-2</v>
      </c>
      <c r="G920" s="153">
        <f t="shared" si="13"/>
        <v>4.1964300000000024E-2</v>
      </c>
      <c r="H920" s="97"/>
      <c r="I920" s="97"/>
      <c r="J920" s="97"/>
      <c r="K920" s="97"/>
    </row>
    <row r="921" spans="1:11">
      <c r="A921" s="99"/>
      <c r="C921" s="91"/>
      <c r="D921" s="150">
        <v>34285</v>
      </c>
      <c r="E921" s="151">
        <v>0.12</v>
      </c>
      <c r="F921" s="152">
        <v>6.5667450000000002E-2</v>
      </c>
      <c r="G921" s="153">
        <f t="shared" si="13"/>
        <v>5.4332549999999993E-2</v>
      </c>
      <c r="H921" s="97"/>
      <c r="I921" s="97"/>
      <c r="J921" s="97"/>
      <c r="K921" s="97"/>
    </row>
    <row r="922" spans="1:11">
      <c r="A922" s="99"/>
      <c r="C922" s="91"/>
      <c r="D922" s="150">
        <v>34299</v>
      </c>
      <c r="E922" s="151">
        <v>0.11</v>
      </c>
      <c r="F922" s="152">
        <v>6.5216300000000005E-2</v>
      </c>
      <c r="G922" s="153">
        <f t="shared" si="13"/>
        <v>4.4783699999999996E-2</v>
      </c>
      <c r="H922" s="97"/>
      <c r="I922" s="97"/>
      <c r="J922" s="97"/>
      <c r="K922" s="97"/>
    </row>
    <row r="923" spans="1:11">
      <c r="A923" s="99"/>
      <c r="C923" s="91"/>
      <c r="D923" s="150">
        <v>34317</v>
      </c>
      <c r="E923" s="151">
        <v>0.10550000000000001</v>
      </c>
      <c r="F923" s="152">
        <v>6.4831800000000009E-2</v>
      </c>
      <c r="G923" s="153">
        <f t="shared" si="13"/>
        <v>4.0668200000000002E-2</v>
      </c>
      <c r="H923" s="97"/>
      <c r="I923" s="97"/>
      <c r="J923" s="97"/>
      <c r="K923" s="97"/>
    </row>
    <row r="924" spans="1:11">
      <c r="A924" s="99"/>
      <c r="C924" s="91"/>
      <c r="D924" s="150">
        <v>34319</v>
      </c>
      <c r="E924" s="151">
        <v>0.106</v>
      </c>
      <c r="F924" s="152">
        <v>6.4788399999999996E-2</v>
      </c>
      <c r="G924" s="153">
        <f t="shared" si="13"/>
        <v>4.1211600000000001E-2</v>
      </c>
      <c r="H924" s="97"/>
      <c r="I924" s="97"/>
      <c r="J924" s="97"/>
      <c r="K924" s="97"/>
    </row>
    <row r="925" spans="1:11">
      <c r="A925" s="99"/>
      <c r="C925" s="91"/>
      <c r="D925" s="150">
        <v>34324</v>
      </c>
      <c r="E925" s="151">
        <v>0.113</v>
      </c>
      <c r="F925" s="152">
        <v>6.4714499999999994E-2</v>
      </c>
      <c r="G925" s="153">
        <f t="shared" si="13"/>
        <v>4.8285500000000009E-2</v>
      </c>
      <c r="H925" s="97"/>
      <c r="I925" s="97"/>
      <c r="J925" s="97"/>
      <c r="K925" s="97"/>
    </row>
    <row r="926" spans="1:11">
      <c r="A926" s="99"/>
      <c r="C926" s="91"/>
      <c r="D926" s="150">
        <v>34338</v>
      </c>
      <c r="E926" s="151">
        <v>0.1007</v>
      </c>
      <c r="F926" s="152">
        <v>6.4436249999999987E-2</v>
      </c>
      <c r="G926" s="153">
        <f t="shared" si="13"/>
        <v>3.6263750000000011E-2</v>
      </c>
      <c r="H926" s="97"/>
      <c r="I926" s="97"/>
      <c r="J926" s="97"/>
      <c r="K926" s="97"/>
    </row>
    <row r="927" spans="1:11">
      <c r="A927" s="99"/>
      <c r="C927" s="91"/>
      <c r="D927" s="150">
        <v>34347</v>
      </c>
      <c r="E927" s="151">
        <v>0.11</v>
      </c>
      <c r="F927" s="152">
        <v>6.4193749999999994E-2</v>
      </c>
      <c r="G927" s="153">
        <f t="shared" si="13"/>
        <v>4.5806250000000007E-2</v>
      </c>
      <c r="H927" s="97"/>
      <c r="I927" s="97"/>
      <c r="J927" s="97"/>
      <c r="K927" s="97"/>
    </row>
    <row r="928" spans="1:11">
      <c r="A928" s="99"/>
      <c r="C928" s="91"/>
      <c r="D928" s="150">
        <v>34355</v>
      </c>
      <c r="E928" s="151">
        <v>0.11</v>
      </c>
      <c r="F928" s="152">
        <v>6.4030500000000004E-2</v>
      </c>
      <c r="G928" s="153">
        <f t="shared" si="13"/>
        <v>4.5969499999999996E-2</v>
      </c>
      <c r="H928" s="97"/>
      <c r="I928" s="97"/>
      <c r="J928" s="97"/>
      <c r="K928" s="97"/>
    </row>
    <row r="929" spans="1:11">
      <c r="A929" s="99"/>
      <c r="C929" s="91"/>
      <c r="D929" s="150">
        <v>34362</v>
      </c>
      <c r="E929" s="151">
        <v>0.11349999999999999</v>
      </c>
      <c r="F929" s="152">
        <v>6.3917250000000023E-2</v>
      </c>
      <c r="G929" s="153">
        <f t="shared" si="13"/>
        <v>4.9582749999999967E-2</v>
      </c>
      <c r="H929" s="97"/>
      <c r="I929" s="97"/>
      <c r="J929" s="97"/>
      <c r="K929" s="97"/>
    </row>
    <row r="930" spans="1:11">
      <c r="A930" s="99"/>
      <c r="C930" s="91"/>
      <c r="D930" s="150">
        <v>34368</v>
      </c>
      <c r="E930" s="151">
        <v>0.114</v>
      </c>
      <c r="F930" s="152">
        <v>6.3810850000000016E-2</v>
      </c>
      <c r="G930" s="153">
        <f t="shared" si="13"/>
        <v>5.0189149999999988E-2</v>
      </c>
      <c r="H930" s="97"/>
      <c r="I930" s="97"/>
      <c r="J930" s="97"/>
      <c r="K930" s="97"/>
    </row>
    <row r="931" spans="1:11">
      <c r="A931" s="99"/>
      <c r="C931" s="91"/>
      <c r="D931" s="150">
        <v>34382</v>
      </c>
      <c r="E931" s="151">
        <v>0.106</v>
      </c>
      <c r="F931" s="152">
        <v>6.3606599999999999E-2</v>
      </c>
      <c r="G931" s="153">
        <f t="shared" si="13"/>
        <v>4.2393399999999998E-2</v>
      </c>
      <c r="H931" s="97"/>
      <c r="I931" s="97"/>
      <c r="J931" s="97"/>
      <c r="K931" s="97"/>
    </row>
    <row r="932" spans="1:11">
      <c r="A932" s="99"/>
      <c r="C932" s="91"/>
      <c r="D932" s="150">
        <v>34390</v>
      </c>
      <c r="E932" s="151">
        <v>0.12</v>
      </c>
      <c r="F932" s="152">
        <v>6.352049999999998E-2</v>
      </c>
      <c r="G932" s="153">
        <f t="shared" si="13"/>
        <v>5.6479500000000016E-2</v>
      </c>
      <c r="H932" s="97"/>
      <c r="I932" s="97"/>
      <c r="J932" s="97"/>
      <c r="K932" s="97"/>
    </row>
    <row r="933" spans="1:11">
      <c r="A933" s="99"/>
      <c r="C933" s="91"/>
      <c r="D933" s="150">
        <v>34390</v>
      </c>
      <c r="E933" s="151">
        <v>0.1125</v>
      </c>
      <c r="F933" s="152">
        <v>6.352049999999998E-2</v>
      </c>
      <c r="G933" s="153">
        <f t="shared" si="13"/>
        <v>4.8979500000000023E-2</v>
      </c>
      <c r="H933" s="97"/>
      <c r="I933" s="97"/>
      <c r="J933" s="97"/>
      <c r="K933" s="97"/>
    </row>
    <row r="934" spans="1:11">
      <c r="A934" s="99"/>
      <c r="C934" s="91"/>
      <c r="D934" s="150">
        <v>34394</v>
      </c>
      <c r="E934" s="151">
        <v>0.11</v>
      </c>
      <c r="F934" s="152">
        <v>6.3491299999999987E-2</v>
      </c>
      <c r="G934" s="153">
        <f t="shared" si="13"/>
        <v>4.6508700000000014E-2</v>
      </c>
      <c r="H934" s="97"/>
      <c r="I934" s="97"/>
      <c r="J934" s="97"/>
      <c r="K934" s="97"/>
    </row>
    <row r="935" spans="1:11">
      <c r="A935" s="99"/>
      <c r="C935" s="91"/>
      <c r="D935" s="150">
        <v>34397</v>
      </c>
      <c r="E935" s="151">
        <v>0.11</v>
      </c>
      <c r="F935" s="152">
        <v>6.3467199999999988E-2</v>
      </c>
      <c r="G935" s="153">
        <f t="shared" si="13"/>
        <v>4.6532800000000013E-2</v>
      </c>
      <c r="H935" s="97"/>
      <c r="I935" s="97"/>
      <c r="J935" s="97"/>
      <c r="K935" s="97"/>
    </row>
    <row r="936" spans="1:11">
      <c r="A936" s="99"/>
      <c r="C936" s="91"/>
      <c r="D936" s="150">
        <v>34449</v>
      </c>
      <c r="E936" s="151">
        <v>0.11</v>
      </c>
      <c r="F936" s="152">
        <v>6.4050399999999993E-2</v>
      </c>
      <c r="G936" s="153">
        <f t="shared" si="13"/>
        <v>4.5949600000000007E-2</v>
      </c>
      <c r="H936" s="97"/>
      <c r="I936" s="97"/>
      <c r="J936" s="97"/>
      <c r="K936" s="97"/>
    </row>
    <row r="937" spans="1:11">
      <c r="A937" s="99"/>
      <c r="C937" s="91"/>
      <c r="D937" s="150">
        <v>34464</v>
      </c>
      <c r="E937" s="151">
        <v>0.11749999999999999</v>
      </c>
      <c r="F937" s="152">
        <v>6.4452750000000003E-2</v>
      </c>
      <c r="G937" s="153">
        <f t="shared" si="13"/>
        <v>5.304724999999999E-2</v>
      </c>
      <c r="H937" s="97"/>
      <c r="I937" s="97"/>
      <c r="J937" s="97"/>
      <c r="K937" s="97"/>
    </row>
    <row r="938" spans="1:11">
      <c r="A938" s="99"/>
      <c r="C938" s="91"/>
      <c r="D938" s="150">
        <v>34467</v>
      </c>
      <c r="E938" s="151">
        <v>0.105</v>
      </c>
      <c r="F938" s="152">
        <v>6.4604400000000006E-2</v>
      </c>
      <c r="G938" s="153">
        <f t="shared" si="13"/>
        <v>4.039559999999999E-2</v>
      </c>
      <c r="H938" s="97"/>
      <c r="I938" s="97"/>
      <c r="J938" s="97"/>
      <c r="K938" s="97"/>
    </row>
    <row r="939" spans="1:11">
      <c r="A939" s="99"/>
      <c r="C939" s="91"/>
      <c r="D939" s="150">
        <v>34488</v>
      </c>
      <c r="E939" s="151">
        <v>0.11</v>
      </c>
      <c r="F939" s="152">
        <v>6.5365500000000021E-2</v>
      </c>
      <c r="G939" s="153">
        <f t="shared" si="13"/>
        <v>4.463449999999998E-2</v>
      </c>
      <c r="H939" s="97"/>
      <c r="I939" s="97"/>
      <c r="J939" s="97"/>
      <c r="K939" s="97"/>
    </row>
    <row r="940" spans="1:11">
      <c r="A940" s="99"/>
      <c r="C940" s="91"/>
      <c r="D940" s="150">
        <v>34512</v>
      </c>
      <c r="E940" s="151">
        <v>0.114</v>
      </c>
      <c r="F940" s="152">
        <v>6.6465950000000038E-2</v>
      </c>
      <c r="G940" s="153">
        <f t="shared" si="13"/>
        <v>4.7534049999999967E-2</v>
      </c>
      <c r="H940" s="97"/>
      <c r="I940" s="97"/>
      <c r="J940" s="97"/>
      <c r="K940" s="97"/>
    </row>
    <row r="941" spans="1:11">
      <c r="A941" s="99"/>
      <c r="C941" s="91"/>
      <c r="D941" s="150">
        <v>34551</v>
      </c>
      <c r="E941" s="151">
        <v>0.1275</v>
      </c>
      <c r="F941" s="152">
        <v>6.8753100000000039E-2</v>
      </c>
      <c r="G941" s="153">
        <f t="shared" si="13"/>
        <v>5.8746899999999963E-2</v>
      </c>
      <c r="H941" s="97"/>
      <c r="I941" s="97"/>
      <c r="J941" s="97"/>
      <c r="K941" s="97"/>
    </row>
    <row r="942" spans="1:11">
      <c r="A942" s="99"/>
      <c r="C942" s="91"/>
      <c r="D942" s="150">
        <v>34638</v>
      </c>
      <c r="E942" s="151">
        <v>0.1</v>
      </c>
      <c r="F942" s="152">
        <v>7.325999999999995E-2</v>
      </c>
      <c r="G942" s="153">
        <f t="shared" si="13"/>
        <v>2.6740000000000055E-2</v>
      </c>
      <c r="H942" s="97"/>
      <c r="I942" s="97"/>
      <c r="J942" s="97"/>
      <c r="K942" s="97"/>
    </row>
    <row r="943" spans="1:11">
      <c r="A943" s="99"/>
      <c r="C943" s="91"/>
      <c r="D943" s="150">
        <v>34647</v>
      </c>
      <c r="E943" s="151">
        <v>0.1085</v>
      </c>
      <c r="F943" s="152">
        <v>7.3902649999999959E-2</v>
      </c>
      <c r="G943" s="153">
        <f t="shared" ref="G943:G1006" si="14">E943-F943</f>
        <v>3.4597350000000041E-2</v>
      </c>
      <c r="H943" s="97"/>
      <c r="I943" s="97"/>
      <c r="J943" s="97"/>
      <c r="K943" s="97"/>
    </row>
    <row r="944" spans="1:11">
      <c r="A944" s="99"/>
      <c r="C944" s="91"/>
      <c r="D944" s="150">
        <v>34647</v>
      </c>
      <c r="E944" s="151">
        <v>0.1085</v>
      </c>
      <c r="F944" s="152">
        <v>7.3902649999999959E-2</v>
      </c>
      <c r="G944" s="153">
        <f t="shared" si="14"/>
        <v>3.4597350000000041E-2</v>
      </c>
      <c r="H944" s="97"/>
      <c r="I944" s="97"/>
      <c r="J944" s="97"/>
      <c r="K944" s="97"/>
    </row>
    <row r="945" spans="1:11">
      <c r="A945" s="99"/>
      <c r="C945" s="91"/>
      <c r="D945" s="150">
        <v>34656</v>
      </c>
      <c r="E945" s="151">
        <v>0.11199999999999999</v>
      </c>
      <c r="F945" s="152">
        <v>7.4503099999999961E-2</v>
      </c>
      <c r="G945" s="153">
        <f t="shared" si="14"/>
        <v>3.7496900000000027E-2</v>
      </c>
      <c r="H945" s="97"/>
      <c r="I945" s="97"/>
      <c r="J945" s="97"/>
      <c r="K945" s="97"/>
    </row>
    <row r="946" spans="1:11">
      <c r="A946" s="99"/>
      <c r="C946" s="91"/>
      <c r="D946" s="150">
        <v>34660</v>
      </c>
      <c r="E946" s="151">
        <v>0.11599999999999999</v>
      </c>
      <c r="F946" s="152">
        <v>7.4667049999999943E-2</v>
      </c>
      <c r="G946" s="153">
        <f t="shared" si="14"/>
        <v>4.1332950000000049E-2</v>
      </c>
      <c r="H946" s="97"/>
      <c r="I946" s="97"/>
      <c r="J946" s="97"/>
      <c r="K946" s="97"/>
    </row>
    <row r="947" spans="1:11">
      <c r="A947" s="99"/>
      <c r="C947" s="91"/>
      <c r="D947" s="150">
        <v>34666</v>
      </c>
      <c r="E947" s="151">
        <v>0.1106</v>
      </c>
      <c r="F947" s="152">
        <v>7.4943649999999959E-2</v>
      </c>
      <c r="G947" s="153">
        <f t="shared" si="14"/>
        <v>3.5656350000000045E-2</v>
      </c>
      <c r="H947" s="97"/>
      <c r="I947" s="97"/>
      <c r="J947" s="97"/>
      <c r="K947" s="97"/>
    </row>
    <row r="948" spans="1:11">
      <c r="A948" s="99"/>
      <c r="C948" s="91"/>
      <c r="D948" s="150">
        <v>34676</v>
      </c>
      <c r="E948" s="151">
        <v>0.11699999999999999</v>
      </c>
      <c r="F948" s="152">
        <v>7.5430749999999977E-2</v>
      </c>
      <c r="G948" s="153">
        <f t="shared" si="14"/>
        <v>4.1569250000000016E-2</v>
      </c>
      <c r="H948" s="97"/>
      <c r="I948" s="97"/>
      <c r="J948" s="97"/>
      <c r="K948" s="97"/>
    </row>
    <row r="949" spans="1:11">
      <c r="A949" s="99"/>
      <c r="C949" s="91"/>
      <c r="D949" s="150">
        <v>34676</v>
      </c>
      <c r="E949" s="151">
        <v>0.115</v>
      </c>
      <c r="F949" s="152">
        <v>7.5430749999999977E-2</v>
      </c>
      <c r="G949" s="153">
        <f t="shared" si="14"/>
        <v>3.9569250000000028E-2</v>
      </c>
      <c r="H949" s="97"/>
      <c r="I949" s="97"/>
      <c r="J949" s="97"/>
      <c r="K949" s="97"/>
    </row>
    <row r="950" spans="1:11">
      <c r="A950" s="99"/>
      <c r="C950" s="91"/>
      <c r="D950" s="150">
        <v>34682</v>
      </c>
      <c r="E950" s="151">
        <v>0.10949999999999999</v>
      </c>
      <c r="F950" s="152">
        <v>7.5638949999999955E-2</v>
      </c>
      <c r="G950" s="153">
        <f t="shared" si="14"/>
        <v>3.3861050000000031E-2</v>
      </c>
      <c r="H950" s="97"/>
      <c r="I950" s="97"/>
      <c r="J950" s="97"/>
      <c r="K950" s="97"/>
    </row>
    <row r="951" spans="1:11">
      <c r="A951" s="99"/>
      <c r="C951" s="91"/>
      <c r="D951" s="150">
        <v>34683</v>
      </c>
      <c r="E951" s="151">
        <v>0.115</v>
      </c>
      <c r="F951" s="152">
        <v>7.5684549999999975E-2</v>
      </c>
      <c r="G951" s="153">
        <f t="shared" si="14"/>
        <v>3.931545000000003E-2</v>
      </c>
      <c r="H951" s="97"/>
      <c r="I951" s="97"/>
      <c r="J951" s="97"/>
      <c r="K951" s="97"/>
    </row>
    <row r="952" spans="1:11">
      <c r="A952" s="99"/>
      <c r="C952" s="91"/>
      <c r="D952" s="150">
        <v>34687</v>
      </c>
      <c r="E952" s="151">
        <v>0.115</v>
      </c>
      <c r="F952" s="152">
        <v>7.5776899999999967E-2</v>
      </c>
      <c r="G952" s="153">
        <f t="shared" si="14"/>
        <v>3.9223100000000038E-2</v>
      </c>
      <c r="H952" s="97"/>
      <c r="I952" s="97"/>
      <c r="J952" s="97"/>
      <c r="K952" s="97"/>
    </row>
    <row r="953" spans="1:11">
      <c r="A953" s="99"/>
      <c r="C953" s="91"/>
      <c r="D953" s="150">
        <v>34696</v>
      </c>
      <c r="E953" s="151">
        <v>0.1215</v>
      </c>
      <c r="F953" s="152">
        <v>7.6109499999999997E-2</v>
      </c>
      <c r="G953" s="153">
        <f t="shared" si="14"/>
        <v>4.53905E-2</v>
      </c>
      <c r="H953" s="97"/>
      <c r="I953" s="97"/>
      <c r="J953" s="97"/>
      <c r="K953" s="97"/>
    </row>
    <row r="954" spans="1:11">
      <c r="A954" s="99"/>
      <c r="C954" s="91"/>
      <c r="D954" s="150">
        <v>34708</v>
      </c>
      <c r="E954" s="151">
        <v>0.12279999999999999</v>
      </c>
      <c r="F954" s="152">
        <v>7.6415700000000003E-2</v>
      </c>
      <c r="G954" s="153">
        <f t="shared" si="14"/>
        <v>4.6384299999999989E-2</v>
      </c>
      <c r="H954" s="97"/>
      <c r="I954" s="97"/>
      <c r="J954" s="97"/>
      <c r="K954" s="97"/>
    </row>
    <row r="955" spans="1:11">
      <c r="A955" s="99"/>
      <c r="C955" s="91"/>
      <c r="D955" s="150">
        <v>34730</v>
      </c>
      <c r="E955" s="151">
        <v>0.11</v>
      </c>
      <c r="F955" s="152">
        <v>7.6871200000000001E-2</v>
      </c>
      <c r="G955" s="153">
        <f t="shared" si="14"/>
        <v>3.31288E-2</v>
      </c>
      <c r="H955" s="97"/>
      <c r="I955" s="97"/>
      <c r="J955" s="97"/>
      <c r="K955" s="97"/>
    </row>
    <row r="956" spans="1:11">
      <c r="A956" s="99"/>
      <c r="C956" s="91"/>
      <c r="D956" s="150">
        <v>34740</v>
      </c>
      <c r="E956" s="151">
        <v>0.126</v>
      </c>
      <c r="F956" s="152">
        <v>7.7012350000000007E-2</v>
      </c>
      <c r="G956" s="153">
        <f t="shared" si="14"/>
        <v>4.8987649999999994E-2</v>
      </c>
      <c r="H956" s="97"/>
      <c r="I956" s="97"/>
      <c r="J956" s="97"/>
      <c r="K956" s="97"/>
    </row>
    <row r="957" spans="1:11">
      <c r="A957" s="99"/>
      <c r="C957" s="91"/>
      <c r="D957" s="150">
        <v>34747</v>
      </c>
      <c r="E957" s="151">
        <v>0.11900000000000001</v>
      </c>
      <c r="F957" s="152">
        <v>7.702225E-2</v>
      </c>
      <c r="G957" s="153">
        <f t="shared" si="14"/>
        <v>4.1977750000000008E-2</v>
      </c>
      <c r="H957" s="97"/>
      <c r="I957" s="97"/>
      <c r="J957" s="97"/>
      <c r="K957" s="97"/>
    </row>
    <row r="958" spans="1:11">
      <c r="A958" s="99"/>
      <c r="C958" s="91"/>
      <c r="D958" s="150">
        <v>34767</v>
      </c>
      <c r="E958" s="151">
        <v>0.115</v>
      </c>
      <c r="F958" s="152">
        <v>7.7145500000000033E-2</v>
      </c>
      <c r="G958" s="153">
        <f t="shared" si="14"/>
        <v>3.7854499999999972E-2</v>
      </c>
      <c r="H958" s="97"/>
      <c r="I958" s="97"/>
      <c r="J958" s="97"/>
      <c r="K958" s="97"/>
    </row>
    <row r="959" spans="1:11">
      <c r="A959" s="99"/>
      <c r="C959" s="91"/>
      <c r="D959" s="150">
        <v>34778</v>
      </c>
      <c r="E959" s="151">
        <v>0.12</v>
      </c>
      <c r="F959" s="152">
        <v>7.7185199999999995E-2</v>
      </c>
      <c r="G959" s="153">
        <f t="shared" si="14"/>
        <v>4.28148E-2</v>
      </c>
      <c r="H959" s="97"/>
      <c r="I959" s="97"/>
      <c r="J959" s="97"/>
      <c r="K959" s="97"/>
    </row>
    <row r="960" spans="1:11">
      <c r="A960" s="99"/>
      <c r="C960" s="91"/>
      <c r="D960" s="150">
        <v>34781</v>
      </c>
      <c r="E960" s="151">
        <v>0.12809999999999999</v>
      </c>
      <c r="F960" s="152">
        <v>7.7198849999999999E-2</v>
      </c>
      <c r="G960" s="153">
        <f t="shared" si="14"/>
        <v>5.0901149999999992E-2</v>
      </c>
      <c r="H960" s="97"/>
      <c r="I960" s="97"/>
      <c r="J960" s="97"/>
      <c r="K960" s="97"/>
    </row>
    <row r="961" spans="1:11">
      <c r="A961" s="99"/>
      <c r="C961" s="91"/>
      <c r="D961" s="150">
        <v>34787</v>
      </c>
      <c r="E961" s="151">
        <v>0.11599999999999999</v>
      </c>
      <c r="F961" s="152">
        <v>7.7181400000000011E-2</v>
      </c>
      <c r="G961" s="153">
        <f t="shared" si="14"/>
        <v>3.8818599999999981E-2</v>
      </c>
      <c r="H961" s="97"/>
      <c r="I961" s="97"/>
      <c r="J961" s="97"/>
      <c r="K961" s="97"/>
    </row>
    <row r="962" spans="1:11">
      <c r="A962" s="99"/>
      <c r="C962" s="91"/>
      <c r="D962" s="150">
        <v>34795</v>
      </c>
      <c r="E962" s="151">
        <v>0.111</v>
      </c>
      <c r="F962" s="152">
        <v>7.7147150000000025E-2</v>
      </c>
      <c r="G962" s="153">
        <f t="shared" si="14"/>
        <v>3.3852849999999976E-2</v>
      </c>
      <c r="H962" s="97"/>
      <c r="I962" s="97"/>
      <c r="J962" s="97"/>
      <c r="K962" s="97"/>
    </row>
    <row r="963" spans="1:11">
      <c r="A963" s="99"/>
      <c r="C963" s="91"/>
      <c r="D963" s="150">
        <v>34796</v>
      </c>
      <c r="E963" s="151">
        <v>0.11</v>
      </c>
      <c r="F963" s="152">
        <v>7.7135950000000009E-2</v>
      </c>
      <c r="G963" s="153">
        <f t="shared" si="14"/>
        <v>3.2864049999999992E-2</v>
      </c>
      <c r="H963" s="97"/>
      <c r="I963" s="97"/>
      <c r="J963" s="97"/>
      <c r="K963" s="97"/>
    </row>
    <row r="964" spans="1:11">
      <c r="A964" s="99"/>
      <c r="C964" s="91"/>
      <c r="D964" s="150">
        <v>34808</v>
      </c>
      <c r="E964" s="151">
        <v>0.11</v>
      </c>
      <c r="F964" s="152">
        <v>7.7022200000000013E-2</v>
      </c>
      <c r="G964" s="153">
        <f t="shared" si="14"/>
        <v>3.2977799999999988E-2</v>
      </c>
      <c r="H964" s="97"/>
      <c r="I964" s="97"/>
      <c r="J964" s="97"/>
      <c r="K964" s="97"/>
    </row>
    <row r="965" spans="1:11">
      <c r="A965" s="99"/>
      <c r="C965" s="91"/>
      <c r="D965" s="150">
        <v>34831</v>
      </c>
      <c r="E965" s="151">
        <v>0.11630000000000001</v>
      </c>
      <c r="F965" s="152">
        <v>7.6766000000000015E-2</v>
      </c>
      <c r="G965" s="153">
        <f t="shared" si="14"/>
        <v>3.9534E-2</v>
      </c>
      <c r="H965" s="97"/>
      <c r="I965" s="97"/>
      <c r="J965" s="97"/>
      <c r="K965" s="97"/>
    </row>
    <row r="966" spans="1:11">
      <c r="A966" s="99"/>
      <c r="C966" s="91"/>
      <c r="D966" s="150">
        <v>34844</v>
      </c>
      <c r="E966" s="151">
        <v>0.11199999999999999</v>
      </c>
      <c r="F966" s="152">
        <v>7.6473500000000014E-2</v>
      </c>
      <c r="G966" s="153">
        <f t="shared" si="14"/>
        <v>3.5526499999999975E-2</v>
      </c>
      <c r="H966" s="97"/>
      <c r="I966" s="97"/>
      <c r="J966" s="97"/>
      <c r="K966" s="97"/>
    </row>
    <row r="967" spans="1:11">
      <c r="A967" s="99"/>
      <c r="C967" s="91"/>
      <c r="D967" s="150">
        <v>34859</v>
      </c>
      <c r="E967" s="151">
        <v>0.1125</v>
      </c>
      <c r="F967" s="152">
        <v>7.5996250000000029E-2</v>
      </c>
      <c r="G967" s="153">
        <f t="shared" si="14"/>
        <v>3.6503749999999974E-2</v>
      </c>
      <c r="H967" s="97"/>
      <c r="I967" s="97"/>
      <c r="J967" s="97"/>
      <c r="K967" s="97"/>
    </row>
    <row r="968" spans="1:11">
      <c r="A968" s="99"/>
      <c r="C968" s="91"/>
      <c r="D968" s="150">
        <v>34871</v>
      </c>
      <c r="E968" s="151">
        <v>0.1225</v>
      </c>
      <c r="F968" s="152">
        <v>7.558690000000004E-2</v>
      </c>
      <c r="G968" s="153">
        <f t="shared" si="14"/>
        <v>4.6913099999999958E-2</v>
      </c>
      <c r="H968" s="97"/>
      <c r="I968" s="97"/>
      <c r="J968" s="97"/>
      <c r="K968" s="97"/>
    </row>
    <row r="969" spans="1:11">
      <c r="A969" s="99"/>
      <c r="C969" s="91"/>
      <c r="D969" s="150">
        <v>34880</v>
      </c>
      <c r="E969" s="151">
        <v>0.111</v>
      </c>
      <c r="F969" s="152">
        <v>7.5162650000000053E-2</v>
      </c>
      <c r="G969" s="153">
        <f t="shared" si="14"/>
        <v>3.5837349999999948E-2</v>
      </c>
      <c r="H969" s="97"/>
      <c r="I969" s="97"/>
      <c r="J969" s="97"/>
      <c r="K969" s="97"/>
    </row>
    <row r="970" spans="1:11">
      <c r="A970" s="99"/>
      <c r="C970" s="91"/>
      <c r="D970" s="150">
        <v>34953</v>
      </c>
      <c r="E970" s="151">
        <v>0.113</v>
      </c>
      <c r="F970" s="152">
        <v>7.2048500000000029E-2</v>
      </c>
      <c r="G970" s="153">
        <f t="shared" si="14"/>
        <v>4.0951499999999974E-2</v>
      </c>
      <c r="H970" s="97"/>
      <c r="I970" s="97"/>
      <c r="J970" s="97"/>
      <c r="K970" s="97"/>
    </row>
    <row r="971" spans="1:11">
      <c r="A971" s="99"/>
      <c r="C971" s="91"/>
      <c r="D971" s="150">
        <v>34969</v>
      </c>
      <c r="E971" s="151">
        <v>0.11749999999999999</v>
      </c>
      <c r="F971" s="152">
        <v>7.1246950000000045E-2</v>
      </c>
      <c r="G971" s="153">
        <f t="shared" si="14"/>
        <v>4.6253049999999948E-2</v>
      </c>
      <c r="H971" s="97"/>
      <c r="I971" s="97"/>
      <c r="J971" s="97"/>
      <c r="K971" s="97"/>
    </row>
    <row r="972" spans="1:11">
      <c r="A972" s="99"/>
      <c r="C972" s="91"/>
      <c r="D972" s="150">
        <v>34969</v>
      </c>
      <c r="E972" s="151">
        <v>0.115</v>
      </c>
      <c r="F972" s="152">
        <v>7.1246950000000045E-2</v>
      </c>
      <c r="G972" s="153">
        <f t="shared" si="14"/>
        <v>4.375304999999996E-2</v>
      </c>
      <c r="H972" s="97"/>
      <c r="I972" s="97"/>
      <c r="J972" s="97"/>
      <c r="K972" s="97"/>
    </row>
    <row r="973" spans="1:11">
      <c r="A973" s="99"/>
      <c r="C973" s="91"/>
      <c r="D973" s="150">
        <v>34969</v>
      </c>
      <c r="E973" s="151">
        <v>0.113</v>
      </c>
      <c r="F973" s="152">
        <v>7.1246950000000045E-2</v>
      </c>
      <c r="G973" s="153">
        <f t="shared" si="14"/>
        <v>4.1753049999999958E-2</v>
      </c>
      <c r="H973" s="97"/>
      <c r="I973" s="97"/>
      <c r="J973" s="97"/>
      <c r="K973" s="97"/>
    </row>
    <row r="974" spans="1:11">
      <c r="A974" s="99"/>
      <c r="C974" s="91"/>
      <c r="D974" s="150">
        <v>34971</v>
      </c>
      <c r="E974" s="151">
        <v>0.11</v>
      </c>
      <c r="F974" s="152">
        <v>7.111730000000005E-2</v>
      </c>
      <c r="G974" s="153">
        <f t="shared" si="14"/>
        <v>3.8882699999999951E-2</v>
      </c>
      <c r="H974" s="97"/>
      <c r="I974" s="97"/>
      <c r="J974" s="97"/>
      <c r="K974" s="97"/>
    </row>
    <row r="975" spans="1:11">
      <c r="A975" s="99"/>
      <c r="C975" s="91"/>
      <c r="D975" s="150">
        <v>35012</v>
      </c>
      <c r="E975" s="151">
        <v>0.12359999999999999</v>
      </c>
      <c r="F975" s="152">
        <v>6.8974699999999972E-2</v>
      </c>
      <c r="G975" s="153">
        <f t="shared" si="14"/>
        <v>5.4625300000000016E-2</v>
      </c>
      <c r="H975" s="97"/>
      <c r="I975" s="97"/>
      <c r="J975" s="97"/>
      <c r="K975" s="97"/>
    </row>
    <row r="976" spans="1:11">
      <c r="A976" s="99"/>
      <c r="C976" s="91"/>
      <c r="D976" s="150">
        <v>35012</v>
      </c>
      <c r="E976" s="151">
        <v>0.11380000000000001</v>
      </c>
      <c r="F976" s="152">
        <v>6.8974699999999972E-2</v>
      </c>
      <c r="G976" s="153">
        <f t="shared" si="14"/>
        <v>4.482530000000004E-2</v>
      </c>
      <c r="H976" s="97"/>
      <c r="I976" s="97"/>
      <c r="J976" s="97"/>
      <c r="K976" s="97"/>
    </row>
    <row r="977" spans="1:11">
      <c r="A977" s="99"/>
      <c r="C977" s="91"/>
      <c r="D977" s="150">
        <v>35020</v>
      </c>
      <c r="E977" s="151">
        <v>0.11</v>
      </c>
      <c r="F977" s="152">
        <v>6.8561899999999981E-2</v>
      </c>
      <c r="G977" s="153">
        <f t="shared" si="14"/>
        <v>4.1438100000000019E-2</v>
      </c>
      <c r="H977" s="97"/>
      <c r="I977" s="97"/>
      <c r="J977" s="97"/>
      <c r="K977" s="97"/>
    </row>
    <row r="978" spans="1:11">
      <c r="A978" s="99"/>
      <c r="C978" s="91"/>
      <c r="D978" s="150">
        <v>35037</v>
      </c>
      <c r="E978" s="151">
        <v>0.11349999999999999</v>
      </c>
      <c r="F978" s="152">
        <v>6.7808749999999987E-2</v>
      </c>
      <c r="G978" s="153">
        <f t="shared" si="14"/>
        <v>4.5691250000000003E-2</v>
      </c>
      <c r="H978" s="97"/>
      <c r="I978" s="97"/>
      <c r="J978" s="97"/>
      <c r="K978" s="97"/>
    </row>
    <row r="979" spans="1:11">
      <c r="A979" s="99"/>
      <c r="C979" s="91"/>
      <c r="D979" s="150">
        <v>35044</v>
      </c>
      <c r="E979" s="151">
        <v>0.114</v>
      </c>
      <c r="F979" s="152">
        <v>6.7446349999999988E-2</v>
      </c>
      <c r="G979" s="153">
        <f t="shared" si="14"/>
        <v>4.6553650000000016E-2</v>
      </c>
      <c r="H979" s="97"/>
      <c r="I979" s="97"/>
      <c r="J979" s="97"/>
      <c r="K979" s="97"/>
    </row>
    <row r="980" spans="1:11">
      <c r="A980" s="99"/>
      <c r="C980" s="91"/>
      <c r="D980" s="150">
        <v>35053</v>
      </c>
      <c r="E980" s="151">
        <v>0.11599999999999999</v>
      </c>
      <c r="F980" s="152">
        <v>6.6968399999999983E-2</v>
      </c>
      <c r="G980" s="153">
        <f t="shared" si="14"/>
        <v>4.9031600000000009E-2</v>
      </c>
      <c r="H980" s="97"/>
      <c r="I980" s="97"/>
      <c r="J980" s="97"/>
      <c r="K980" s="97"/>
    </row>
    <row r="981" spans="1:11">
      <c r="A981" s="99"/>
      <c r="C981" s="91"/>
      <c r="D981" s="150">
        <v>35060</v>
      </c>
      <c r="E981" s="151">
        <v>0.12</v>
      </c>
      <c r="F981" s="152">
        <v>6.6630349999999963E-2</v>
      </c>
      <c r="G981" s="153">
        <f t="shared" si="14"/>
        <v>5.3369650000000032E-2</v>
      </c>
      <c r="H981" s="97"/>
      <c r="I981" s="97"/>
      <c r="J981" s="97"/>
      <c r="K981" s="97"/>
    </row>
    <row r="982" spans="1:11">
      <c r="A982" s="99"/>
      <c r="C982" s="91"/>
      <c r="D982" s="150">
        <v>35100</v>
      </c>
      <c r="E982" s="151">
        <v>0.1225</v>
      </c>
      <c r="F982" s="152">
        <v>6.4800449999999982E-2</v>
      </c>
      <c r="G982" s="153">
        <f t="shared" si="14"/>
        <v>5.7699550000000016E-2</v>
      </c>
      <c r="H982" s="97"/>
      <c r="I982" s="97"/>
      <c r="J982" s="97"/>
      <c r="K982" s="97"/>
    </row>
    <row r="983" spans="1:11">
      <c r="A983" s="99"/>
      <c r="C983" s="91"/>
      <c r="D983" s="150">
        <v>35153</v>
      </c>
      <c r="E983" s="151">
        <v>0.1067</v>
      </c>
      <c r="F983" s="152">
        <v>6.4170899999999975E-2</v>
      </c>
      <c r="G983" s="153">
        <f t="shared" si="14"/>
        <v>4.2529100000000028E-2</v>
      </c>
      <c r="H983" s="97"/>
      <c r="I983" s="97"/>
      <c r="J983" s="97"/>
      <c r="K983" s="97"/>
    </row>
    <row r="984" spans="1:11">
      <c r="A984" s="99"/>
      <c r="C984" s="91"/>
      <c r="D984" s="150">
        <v>35163</v>
      </c>
      <c r="E984" s="151">
        <v>0.11</v>
      </c>
      <c r="F984" s="152">
        <v>6.4206799999999981E-2</v>
      </c>
      <c r="G984" s="153">
        <f t="shared" si="14"/>
        <v>4.579320000000002E-2</v>
      </c>
      <c r="H984" s="97"/>
      <c r="I984" s="97"/>
      <c r="J984" s="97"/>
      <c r="K984" s="97"/>
    </row>
    <row r="985" spans="1:11">
      <c r="A985" s="99"/>
      <c r="C985" s="91"/>
      <c r="D985" s="150">
        <v>35166</v>
      </c>
      <c r="E985" s="151">
        <v>0.12590000000000001</v>
      </c>
      <c r="F985" s="152">
        <v>6.4255300000000001E-2</v>
      </c>
      <c r="G985" s="153">
        <f t="shared" si="14"/>
        <v>6.1644700000000011E-2</v>
      </c>
      <c r="H985" s="97"/>
      <c r="I985" s="97"/>
      <c r="J985" s="97"/>
      <c r="K985" s="97"/>
    </row>
    <row r="986" spans="1:11">
      <c r="A986" s="99"/>
      <c r="C986" s="91"/>
      <c r="D986" s="150">
        <v>35166</v>
      </c>
      <c r="E986" s="151">
        <v>0.12590000000000001</v>
      </c>
      <c r="F986" s="152">
        <v>6.4255300000000001E-2</v>
      </c>
      <c r="G986" s="153">
        <f t="shared" si="14"/>
        <v>6.1644700000000011E-2</v>
      </c>
      <c r="H986" s="97"/>
      <c r="I986" s="97"/>
      <c r="J986" s="97"/>
      <c r="K986" s="97"/>
    </row>
    <row r="987" spans="1:11">
      <c r="A987" s="99"/>
      <c r="C987" s="91"/>
      <c r="D987" s="150">
        <v>35179</v>
      </c>
      <c r="E987" s="151">
        <v>0.1125</v>
      </c>
      <c r="F987" s="152">
        <v>6.4332050000000016E-2</v>
      </c>
      <c r="G987" s="153">
        <f t="shared" si="14"/>
        <v>4.8167949999999987E-2</v>
      </c>
      <c r="H987" s="97"/>
      <c r="I987" s="97"/>
      <c r="J987" s="97"/>
      <c r="K987" s="97"/>
    </row>
    <row r="988" spans="1:11">
      <c r="A988" s="99"/>
      <c r="C988" s="91"/>
      <c r="D988" s="150">
        <v>35185</v>
      </c>
      <c r="E988" s="151">
        <v>0.11</v>
      </c>
      <c r="F988" s="152">
        <v>6.4322050000000006E-2</v>
      </c>
      <c r="G988" s="153">
        <f t="shared" si="14"/>
        <v>4.5677949999999995E-2</v>
      </c>
      <c r="H988" s="97"/>
      <c r="I988" s="97"/>
      <c r="J988" s="97"/>
      <c r="K988" s="97"/>
    </row>
    <row r="989" spans="1:11">
      <c r="A989" s="99"/>
      <c r="C989" s="91"/>
      <c r="D989" s="150">
        <v>35198</v>
      </c>
      <c r="E989" s="151">
        <v>0.11</v>
      </c>
      <c r="F989" s="152">
        <v>6.4375450000000015E-2</v>
      </c>
      <c r="G989" s="153">
        <f t="shared" si="14"/>
        <v>4.5624549999999986E-2</v>
      </c>
      <c r="H989" s="97"/>
      <c r="I989" s="97"/>
      <c r="J989" s="97"/>
      <c r="K989" s="97"/>
    </row>
    <row r="990" spans="1:11">
      <c r="A990" s="99"/>
      <c r="C990" s="91"/>
      <c r="D990" s="150">
        <v>35208</v>
      </c>
      <c r="E990" s="151">
        <v>0.1125</v>
      </c>
      <c r="F990" s="152">
        <v>6.4346250000000008E-2</v>
      </c>
      <c r="G990" s="153">
        <f t="shared" si="14"/>
        <v>4.8153749999999995E-2</v>
      </c>
      <c r="H990" s="97"/>
      <c r="I990" s="97"/>
      <c r="J990" s="97"/>
      <c r="K990" s="97"/>
    </row>
    <row r="991" spans="1:11">
      <c r="A991" s="99"/>
      <c r="C991" s="91"/>
      <c r="D991" s="150">
        <v>35241</v>
      </c>
      <c r="E991" s="151">
        <v>0.1125</v>
      </c>
      <c r="F991" s="152">
        <v>6.4774750000000034E-2</v>
      </c>
      <c r="G991" s="153">
        <f t="shared" si="14"/>
        <v>4.7725249999999969E-2</v>
      </c>
      <c r="H991" s="97"/>
      <c r="I991" s="97"/>
      <c r="J991" s="97"/>
      <c r="K991" s="97"/>
    </row>
    <row r="992" spans="1:11">
      <c r="A992" s="99"/>
      <c r="C992" s="91"/>
      <c r="D992" s="150">
        <v>35243</v>
      </c>
      <c r="E992" s="151">
        <v>0.11199999999999999</v>
      </c>
      <c r="F992" s="152">
        <v>6.482515000000004E-2</v>
      </c>
      <c r="G992" s="153">
        <f t="shared" si="14"/>
        <v>4.7174849999999949E-2</v>
      </c>
      <c r="H992" s="97"/>
      <c r="I992" s="97"/>
      <c r="J992" s="97"/>
      <c r="K992" s="97"/>
    </row>
    <row r="993" spans="1:11">
      <c r="A993" s="99"/>
      <c r="C993" s="91"/>
      <c r="D993" s="150">
        <v>35289</v>
      </c>
      <c r="E993" s="151">
        <v>0.10400000000000001</v>
      </c>
      <c r="F993" s="152">
        <v>6.5711800000000042E-2</v>
      </c>
      <c r="G993" s="153">
        <f t="shared" si="14"/>
        <v>3.8288199999999967E-2</v>
      </c>
      <c r="H993" s="97"/>
      <c r="I993" s="97"/>
      <c r="J993" s="97"/>
      <c r="K993" s="97"/>
    </row>
    <row r="994" spans="1:11">
      <c r="A994" s="99"/>
      <c r="C994" s="91"/>
      <c r="D994" s="150">
        <v>35335</v>
      </c>
      <c r="E994" s="151">
        <v>0.11</v>
      </c>
      <c r="F994" s="152">
        <v>6.7074300000000073E-2</v>
      </c>
      <c r="G994" s="153">
        <f t="shared" si="14"/>
        <v>4.2925699999999928E-2</v>
      </c>
      <c r="H994" s="97"/>
      <c r="I994" s="97"/>
      <c r="J994" s="97"/>
      <c r="K994" s="97"/>
    </row>
    <row r="995" spans="1:11">
      <c r="A995" s="99"/>
      <c r="C995" s="91"/>
      <c r="D995" s="150">
        <v>35354</v>
      </c>
      <c r="E995" s="151">
        <v>0.1225</v>
      </c>
      <c r="F995" s="152">
        <v>6.7602850000000048E-2</v>
      </c>
      <c r="G995" s="153">
        <f t="shared" si="14"/>
        <v>5.489714999999995E-2</v>
      </c>
      <c r="H995" s="97"/>
      <c r="I995" s="97"/>
      <c r="J995" s="97"/>
      <c r="K995" s="97"/>
    </row>
    <row r="996" spans="1:11">
      <c r="A996" s="99"/>
      <c r="C996" s="91"/>
      <c r="D996" s="150">
        <v>35374</v>
      </c>
      <c r="E996" s="151">
        <v>0.11</v>
      </c>
      <c r="F996" s="152">
        <v>6.8082749999999997E-2</v>
      </c>
      <c r="G996" s="153">
        <f t="shared" si="14"/>
        <v>4.1917250000000003E-2</v>
      </c>
      <c r="H996" s="97"/>
      <c r="I996" s="97"/>
      <c r="J996" s="97"/>
      <c r="K996" s="97"/>
    </row>
    <row r="997" spans="1:11">
      <c r="A997" s="99"/>
      <c r="C997" s="91"/>
      <c r="D997" s="150">
        <v>35395</v>
      </c>
      <c r="E997" s="151">
        <v>0.113</v>
      </c>
      <c r="F997" s="152">
        <v>6.8323849999999978E-2</v>
      </c>
      <c r="G997" s="153">
        <f t="shared" si="14"/>
        <v>4.4676150000000026E-2</v>
      </c>
      <c r="H997" s="97"/>
      <c r="I997" s="97"/>
      <c r="J997" s="97"/>
      <c r="K997" s="97"/>
    </row>
    <row r="998" spans="1:11">
      <c r="A998" s="99"/>
      <c r="C998" s="91"/>
      <c r="D998" s="150">
        <v>35417</v>
      </c>
      <c r="E998" s="151">
        <v>0.11749999999999999</v>
      </c>
      <c r="F998" s="152">
        <v>6.834599999999999E-2</v>
      </c>
      <c r="G998" s="153">
        <f t="shared" si="14"/>
        <v>4.9154000000000003E-2</v>
      </c>
      <c r="H998" s="97"/>
      <c r="I998" s="97"/>
      <c r="J998" s="97"/>
      <c r="K998" s="97"/>
    </row>
    <row r="999" spans="1:11">
      <c r="A999" s="99"/>
      <c r="C999" s="91"/>
      <c r="D999" s="150">
        <v>35430</v>
      </c>
      <c r="E999" s="151">
        <v>0.115</v>
      </c>
      <c r="F999" s="152">
        <v>6.8313449999999984E-2</v>
      </c>
      <c r="G999" s="153">
        <f t="shared" si="14"/>
        <v>4.6686550000000021E-2</v>
      </c>
      <c r="H999" s="97"/>
      <c r="I999" s="97"/>
      <c r="J999" s="97"/>
      <c r="K999" s="97"/>
    </row>
    <row r="1000" spans="1:11">
      <c r="A1000" s="99"/>
      <c r="C1000" s="91"/>
      <c r="D1000" s="150">
        <v>35433</v>
      </c>
      <c r="E1000" s="151">
        <v>0.107</v>
      </c>
      <c r="F1000" s="152">
        <v>6.8315599999999976E-2</v>
      </c>
      <c r="G1000" s="153">
        <f t="shared" si="14"/>
        <v>3.8684400000000022E-2</v>
      </c>
      <c r="H1000" s="97"/>
      <c r="I1000" s="97"/>
      <c r="J1000" s="97"/>
      <c r="K1000" s="97"/>
    </row>
    <row r="1001" spans="1:11">
      <c r="A1001" s="99"/>
      <c r="C1001" s="91"/>
      <c r="D1001" s="150">
        <v>35474</v>
      </c>
      <c r="E1001" s="151">
        <v>0.11800000000000001</v>
      </c>
      <c r="F1001" s="152">
        <v>6.824029999999999E-2</v>
      </c>
      <c r="G1001" s="153">
        <f t="shared" si="14"/>
        <v>4.9759700000000018E-2</v>
      </c>
      <c r="H1001" s="97"/>
      <c r="I1001" s="97"/>
      <c r="J1001" s="97"/>
      <c r="K1001" s="97"/>
    </row>
    <row r="1002" spans="1:11">
      <c r="A1002" s="99"/>
      <c r="C1002" s="91"/>
      <c r="D1002" s="150">
        <v>35481</v>
      </c>
      <c r="E1002" s="151">
        <v>0.11800000000000001</v>
      </c>
      <c r="F1002" s="152">
        <v>6.8160849999999995E-2</v>
      </c>
      <c r="G1002" s="153">
        <f t="shared" si="14"/>
        <v>4.9839150000000013E-2</v>
      </c>
      <c r="H1002" s="97"/>
      <c r="I1002" s="97"/>
      <c r="J1002" s="97"/>
      <c r="K1002" s="97"/>
    </row>
    <row r="1003" spans="1:11">
      <c r="A1003" s="99"/>
      <c r="C1003" s="91"/>
      <c r="D1003" s="150">
        <v>35520</v>
      </c>
      <c r="E1003" s="151">
        <v>0.1002</v>
      </c>
      <c r="F1003" s="152">
        <v>6.8025600000000006E-2</v>
      </c>
      <c r="G1003" s="153">
        <f t="shared" si="14"/>
        <v>3.2174399999999992E-2</v>
      </c>
      <c r="H1003" s="97"/>
      <c r="I1003" s="97"/>
      <c r="J1003" s="97"/>
      <c r="K1003" s="97"/>
    </row>
    <row r="1004" spans="1:11">
      <c r="A1004" s="99"/>
      <c r="C1004" s="91"/>
      <c r="D1004" s="150">
        <v>35522</v>
      </c>
      <c r="E1004" s="151">
        <v>0.11650000000000001</v>
      </c>
      <c r="F1004" s="152">
        <v>6.8028900000000003E-2</v>
      </c>
      <c r="G1004" s="153">
        <f t="shared" si="14"/>
        <v>4.8471100000000003E-2</v>
      </c>
      <c r="H1004" s="97"/>
      <c r="I1004" s="97"/>
      <c r="J1004" s="97"/>
      <c r="K1004" s="97"/>
    </row>
    <row r="1005" spans="1:11">
      <c r="A1005" s="99"/>
      <c r="C1005" s="91"/>
      <c r="D1005" s="150">
        <v>35548</v>
      </c>
      <c r="E1005" s="151">
        <v>0.115</v>
      </c>
      <c r="F1005" s="152">
        <v>6.8106050000000001E-2</v>
      </c>
      <c r="G1005" s="153">
        <f t="shared" si="14"/>
        <v>4.6893950000000004E-2</v>
      </c>
      <c r="H1005" s="97"/>
      <c r="I1005" s="97"/>
      <c r="J1005" s="97"/>
      <c r="K1005" s="97"/>
    </row>
    <row r="1006" spans="1:11">
      <c r="A1006" s="99"/>
      <c r="C1006" s="91"/>
      <c r="D1006" s="150">
        <v>35549</v>
      </c>
      <c r="E1006" s="151">
        <v>0.11699999999999999</v>
      </c>
      <c r="F1006" s="152">
        <v>6.8106550000000002E-2</v>
      </c>
      <c r="G1006" s="153">
        <f t="shared" si="14"/>
        <v>4.8893449999999991E-2</v>
      </c>
      <c r="H1006" s="97"/>
      <c r="I1006" s="97"/>
      <c r="J1006" s="97"/>
      <c r="K1006" s="97"/>
    </row>
    <row r="1007" spans="1:11">
      <c r="A1007" s="99"/>
      <c r="C1007" s="91"/>
      <c r="D1007" s="150">
        <v>35628</v>
      </c>
      <c r="E1007" s="151">
        <v>0.12</v>
      </c>
      <c r="F1007" s="152">
        <v>6.7725500000000022E-2</v>
      </c>
      <c r="G1007" s="153">
        <f t="shared" ref="G1007:G1070" si="15">E1007-F1007</f>
        <v>5.2274499999999974E-2</v>
      </c>
      <c r="H1007" s="97"/>
      <c r="I1007" s="97"/>
      <c r="J1007" s="97"/>
      <c r="K1007" s="97"/>
    </row>
    <row r="1008" spans="1:11">
      <c r="A1008" s="99"/>
      <c r="C1008" s="91"/>
      <c r="D1008" s="150">
        <v>35776</v>
      </c>
      <c r="E1008" s="151">
        <v>0.11</v>
      </c>
      <c r="F1008" s="152">
        <v>6.6042899999999974E-2</v>
      </c>
      <c r="G1008" s="153">
        <f t="shared" si="15"/>
        <v>4.3957100000000027E-2</v>
      </c>
      <c r="H1008" s="97"/>
      <c r="I1008" s="97"/>
      <c r="J1008" s="97"/>
      <c r="K1008" s="97"/>
    </row>
    <row r="1009" spans="1:11">
      <c r="A1009" s="99"/>
      <c r="C1009" s="91"/>
      <c r="D1009" s="150">
        <v>35787</v>
      </c>
      <c r="E1009" s="151">
        <v>0.11119999999999999</v>
      </c>
      <c r="F1009" s="152">
        <v>6.5701949999999995E-2</v>
      </c>
      <c r="G1009" s="153">
        <f t="shared" si="15"/>
        <v>4.5498049999999998E-2</v>
      </c>
      <c r="H1009" s="97"/>
      <c r="I1009" s="97"/>
      <c r="J1009" s="97"/>
      <c r="K1009" s="97"/>
    </row>
    <row r="1010" spans="1:11">
      <c r="A1010" s="99"/>
      <c r="C1010" s="91"/>
      <c r="D1010" s="150">
        <v>35828</v>
      </c>
      <c r="E1010" s="151">
        <v>0.1275</v>
      </c>
      <c r="F1010" s="152">
        <v>6.3915950000000027E-2</v>
      </c>
      <c r="G1010" s="153">
        <f t="shared" si="15"/>
        <v>6.3584049999999975E-2</v>
      </c>
      <c r="H1010" s="97"/>
      <c r="I1010" s="97"/>
      <c r="J1010" s="97"/>
      <c r="K1010" s="97"/>
    </row>
    <row r="1011" spans="1:11">
      <c r="A1011" s="99"/>
      <c r="C1011" s="91"/>
      <c r="D1011" s="150">
        <v>35856</v>
      </c>
      <c r="E1011" s="151">
        <v>0.1125</v>
      </c>
      <c r="F1011" s="152">
        <v>6.2885450000000009E-2</v>
      </c>
      <c r="G1011" s="153">
        <f t="shared" si="15"/>
        <v>4.9614549999999993E-2</v>
      </c>
      <c r="H1011" s="97"/>
      <c r="I1011" s="97"/>
      <c r="J1011" s="97"/>
      <c r="K1011" s="97"/>
    </row>
    <row r="1012" spans="1:11">
      <c r="A1012" s="99"/>
      <c r="C1012" s="91"/>
      <c r="D1012" s="150">
        <v>35860</v>
      </c>
      <c r="E1012" s="151">
        <v>0.1075</v>
      </c>
      <c r="F1012" s="152">
        <v>6.2697450000000016E-2</v>
      </c>
      <c r="G1012" s="153">
        <f t="shared" si="15"/>
        <v>4.4802549999999983E-2</v>
      </c>
      <c r="H1012" s="97"/>
      <c r="I1012" s="97"/>
      <c r="J1012" s="97"/>
      <c r="K1012" s="97"/>
    </row>
    <row r="1013" spans="1:11">
      <c r="A1013" s="99"/>
      <c r="C1013" s="91"/>
      <c r="D1013" s="150">
        <v>35874</v>
      </c>
      <c r="E1013" s="151">
        <v>0.105</v>
      </c>
      <c r="F1013" s="152">
        <v>6.2235500000000006E-2</v>
      </c>
      <c r="G1013" s="153">
        <f t="shared" si="15"/>
        <v>4.276449999999999E-2</v>
      </c>
      <c r="H1013" s="97"/>
      <c r="I1013" s="97"/>
      <c r="J1013" s="97"/>
      <c r="K1013" s="97"/>
    </row>
    <row r="1014" spans="1:11">
      <c r="A1014" s="99"/>
      <c r="C1014" s="91"/>
      <c r="D1014" s="150">
        <v>35915</v>
      </c>
      <c r="E1014" s="151">
        <v>0.122</v>
      </c>
      <c r="F1014" s="152">
        <v>6.1230599999999982E-2</v>
      </c>
      <c r="G1014" s="153">
        <f t="shared" si="15"/>
        <v>6.0769400000000015E-2</v>
      </c>
      <c r="H1014" s="97"/>
      <c r="I1014" s="97"/>
      <c r="J1014" s="97"/>
      <c r="K1014" s="97"/>
    </row>
    <row r="1015" spans="1:11">
      <c r="A1015" s="99"/>
      <c r="C1015" s="91"/>
      <c r="D1015" s="150">
        <v>35986</v>
      </c>
      <c r="E1015" s="151">
        <v>0.114</v>
      </c>
      <c r="F1015" s="152">
        <v>5.9372999999999995E-2</v>
      </c>
      <c r="G1015" s="153">
        <f t="shared" si="15"/>
        <v>5.4627000000000009E-2</v>
      </c>
      <c r="H1015" s="97"/>
      <c r="I1015" s="97"/>
      <c r="J1015" s="97"/>
      <c r="K1015" s="97"/>
    </row>
    <row r="1016" spans="1:11">
      <c r="A1016" s="99"/>
      <c r="C1016" s="91"/>
      <c r="D1016" s="150">
        <v>36053</v>
      </c>
      <c r="E1016" s="151">
        <v>0.11900000000000001</v>
      </c>
      <c r="F1016" s="152">
        <v>5.781435E-2</v>
      </c>
      <c r="G1016" s="153">
        <f t="shared" si="15"/>
        <v>6.1185650000000008E-2</v>
      </c>
      <c r="H1016" s="97"/>
      <c r="I1016" s="97"/>
      <c r="J1016" s="97"/>
      <c r="K1016" s="97"/>
    </row>
    <row r="1017" spans="1:11">
      <c r="A1017" s="99"/>
      <c r="C1017" s="91"/>
      <c r="D1017" s="150">
        <v>36129</v>
      </c>
      <c r="E1017" s="151">
        <v>0.126</v>
      </c>
      <c r="F1017" s="152">
        <v>5.5817849999999981E-2</v>
      </c>
      <c r="G1017" s="153">
        <f t="shared" si="15"/>
        <v>7.0182150000000026E-2</v>
      </c>
      <c r="H1017" s="97"/>
      <c r="I1017" s="97"/>
      <c r="J1017" s="97"/>
      <c r="K1017" s="97"/>
    </row>
    <row r="1018" spans="1:11">
      <c r="A1018" s="99"/>
      <c r="C1018" s="91"/>
      <c r="D1018" s="150">
        <v>36139</v>
      </c>
      <c r="E1018" s="151">
        <v>0.122</v>
      </c>
      <c r="F1018" s="152">
        <v>5.5425049999999997E-2</v>
      </c>
      <c r="G1018" s="153">
        <f t="shared" si="15"/>
        <v>6.6574949999999994E-2</v>
      </c>
      <c r="H1018" s="97"/>
      <c r="I1018" s="97"/>
      <c r="J1018" s="97"/>
      <c r="K1018" s="97"/>
    </row>
    <row r="1019" spans="1:11">
      <c r="A1019" s="99"/>
      <c r="C1019" s="91"/>
      <c r="D1019" s="150">
        <v>36146</v>
      </c>
      <c r="E1019" s="151">
        <v>0.121</v>
      </c>
      <c r="F1019" s="152">
        <v>5.5189999999999975E-2</v>
      </c>
      <c r="G1019" s="153">
        <f t="shared" si="15"/>
        <v>6.5810000000000021E-2</v>
      </c>
      <c r="H1019" s="97"/>
      <c r="I1019" s="97"/>
      <c r="J1019" s="97"/>
      <c r="K1019" s="97"/>
    </row>
    <row r="1020" spans="1:11">
      <c r="A1020" s="99"/>
      <c r="C1020" s="91"/>
      <c r="D1020" s="150">
        <v>36196</v>
      </c>
      <c r="E1020" s="151">
        <v>0.10300000000000001</v>
      </c>
      <c r="F1020" s="152">
        <v>5.3824000000000004E-2</v>
      </c>
      <c r="G1020" s="153">
        <f t="shared" si="15"/>
        <v>4.9176000000000004E-2</v>
      </c>
      <c r="H1020" s="97"/>
      <c r="I1020" s="97"/>
      <c r="J1020" s="97"/>
      <c r="K1020" s="97"/>
    </row>
    <row r="1021" spans="1:11">
      <c r="A1021" s="99"/>
      <c r="C1021" s="91"/>
      <c r="D1021" s="150">
        <v>36223</v>
      </c>
      <c r="E1021" s="151">
        <v>0.105</v>
      </c>
      <c r="F1021" s="152">
        <v>5.3382450000000012E-2</v>
      </c>
      <c r="G1021" s="153">
        <f t="shared" si="15"/>
        <v>5.1617549999999984E-2</v>
      </c>
      <c r="H1021" s="97"/>
      <c r="I1021" s="97"/>
      <c r="J1021" s="97"/>
      <c r="K1021" s="97"/>
    </row>
    <row r="1022" spans="1:11">
      <c r="A1022" s="99"/>
      <c r="C1022" s="91"/>
      <c r="D1022" s="150">
        <v>36256</v>
      </c>
      <c r="E1022" s="151">
        <v>0.1094</v>
      </c>
      <c r="F1022" s="152">
        <v>5.3219350000000019E-2</v>
      </c>
      <c r="G1022" s="153">
        <f t="shared" si="15"/>
        <v>5.6180649999999978E-2</v>
      </c>
      <c r="H1022" s="97"/>
      <c r="I1022" s="97"/>
      <c r="J1022" s="97"/>
      <c r="K1022" s="97"/>
    </row>
    <row r="1023" spans="1:11">
      <c r="A1023" s="99"/>
      <c r="C1023" s="91"/>
      <c r="D1023" s="150">
        <v>36370</v>
      </c>
      <c r="E1023" s="151">
        <v>0.1075</v>
      </c>
      <c r="F1023" s="152">
        <v>5.5161149999999957E-2</v>
      </c>
      <c r="G1023" s="153">
        <f t="shared" si="15"/>
        <v>5.2338850000000041E-2</v>
      </c>
      <c r="H1023" s="97"/>
      <c r="I1023" s="97"/>
      <c r="J1023" s="97"/>
      <c r="K1023" s="97"/>
    </row>
    <row r="1024" spans="1:11">
      <c r="A1024" s="99"/>
      <c r="C1024" s="91"/>
      <c r="D1024" s="150">
        <v>36426</v>
      </c>
      <c r="E1024" s="151">
        <v>0.1075</v>
      </c>
      <c r="F1024" s="152">
        <v>5.6997550000000008E-2</v>
      </c>
      <c r="G1024" s="153">
        <f t="shared" si="15"/>
        <v>5.050244999999999E-2</v>
      </c>
      <c r="H1024" s="97"/>
      <c r="I1024" s="97"/>
      <c r="J1024" s="97"/>
      <c r="K1024" s="97"/>
    </row>
    <row r="1025" spans="1:11">
      <c r="A1025" s="99"/>
      <c r="C1025" s="91"/>
      <c r="D1025" s="150">
        <v>36481</v>
      </c>
      <c r="E1025" s="151">
        <v>0.111</v>
      </c>
      <c r="F1025" s="152">
        <v>5.8954450000000047E-2</v>
      </c>
      <c r="G1025" s="153">
        <f t="shared" si="15"/>
        <v>5.2045549999999954E-2</v>
      </c>
      <c r="H1025" s="97"/>
      <c r="I1025" s="97"/>
      <c r="J1025" s="97"/>
      <c r="K1025" s="97"/>
    </row>
    <row r="1026" spans="1:11">
      <c r="A1026" s="99"/>
      <c r="C1026" s="91"/>
      <c r="D1026" s="150">
        <v>36532</v>
      </c>
      <c r="E1026" s="151">
        <v>0.115</v>
      </c>
      <c r="F1026" s="152">
        <v>6.0469550000000039E-2</v>
      </c>
      <c r="G1026" s="153">
        <f t="shared" si="15"/>
        <v>5.4530449999999966E-2</v>
      </c>
      <c r="H1026" s="97"/>
      <c r="I1026" s="97"/>
      <c r="J1026" s="97"/>
      <c r="K1026" s="97"/>
    </row>
    <row r="1027" spans="1:11">
      <c r="A1027" s="99"/>
      <c r="C1027" s="91"/>
      <c r="D1027" s="150">
        <v>36532</v>
      </c>
      <c r="E1027" s="151">
        <v>0.115</v>
      </c>
      <c r="F1027" s="152">
        <v>6.0469550000000039E-2</v>
      </c>
      <c r="G1027" s="153">
        <f t="shared" si="15"/>
        <v>5.4530449999999966E-2</v>
      </c>
      <c r="H1027" s="97"/>
      <c r="I1027" s="97"/>
      <c r="J1027" s="97"/>
      <c r="K1027" s="97"/>
    </row>
    <row r="1028" spans="1:11">
      <c r="A1028" s="99"/>
      <c r="C1028" s="91"/>
      <c r="D1028" s="150">
        <v>36573</v>
      </c>
      <c r="E1028" s="151">
        <v>0.106</v>
      </c>
      <c r="F1028" s="152">
        <v>6.1735100000000057E-2</v>
      </c>
      <c r="G1028" s="153">
        <f t="shared" si="15"/>
        <v>4.426489999999994E-2</v>
      </c>
      <c r="H1028" s="97"/>
      <c r="I1028" s="97"/>
      <c r="J1028" s="97"/>
      <c r="K1028" s="97"/>
    </row>
    <row r="1029" spans="1:11">
      <c r="A1029" s="99"/>
      <c r="C1029" s="91"/>
      <c r="D1029" s="150">
        <v>36613</v>
      </c>
      <c r="E1029" s="151">
        <v>0.1125</v>
      </c>
      <c r="F1029" s="152">
        <v>6.1950100000000043E-2</v>
      </c>
      <c r="G1029" s="153">
        <f t="shared" si="15"/>
        <v>5.054989999999996E-2</v>
      </c>
      <c r="H1029" s="97"/>
      <c r="I1029" s="97"/>
      <c r="J1029" s="97"/>
      <c r="K1029" s="97"/>
    </row>
    <row r="1030" spans="1:11">
      <c r="A1030" s="99"/>
      <c r="C1030" s="91"/>
      <c r="D1030" s="150">
        <v>36670</v>
      </c>
      <c r="E1030" s="151">
        <v>0.11</v>
      </c>
      <c r="F1030" s="152">
        <v>6.1819100000000002E-2</v>
      </c>
      <c r="G1030" s="153">
        <f t="shared" si="15"/>
        <v>4.8180899999999999E-2</v>
      </c>
      <c r="H1030" s="97"/>
      <c r="I1030" s="97"/>
      <c r="J1030" s="97"/>
      <c r="K1030" s="97"/>
    </row>
    <row r="1031" spans="1:11">
      <c r="A1031" s="99"/>
      <c r="C1031" s="91"/>
      <c r="D1031" s="150">
        <v>36725</v>
      </c>
      <c r="E1031" s="151">
        <v>0.122</v>
      </c>
      <c r="F1031" s="152">
        <v>6.1566649999999959E-2</v>
      </c>
      <c r="G1031" s="153">
        <f t="shared" si="15"/>
        <v>6.0433350000000038E-2</v>
      </c>
      <c r="H1031" s="97"/>
      <c r="I1031" s="97"/>
      <c r="J1031" s="97"/>
      <c r="K1031" s="97"/>
    </row>
    <row r="1032" spans="1:11">
      <c r="A1032" s="99"/>
      <c r="C1032" s="91"/>
      <c r="D1032" s="150">
        <v>36798</v>
      </c>
      <c r="E1032" s="151">
        <v>0.1116</v>
      </c>
      <c r="F1032" s="152">
        <v>6.0313850000000023E-2</v>
      </c>
      <c r="G1032" s="153">
        <f t="shared" si="15"/>
        <v>5.1286149999999982E-2</v>
      </c>
      <c r="H1032" s="97"/>
      <c r="I1032" s="97"/>
      <c r="J1032" s="97"/>
      <c r="K1032" s="97"/>
    </row>
    <row r="1033" spans="1:11">
      <c r="A1033" s="99"/>
      <c r="C1033" s="91"/>
      <c r="D1033" s="150">
        <v>36858</v>
      </c>
      <c r="E1033" s="151">
        <v>0.129</v>
      </c>
      <c r="F1033" s="152">
        <v>5.8881200000000036E-2</v>
      </c>
      <c r="G1033" s="153">
        <f t="shared" si="15"/>
        <v>7.0118799999999967E-2</v>
      </c>
      <c r="H1033" s="97"/>
      <c r="I1033" s="97"/>
      <c r="J1033" s="97"/>
      <c r="K1033" s="97"/>
    </row>
    <row r="1034" spans="1:11">
      <c r="A1034" s="99"/>
      <c r="C1034" s="91"/>
      <c r="D1034" s="150">
        <v>36860</v>
      </c>
      <c r="E1034" s="151">
        <v>0.121</v>
      </c>
      <c r="F1034" s="152">
        <v>5.8833050000000046E-2</v>
      </c>
      <c r="G1034" s="153">
        <f t="shared" si="15"/>
        <v>6.216694999999995E-2</v>
      </c>
      <c r="H1034" s="97"/>
      <c r="I1034" s="97"/>
      <c r="J1034" s="97"/>
      <c r="K1034" s="97"/>
    </row>
    <row r="1035" spans="1:11">
      <c r="A1035" s="99"/>
      <c r="C1035" s="91"/>
      <c r="D1035" s="150">
        <v>36914</v>
      </c>
      <c r="E1035" s="151">
        <v>0.1125</v>
      </c>
      <c r="F1035" s="152">
        <v>5.7928399999999998E-2</v>
      </c>
      <c r="G1035" s="153">
        <f t="shared" si="15"/>
        <v>5.4571600000000005E-2</v>
      </c>
      <c r="H1035" s="97"/>
      <c r="I1035" s="97"/>
      <c r="J1035" s="97"/>
      <c r="K1035" s="97"/>
    </row>
    <row r="1036" spans="1:11">
      <c r="A1036" s="99"/>
      <c r="C1036" s="91"/>
      <c r="D1036" s="150">
        <v>36930</v>
      </c>
      <c r="E1036" s="151">
        <v>0.115</v>
      </c>
      <c r="F1036" s="152">
        <v>5.7711700000000005E-2</v>
      </c>
      <c r="G1036" s="153">
        <f t="shared" si="15"/>
        <v>5.72883E-2</v>
      </c>
      <c r="H1036" s="97"/>
      <c r="I1036" s="97"/>
      <c r="J1036" s="97"/>
      <c r="K1036" s="97"/>
    </row>
    <row r="1037" spans="1:11">
      <c r="A1037" s="99"/>
      <c r="C1037" s="91"/>
      <c r="D1037" s="150">
        <v>37019</v>
      </c>
      <c r="E1037" s="151">
        <v>0.1075</v>
      </c>
      <c r="F1037" s="152">
        <v>5.6202749999999989E-2</v>
      </c>
      <c r="G1037" s="153">
        <f t="shared" si="15"/>
        <v>5.129725000000001E-2</v>
      </c>
      <c r="H1037" s="97"/>
      <c r="I1037" s="97"/>
      <c r="J1037" s="97"/>
      <c r="K1037" s="97"/>
    </row>
    <row r="1038" spans="1:11">
      <c r="A1038" s="99"/>
      <c r="C1038" s="91"/>
      <c r="D1038" s="150">
        <v>37068</v>
      </c>
      <c r="E1038" s="151">
        <v>0.11</v>
      </c>
      <c r="F1038" s="152">
        <v>5.6221150000000011E-2</v>
      </c>
      <c r="G1038" s="153">
        <f t="shared" si="15"/>
        <v>5.3778849999999989E-2</v>
      </c>
      <c r="H1038" s="97"/>
      <c r="I1038" s="97"/>
      <c r="J1038" s="97"/>
      <c r="K1038" s="97"/>
    </row>
    <row r="1039" spans="1:11">
      <c r="A1039" s="99"/>
      <c r="C1039" s="91"/>
      <c r="D1039" s="150">
        <v>37097</v>
      </c>
      <c r="E1039" s="151">
        <v>0.11019999999999999</v>
      </c>
      <c r="F1039" s="152">
        <v>5.5976400000000009E-2</v>
      </c>
      <c r="G1039" s="153">
        <f t="shared" si="15"/>
        <v>5.4223599999999983E-2</v>
      </c>
      <c r="H1039" s="97"/>
      <c r="I1039" s="97"/>
      <c r="J1039" s="97"/>
      <c r="K1039" s="97"/>
    </row>
    <row r="1040" spans="1:11">
      <c r="A1040" s="99"/>
      <c r="C1040" s="91"/>
      <c r="D1040" s="150">
        <v>37097</v>
      </c>
      <c r="E1040" s="151">
        <v>0.11019999999999999</v>
      </c>
      <c r="F1040" s="152">
        <v>5.5976400000000009E-2</v>
      </c>
      <c r="G1040" s="153">
        <f t="shared" si="15"/>
        <v>5.4223599999999983E-2</v>
      </c>
      <c r="H1040" s="97"/>
      <c r="I1040" s="97"/>
      <c r="J1040" s="97"/>
      <c r="K1040" s="97"/>
    </row>
    <row r="1041" spans="1:11">
      <c r="A1041" s="99"/>
      <c r="C1041" s="91"/>
      <c r="D1041" s="150">
        <v>37103</v>
      </c>
      <c r="E1041" s="151">
        <v>0.11</v>
      </c>
      <c r="F1041" s="152">
        <v>5.593745E-2</v>
      </c>
      <c r="G1041" s="153">
        <f t="shared" si="15"/>
        <v>5.4062550000000001E-2</v>
      </c>
      <c r="H1041" s="97"/>
      <c r="I1041" s="97"/>
      <c r="J1041" s="97"/>
      <c r="K1041" s="97"/>
    </row>
    <row r="1042" spans="1:11">
      <c r="A1042" s="99"/>
      <c r="C1042" s="91"/>
      <c r="D1042" s="150">
        <v>37134</v>
      </c>
      <c r="E1042" s="151">
        <v>0.105</v>
      </c>
      <c r="F1042" s="152">
        <v>5.5586599999999972E-2</v>
      </c>
      <c r="G1042" s="153">
        <f t="shared" si="15"/>
        <v>4.9413400000000024E-2</v>
      </c>
      <c r="H1042" s="97"/>
      <c r="I1042" s="97"/>
      <c r="J1042" s="97"/>
      <c r="K1042" s="97"/>
    </row>
    <row r="1043" spans="1:11">
      <c r="A1043" s="99"/>
      <c r="C1043" s="91"/>
      <c r="D1043" s="150">
        <v>37141</v>
      </c>
      <c r="E1043" s="151">
        <v>0.1075</v>
      </c>
      <c r="F1043" s="152">
        <v>5.5527899999999963E-2</v>
      </c>
      <c r="G1043" s="153">
        <f t="shared" si="15"/>
        <v>5.1972100000000035E-2</v>
      </c>
      <c r="H1043" s="97"/>
      <c r="I1043" s="97"/>
      <c r="J1043" s="97"/>
      <c r="K1043" s="97"/>
    </row>
    <row r="1044" spans="1:11">
      <c r="A1044" s="99"/>
      <c r="C1044" s="91"/>
      <c r="D1044" s="150">
        <v>37144</v>
      </c>
      <c r="E1044" s="151">
        <v>0.11</v>
      </c>
      <c r="F1044" s="152">
        <v>5.5517999999999956E-2</v>
      </c>
      <c r="G1044" s="153">
        <f t="shared" si="15"/>
        <v>5.4482000000000044E-2</v>
      </c>
      <c r="H1044" s="97"/>
      <c r="I1044" s="97"/>
      <c r="J1044" s="97"/>
      <c r="K1044" s="97"/>
    </row>
    <row r="1045" spans="1:11">
      <c r="A1045" s="99"/>
      <c r="C1045" s="91"/>
      <c r="D1045" s="150">
        <v>37154</v>
      </c>
      <c r="E1045" s="151">
        <v>0.1</v>
      </c>
      <c r="F1045" s="152">
        <v>5.5488349999999957E-2</v>
      </c>
      <c r="G1045" s="153">
        <f t="shared" si="15"/>
        <v>4.4511650000000048E-2</v>
      </c>
      <c r="H1045" s="97"/>
      <c r="I1045" s="97"/>
      <c r="J1045" s="97"/>
      <c r="K1045" s="97"/>
    </row>
    <row r="1046" spans="1:11">
      <c r="A1046" s="99"/>
      <c r="C1046" s="91"/>
      <c r="D1046" s="150">
        <v>37188</v>
      </c>
      <c r="E1046" s="151">
        <v>0.10300000000000001</v>
      </c>
      <c r="F1046" s="152">
        <v>5.541264999999998E-2</v>
      </c>
      <c r="G1046" s="153">
        <f t="shared" si="15"/>
        <v>4.7587350000000028E-2</v>
      </c>
      <c r="H1046" s="97"/>
      <c r="I1046" s="97"/>
      <c r="J1046" s="97"/>
      <c r="K1046" s="97"/>
    </row>
    <row r="1047" spans="1:11">
      <c r="A1047" s="99"/>
      <c r="C1047" s="91"/>
      <c r="D1047" s="150">
        <v>37223</v>
      </c>
      <c r="E1047" s="151">
        <v>0.106</v>
      </c>
      <c r="F1047" s="152">
        <v>5.49054E-2</v>
      </c>
      <c r="G1047" s="153">
        <f t="shared" si="15"/>
        <v>5.1094599999999997E-2</v>
      </c>
      <c r="H1047" s="97"/>
      <c r="I1047" s="97"/>
      <c r="J1047" s="97"/>
      <c r="K1047" s="97"/>
    </row>
    <row r="1048" spans="1:11">
      <c r="A1048" s="99"/>
      <c r="C1048" s="91"/>
      <c r="D1048" s="150">
        <v>37228</v>
      </c>
      <c r="E1048" s="151">
        <v>0.1288</v>
      </c>
      <c r="F1048" s="152">
        <v>5.4869050000000016E-2</v>
      </c>
      <c r="G1048" s="153">
        <f t="shared" si="15"/>
        <v>7.3930949999999981E-2</v>
      </c>
      <c r="H1048" s="97"/>
      <c r="I1048" s="97"/>
      <c r="J1048" s="97"/>
      <c r="K1048" s="97"/>
    </row>
    <row r="1049" spans="1:11">
      <c r="A1049" s="99"/>
      <c r="C1049" s="91"/>
      <c r="D1049" s="150">
        <v>37245</v>
      </c>
      <c r="E1049" s="151">
        <v>0.125</v>
      </c>
      <c r="F1049" s="152">
        <v>5.4963149999999988E-2</v>
      </c>
      <c r="G1049" s="153">
        <f t="shared" si="15"/>
        <v>7.0036850000000012E-2</v>
      </c>
      <c r="H1049" s="97"/>
      <c r="I1049" s="97"/>
      <c r="J1049" s="97"/>
      <c r="K1049" s="97"/>
    </row>
    <row r="1050" spans="1:11">
      <c r="A1050" s="99"/>
      <c r="C1050" s="91"/>
      <c r="D1050" s="150">
        <v>37278</v>
      </c>
      <c r="E1050" s="151">
        <v>0.1</v>
      </c>
      <c r="F1050" s="152">
        <v>5.4970449999999997E-2</v>
      </c>
      <c r="G1050" s="153">
        <f t="shared" si="15"/>
        <v>4.5029550000000008E-2</v>
      </c>
      <c r="H1050" s="97"/>
      <c r="I1050" s="97"/>
      <c r="J1050" s="97"/>
      <c r="K1050" s="97"/>
    </row>
    <row r="1051" spans="1:11">
      <c r="A1051" s="99"/>
      <c r="C1051" s="91"/>
      <c r="D1051" s="150">
        <v>37342</v>
      </c>
      <c r="E1051" s="151">
        <v>0.10099999999999999</v>
      </c>
      <c r="F1051" s="152">
        <v>5.4472699999999985E-2</v>
      </c>
      <c r="G1051" s="153">
        <f t="shared" si="15"/>
        <v>4.6527300000000008E-2</v>
      </c>
      <c r="H1051" s="97"/>
      <c r="I1051" s="97"/>
      <c r="J1051" s="97"/>
      <c r="K1051" s="97"/>
    </row>
    <row r="1052" spans="1:11">
      <c r="A1052" s="99"/>
      <c r="C1052" s="91"/>
      <c r="D1052" s="150">
        <v>37368</v>
      </c>
      <c r="E1052" s="151">
        <v>0.11800000000000001</v>
      </c>
      <c r="F1052" s="152">
        <v>5.4506704999999996E-2</v>
      </c>
      <c r="G1052" s="153">
        <f t="shared" si="15"/>
        <v>6.3493295000000005E-2</v>
      </c>
      <c r="H1052" s="97"/>
      <c r="I1052" s="97"/>
      <c r="J1052" s="97"/>
      <c r="K1052" s="97"/>
    </row>
    <row r="1053" spans="1:11">
      <c r="A1053" s="99"/>
      <c r="C1053" s="91"/>
      <c r="D1053" s="150">
        <v>37404</v>
      </c>
      <c r="E1053" s="151">
        <v>0.1017</v>
      </c>
      <c r="F1053" s="152">
        <v>5.4643645000000005E-2</v>
      </c>
      <c r="G1053" s="153">
        <f t="shared" si="15"/>
        <v>4.7056354999999994E-2</v>
      </c>
      <c r="H1053" s="97"/>
      <c r="I1053" s="97"/>
      <c r="J1053" s="97"/>
      <c r="K1053" s="97"/>
    </row>
    <row r="1054" spans="1:11">
      <c r="A1054" s="99"/>
      <c r="C1054" s="91"/>
      <c r="D1054" s="150">
        <v>37417</v>
      </c>
      <c r="E1054" s="151">
        <v>0.12</v>
      </c>
      <c r="F1054" s="152">
        <v>5.4737105000000022E-2</v>
      </c>
      <c r="G1054" s="153">
        <f t="shared" si="15"/>
        <v>6.5262894999999974E-2</v>
      </c>
      <c r="H1054" s="97"/>
      <c r="I1054" s="97"/>
      <c r="J1054" s="97"/>
      <c r="K1054" s="97"/>
    </row>
    <row r="1055" spans="1:11">
      <c r="A1055" s="99"/>
      <c r="C1055" s="91"/>
      <c r="D1055" s="150">
        <v>37425</v>
      </c>
      <c r="E1055" s="151">
        <v>0.1116</v>
      </c>
      <c r="F1055" s="152">
        <v>5.4755294999999995E-2</v>
      </c>
      <c r="G1055" s="153">
        <f t="shared" si="15"/>
        <v>5.6844705000000009E-2</v>
      </c>
      <c r="H1055" s="97"/>
      <c r="I1055" s="97"/>
      <c r="J1055" s="97"/>
      <c r="K1055" s="97"/>
    </row>
    <row r="1056" spans="1:11">
      <c r="A1056" s="99"/>
      <c r="C1056" s="91"/>
      <c r="D1056" s="150">
        <v>37427</v>
      </c>
      <c r="E1056" s="151">
        <v>0.12300000000000001</v>
      </c>
      <c r="F1056" s="152">
        <v>5.4755530000000004E-2</v>
      </c>
      <c r="G1056" s="153">
        <f t="shared" si="15"/>
        <v>6.8244470000000002E-2</v>
      </c>
      <c r="H1056" s="97"/>
      <c r="I1056" s="97"/>
      <c r="J1056" s="97"/>
      <c r="K1056" s="97"/>
    </row>
    <row r="1057" spans="1:11">
      <c r="A1057" s="99"/>
      <c r="C1057" s="91"/>
      <c r="D1057" s="150">
        <v>37427</v>
      </c>
      <c r="E1057" s="151">
        <v>0.11</v>
      </c>
      <c r="F1057" s="152">
        <v>5.4755530000000004E-2</v>
      </c>
      <c r="G1057" s="153">
        <f t="shared" si="15"/>
        <v>5.5244469999999997E-2</v>
      </c>
      <c r="H1057" s="97"/>
      <c r="I1057" s="97"/>
      <c r="J1057" s="97"/>
      <c r="K1057" s="97"/>
    </row>
    <row r="1058" spans="1:11">
      <c r="A1058" s="99"/>
      <c r="C1058" s="91"/>
      <c r="D1058" s="150">
        <v>37452</v>
      </c>
      <c r="E1058" s="151">
        <v>0.11</v>
      </c>
      <c r="F1058" s="152">
        <v>5.4751090000000023E-2</v>
      </c>
      <c r="G1058" s="153">
        <f t="shared" si="15"/>
        <v>5.5248909999999977E-2</v>
      </c>
      <c r="H1058" s="97"/>
      <c r="I1058" s="97"/>
      <c r="J1058" s="97"/>
      <c r="K1058" s="97"/>
    </row>
    <row r="1059" spans="1:11">
      <c r="A1059" s="99"/>
      <c r="C1059" s="91"/>
      <c r="D1059" s="150">
        <v>37511</v>
      </c>
      <c r="E1059" s="151">
        <v>0.12300000000000001</v>
      </c>
      <c r="F1059" s="152">
        <v>5.4518514999999983E-2</v>
      </c>
      <c r="G1059" s="153">
        <f t="shared" si="15"/>
        <v>6.8481485000000036E-2</v>
      </c>
      <c r="H1059" s="97"/>
      <c r="I1059" s="97"/>
      <c r="J1059" s="97"/>
      <c r="K1059" s="97"/>
    </row>
    <row r="1060" spans="1:11">
      <c r="A1060" s="99"/>
      <c r="C1060" s="91"/>
      <c r="D1060" s="150">
        <v>37525</v>
      </c>
      <c r="E1060" s="151">
        <v>0.1045</v>
      </c>
      <c r="F1060" s="152">
        <v>5.4118579999999999E-2</v>
      </c>
      <c r="G1060" s="153">
        <f t="shared" si="15"/>
        <v>5.0381419999999996E-2</v>
      </c>
      <c r="H1060" s="97"/>
      <c r="I1060" s="97"/>
      <c r="J1060" s="97"/>
      <c r="K1060" s="97"/>
    </row>
    <row r="1061" spans="1:11">
      <c r="A1061" s="99"/>
      <c r="C1061" s="91"/>
      <c r="D1061" s="150">
        <v>37594</v>
      </c>
      <c r="E1061" s="151">
        <v>0.11550000000000001</v>
      </c>
      <c r="F1061" s="152">
        <v>5.2908400000000022E-2</v>
      </c>
      <c r="G1061" s="153">
        <f t="shared" si="15"/>
        <v>6.2591599999999983E-2</v>
      </c>
      <c r="H1061" s="97"/>
      <c r="I1061" s="97"/>
      <c r="J1061" s="97"/>
      <c r="K1061" s="97"/>
    </row>
    <row r="1062" spans="1:11">
      <c r="A1062" s="99"/>
      <c r="C1062" s="91"/>
      <c r="D1062" s="150">
        <v>37603</v>
      </c>
      <c r="E1062" s="151">
        <v>0.11749999999999999</v>
      </c>
      <c r="F1062" s="152">
        <v>5.269355000000002E-2</v>
      </c>
      <c r="G1062" s="153">
        <f t="shared" si="15"/>
        <v>6.4806449999999974E-2</v>
      </c>
      <c r="H1062" s="97"/>
      <c r="I1062" s="97"/>
      <c r="J1062" s="97"/>
      <c r="K1062" s="97"/>
    </row>
    <row r="1063" spans="1:11">
      <c r="A1063" s="99"/>
      <c r="C1063" s="91"/>
      <c r="D1063" s="150">
        <v>37610</v>
      </c>
      <c r="E1063" s="151">
        <v>0.114</v>
      </c>
      <c r="F1063" s="152">
        <v>5.2493560000000022E-2</v>
      </c>
      <c r="G1063" s="153">
        <f t="shared" si="15"/>
        <v>6.1506439999999982E-2</v>
      </c>
      <c r="H1063" s="97"/>
      <c r="I1063" s="97"/>
      <c r="J1063" s="97"/>
      <c r="K1063" s="97"/>
    </row>
    <row r="1064" spans="1:11">
      <c r="A1064" s="99"/>
      <c r="C1064" s="91"/>
      <c r="D1064" s="150">
        <v>37629</v>
      </c>
      <c r="E1064" s="151">
        <v>0.111</v>
      </c>
      <c r="F1064" s="152">
        <v>5.1905654999999981E-2</v>
      </c>
      <c r="G1064" s="153">
        <f t="shared" si="15"/>
        <v>5.909434500000002E-2</v>
      </c>
      <c r="H1064" s="97"/>
      <c r="I1064" s="97"/>
      <c r="J1064" s="97"/>
      <c r="K1064" s="97"/>
    </row>
    <row r="1065" spans="1:11">
      <c r="A1065" s="99"/>
      <c r="C1065" s="91"/>
      <c r="D1065" s="150">
        <v>37652</v>
      </c>
      <c r="E1065" s="151">
        <v>0.1245</v>
      </c>
      <c r="F1065" s="152">
        <v>5.1277524999999935E-2</v>
      </c>
      <c r="G1065" s="153">
        <f t="shared" si="15"/>
        <v>7.3222475000000065E-2</v>
      </c>
      <c r="H1065" s="97"/>
      <c r="I1065" s="97"/>
      <c r="J1065" s="97"/>
      <c r="K1065" s="97"/>
    </row>
    <row r="1066" spans="1:11">
      <c r="A1066" s="99"/>
      <c r="C1066" s="91"/>
      <c r="D1066" s="150">
        <v>37680</v>
      </c>
      <c r="E1066" s="151">
        <v>0.12300000000000001</v>
      </c>
      <c r="F1066" s="152">
        <v>5.0451579999999968E-2</v>
      </c>
      <c r="G1066" s="153">
        <f t="shared" si="15"/>
        <v>7.2548420000000044E-2</v>
      </c>
      <c r="H1066" s="97"/>
      <c r="I1066" s="97"/>
      <c r="J1066" s="97"/>
      <c r="K1066" s="97"/>
    </row>
    <row r="1067" spans="1:11">
      <c r="A1067" s="99"/>
      <c r="C1067" s="91"/>
      <c r="D1067" s="150">
        <v>37686</v>
      </c>
      <c r="E1067" s="151">
        <v>0.1075</v>
      </c>
      <c r="F1067" s="152">
        <v>5.025915999999999E-2</v>
      </c>
      <c r="G1067" s="153">
        <f t="shared" si="15"/>
        <v>5.7240840000000008E-2</v>
      </c>
      <c r="H1067" s="97"/>
      <c r="I1067" s="97"/>
      <c r="J1067" s="97"/>
      <c r="K1067" s="97"/>
    </row>
    <row r="1068" spans="1:11">
      <c r="A1068" s="99"/>
      <c r="C1068" s="91"/>
      <c r="D1068" s="150">
        <v>37687</v>
      </c>
      <c r="E1068" s="151">
        <v>9.9600000000000008E-2</v>
      </c>
      <c r="F1068" s="152">
        <v>5.0212619999999993E-2</v>
      </c>
      <c r="G1068" s="153">
        <f t="shared" si="15"/>
        <v>4.9387380000000015E-2</v>
      </c>
      <c r="H1068" s="97"/>
      <c r="I1068" s="97"/>
      <c r="J1068" s="97"/>
      <c r="K1068" s="97"/>
    </row>
    <row r="1069" spans="1:11">
      <c r="A1069" s="99"/>
      <c r="C1069" s="91"/>
      <c r="D1069" s="150">
        <v>37700</v>
      </c>
      <c r="E1069" s="151">
        <v>0.12</v>
      </c>
      <c r="F1069" s="152">
        <v>4.9839924999999993E-2</v>
      </c>
      <c r="G1069" s="153">
        <f t="shared" si="15"/>
        <v>7.0160075000000002E-2</v>
      </c>
      <c r="H1069" s="97"/>
      <c r="I1069" s="97"/>
      <c r="J1069" s="97"/>
      <c r="K1069" s="97"/>
    </row>
    <row r="1070" spans="1:11">
      <c r="A1070" s="99"/>
      <c r="C1070" s="91"/>
      <c r="D1070" s="150">
        <v>37714</v>
      </c>
      <c r="E1070" s="151">
        <v>0.12</v>
      </c>
      <c r="F1070" s="152">
        <v>4.9577599999999993E-2</v>
      </c>
      <c r="G1070" s="153">
        <f t="shared" si="15"/>
        <v>7.0422399999999996E-2</v>
      </c>
      <c r="H1070" s="97"/>
      <c r="I1070" s="97"/>
      <c r="J1070" s="97"/>
      <c r="K1070" s="97"/>
    </row>
    <row r="1071" spans="1:11">
      <c r="A1071" s="99"/>
      <c r="C1071" s="91"/>
      <c r="D1071" s="150">
        <v>37726</v>
      </c>
      <c r="E1071" s="151">
        <v>0.1115</v>
      </c>
      <c r="F1071" s="152">
        <v>4.9369774999999984E-2</v>
      </c>
      <c r="G1071" s="153">
        <f t="shared" ref="G1071:G1134" si="16">E1071-F1071</f>
        <v>6.2130225000000018E-2</v>
      </c>
      <c r="H1071" s="97"/>
      <c r="I1071" s="97"/>
      <c r="J1071" s="97"/>
      <c r="K1071" s="97"/>
    </row>
    <row r="1072" spans="1:11">
      <c r="A1072" s="99"/>
      <c r="C1072" s="91"/>
      <c r="D1072" s="150">
        <v>37797</v>
      </c>
      <c r="E1072" s="151">
        <v>0.1075</v>
      </c>
      <c r="F1072" s="152">
        <v>4.7923609999999985E-2</v>
      </c>
      <c r="G1072" s="153">
        <f t="shared" si="16"/>
        <v>5.9576390000000014E-2</v>
      </c>
      <c r="H1072" s="97"/>
      <c r="I1072" s="97"/>
      <c r="J1072" s="97"/>
      <c r="K1072" s="97"/>
    </row>
    <row r="1073" spans="1:11">
      <c r="A1073" s="99"/>
      <c r="C1073" s="91"/>
      <c r="D1073" s="150">
        <v>37798</v>
      </c>
      <c r="E1073" s="151">
        <v>0.1075</v>
      </c>
      <c r="F1073" s="152">
        <v>4.7916619999999986E-2</v>
      </c>
      <c r="G1073" s="153">
        <f t="shared" si="16"/>
        <v>5.9583380000000012E-2</v>
      </c>
      <c r="H1073" s="97"/>
      <c r="I1073" s="97"/>
      <c r="J1073" s="97"/>
      <c r="K1073" s="97"/>
    </row>
    <row r="1074" spans="1:11">
      <c r="A1074" s="99"/>
      <c r="C1074" s="91"/>
      <c r="D1074" s="150">
        <v>37811</v>
      </c>
      <c r="E1074" s="151">
        <v>9.7500000000000003E-2</v>
      </c>
      <c r="F1074" s="152">
        <v>4.7893089999999985E-2</v>
      </c>
      <c r="G1074" s="153">
        <f t="shared" si="16"/>
        <v>4.9606910000000018E-2</v>
      </c>
      <c r="H1074" s="97"/>
      <c r="I1074" s="97"/>
      <c r="J1074" s="97"/>
      <c r="K1074" s="97"/>
    </row>
    <row r="1075" spans="1:11">
      <c r="A1075" s="99"/>
      <c r="C1075" s="91"/>
      <c r="D1075" s="150">
        <v>37818</v>
      </c>
      <c r="E1075" s="151">
        <v>9.7500000000000003E-2</v>
      </c>
      <c r="F1075" s="152">
        <v>4.7918094999999987E-2</v>
      </c>
      <c r="G1075" s="153">
        <f t="shared" si="16"/>
        <v>4.9581905000000016E-2</v>
      </c>
      <c r="H1075" s="97"/>
      <c r="I1075" s="97"/>
      <c r="J1075" s="97"/>
      <c r="K1075" s="97"/>
    </row>
    <row r="1076" spans="1:11">
      <c r="A1076" s="99"/>
      <c r="C1076" s="91"/>
      <c r="D1076" s="150">
        <v>37827</v>
      </c>
      <c r="E1076" s="151">
        <v>9.5000000000000001E-2</v>
      </c>
      <c r="F1076" s="152">
        <v>4.7954594999999996E-2</v>
      </c>
      <c r="G1076" s="153">
        <f t="shared" si="16"/>
        <v>4.7045405000000005E-2</v>
      </c>
      <c r="H1076" s="97"/>
      <c r="I1076" s="97"/>
      <c r="J1076" s="97"/>
      <c r="K1076" s="97"/>
    </row>
    <row r="1077" spans="1:11">
      <c r="A1077" s="99"/>
      <c r="C1077" s="91"/>
      <c r="D1077" s="150">
        <v>37859</v>
      </c>
      <c r="E1077" s="151">
        <v>0.105</v>
      </c>
      <c r="F1077" s="152">
        <v>4.8304124999999969E-2</v>
      </c>
      <c r="G1077" s="153">
        <f t="shared" si="16"/>
        <v>5.6695875000000027E-2</v>
      </c>
      <c r="H1077" s="97"/>
      <c r="I1077" s="97"/>
      <c r="J1077" s="97"/>
      <c r="K1077" s="97"/>
    </row>
    <row r="1078" spans="1:11">
      <c r="A1078" s="99"/>
      <c r="C1078" s="91"/>
      <c r="D1078" s="150">
        <v>37972</v>
      </c>
      <c r="E1078" s="151">
        <v>0.107</v>
      </c>
      <c r="F1078" s="152">
        <v>4.9353754999999992E-2</v>
      </c>
      <c r="G1078" s="153">
        <f t="shared" si="16"/>
        <v>5.7646245000000006E-2</v>
      </c>
      <c r="H1078" s="97"/>
      <c r="I1078" s="97"/>
      <c r="J1078" s="97"/>
      <c r="K1078" s="97"/>
    </row>
    <row r="1079" spans="1:11">
      <c r="A1079" s="99"/>
      <c r="C1079" s="91"/>
      <c r="D1079" s="150">
        <v>37972</v>
      </c>
      <c r="E1079" s="151">
        <v>9.849999999999999E-2</v>
      </c>
      <c r="F1079" s="152">
        <v>4.9353754999999992E-2</v>
      </c>
      <c r="G1079" s="153">
        <f t="shared" si="16"/>
        <v>4.9146244999999998E-2</v>
      </c>
      <c r="H1079" s="97"/>
      <c r="I1079" s="97"/>
      <c r="J1079" s="97"/>
      <c r="K1079" s="97"/>
    </row>
    <row r="1080" spans="1:11">
      <c r="A1080" s="99"/>
      <c r="C1080" s="91"/>
      <c r="D1080" s="150">
        <v>37973</v>
      </c>
      <c r="E1080" s="151">
        <v>0.115</v>
      </c>
      <c r="F1080" s="152">
        <v>4.9363669999999998E-2</v>
      </c>
      <c r="G1080" s="153">
        <f t="shared" si="16"/>
        <v>6.5636330000000007E-2</v>
      </c>
      <c r="H1080" s="97"/>
      <c r="I1080" s="97"/>
      <c r="J1080" s="97"/>
      <c r="K1080" s="97"/>
    </row>
    <row r="1081" spans="1:11">
      <c r="A1081" s="99"/>
      <c r="C1081" s="91"/>
      <c r="D1081" s="150">
        <v>37974</v>
      </c>
      <c r="E1081" s="151">
        <v>0.12</v>
      </c>
      <c r="F1081" s="152">
        <v>4.9376585000000001E-2</v>
      </c>
      <c r="G1081" s="153">
        <f t="shared" si="16"/>
        <v>7.0623414999999995E-2</v>
      </c>
      <c r="H1081" s="97"/>
      <c r="I1081" s="97"/>
      <c r="J1081" s="97"/>
      <c r="K1081" s="97"/>
    </row>
    <row r="1082" spans="1:11">
      <c r="A1082" s="99"/>
      <c r="C1082" s="91"/>
      <c r="D1082" s="150">
        <v>37974</v>
      </c>
      <c r="E1082" s="151">
        <v>0.12</v>
      </c>
      <c r="F1082" s="152">
        <v>4.9376585000000001E-2</v>
      </c>
      <c r="G1082" s="153">
        <f t="shared" si="16"/>
        <v>7.0623414999999995E-2</v>
      </c>
      <c r="H1082" s="97"/>
      <c r="I1082" s="97"/>
      <c r="J1082" s="97"/>
      <c r="K1082" s="97"/>
    </row>
    <row r="1083" spans="1:11">
      <c r="A1083" s="99"/>
      <c r="C1083" s="91"/>
      <c r="D1083" s="150">
        <v>37978</v>
      </c>
      <c r="E1083" s="151">
        <v>0.105</v>
      </c>
      <c r="F1083" s="152">
        <v>4.9394299999999988E-2</v>
      </c>
      <c r="G1083" s="153">
        <f t="shared" si="16"/>
        <v>5.5605700000000008E-2</v>
      </c>
      <c r="H1083" s="97"/>
      <c r="I1083" s="97"/>
      <c r="J1083" s="97"/>
      <c r="K1083" s="97"/>
    </row>
    <row r="1084" spans="1:11">
      <c r="A1084" s="99"/>
      <c r="C1084" s="91"/>
      <c r="D1084" s="150">
        <v>37999</v>
      </c>
      <c r="E1084" s="151">
        <v>0.12</v>
      </c>
      <c r="F1084" s="152">
        <v>4.9484714999999985E-2</v>
      </c>
      <c r="G1084" s="153">
        <f t="shared" si="16"/>
        <v>7.0515285000000011E-2</v>
      </c>
      <c r="H1084" s="97"/>
      <c r="I1084" s="97"/>
      <c r="J1084" s="97"/>
      <c r="K1084" s="97"/>
    </row>
    <row r="1085" spans="1:11">
      <c r="A1085" s="99"/>
      <c r="C1085" s="91"/>
      <c r="D1085" s="150">
        <v>38048</v>
      </c>
      <c r="E1085" s="151">
        <v>0.1075</v>
      </c>
      <c r="F1085" s="152">
        <v>4.9874455000000005E-2</v>
      </c>
      <c r="G1085" s="153">
        <f t="shared" si="16"/>
        <v>5.7625544999999993E-2</v>
      </c>
      <c r="H1085" s="97"/>
      <c r="I1085" s="97"/>
      <c r="J1085" s="97"/>
      <c r="K1085" s="97"/>
    </row>
    <row r="1086" spans="1:11">
      <c r="A1086" s="99"/>
      <c r="C1086" s="91"/>
      <c r="D1086" s="150">
        <v>38072</v>
      </c>
      <c r="E1086" s="151">
        <v>0.10249999999999999</v>
      </c>
      <c r="F1086" s="152">
        <v>5.0211335000000031E-2</v>
      </c>
      <c r="G1086" s="153">
        <f t="shared" si="16"/>
        <v>5.2288664999999963E-2</v>
      </c>
      <c r="H1086" s="97"/>
      <c r="I1086" s="97"/>
      <c r="J1086" s="97"/>
      <c r="K1086" s="97"/>
    </row>
    <row r="1087" spans="1:11">
      <c r="A1087" s="99"/>
      <c r="C1087" s="91"/>
      <c r="D1087" s="150">
        <v>38082</v>
      </c>
      <c r="E1087" s="151">
        <v>0.1125</v>
      </c>
      <c r="F1087" s="152">
        <v>5.0327295000000029E-2</v>
      </c>
      <c r="G1087" s="153">
        <f t="shared" si="16"/>
        <v>6.2172704999999974E-2</v>
      </c>
      <c r="H1087" s="97"/>
      <c r="I1087" s="97"/>
      <c r="J1087" s="97"/>
      <c r="K1087" s="97"/>
    </row>
    <row r="1088" spans="1:11">
      <c r="A1088" s="99"/>
      <c r="C1088" s="91"/>
      <c r="D1088" s="150">
        <v>38125</v>
      </c>
      <c r="E1088" s="151">
        <v>0.105</v>
      </c>
      <c r="F1088" s="152">
        <v>5.073539500000001E-2</v>
      </c>
      <c r="G1088" s="153">
        <f t="shared" si="16"/>
        <v>5.4264604999999987E-2</v>
      </c>
      <c r="H1088" s="97"/>
      <c r="I1088" s="97"/>
      <c r="J1088" s="97"/>
      <c r="K1088" s="97"/>
    </row>
    <row r="1089" spans="1:11">
      <c r="A1089" s="99"/>
      <c r="C1089" s="91"/>
      <c r="D1089" s="150">
        <v>38132</v>
      </c>
      <c r="E1089" s="151">
        <v>0.10249999999999999</v>
      </c>
      <c r="F1089" s="152">
        <v>5.0754530000000013E-2</v>
      </c>
      <c r="G1089" s="153">
        <f t="shared" si="16"/>
        <v>5.1745469999999981E-2</v>
      </c>
      <c r="H1089" s="97"/>
      <c r="I1089" s="97"/>
      <c r="J1089" s="97"/>
      <c r="K1089" s="97"/>
    </row>
    <row r="1090" spans="1:11">
      <c r="A1090" s="99"/>
      <c r="C1090" s="91"/>
      <c r="D1090" s="150">
        <v>38134</v>
      </c>
      <c r="E1090" s="151">
        <v>0.10249999999999999</v>
      </c>
      <c r="F1090" s="152">
        <v>5.0760485000000008E-2</v>
      </c>
      <c r="G1090" s="153">
        <f t="shared" si="16"/>
        <v>5.1739514999999986E-2</v>
      </c>
      <c r="H1090" s="97"/>
      <c r="I1090" s="97"/>
      <c r="J1090" s="97"/>
      <c r="K1090" s="97"/>
    </row>
    <row r="1091" spans="1:11">
      <c r="A1091" s="99"/>
      <c r="C1091" s="91"/>
      <c r="D1091" s="150">
        <v>38140</v>
      </c>
      <c r="E1091" s="151">
        <v>0.11220000000000001</v>
      </c>
      <c r="F1091" s="152">
        <v>5.0778860000000002E-2</v>
      </c>
      <c r="G1091" s="153">
        <f t="shared" si="16"/>
        <v>6.1421140000000006E-2</v>
      </c>
      <c r="H1091" s="97"/>
      <c r="I1091" s="97"/>
      <c r="J1091" s="97"/>
      <c r="K1091" s="97"/>
    </row>
    <row r="1092" spans="1:11">
      <c r="A1092" s="99"/>
      <c r="C1092" s="91"/>
      <c r="D1092" s="150">
        <v>38168</v>
      </c>
      <c r="E1092" s="151">
        <v>0.105</v>
      </c>
      <c r="F1092" s="152">
        <v>5.0999780000000022E-2</v>
      </c>
      <c r="G1092" s="153">
        <f t="shared" si="16"/>
        <v>5.4000219999999974E-2</v>
      </c>
      <c r="H1092" s="97"/>
      <c r="I1092" s="97"/>
      <c r="J1092" s="97"/>
      <c r="K1092" s="97"/>
    </row>
    <row r="1093" spans="1:11">
      <c r="A1093" s="99"/>
      <c r="C1093" s="91"/>
      <c r="D1093" s="150">
        <v>38168</v>
      </c>
      <c r="E1093" s="151">
        <v>0.105</v>
      </c>
      <c r="F1093" s="152">
        <v>5.0999780000000022E-2</v>
      </c>
      <c r="G1093" s="153">
        <f t="shared" si="16"/>
        <v>5.4000219999999974E-2</v>
      </c>
      <c r="H1093" s="97"/>
      <c r="I1093" s="97"/>
      <c r="J1093" s="97"/>
      <c r="K1093" s="97"/>
    </row>
    <row r="1094" spans="1:11">
      <c r="A1094" s="99"/>
      <c r="C1094" s="91"/>
      <c r="D1094" s="150">
        <v>38184</v>
      </c>
      <c r="E1094" s="151">
        <v>0.11599999999999999</v>
      </c>
      <c r="F1094" s="152">
        <v>5.1100485000000001E-2</v>
      </c>
      <c r="G1094" s="153">
        <f t="shared" si="16"/>
        <v>6.4899514999999991E-2</v>
      </c>
      <c r="H1094" s="97"/>
      <c r="I1094" s="97"/>
      <c r="J1094" s="97"/>
      <c r="K1094" s="97"/>
    </row>
    <row r="1095" spans="1:11">
      <c r="A1095" s="99"/>
      <c r="C1095" s="91"/>
      <c r="D1095" s="150">
        <v>38224</v>
      </c>
      <c r="E1095" s="151">
        <v>0.10249999999999999</v>
      </c>
      <c r="F1095" s="152">
        <v>5.1028705000000042E-2</v>
      </c>
      <c r="G1095" s="153">
        <f t="shared" si="16"/>
        <v>5.1471294999999952E-2</v>
      </c>
      <c r="H1095" s="97"/>
      <c r="I1095" s="97"/>
      <c r="J1095" s="97"/>
      <c r="K1095" s="97"/>
    </row>
    <row r="1096" spans="1:11">
      <c r="A1096" s="99"/>
      <c r="C1096" s="91"/>
      <c r="D1096" s="150">
        <v>38239</v>
      </c>
      <c r="E1096" s="151">
        <v>0.10400000000000001</v>
      </c>
      <c r="F1096" s="152">
        <v>5.0973580000000025E-2</v>
      </c>
      <c r="G1096" s="153">
        <f t="shared" si="16"/>
        <v>5.3026419999999984E-2</v>
      </c>
      <c r="H1096" s="97"/>
      <c r="I1096" s="97"/>
      <c r="J1096" s="97"/>
      <c r="K1096" s="97"/>
    </row>
    <row r="1097" spans="1:11">
      <c r="A1097" s="99"/>
      <c r="C1097" s="91"/>
      <c r="D1097" s="150">
        <v>38300</v>
      </c>
      <c r="E1097" s="151">
        <v>0.105</v>
      </c>
      <c r="F1097" s="152">
        <v>5.0650630000000002E-2</v>
      </c>
      <c r="G1097" s="153">
        <f t="shared" si="16"/>
        <v>5.4349369999999994E-2</v>
      </c>
      <c r="H1097" s="97"/>
      <c r="I1097" s="97"/>
      <c r="J1097" s="97"/>
      <c r="K1097" s="97"/>
    </row>
    <row r="1098" spans="1:11">
      <c r="A1098" s="99"/>
      <c r="C1098" s="91"/>
      <c r="D1098" s="150">
        <v>38314</v>
      </c>
      <c r="E1098" s="151">
        <v>0.11</v>
      </c>
      <c r="F1098" s="152">
        <v>5.0628380000000001E-2</v>
      </c>
      <c r="G1098" s="153">
        <f t="shared" si="16"/>
        <v>5.937162E-2</v>
      </c>
      <c r="H1098" s="97"/>
      <c r="I1098" s="97"/>
      <c r="J1098" s="97"/>
      <c r="K1098" s="97"/>
    </row>
    <row r="1099" spans="1:11">
      <c r="A1099" s="99"/>
      <c r="C1099" s="91"/>
      <c r="D1099" s="150">
        <v>38335</v>
      </c>
      <c r="E1099" s="151">
        <v>0.10970000000000001</v>
      </c>
      <c r="F1099" s="152">
        <v>5.065215E-2</v>
      </c>
      <c r="G1099" s="153">
        <f t="shared" si="16"/>
        <v>5.9047850000000006E-2</v>
      </c>
      <c r="H1099" s="97"/>
      <c r="I1099" s="97"/>
      <c r="J1099" s="97"/>
      <c r="K1099" s="97"/>
    </row>
    <row r="1100" spans="1:11">
      <c r="A1100" s="99"/>
      <c r="C1100" s="91"/>
      <c r="D1100" s="150">
        <v>38342</v>
      </c>
      <c r="E1100" s="151">
        <v>0.115</v>
      </c>
      <c r="F1100" s="152">
        <v>5.0680660000000016E-2</v>
      </c>
      <c r="G1100" s="153">
        <f t="shared" si="16"/>
        <v>6.4319339999999989E-2</v>
      </c>
      <c r="H1100" s="97"/>
      <c r="I1100" s="97"/>
      <c r="J1100" s="97"/>
      <c r="K1100" s="97"/>
    </row>
    <row r="1101" spans="1:11">
      <c r="A1101" s="99"/>
      <c r="C1101" s="91"/>
      <c r="D1101" s="150">
        <v>38342</v>
      </c>
      <c r="E1101" s="151">
        <v>0.1125</v>
      </c>
      <c r="F1101" s="152">
        <v>5.0680660000000016E-2</v>
      </c>
      <c r="G1101" s="153">
        <f t="shared" si="16"/>
        <v>6.1819339999999987E-2</v>
      </c>
      <c r="H1101" s="97"/>
      <c r="I1101" s="97"/>
      <c r="J1101" s="97"/>
      <c r="K1101" s="97"/>
    </row>
    <row r="1102" spans="1:11">
      <c r="A1102" s="99"/>
      <c r="C1102" s="91"/>
      <c r="D1102" s="150">
        <v>38343</v>
      </c>
      <c r="E1102" s="151">
        <v>0.115</v>
      </c>
      <c r="F1102" s="152">
        <v>5.0688820000000009E-2</v>
      </c>
      <c r="G1102" s="153">
        <f t="shared" si="16"/>
        <v>6.4311179999999996E-2</v>
      </c>
      <c r="H1102" s="97"/>
      <c r="I1102" s="97"/>
      <c r="J1102" s="97"/>
      <c r="K1102" s="97"/>
    </row>
    <row r="1103" spans="1:11">
      <c r="A1103" s="99"/>
      <c r="C1103" s="91"/>
      <c r="D1103" s="150">
        <v>38343</v>
      </c>
      <c r="E1103" s="151">
        <v>0.107</v>
      </c>
      <c r="F1103" s="152">
        <v>5.0688820000000009E-2</v>
      </c>
      <c r="G1103" s="153">
        <f t="shared" si="16"/>
        <v>5.6311179999999988E-2</v>
      </c>
      <c r="H1103" s="97"/>
      <c r="I1103" s="97"/>
      <c r="J1103" s="97"/>
      <c r="K1103" s="97"/>
    </row>
    <row r="1104" spans="1:11">
      <c r="A1104" s="99"/>
      <c r="C1104" s="91"/>
      <c r="D1104" s="150">
        <v>38350</v>
      </c>
      <c r="E1104" s="151">
        <v>9.849999999999999E-2</v>
      </c>
      <c r="F1104" s="152">
        <v>5.0743129999999997E-2</v>
      </c>
      <c r="G1104" s="153">
        <f t="shared" si="16"/>
        <v>4.7756869999999993E-2</v>
      </c>
      <c r="H1104" s="97"/>
      <c r="I1104" s="97"/>
      <c r="J1104" s="97"/>
      <c r="K1104" s="97"/>
    </row>
    <row r="1105" spans="1:11">
      <c r="A1105" s="99"/>
      <c r="C1105" s="91"/>
      <c r="D1105" s="150">
        <v>38358</v>
      </c>
      <c r="E1105" s="151">
        <v>0.107</v>
      </c>
      <c r="F1105" s="152">
        <v>5.0765169999999998E-2</v>
      </c>
      <c r="G1105" s="153">
        <f t="shared" si="16"/>
        <v>5.623483E-2</v>
      </c>
      <c r="H1105" s="97"/>
      <c r="I1105" s="97"/>
      <c r="J1105" s="97"/>
      <c r="K1105" s="97"/>
    </row>
    <row r="1106" spans="1:11">
      <c r="A1106" s="99"/>
      <c r="C1106" s="91"/>
      <c r="D1106" s="150">
        <v>38401</v>
      </c>
      <c r="E1106" s="151">
        <v>0.10300000000000001</v>
      </c>
      <c r="F1106" s="152">
        <v>4.9777244999999991E-2</v>
      </c>
      <c r="G1106" s="153">
        <f t="shared" si="16"/>
        <v>5.3222755000000017E-2</v>
      </c>
      <c r="H1106" s="97"/>
      <c r="I1106" s="97"/>
      <c r="J1106" s="97"/>
      <c r="K1106" s="97"/>
    </row>
    <row r="1107" spans="1:11">
      <c r="A1107" s="99"/>
      <c r="C1107" s="91"/>
      <c r="D1107" s="150">
        <v>38408</v>
      </c>
      <c r="E1107" s="151">
        <v>0.105</v>
      </c>
      <c r="F1107" s="152">
        <v>4.9580269999999996E-2</v>
      </c>
      <c r="G1107" s="153">
        <f t="shared" si="16"/>
        <v>5.541973E-2</v>
      </c>
      <c r="H1107" s="97"/>
      <c r="I1107" s="97"/>
      <c r="J1107" s="97"/>
      <c r="K1107" s="97"/>
    </row>
    <row r="1108" spans="1:11">
      <c r="A1108" s="99"/>
      <c r="C1108" s="91"/>
      <c r="D1108" s="150">
        <v>38421</v>
      </c>
      <c r="E1108" s="151">
        <v>0.11</v>
      </c>
      <c r="F1108" s="152">
        <v>4.9281899999999997E-2</v>
      </c>
      <c r="G1108" s="153">
        <f t="shared" si="16"/>
        <v>6.0718100000000004E-2</v>
      </c>
      <c r="H1108" s="97"/>
      <c r="I1108" s="97"/>
      <c r="J1108" s="97"/>
      <c r="K1108" s="97"/>
    </row>
    <row r="1109" spans="1:11">
      <c r="A1109" s="99"/>
      <c r="C1109" s="91"/>
      <c r="D1109" s="150">
        <v>38435</v>
      </c>
      <c r="E1109" s="151">
        <v>0.10300000000000001</v>
      </c>
      <c r="F1109" s="152">
        <v>4.8971625000000005E-2</v>
      </c>
      <c r="G1109" s="153">
        <f t="shared" si="16"/>
        <v>5.4028375000000003E-2</v>
      </c>
      <c r="H1109" s="97"/>
      <c r="I1109" s="97"/>
      <c r="J1109" s="97"/>
      <c r="K1109" s="97"/>
    </row>
    <row r="1110" spans="1:11">
      <c r="A1110" s="99"/>
      <c r="C1110" s="91"/>
      <c r="D1110" s="150">
        <v>38446</v>
      </c>
      <c r="E1110" s="151">
        <v>0.1</v>
      </c>
      <c r="F1110" s="152">
        <v>4.8770170000000015E-2</v>
      </c>
      <c r="G1110" s="153">
        <f t="shared" si="16"/>
        <v>5.122982999999999E-2</v>
      </c>
      <c r="H1110" s="97"/>
      <c r="I1110" s="97"/>
      <c r="J1110" s="97"/>
      <c r="K1110" s="97"/>
    </row>
    <row r="1111" spans="1:11">
      <c r="A1111" s="99"/>
      <c r="C1111" s="91"/>
      <c r="D1111" s="150">
        <v>38449</v>
      </c>
      <c r="E1111" s="151">
        <v>0.10249999999999999</v>
      </c>
      <c r="F1111" s="152">
        <v>4.8687225000000015E-2</v>
      </c>
      <c r="G1111" s="153">
        <f t="shared" si="16"/>
        <v>5.3812774999999979E-2</v>
      </c>
      <c r="H1111" s="97"/>
      <c r="I1111" s="97"/>
      <c r="J1111" s="97"/>
      <c r="K1111" s="97"/>
    </row>
    <row r="1112" spans="1:11">
      <c r="A1112" s="99"/>
      <c r="C1112" s="91"/>
      <c r="D1112" s="150">
        <v>38490</v>
      </c>
      <c r="E1112" s="151">
        <v>0.10249999999999999</v>
      </c>
      <c r="F1112" s="152">
        <v>4.7804755000000011E-2</v>
      </c>
      <c r="G1112" s="153">
        <f t="shared" si="16"/>
        <v>5.4695244999999983E-2</v>
      </c>
      <c r="H1112" s="97"/>
      <c r="I1112" s="97"/>
      <c r="J1112" s="97"/>
      <c r="K1112" s="97"/>
    </row>
    <row r="1113" spans="1:11">
      <c r="A1113" s="99"/>
      <c r="C1113" s="91"/>
      <c r="D1113" s="150">
        <v>38497</v>
      </c>
      <c r="E1113" s="151">
        <v>0.1075</v>
      </c>
      <c r="F1113" s="152">
        <v>4.7649545000000015E-2</v>
      </c>
      <c r="G1113" s="153">
        <f t="shared" si="16"/>
        <v>5.9850454999999983E-2</v>
      </c>
      <c r="H1113" s="97"/>
      <c r="I1113" s="97"/>
      <c r="J1113" s="97"/>
      <c r="K1113" s="97"/>
    </row>
    <row r="1114" spans="1:11">
      <c r="A1114" s="99"/>
      <c r="C1114" s="91"/>
      <c r="D1114" s="150">
        <v>38498</v>
      </c>
      <c r="E1114" s="151">
        <v>9.7500000000000003E-2</v>
      </c>
      <c r="F1114" s="152">
        <v>4.7619625000000013E-2</v>
      </c>
      <c r="G1114" s="153">
        <f t="shared" si="16"/>
        <v>4.9880374999999991E-2</v>
      </c>
      <c r="H1114" s="97"/>
      <c r="I1114" s="97"/>
      <c r="J1114" s="97"/>
      <c r="K1114" s="97"/>
    </row>
    <row r="1115" spans="1:11">
      <c r="A1115" s="99"/>
      <c r="C1115" s="91"/>
      <c r="D1115" s="150">
        <v>38504</v>
      </c>
      <c r="E1115" s="151">
        <v>9.7500000000000003E-2</v>
      </c>
      <c r="F1115" s="152">
        <v>4.7479965000000013E-2</v>
      </c>
      <c r="G1115" s="153">
        <f t="shared" si="16"/>
        <v>5.002003499999999E-2</v>
      </c>
      <c r="H1115" s="97"/>
      <c r="I1115" s="97"/>
      <c r="J1115" s="97"/>
      <c r="K1115" s="97"/>
    </row>
    <row r="1116" spans="1:11">
      <c r="A1116" s="99"/>
      <c r="C1116" s="91"/>
      <c r="D1116" s="150">
        <v>38552</v>
      </c>
      <c r="E1116" s="151">
        <v>0.115</v>
      </c>
      <c r="F1116" s="152">
        <v>4.6447849999999985E-2</v>
      </c>
      <c r="G1116" s="153">
        <f t="shared" si="16"/>
        <v>6.855215000000002E-2</v>
      </c>
      <c r="H1116" s="97"/>
      <c r="I1116" s="97"/>
      <c r="J1116" s="97"/>
      <c r="K1116" s="97"/>
    </row>
    <row r="1117" spans="1:11">
      <c r="A1117" s="99"/>
      <c r="C1117" s="91"/>
      <c r="D1117" s="150">
        <v>38569</v>
      </c>
      <c r="E1117" s="151">
        <v>0.11749999999999999</v>
      </c>
      <c r="F1117" s="152">
        <v>4.6236454999999996E-2</v>
      </c>
      <c r="G1117" s="153">
        <f t="shared" si="16"/>
        <v>7.1263544999999998E-2</v>
      </c>
      <c r="H1117" s="97"/>
      <c r="I1117" s="97"/>
      <c r="J1117" s="97"/>
      <c r="K1117" s="97"/>
    </row>
    <row r="1118" spans="1:11">
      <c r="A1118" s="99"/>
      <c r="C1118" s="91"/>
      <c r="D1118" s="150">
        <v>38579</v>
      </c>
      <c r="E1118" s="151">
        <v>0.1013</v>
      </c>
      <c r="F1118" s="152">
        <v>4.6140174999999999E-2</v>
      </c>
      <c r="G1118" s="153">
        <f t="shared" si="16"/>
        <v>5.5159825000000003E-2</v>
      </c>
      <c r="H1118" s="97"/>
      <c r="I1118" s="97"/>
      <c r="J1118" s="97"/>
      <c r="K1118" s="97"/>
    </row>
    <row r="1119" spans="1:11">
      <c r="A1119" s="99"/>
      <c r="C1119" s="91"/>
      <c r="D1119" s="150">
        <v>38623</v>
      </c>
      <c r="E1119" s="151">
        <v>0.1</v>
      </c>
      <c r="F1119" s="152">
        <v>4.5426810000000047E-2</v>
      </c>
      <c r="G1119" s="153">
        <f t="shared" si="16"/>
        <v>5.4573189999999959E-2</v>
      </c>
      <c r="H1119" s="97"/>
      <c r="I1119" s="97"/>
      <c r="J1119" s="97"/>
      <c r="K1119" s="97"/>
    </row>
    <row r="1120" spans="1:11">
      <c r="A1120" s="99"/>
      <c r="C1120" s="91"/>
      <c r="D1120" s="150">
        <v>38629</v>
      </c>
      <c r="E1120" s="151">
        <v>0.1075</v>
      </c>
      <c r="F1120" s="152">
        <v>4.5367425000000051E-2</v>
      </c>
      <c r="G1120" s="153">
        <f t="shared" si="16"/>
        <v>6.2132574999999947E-2</v>
      </c>
      <c r="H1120" s="97"/>
      <c r="I1120" s="97"/>
      <c r="J1120" s="97"/>
      <c r="K1120" s="97"/>
    </row>
    <row r="1121" spans="1:11">
      <c r="A1121" s="99"/>
      <c r="C1121" s="91"/>
      <c r="D1121" s="150">
        <v>38698</v>
      </c>
      <c r="E1121" s="151">
        <v>0.11</v>
      </c>
      <c r="F1121" s="152">
        <v>4.5480054999999991E-2</v>
      </c>
      <c r="G1121" s="153">
        <f t="shared" si="16"/>
        <v>6.4519945000000009E-2</v>
      </c>
      <c r="H1121" s="97"/>
      <c r="I1121" s="97"/>
      <c r="J1121" s="97"/>
      <c r="K1121" s="97"/>
    </row>
    <row r="1122" spans="1:11">
      <c r="A1122" s="99"/>
      <c r="C1122" s="91"/>
      <c r="D1122" s="150">
        <v>38699</v>
      </c>
      <c r="E1122" s="151">
        <v>0.1075</v>
      </c>
      <c r="F1122" s="152">
        <v>4.5480899999999991E-2</v>
      </c>
      <c r="G1122" s="153">
        <f t="shared" si="16"/>
        <v>6.2019100000000008E-2</v>
      </c>
      <c r="H1122" s="97"/>
      <c r="I1122" s="97"/>
      <c r="J1122" s="97"/>
      <c r="K1122" s="97"/>
    </row>
    <row r="1123" spans="1:11">
      <c r="A1123" s="99"/>
      <c r="C1123" s="91"/>
      <c r="D1123" s="150">
        <v>38707</v>
      </c>
      <c r="E1123" s="151">
        <v>0.10400000000000001</v>
      </c>
      <c r="F1123" s="152">
        <v>4.5437975000000012E-2</v>
      </c>
      <c r="G1123" s="153">
        <f t="shared" si="16"/>
        <v>5.8562024999999997E-2</v>
      </c>
      <c r="H1123" s="97"/>
      <c r="I1123" s="97"/>
      <c r="J1123" s="97"/>
      <c r="K1123" s="97"/>
    </row>
    <row r="1124" spans="1:11">
      <c r="A1124" s="99"/>
      <c r="C1124" s="91"/>
      <c r="D1124" s="150">
        <v>38707</v>
      </c>
      <c r="E1124" s="151">
        <v>0.10289999999999999</v>
      </c>
      <c r="F1124" s="152">
        <v>4.5437975000000012E-2</v>
      </c>
      <c r="G1124" s="153">
        <f t="shared" si="16"/>
        <v>5.7462024999999979E-2</v>
      </c>
      <c r="H1124" s="97"/>
      <c r="I1124" s="97"/>
      <c r="J1124" s="97"/>
      <c r="K1124" s="97"/>
    </row>
    <row r="1125" spans="1:11">
      <c r="A1125" s="99"/>
      <c r="C1125" s="91"/>
      <c r="D1125" s="150">
        <v>38708</v>
      </c>
      <c r="E1125" s="151">
        <v>0.1115</v>
      </c>
      <c r="F1125" s="152">
        <v>4.5429970000000007E-2</v>
      </c>
      <c r="G1125" s="153">
        <f t="shared" si="16"/>
        <v>6.6070030000000002E-2</v>
      </c>
      <c r="H1125" s="97"/>
      <c r="I1125" s="97"/>
      <c r="J1125" s="97"/>
      <c r="K1125" s="97"/>
    </row>
    <row r="1126" spans="1:11">
      <c r="A1126" s="99"/>
      <c r="C1126" s="91"/>
      <c r="D1126" s="150">
        <v>38708</v>
      </c>
      <c r="E1126" s="151">
        <v>0.11</v>
      </c>
      <c r="F1126" s="152">
        <v>4.5429970000000007E-2</v>
      </c>
      <c r="G1126" s="153">
        <f t="shared" si="16"/>
        <v>6.457003E-2</v>
      </c>
      <c r="H1126" s="97"/>
      <c r="I1126" s="97"/>
      <c r="J1126" s="97"/>
      <c r="K1126" s="97"/>
    </row>
    <row r="1127" spans="1:11">
      <c r="A1127" s="99"/>
      <c r="C1127" s="91"/>
      <c r="D1127" s="150">
        <v>38714</v>
      </c>
      <c r="E1127" s="151">
        <v>0.1</v>
      </c>
      <c r="F1127" s="152">
        <v>4.5381459999999992E-2</v>
      </c>
      <c r="G1127" s="153">
        <f t="shared" si="16"/>
        <v>5.4618540000000014E-2</v>
      </c>
      <c r="H1127" s="97"/>
      <c r="I1127" s="97"/>
      <c r="J1127" s="97"/>
      <c r="K1127" s="97"/>
    </row>
    <row r="1128" spans="1:11">
      <c r="A1128" s="99"/>
      <c r="C1128" s="91"/>
      <c r="D1128" s="150">
        <v>38714</v>
      </c>
      <c r="E1128" s="151">
        <v>0.1</v>
      </c>
      <c r="F1128" s="152">
        <v>4.5381459999999992E-2</v>
      </c>
      <c r="G1128" s="153">
        <f t="shared" si="16"/>
        <v>5.4618540000000014E-2</v>
      </c>
      <c r="H1128" s="97"/>
      <c r="I1128" s="97"/>
      <c r="J1128" s="97"/>
      <c r="K1128" s="97"/>
    </row>
    <row r="1129" spans="1:11">
      <c r="A1129" s="99"/>
      <c r="C1129" s="91"/>
      <c r="D1129" s="150">
        <v>38722</v>
      </c>
      <c r="E1129" s="151">
        <v>0.11</v>
      </c>
      <c r="F1129" s="152">
        <v>4.5288720000000005E-2</v>
      </c>
      <c r="G1129" s="153">
        <f t="shared" si="16"/>
        <v>6.4711279999999996E-2</v>
      </c>
      <c r="H1129" s="97"/>
      <c r="I1129" s="97"/>
      <c r="J1129" s="97"/>
      <c r="K1129" s="97"/>
    </row>
    <row r="1130" spans="1:11">
      <c r="A1130" s="99"/>
      <c r="C1130" s="91"/>
      <c r="D1130" s="150">
        <v>38744</v>
      </c>
      <c r="E1130" s="151">
        <v>9.7500000000000003E-2</v>
      </c>
      <c r="F1130" s="152">
        <v>4.5202390000000002E-2</v>
      </c>
      <c r="G1130" s="153">
        <f t="shared" si="16"/>
        <v>5.2297610000000001E-2</v>
      </c>
      <c r="H1130" s="97"/>
      <c r="I1130" s="97"/>
      <c r="J1130" s="97"/>
      <c r="K1130" s="97"/>
    </row>
    <row r="1131" spans="1:11">
      <c r="A1131" s="99"/>
      <c r="C1131" s="91"/>
      <c r="D1131" s="150">
        <v>38779</v>
      </c>
      <c r="E1131" s="151">
        <v>0.10390000000000001</v>
      </c>
      <c r="F1131" s="152">
        <v>4.5308105000000001E-2</v>
      </c>
      <c r="G1131" s="153">
        <f t="shared" si="16"/>
        <v>5.8591895000000005E-2</v>
      </c>
      <c r="H1131" s="97"/>
      <c r="I1131" s="97"/>
      <c r="J1131" s="97"/>
      <c r="K1131" s="97"/>
    </row>
    <row r="1132" spans="1:11">
      <c r="A1132" s="99"/>
      <c r="C1132" s="91"/>
      <c r="D1132" s="150">
        <v>38824</v>
      </c>
      <c r="E1132" s="151">
        <v>0.10199999999999999</v>
      </c>
      <c r="F1132" s="152">
        <v>4.614783499999997E-2</v>
      </c>
      <c r="G1132" s="153">
        <f t="shared" si="16"/>
        <v>5.5852165000000023E-2</v>
      </c>
      <c r="H1132" s="97"/>
      <c r="I1132" s="97"/>
      <c r="J1132" s="97"/>
      <c r="K1132" s="97"/>
    </row>
    <row r="1133" spans="1:11">
      <c r="A1133" s="99"/>
      <c r="C1133" s="91"/>
      <c r="D1133" s="150">
        <v>38833</v>
      </c>
      <c r="E1133" s="151">
        <v>0.106</v>
      </c>
      <c r="F1133" s="152">
        <v>4.6398069999999993E-2</v>
      </c>
      <c r="G1133" s="153">
        <f t="shared" si="16"/>
        <v>5.9601930000000004E-2</v>
      </c>
      <c r="H1133" s="97"/>
      <c r="I1133" s="97"/>
      <c r="J1133" s="97"/>
      <c r="K1133" s="97"/>
    </row>
    <row r="1134" spans="1:11">
      <c r="A1134" s="99"/>
      <c r="C1134" s="91"/>
      <c r="D1134" s="150">
        <v>38854</v>
      </c>
      <c r="E1134" s="151">
        <v>0.11599999999999999</v>
      </c>
      <c r="F1134" s="152">
        <v>4.6941779999999975E-2</v>
      </c>
      <c r="G1134" s="153">
        <f t="shared" si="16"/>
        <v>6.9058220000000017E-2</v>
      </c>
      <c r="H1134" s="97"/>
      <c r="I1134" s="97"/>
      <c r="J1134" s="97"/>
      <c r="K1134" s="97"/>
    </row>
    <row r="1135" spans="1:11">
      <c r="A1135" s="99"/>
      <c r="C1135" s="91"/>
      <c r="D1135" s="150">
        <v>38874</v>
      </c>
      <c r="E1135" s="151">
        <v>0.1</v>
      </c>
      <c r="F1135" s="152">
        <v>4.7440834999999994E-2</v>
      </c>
      <c r="G1135" s="153">
        <f t="shared" ref="G1135:G1198" si="17">E1135-F1135</f>
        <v>5.2559165000000012E-2</v>
      </c>
      <c r="H1135" s="97"/>
      <c r="I1135" s="97"/>
      <c r="J1135" s="97"/>
      <c r="K1135" s="97"/>
    </row>
    <row r="1136" spans="1:11">
      <c r="A1136" s="99"/>
      <c r="C1136" s="91"/>
      <c r="D1136" s="150">
        <v>38895</v>
      </c>
      <c r="E1136" s="151">
        <v>0.1075</v>
      </c>
      <c r="F1136" s="152">
        <v>4.799825000000002E-2</v>
      </c>
      <c r="G1136" s="153">
        <f t="shared" si="17"/>
        <v>5.9501749999999978E-2</v>
      </c>
      <c r="H1136" s="97"/>
      <c r="I1136" s="97"/>
      <c r="J1136" s="97"/>
      <c r="K1136" s="97"/>
    </row>
    <row r="1137" spans="1:11">
      <c r="A1137" s="99"/>
      <c r="C1137" s="91"/>
      <c r="D1137" s="150">
        <v>38904</v>
      </c>
      <c r="E1137" s="151">
        <v>0.10199999999999999</v>
      </c>
      <c r="F1137" s="152">
        <v>4.8250234999999995E-2</v>
      </c>
      <c r="G1137" s="153">
        <f t="shared" si="17"/>
        <v>5.3749764999999998E-2</v>
      </c>
      <c r="H1137" s="97"/>
      <c r="I1137" s="97"/>
      <c r="J1137" s="97"/>
      <c r="K1137" s="97"/>
    </row>
    <row r="1138" spans="1:11">
      <c r="A1138" s="99"/>
      <c r="C1138" s="91"/>
      <c r="D1138" s="150">
        <v>38922</v>
      </c>
      <c r="E1138" s="151">
        <v>9.6000000000000002E-2</v>
      </c>
      <c r="F1138" s="152">
        <v>4.8560284999999988E-2</v>
      </c>
      <c r="G1138" s="153">
        <f t="shared" si="17"/>
        <v>4.7439715000000014E-2</v>
      </c>
      <c r="H1138" s="97"/>
      <c r="I1138" s="97"/>
      <c r="J1138" s="97"/>
      <c r="K1138" s="97"/>
    </row>
    <row r="1139" spans="1:11">
      <c r="A1139" s="99"/>
      <c r="C1139" s="91"/>
      <c r="D1139" s="150">
        <v>38924</v>
      </c>
      <c r="E1139" s="151">
        <v>0.105</v>
      </c>
      <c r="F1139" s="152">
        <v>4.860072E-2</v>
      </c>
      <c r="G1139" s="153">
        <f t="shared" si="17"/>
        <v>5.6399279999999996E-2</v>
      </c>
      <c r="H1139" s="97"/>
      <c r="I1139" s="97"/>
      <c r="J1139" s="97"/>
      <c r="K1139" s="97"/>
    </row>
    <row r="1140" spans="1:11">
      <c r="A1140" s="99"/>
      <c r="C1140" s="91"/>
      <c r="D1140" s="150">
        <v>38926</v>
      </c>
      <c r="E1140" s="151">
        <v>0.10050000000000001</v>
      </c>
      <c r="F1140" s="152">
        <v>4.8641905000000006E-2</v>
      </c>
      <c r="G1140" s="153">
        <f t="shared" si="17"/>
        <v>5.1858095E-2</v>
      </c>
      <c r="H1140" s="97"/>
      <c r="I1140" s="97"/>
      <c r="J1140" s="97"/>
      <c r="K1140" s="97"/>
    </row>
    <row r="1141" spans="1:11">
      <c r="A1141" s="99"/>
      <c r="C1141" s="91"/>
      <c r="D1141" s="150">
        <v>38952</v>
      </c>
      <c r="E1141" s="151">
        <v>9.5500000000000002E-2</v>
      </c>
      <c r="F1141" s="152">
        <v>4.8874224999999993E-2</v>
      </c>
      <c r="G1141" s="153">
        <f t="shared" si="17"/>
        <v>4.6625775000000008E-2</v>
      </c>
      <c r="H1141" s="97"/>
      <c r="I1141" s="97"/>
      <c r="J1141" s="97"/>
      <c r="K1141" s="97"/>
    </row>
    <row r="1142" spans="1:11">
      <c r="A1142" s="99"/>
      <c r="C1142" s="91"/>
      <c r="D1142" s="150">
        <v>38961</v>
      </c>
      <c r="E1142" s="151">
        <v>0.10539999999999999</v>
      </c>
      <c r="F1142" s="152">
        <v>4.8957119999999986E-2</v>
      </c>
      <c r="G1142" s="153">
        <f t="shared" si="17"/>
        <v>5.6442880000000008E-2</v>
      </c>
      <c r="H1142" s="97"/>
      <c r="I1142" s="97"/>
      <c r="J1142" s="97"/>
      <c r="K1142" s="97"/>
    </row>
    <row r="1143" spans="1:11">
      <c r="A1143" s="99"/>
      <c r="C1143" s="91"/>
      <c r="D1143" s="150">
        <v>38974</v>
      </c>
      <c r="E1143" s="151">
        <v>0.1</v>
      </c>
      <c r="F1143" s="152">
        <v>4.9057829999999976E-2</v>
      </c>
      <c r="G1143" s="153">
        <f t="shared" si="17"/>
        <v>5.094217000000003E-2</v>
      </c>
      <c r="H1143" s="97"/>
      <c r="I1143" s="97"/>
      <c r="J1143" s="97"/>
      <c r="K1143" s="97"/>
    </row>
    <row r="1144" spans="1:11">
      <c r="A1144" s="99"/>
      <c r="C1144" s="91"/>
      <c r="D1144" s="150">
        <v>38996</v>
      </c>
      <c r="E1144" s="151">
        <v>9.6699999999999994E-2</v>
      </c>
      <c r="F1144" s="152">
        <v>4.918154999999997E-2</v>
      </c>
      <c r="G1144" s="153">
        <f t="shared" si="17"/>
        <v>4.7518450000000025E-2</v>
      </c>
      <c r="H1144" s="97"/>
      <c r="I1144" s="97"/>
      <c r="J1144" s="97"/>
      <c r="K1144" s="97"/>
    </row>
    <row r="1145" spans="1:11">
      <c r="A1145" s="99"/>
      <c r="C1145" s="91"/>
      <c r="D1145" s="150">
        <v>39042</v>
      </c>
      <c r="E1145" s="151">
        <v>0.1012</v>
      </c>
      <c r="F1145" s="152">
        <v>4.9507710000000031E-2</v>
      </c>
      <c r="G1145" s="153">
        <f t="shared" si="17"/>
        <v>5.1692289999999967E-2</v>
      </c>
      <c r="H1145" s="97"/>
      <c r="I1145" s="97"/>
      <c r="J1145" s="97"/>
      <c r="K1145" s="97"/>
    </row>
    <row r="1146" spans="1:11">
      <c r="A1146" s="99"/>
      <c r="C1146" s="91"/>
      <c r="D1146" s="150">
        <v>39042</v>
      </c>
      <c r="E1146" s="151">
        <v>0.1008</v>
      </c>
      <c r="F1146" s="152">
        <v>4.9507710000000031E-2</v>
      </c>
      <c r="G1146" s="153">
        <f t="shared" si="17"/>
        <v>5.129228999999997E-2</v>
      </c>
      <c r="H1146" s="97"/>
      <c r="I1146" s="97"/>
      <c r="J1146" s="97"/>
      <c r="K1146" s="97"/>
    </row>
    <row r="1147" spans="1:11">
      <c r="A1147" s="99"/>
      <c r="C1147" s="91"/>
      <c r="D1147" s="150">
        <v>39042</v>
      </c>
      <c r="E1147" s="151">
        <v>0.1008</v>
      </c>
      <c r="F1147" s="152">
        <v>4.9507710000000031E-2</v>
      </c>
      <c r="G1147" s="153">
        <f t="shared" si="17"/>
        <v>5.129228999999997E-2</v>
      </c>
      <c r="H1147" s="97"/>
      <c r="I1147" s="97"/>
      <c r="J1147" s="97"/>
      <c r="K1147" s="97"/>
    </row>
    <row r="1148" spans="1:11">
      <c r="A1148" s="99"/>
      <c r="C1148" s="91"/>
      <c r="D1148" s="150">
        <v>39052</v>
      </c>
      <c r="E1148" s="151">
        <v>0.105</v>
      </c>
      <c r="F1148" s="152">
        <v>4.9540805000000049E-2</v>
      </c>
      <c r="G1148" s="153">
        <f t="shared" si="17"/>
        <v>5.5459194999999947E-2</v>
      </c>
      <c r="H1148" s="97"/>
      <c r="I1148" s="97"/>
      <c r="J1148" s="97"/>
      <c r="K1148" s="97"/>
    </row>
    <row r="1149" spans="1:11">
      <c r="A1149" s="99"/>
      <c r="C1149" s="91"/>
      <c r="D1149" s="150">
        <v>39052</v>
      </c>
      <c r="E1149" s="151">
        <v>0.10249999999999999</v>
      </c>
      <c r="F1149" s="152">
        <v>4.9540805000000049E-2</v>
      </c>
      <c r="G1149" s="153">
        <f t="shared" si="17"/>
        <v>5.2959194999999945E-2</v>
      </c>
      <c r="H1149" s="97"/>
      <c r="I1149" s="97"/>
      <c r="J1149" s="97"/>
      <c r="K1149" s="97"/>
    </row>
    <row r="1150" spans="1:11">
      <c r="A1150" s="99"/>
      <c r="C1150" s="91"/>
      <c r="D1150" s="150">
        <v>39058</v>
      </c>
      <c r="E1150" s="151">
        <v>0.1075</v>
      </c>
      <c r="F1150" s="152">
        <v>4.9545205000000037E-2</v>
      </c>
      <c r="G1150" s="153">
        <f t="shared" si="17"/>
        <v>5.7954794999999962E-2</v>
      </c>
      <c r="H1150" s="97"/>
      <c r="I1150" s="97"/>
      <c r="J1150" s="97"/>
      <c r="K1150" s="97"/>
    </row>
    <row r="1151" spans="1:11">
      <c r="A1151" s="99"/>
      <c r="C1151" s="91"/>
      <c r="D1151" s="150">
        <v>39072</v>
      </c>
      <c r="E1151" s="151">
        <v>0.1125</v>
      </c>
      <c r="F1151" s="152">
        <v>4.9528340000000039E-2</v>
      </c>
      <c r="G1151" s="153">
        <f t="shared" si="17"/>
        <v>6.2971659999999957E-2</v>
      </c>
      <c r="H1151" s="97"/>
      <c r="I1151" s="97"/>
      <c r="J1151" s="97"/>
      <c r="K1151" s="97"/>
    </row>
    <row r="1152" spans="1:11">
      <c r="A1152" s="99"/>
      <c r="C1152" s="91"/>
      <c r="D1152" s="150">
        <v>39072</v>
      </c>
      <c r="E1152" s="151">
        <v>0.109</v>
      </c>
      <c r="F1152" s="152">
        <v>4.9528340000000039E-2</v>
      </c>
      <c r="G1152" s="153">
        <f t="shared" si="17"/>
        <v>5.9471659999999961E-2</v>
      </c>
      <c r="H1152" s="97"/>
      <c r="I1152" s="97"/>
      <c r="J1152" s="97"/>
      <c r="K1152" s="97"/>
    </row>
    <row r="1153" spans="1:11">
      <c r="A1153" s="99"/>
      <c r="C1153" s="91"/>
      <c r="D1153" s="150">
        <v>39073</v>
      </c>
      <c r="E1153" s="151">
        <v>0.10249999999999999</v>
      </c>
      <c r="F1153" s="152">
        <v>4.9530365000000035E-2</v>
      </c>
      <c r="G1153" s="153">
        <f t="shared" si="17"/>
        <v>5.2969634999999959E-2</v>
      </c>
      <c r="H1153" s="97"/>
      <c r="I1153" s="97"/>
      <c r="J1153" s="97"/>
      <c r="K1153" s="97"/>
    </row>
    <row r="1154" spans="1:11">
      <c r="A1154" s="99"/>
      <c r="C1154" s="91"/>
      <c r="D1154" s="150">
        <v>39087</v>
      </c>
      <c r="E1154" s="151">
        <v>0.1</v>
      </c>
      <c r="F1154" s="152">
        <v>4.9526725000000021E-2</v>
      </c>
      <c r="G1154" s="153">
        <f t="shared" si="17"/>
        <v>5.0473274999999984E-2</v>
      </c>
      <c r="H1154" s="97"/>
      <c r="I1154" s="97"/>
      <c r="J1154" s="97"/>
      <c r="K1154" s="97"/>
    </row>
    <row r="1155" spans="1:11">
      <c r="A1155" s="99"/>
      <c r="C1155" s="91"/>
      <c r="D1155" s="150">
        <v>39093</v>
      </c>
      <c r="E1155" s="151">
        <v>0.109</v>
      </c>
      <c r="F1155" s="152">
        <v>4.9495975000000018E-2</v>
      </c>
      <c r="G1155" s="153">
        <f t="shared" si="17"/>
        <v>5.9504024999999981E-2</v>
      </c>
      <c r="H1155" s="97"/>
      <c r="I1155" s="97"/>
      <c r="J1155" s="97"/>
      <c r="K1155" s="97"/>
    </row>
    <row r="1156" spans="1:11">
      <c r="A1156" s="99"/>
      <c r="C1156" s="91"/>
      <c r="D1156" s="150">
        <v>39093</v>
      </c>
      <c r="E1156" s="151">
        <v>0.10099999999999999</v>
      </c>
      <c r="F1156" s="152">
        <v>4.9495975000000018E-2</v>
      </c>
      <c r="G1156" s="153">
        <f t="shared" si="17"/>
        <v>5.1504024999999974E-2</v>
      </c>
      <c r="H1156" s="97"/>
      <c r="I1156" s="97"/>
      <c r="J1156" s="97"/>
      <c r="K1156" s="97"/>
    </row>
    <row r="1157" spans="1:11">
      <c r="A1157" s="99"/>
      <c r="C1157" s="91"/>
      <c r="D1157" s="150">
        <v>39093</v>
      </c>
      <c r="E1157" s="151">
        <v>0.10099999999999999</v>
      </c>
      <c r="F1157" s="152">
        <v>4.9495975000000018E-2</v>
      </c>
      <c r="G1157" s="153">
        <f t="shared" si="17"/>
        <v>5.1504024999999974E-2</v>
      </c>
      <c r="H1157" s="97"/>
      <c r="I1157" s="97"/>
      <c r="J1157" s="97"/>
      <c r="K1157" s="97"/>
    </row>
    <row r="1158" spans="1:11">
      <c r="A1158" s="99"/>
      <c r="C1158" s="91"/>
      <c r="D1158" s="150">
        <v>39094</v>
      </c>
      <c r="E1158" s="151">
        <v>0.10099999999999999</v>
      </c>
      <c r="F1158" s="152">
        <v>4.9486210000000017E-2</v>
      </c>
      <c r="G1158" s="153">
        <f t="shared" si="17"/>
        <v>5.1513789999999976E-2</v>
      </c>
      <c r="H1158" s="97"/>
      <c r="I1158" s="97"/>
      <c r="J1158" s="97"/>
      <c r="K1158" s="97"/>
    </row>
    <row r="1159" spans="1:11">
      <c r="A1159" s="99"/>
      <c r="C1159" s="91"/>
      <c r="D1159" s="150">
        <v>39095</v>
      </c>
      <c r="E1159" s="151">
        <v>0.10400000000000001</v>
      </c>
      <c r="F1159" s="152">
        <v>4.9486210000000017E-2</v>
      </c>
      <c r="G1159" s="153">
        <f t="shared" si="17"/>
        <v>5.4513789999999993E-2</v>
      </c>
      <c r="H1159" s="97"/>
      <c r="I1159" s="97"/>
      <c r="J1159" s="97"/>
      <c r="K1159" s="97"/>
    </row>
    <row r="1160" spans="1:11">
      <c r="A1160" s="99"/>
      <c r="C1160" s="91"/>
      <c r="D1160" s="150">
        <v>39101</v>
      </c>
      <c r="E1160" s="151">
        <v>0.10800000000000001</v>
      </c>
      <c r="F1160" s="152">
        <v>4.9434705000000016E-2</v>
      </c>
      <c r="G1160" s="153">
        <f t="shared" si="17"/>
        <v>5.8565294999999996E-2</v>
      </c>
      <c r="H1160" s="97"/>
      <c r="I1160" s="97"/>
      <c r="J1160" s="97"/>
      <c r="K1160" s="97"/>
    </row>
    <row r="1161" spans="1:11">
      <c r="A1161" s="99"/>
      <c r="C1161" s="91"/>
      <c r="D1161" s="150">
        <v>39162</v>
      </c>
      <c r="E1161" s="151">
        <v>0.11349999999999999</v>
      </c>
      <c r="F1161" s="152">
        <v>4.8661975000000003E-2</v>
      </c>
      <c r="G1161" s="153">
        <f t="shared" si="17"/>
        <v>6.4838024999999994E-2</v>
      </c>
      <c r="H1161" s="97"/>
      <c r="I1161" s="97"/>
      <c r="J1161" s="97"/>
      <c r="K1161" s="97"/>
    </row>
    <row r="1162" spans="1:11">
      <c r="A1162" s="99"/>
      <c r="C1162" s="91"/>
      <c r="D1162" s="150">
        <v>39163</v>
      </c>
      <c r="E1162" s="151">
        <v>9.7500000000000003E-2</v>
      </c>
      <c r="F1162" s="152">
        <v>4.8643889999999995E-2</v>
      </c>
      <c r="G1162" s="153">
        <f t="shared" si="17"/>
        <v>4.8856110000000008E-2</v>
      </c>
      <c r="H1162" s="97"/>
      <c r="I1162" s="97"/>
      <c r="J1162" s="97"/>
      <c r="K1162" s="97"/>
    </row>
    <row r="1163" spans="1:11">
      <c r="A1163" s="99"/>
      <c r="C1163" s="91"/>
      <c r="D1163" s="150">
        <v>39217</v>
      </c>
      <c r="E1163" s="151">
        <v>0.1</v>
      </c>
      <c r="F1163" s="152">
        <v>4.8080460000000019E-2</v>
      </c>
      <c r="G1163" s="153">
        <f t="shared" si="17"/>
        <v>5.1919539999999986E-2</v>
      </c>
      <c r="H1163" s="97"/>
      <c r="I1163" s="97"/>
      <c r="J1163" s="97"/>
      <c r="K1163" s="97"/>
    </row>
    <row r="1164" spans="1:11">
      <c r="A1164" s="99"/>
      <c r="C1164" s="91"/>
      <c r="D1164" s="150">
        <v>39219</v>
      </c>
      <c r="E1164" s="151">
        <v>0.10249999999999999</v>
      </c>
      <c r="F1164" s="152">
        <v>4.8063975000000009E-2</v>
      </c>
      <c r="G1164" s="153">
        <f t="shared" si="17"/>
        <v>5.4436024999999985E-2</v>
      </c>
      <c r="H1164" s="97"/>
      <c r="I1164" s="97"/>
      <c r="J1164" s="97"/>
      <c r="K1164" s="97"/>
    </row>
    <row r="1165" spans="1:11">
      <c r="A1165" s="99"/>
      <c r="C1165" s="91"/>
      <c r="D1165" s="150">
        <v>39219</v>
      </c>
      <c r="E1165" s="151">
        <v>0.10249999999999999</v>
      </c>
      <c r="F1165" s="152">
        <v>4.8063975000000009E-2</v>
      </c>
      <c r="G1165" s="153">
        <f t="shared" si="17"/>
        <v>5.4436024999999985E-2</v>
      </c>
      <c r="H1165" s="97"/>
      <c r="I1165" s="97"/>
      <c r="J1165" s="97"/>
      <c r="K1165" s="97"/>
    </row>
    <row r="1166" spans="1:11">
      <c r="A1166" s="99"/>
      <c r="C1166" s="91"/>
      <c r="D1166" s="150">
        <v>39224</v>
      </c>
      <c r="E1166" s="151">
        <v>0.105</v>
      </c>
      <c r="F1166" s="152">
        <v>4.8045000000000018E-2</v>
      </c>
      <c r="G1166" s="153">
        <f t="shared" si="17"/>
        <v>5.6954999999999978E-2</v>
      </c>
      <c r="H1166" s="97"/>
      <c r="I1166" s="97"/>
      <c r="J1166" s="97"/>
      <c r="K1166" s="97"/>
    </row>
    <row r="1167" spans="1:11">
      <c r="A1167" s="99"/>
      <c r="C1167" s="91"/>
      <c r="D1167" s="150">
        <v>39224</v>
      </c>
      <c r="E1167" s="151">
        <v>0.10199999999999999</v>
      </c>
      <c r="F1167" s="152">
        <v>4.8045000000000018E-2</v>
      </c>
      <c r="G1167" s="153">
        <f t="shared" si="17"/>
        <v>5.3954999999999975E-2</v>
      </c>
      <c r="H1167" s="97"/>
      <c r="I1167" s="97"/>
      <c r="J1167" s="97"/>
      <c r="K1167" s="97"/>
    </row>
    <row r="1168" spans="1:11">
      <c r="A1168" s="99"/>
      <c r="C1168" s="91"/>
      <c r="D1168" s="150">
        <v>39225</v>
      </c>
      <c r="E1168" s="151">
        <v>0.107</v>
      </c>
      <c r="F1168" s="152">
        <v>4.8045595000000017E-2</v>
      </c>
      <c r="G1168" s="153">
        <f t="shared" si="17"/>
        <v>5.8954404999999981E-2</v>
      </c>
      <c r="H1168" s="97"/>
      <c r="I1168" s="97"/>
      <c r="J1168" s="97"/>
      <c r="K1168" s="97"/>
    </row>
    <row r="1169" spans="1:11">
      <c r="A1169" s="99"/>
      <c r="C1169" s="91"/>
      <c r="D1169" s="150">
        <v>39227</v>
      </c>
      <c r="E1169" s="151">
        <v>9.6699999999999994E-2</v>
      </c>
      <c r="F1169" s="152">
        <v>4.8046375000000016E-2</v>
      </c>
      <c r="G1169" s="153">
        <f t="shared" si="17"/>
        <v>4.8653624999999978E-2</v>
      </c>
      <c r="H1169" s="97"/>
      <c r="I1169" s="97"/>
      <c r="J1169" s="97"/>
      <c r="K1169" s="97"/>
    </row>
    <row r="1170" spans="1:11">
      <c r="A1170" s="99"/>
      <c r="C1170" s="91"/>
      <c r="D1170" s="150">
        <v>39248</v>
      </c>
      <c r="E1170" s="151">
        <v>9.9000000000000005E-2</v>
      </c>
      <c r="F1170" s="152">
        <v>4.8216160000000008E-2</v>
      </c>
      <c r="G1170" s="153">
        <f t="shared" si="17"/>
        <v>5.0783839999999997E-2</v>
      </c>
      <c r="H1170" s="97"/>
      <c r="I1170" s="97"/>
      <c r="J1170" s="97"/>
      <c r="K1170" s="97"/>
    </row>
    <row r="1171" spans="1:11">
      <c r="A1171" s="99"/>
      <c r="C1171" s="91"/>
      <c r="D1171" s="150">
        <v>39254</v>
      </c>
      <c r="E1171" s="151">
        <v>0.10199999999999999</v>
      </c>
      <c r="F1171" s="152">
        <v>4.8283169999999986E-2</v>
      </c>
      <c r="G1171" s="153">
        <f t="shared" si="17"/>
        <v>5.3716830000000007E-2</v>
      </c>
      <c r="H1171" s="97"/>
      <c r="I1171" s="97"/>
      <c r="J1171" s="97"/>
      <c r="K1171" s="97"/>
    </row>
    <row r="1172" spans="1:11">
      <c r="A1172" s="99"/>
      <c r="C1172" s="91"/>
      <c r="D1172" s="150">
        <v>39255</v>
      </c>
      <c r="E1172" s="151">
        <v>0.105</v>
      </c>
      <c r="F1172" s="152">
        <v>4.830009499999998E-2</v>
      </c>
      <c r="G1172" s="153">
        <f t="shared" si="17"/>
        <v>5.6699905000000016E-2</v>
      </c>
      <c r="H1172" s="97"/>
      <c r="I1172" s="97"/>
      <c r="J1172" s="97"/>
      <c r="K1172" s="97"/>
    </row>
    <row r="1173" spans="1:11">
      <c r="A1173" s="99"/>
      <c r="C1173" s="91"/>
      <c r="D1173" s="150">
        <v>39261</v>
      </c>
      <c r="E1173" s="151">
        <v>0.1075</v>
      </c>
      <c r="F1173" s="152">
        <v>4.8369924999999994E-2</v>
      </c>
      <c r="G1173" s="153">
        <f t="shared" si="17"/>
        <v>5.9130075000000004E-2</v>
      </c>
      <c r="H1173" s="97"/>
      <c r="I1173" s="97"/>
      <c r="J1173" s="97"/>
      <c r="K1173" s="97"/>
    </row>
    <row r="1174" spans="1:11">
      <c r="A1174" s="99"/>
      <c r="C1174" s="91"/>
      <c r="D1174" s="150">
        <v>39275</v>
      </c>
      <c r="E1174" s="151">
        <v>9.6699999999999994E-2</v>
      </c>
      <c r="F1174" s="152">
        <v>4.8589229999999997E-2</v>
      </c>
      <c r="G1174" s="153">
        <f t="shared" si="17"/>
        <v>4.8110769999999997E-2</v>
      </c>
      <c r="H1174" s="97"/>
      <c r="I1174" s="97"/>
      <c r="J1174" s="97"/>
      <c r="K1174" s="97"/>
    </row>
    <row r="1175" spans="1:11">
      <c r="A1175" s="99"/>
      <c r="C1175" s="91"/>
      <c r="D1175" s="150">
        <v>39282</v>
      </c>
      <c r="E1175" s="151">
        <v>0.1</v>
      </c>
      <c r="F1175" s="152">
        <v>4.8655155000000019E-2</v>
      </c>
      <c r="G1175" s="153">
        <f t="shared" si="17"/>
        <v>5.1344844999999986E-2</v>
      </c>
      <c r="H1175" s="97"/>
      <c r="I1175" s="97"/>
      <c r="J1175" s="97"/>
      <c r="K1175" s="97"/>
    </row>
    <row r="1176" spans="1:11">
      <c r="A1176" s="99"/>
      <c r="C1176" s="91"/>
      <c r="D1176" s="150">
        <v>39282</v>
      </c>
      <c r="E1176" s="151">
        <v>0.1</v>
      </c>
      <c r="F1176" s="152">
        <v>4.8655155000000019E-2</v>
      </c>
      <c r="G1176" s="153">
        <f t="shared" si="17"/>
        <v>5.1344844999999986E-2</v>
      </c>
      <c r="H1176" s="97"/>
      <c r="I1176" s="97"/>
      <c r="J1176" s="97"/>
      <c r="K1176" s="97"/>
    </row>
    <row r="1177" spans="1:11">
      <c r="A1177" s="99"/>
      <c r="C1177" s="91"/>
      <c r="D1177" s="150">
        <v>39309</v>
      </c>
      <c r="E1177" s="151">
        <v>0.10400000000000001</v>
      </c>
      <c r="F1177" s="152">
        <v>4.8791689999999999E-2</v>
      </c>
      <c r="G1177" s="153">
        <f t="shared" si="17"/>
        <v>5.520831000000001E-2</v>
      </c>
      <c r="H1177" s="97"/>
      <c r="I1177" s="97"/>
      <c r="J1177" s="97"/>
      <c r="K1177" s="97"/>
    </row>
    <row r="1178" spans="1:11">
      <c r="A1178" s="99"/>
      <c r="C1178" s="91"/>
      <c r="D1178" s="150">
        <v>39364</v>
      </c>
      <c r="E1178" s="151">
        <v>0.1</v>
      </c>
      <c r="F1178" s="152">
        <v>4.9086119999999997E-2</v>
      </c>
      <c r="G1178" s="153">
        <f t="shared" si="17"/>
        <v>5.0913880000000009E-2</v>
      </c>
      <c r="H1178" s="97"/>
      <c r="I1178" s="97"/>
      <c r="J1178" s="97"/>
      <c r="K1178" s="97"/>
    </row>
    <row r="1179" spans="1:11">
      <c r="A1179" s="99"/>
      <c r="C1179" s="91"/>
      <c r="D1179" s="150">
        <v>39372</v>
      </c>
      <c r="E1179" s="151">
        <v>9.0999999999999998E-2</v>
      </c>
      <c r="F1179" s="152">
        <v>4.9126994999999979E-2</v>
      </c>
      <c r="G1179" s="153">
        <f t="shared" si="17"/>
        <v>4.1873005000000019E-2</v>
      </c>
      <c r="H1179" s="97"/>
      <c r="I1179" s="97"/>
      <c r="J1179" s="97"/>
      <c r="K1179" s="97"/>
    </row>
    <row r="1180" spans="1:11">
      <c r="A1180" s="99"/>
      <c r="C1180" s="91"/>
      <c r="D1180" s="150">
        <v>39386</v>
      </c>
      <c r="E1180" s="151">
        <v>9.9600000000000008E-2</v>
      </c>
      <c r="F1180" s="152">
        <v>4.9043509999999978E-2</v>
      </c>
      <c r="G1180" s="153">
        <f t="shared" si="17"/>
        <v>5.055649000000003E-2</v>
      </c>
      <c r="H1180" s="97"/>
      <c r="I1180" s="97"/>
      <c r="J1180" s="97"/>
      <c r="K1180" s="97"/>
    </row>
    <row r="1181" spans="1:11">
      <c r="A1181" s="99"/>
      <c r="C1181" s="91"/>
      <c r="D1181" s="150">
        <v>39415</v>
      </c>
      <c r="E1181" s="151">
        <v>0.109</v>
      </c>
      <c r="F1181" s="152">
        <v>4.8677349999999973E-2</v>
      </c>
      <c r="G1181" s="153">
        <f t="shared" si="17"/>
        <v>6.0322650000000026E-2</v>
      </c>
      <c r="H1181" s="97"/>
      <c r="I1181" s="97"/>
      <c r="J1181" s="97"/>
      <c r="K1181" s="97"/>
    </row>
    <row r="1182" spans="1:11">
      <c r="A1182" s="99"/>
      <c r="C1182" s="91"/>
      <c r="D1182" s="150">
        <v>39422</v>
      </c>
      <c r="E1182" s="151">
        <v>0.1075</v>
      </c>
      <c r="F1182" s="152">
        <v>4.8601469999999987E-2</v>
      </c>
      <c r="G1182" s="153">
        <f t="shared" si="17"/>
        <v>5.8898530000000011E-2</v>
      </c>
      <c r="H1182" s="97"/>
      <c r="I1182" s="97"/>
      <c r="J1182" s="97"/>
      <c r="K1182" s="97"/>
    </row>
    <row r="1183" spans="1:11">
      <c r="A1183" s="99"/>
      <c r="C1183" s="91"/>
      <c r="D1183" s="150">
        <v>39429</v>
      </c>
      <c r="E1183" s="151">
        <v>9.9600000000000008E-2</v>
      </c>
      <c r="F1183" s="152">
        <v>4.8581100000000002E-2</v>
      </c>
      <c r="G1183" s="153">
        <f t="shared" si="17"/>
        <v>5.1018900000000006E-2</v>
      </c>
      <c r="H1183" s="97"/>
      <c r="I1183" s="97"/>
      <c r="J1183" s="97"/>
      <c r="K1183" s="97"/>
    </row>
    <row r="1184" spans="1:11">
      <c r="A1184" s="99"/>
      <c r="C1184" s="91"/>
      <c r="D1184" s="150">
        <v>39430</v>
      </c>
      <c r="E1184" s="151">
        <v>0.10800000000000001</v>
      </c>
      <c r="F1184" s="152">
        <v>4.857794499999999E-2</v>
      </c>
      <c r="G1184" s="153">
        <f t="shared" si="17"/>
        <v>5.9422055000000022E-2</v>
      </c>
      <c r="H1184" s="97"/>
      <c r="I1184" s="97"/>
      <c r="J1184" s="97"/>
      <c r="K1184" s="97"/>
    </row>
    <row r="1185" spans="1:11">
      <c r="A1185" s="99"/>
      <c r="C1185" s="91"/>
      <c r="D1185" s="150">
        <v>39430</v>
      </c>
      <c r="E1185" s="151">
        <v>0.107</v>
      </c>
      <c r="F1185" s="152">
        <v>4.857794499999999E-2</v>
      </c>
      <c r="G1185" s="153">
        <f t="shared" si="17"/>
        <v>5.8422055000000007E-2</v>
      </c>
      <c r="H1185" s="97"/>
      <c r="I1185" s="97"/>
      <c r="J1185" s="97"/>
      <c r="K1185" s="97"/>
    </row>
    <row r="1186" spans="1:11">
      <c r="A1186" s="99"/>
      <c r="C1186" s="91"/>
      <c r="D1186" s="150">
        <v>39435</v>
      </c>
      <c r="E1186" s="151">
        <v>0.10199999999999999</v>
      </c>
      <c r="F1186" s="152">
        <v>4.8553399999999997E-2</v>
      </c>
      <c r="G1186" s="153">
        <f t="shared" si="17"/>
        <v>5.3446599999999997E-2</v>
      </c>
      <c r="H1186" s="97"/>
      <c r="I1186" s="97"/>
      <c r="J1186" s="97"/>
      <c r="K1186" s="97"/>
    </row>
    <row r="1187" spans="1:11">
      <c r="A1187" s="99"/>
      <c r="C1187" s="91"/>
      <c r="D1187" s="150">
        <v>39436</v>
      </c>
      <c r="E1187" s="151">
        <v>0.11</v>
      </c>
      <c r="F1187" s="152">
        <v>4.8542589999999997E-2</v>
      </c>
      <c r="G1187" s="153">
        <f t="shared" si="17"/>
        <v>6.1457410000000004E-2</v>
      </c>
      <c r="H1187" s="97"/>
      <c r="I1187" s="97"/>
      <c r="J1187" s="97"/>
      <c r="K1187" s="97"/>
    </row>
    <row r="1188" spans="1:11">
      <c r="A1188" s="99"/>
      <c r="C1188" s="91"/>
      <c r="D1188" s="150">
        <v>39436</v>
      </c>
      <c r="E1188" s="151">
        <v>0.10199999999999999</v>
      </c>
      <c r="F1188" s="152">
        <v>4.8542589999999997E-2</v>
      </c>
      <c r="G1188" s="153">
        <f t="shared" si="17"/>
        <v>5.3457409999999997E-2</v>
      </c>
      <c r="H1188" s="97"/>
      <c r="I1188" s="97"/>
      <c r="J1188" s="97"/>
      <c r="K1188" s="97"/>
    </row>
    <row r="1189" spans="1:11">
      <c r="A1189" s="99"/>
      <c r="C1189" s="91"/>
      <c r="D1189" s="150">
        <v>39444</v>
      </c>
      <c r="E1189" s="151">
        <v>0.10249999999999999</v>
      </c>
      <c r="F1189" s="152">
        <v>4.8501264999999988E-2</v>
      </c>
      <c r="G1189" s="153">
        <f t="shared" si="17"/>
        <v>5.3998735000000006E-2</v>
      </c>
      <c r="H1189" s="97"/>
      <c r="I1189" s="97"/>
      <c r="J1189" s="97"/>
      <c r="K1189" s="97"/>
    </row>
    <row r="1190" spans="1:11">
      <c r="A1190" s="99"/>
      <c r="C1190" s="91"/>
      <c r="D1190" s="150">
        <v>39447</v>
      </c>
      <c r="E1190" s="151">
        <v>0.1125</v>
      </c>
      <c r="F1190" s="152">
        <v>4.8483864999999994E-2</v>
      </c>
      <c r="G1190" s="153">
        <f t="shared" si="17"/>
        <v>6.4016135000000002E-2</v>
      </c>
      <c r="H1190" s="97"/>
      <c r="I1190" s="97"/>
      <c r="J1190" s="97"/>
      <c r="K1190" s="97"/>
    </row>
    <row r="1191" spans="1:11">
      <c r="A1191" s="99"/>
      <c r="C1191" s="91"/>
      <c r="D1191" s="150">
        <v>39455</v>
      </c>
      <c r="E1191" s="151">
        <v>0.1075</v>
      </c>
      <c r="F1191" s="152">
        <v>4.8343504999999995E-2</v>
      </c>
      <c r="G1191" s="153">
        <f t="shared" si="17"/>
        <v>5.9156495000000003E-2</v>
      </c>
      <c r="H1191" s="97"/>
      <c r="I1191" s="97"/>
      <c r="J1191" s="97"/>
      <c r="K1191" s="97"/>
    </row>
    <row r="1192" spans="1:11">
      <c r="A1192" s="99"/>
      <c r="C1192" s="91"/>
      <c r="D1192" s="150">
        <v>39464</v>
      </c>
      <c r="E1192" s="151">
        <v>0.1075</v>
      </c>
      <c r="F1192" s="152">
        <v>4.814949000000001E-2</v>
      </c>
      <c r="G1192" s="153">
        <f t="shared" si="17"/>
        <v>5.9350509999999988E-2</v>
      </c>
      <c r="H1192" s="97"/>
      <c r="I1192" s="97"/>
      <c r="J1192" s="97"/>
      <c r="K1192" s="97"/>
    </row>
    <row r="1193" spans="1:11">
      <c r="A1193" s="99"/>
      <c r="C1193" s="91"/>
      <c r="D1193" s="150">
        <v>39475</v>
      </c>
      <c r="E1193" s="151">
        <v>9.4E-2</v>
      </c>
      <c r="F1193" s="152">
        <v>4.7950795000000018E-2</v>
      </c>
      <c r="G1193" s="153">
        <f t="shared" si="17"/>
        <v>4.6049204999999982E-2</v>
      </c>
      <c r="H1193" s="97"/>
      <c r="I1193" s="97"/>
      <c r="J1193" s="97"/>
      <c r="K1193" s="97"/>
    </row>
    <row r="1194" spans="1:11">
      <c r="A1194" s="99"/>
      <c r="C1194" s="91"/>
      <c r="D1194" s="150">
        <v>39477</v>
      </c>
      <c r="E1194" s="151">
        <v>0.1</v>
      </c>
      <c r="F1194" s="152">
        <v>4.7905805000000017E-2</v>
      </c>
      <c r="G1194" s="153">
        <f t="shared" si="17"/>
        <v>5.2094194999999989E-2</v>
      </c>
      <c r="H1194" s="97"/>
      <c r="I1194" s="97"/>
      <c r="J1194" s="97"/>
      <c r="K1194" s="97"/>
    </row>
    <row r="1195" spans="1:11">
      <c r="A1195" s="99"/>
      <c r="C1195" s="91"/>
      <c r="D1195" s="150">
        <v>39478</v>
      </c>
      <c r="E1195" s="151">
        <v>0.10710000000000001</v>
      </c>
      <c r="F1195" s="152">
        <v>4.7877900000000029E-2</v>
      </c>
      <c r="G1195" s="153">
        <f t="shared" si="17"/>
        <v>5.9222099999999986E-2</v>
      </c>
      <c r="H1195" s="97"/>
      <c r="I1195" s="97"/>
      <c r="J1195" s="97"/>
      <c r="K1195" s="97"/>
    </row>
    <row r="1196" spans="1:11">
      <c r="A1196" s="99"/>
      <c r="C1196" s="91"/>
      <c r="D1196" s="150">
        <v>39507</v>
      </c>
      <c r="E1196" s="151">
        <v>0.10249999999999999</v>
      </c>
      <c r="F1196" s="152">
        <v>4.7492605000000007E-2</v>
      </c>
      <c r="G1196" s="153">
        <f t="shared" si="17"/>
        <v>5.5007394999999987E-2</v>
      </c>
      <c r="H1196" s="97"/>
      <c r="I1196" s="97"/>
      <c r="J1196" s="97"/>
      <c r="K1196" s="97"/>
    </row>
    <row r="1197" spans="1:11">
      <c r="A1197" s="99"/>
      <c r="C1197" s="91"/>
      <c r="D1197" s="150">
        <v>39519</v>
      </c>
      <c r="E1197" s="151">
        <v>0.10249999999999999</v>
      </c>
      <c r="F1197" s="152">
        <v>4.7279645000000009E-2</v>
      </c>
      <c r="G1197" s="153">
        <f t="shared" si="17"/>
        <v>5.5220354999999985E-2</v>
      </c>
      <c r="H1197" s="97"/>
      <c r="I1197" s="97"/>
      <c r="J1197" s="97"/>
      <c r="K1197" s="97"/>
    </row>
    <row r="1198" spans="1:11">
      <c r="A1198" s="99"/>
      <c r="C1198" s="91"/>
      <c r="D1198" s="150">
        <v>39532</v>
      </c>
      <c r="E1198" s="151">
        <v>9.0999999999999998E-2</v>
      </c>
      <c r="F1198" s="152">
        <v>4.6842684999999981E-2</v>
      </c>
      <c r="G1198" s="153">
        <f t="shared" si="17"/>
        <v>4.4157315000000016E-2</v>
      </c>
      <c r="H1198" s="97"/>
      <c r="I1198" s="97"/>
      <c r="J1198" s="97"/>
      <c r="K1198" s="97"/>
    </row>
    <row r="1199" spans="1:11">
      <c r="A1199" s="99"/>
      <c r="C1199" s="91"/>
      <c r="D1199" s="150">
        <v>39560</v>
      </c>
      <c r="E1199" s="151">
        <v>0.10249999999999999</v>
      </c>
      <c r="F1199" s="152">
        <v>4.6039035000000006E-2</v>
      </c>
      <c r="G1199" s="153">
        <f t="shared" ref="G1199:G1262" si="18">E1199-F1199</f>
        <v>5.6460964999999988E-2</v>
      </c>
      <c r="H1199" s="97"/>
      <c r="I1199" s="97"/>
      <c r="J1199" s="97"/>
      <c r="K1199" s="97"/>
    </row>
    <row r="1200" spans="1:11">
      <c r="A1200" s="99"/>
      <c r="C1200" s="91"/>
      <c r="D1200" s="150">
        <v>39562</v>
      </c>
      <c r="E1200" s="151">
        <v>0.10099999999999999</v>
      </c>
      <c r="F1200" s="152">
        <v>4.5979275000000007E-2</v>
      </c>
      <c r="G1200" s="153">
        <f t="shared" si="18"/>
        <v>5.5020724999999986E-2</v>
      </c>
      <c r="H1200" s="97"/>
      <c r="I1200" s="97"/>
      <c r="J1200" s="97"/>
      <c r="K1200" s="97"/>
    </row>
    <row r="1201" spans="1:11">
      <c r="A1201" s="99"/>
      <c r="C1201" s="91"/>
      <c r="D1201" s="150">
        <v>39569</v>
      </c>
      <c r="E1201" s="151">
        <v>0.107</v>
      </c>
      <c r="F1201" s="152">
        <v>4.5856575000000017E-2</v>
      </c>
      <c r="G1201" s="153">
        <f t="shared" si="18"/>
        <v>6.114342499999998E-2</v>
      </c>
      <c r="H1201" s="97"/>
      <c r="I1201" s="97"/>
      <c r="J1201" s="97"/>
      <c r="K1201" s="97"/>
    </row>
    <row r="1202" spans="1:11">
      <c r="A1202" s="99"/>
      <c r="C1202" s="91"/>
      <c r="D1202" s="150">
        <v>39587</v>
      </c>
      <c r="E1202" s="151">
        <v>0.11</v>
      </c>
      <c r="F1202" s="152">
        <v>4.5635369999999995E-2</v>
      </c>
      <c r="G1202" s="153">
        <f t="shared" si="18"/>
        <v>6.4364630000000006E-2</v>
      </c>
      <c r="H1202" s="97"/>
      <c r="I1202" s="97"/>
      <c r="J1202" s="97"/>
      <c r="K1202" s="97"/>
    </row>
    <row r="1203" spans="1:11">
      <c r="A1203" s="99"/>
      <c r="C1203" s="91"/>
      <c r="D1203" s="150">
        <v>39595</v>
      </c>
      <c r="E1203" s="151">
        <v>0.1</v>
      </c>
      <c r="F1203" s="152">
        <v>4.5515289999999979E-2</v>
      </c>
      <c r="G1203" s="153">
        <f t="shared" si="18"/>
        <v>5.4484710000000026E-2</v>
      </c>
      <c r="H1203" s="97"/>
      <c r="I1203" s="97"/>
      <c r="J1203" s="97"/>
      <c r="K1203" s="97"/>
    </row>
    <row r="1204" spans="1:11">
      <c r="A1204" s="99"/>
      <c r="C1204" s="91"/>
      <c r="D1204" s="150">
        <v>39609</v>
      </c>
      <c r="E1204" s="151">
        <v>0.107</v>
      </c>
      <c r="F1204" s="152">
        <v>4.5423774999999965E-2</v>
      </c>
      <c r="G1204" s="153">
        <f t="shared" si="18"/>
        <v>6.1576225000000033E-2</v>
      </c>
      <c r="H1204" s="97"/>
      <c r="I1204" s="97"/>
      <c r="J1204" s="97"/>
      <c r="K1204" s="97"/>
    </row>
    <row r="1205" spans="1:11">
      <c r="A1205" s="99"/>
      <c r="C1205" s="91"/>
      <c r="D1205" s="150">
        <v>39626</v>
      </c>
      <c r="E1205" s="151">
        <v>0.1104</v>
      </c>
      <c r="F1205" s="152">
        <v>4.538727499999997E-2</v>
      </c>
      <c r="G1205" s="153">
        <f t="shared" si="18"/>
        <v>6.5012725000000021E-2</v>
      </c>
      <c r="H1205" s="97"/>
      <c r="I1205" s="97"/>
      <c r="J1205" s="97"/>
      <c r="K1205" s="97"/>
    </row>
    <row r="1206" spans="1:11">
      <c r="A1206" s="99"/>
      <c r="C1206" s="91"/>
      <c r="D1206" s="150">
        <v>39626</v>
      </c>
      <c r="E1206" s="151">
        <v>0.105</v>
      </c>
      <c r="F1206" s="152">
        <v>4.538727499999997E-2</v>
      </c>
      <c r="G1206" s="153">
        <f t="shared" si="18"/>
        <v>5.9612725000000026E-2</v>
      </c>
      <c r="H1206" s="97"/>
      <c r="I1206" s="97"/>
      <c r="J1206" s="97"/>
      <c r="K1206" s="97"/>
    </row>
    <row r="1207" spans="1:11">
      <c r="A1207" s="99"/>
      <c r="C1207" s="91"/>
      <c r="D1207" s="150">
        <v>39639</v>
      </c>
      <c r="E1207" s="151">
        <v>0.1043</v>
      </c>
      <c r="F1207" s="152">
        <v>4.5235064999999963E-2</v>
      </c>
      <c r="G1207" s="153">
        <f t="shared" si="18"/>
        <v>5.9064935000000041E-2</v>
      </c>
      <c r="H1207" s="97"/>
      <c r="I1207" s="97"/>
      <c r="J1207" s="97"/>
      <c r="K1207" s="97"/>
    </row>
    <row r="1208" spans="1:11">
      <c r="A1208" s="99"/>
      <c r="C1208" s="91"/>
      <c r="D1208" s="150">
        <v>39645</v>
      </c>
      <c r="E1208" s="151">
        <v>9.4E-2</v>
      </c>
      <c r="F1208" s="152">
        <v>4.5163544999999958E-2</v>
      </c>
      <c r="G1208" s="153">
        <f t="shared" si="18"/>
        <v>4.8836455000000042E-2</v>
      </c>
      <c r="H1208" s="97"/>
      <c r="I1208" s="97"/>
      <c r="J1208" s="97"/>
      <c r="K1208" s="97"/>
    </row>
    <row r="1209" spans="1:11">
      <c r="A1209" s="99"/>
      <c r="C1209" s="91"/>
      <c r="D1209" s="150">
        <v>39659</v>
      </c>
      <c r="E1209" s="151">
        <v>0.10800000000000001</v>
      </c>
      <c r="F1209" s="152">
        <v>4.5087534999999949E-2</v>
      </c>
      <c r="G1209" s="153">
        <f t="shared" si="18"/>
        <v>6.2912465000000056E-2</v>
      </c>
      <c r="H1209" s="97"/>
      <c r="I1209" s="97"/>
      <c r="J1209" s="97"/>
      <c r="K1209" s="97"/>
    </row>
    <row r="1210" spans="1:11">
      <c r="A1210" s="99"/>
      <c r="C1210" s="91"/>
      <c r="D1210" s="150">
        <v>39660</v>
      </c>
      <c r="E1210" s="151">
        <v>0.107</v>
      </c>
      <c r="F1210" s="152">
        <v>4.5082029999999967E-2</v>
      </c>
      <c r="G1210" s="153">
        <f t="shared" si="18"/>
        <v>6.191797000000003E-2</v>
      </c>
      <c r="H1210" s="97"/>
      <c r="I1210" s="97"/>
      <c r="J1210" s="97"/>
      <c r="K1210" s="97"/>
    </row>
    <row r="1211" spans="1:11">
      <c r="A1211" s="99"/>
      <c r="C1211" s="91"/>
      <c r="D1211" s="150">
        <v>39671</v>
      </c>
      <c r="E1211" s="151">
        <v>0.10249999999999999</v>
      </c>
      <c r="F1211" s="152">
        <v>4.505768999999997E-2</v>
      </c>
      <c r="G1211" s="153">
        <f t="shared" si="18"/>
        <v>5.7442310000000024E-2</v>
      </c>
      <c r="H1211" s="97"/>
      <c r="I1211" s="97"/>
      <c r="J1211" s="97"/>
      <c r="K1211" s="97"/>
    </row>
    <row r="1212" spans="1:11">
      <c r="A1212" s="99"/>
      <c r="C1212" s="91"/>
      <c r="D1212" s="150">
        <v>39686</v>
      </c>
      <c r="E1212" s="151">
        <v>0.1018</v>
      </c>
      <c r="F1212" s="152">
        <v>4.4992214999999974E-2</v>
      </c>
      <c r="G1212" s="153">
        <f t="shared" si="18"/>
        <v>5.6807785000000027E-2</v>
      </c>
      <c r="H1212" s="97"/>
      <c r="I1212" s="97"/>
      <c r="J1212" s="97"/>
      <c r="K1212" s="97"/>
    </row>
    <row r="1213" spans="1:11">
      <c r="A1213" s="99"/>
      <c r="C1213" s="91"/>
      <c r="D1213" s="150">
        <v>39701</v>
      </c>
      <c r="E1213" s="151">
        <v>0.10300000000000001</v>
      </c>
      <c r="F1213" s="152">
        <v>4.4954185000000008E-2</v>
      </c>
      <c r="G1213" s="153">
        <f t="shared" si="18"/>
        <v>5.8045815000000001E-2</v>
      </c>
      <c r="H1213" s="97"/>
      <c r="I1213" s="97"/>
      <c r="J1213" s="97"/>
      <c r="K1213" s="97"/>
    </row>
    <row r="1214" spans="1:11">
      <c r="A1214" s="99"/>
      <c r="C1214" s="91"/>
      <c r="D1214" s="150">
        <v>39715</v>
      </c>
      <c r="E1214" s="151">
        <v>0.1065</v>
      </c>
      <c r="F1214" s="152">
        <v>4.4804484999999998E-2</v>
      </c>
      <c r="G1214" s="153">
        <f t="shared" si="18"/>
        <v>6.1695514999999999E-2</v>
      </c>
      <c r="H1214" s="97"/>
      <c r="I1214" s="97"/>
      <c r="J1214" s="97"/>
      <c r="K1214" s="97"/>
    </row>
    <row r="1215" spans="1:11">
      <c r="A1215" s="99"/>
      <c r="C1215" s="91"/>
      <c r="D1215" s="150">
        <v>39715</v>
      </c>
      <c r="E1215" s="151">
        <v>0.1065</v>
      </c>
      <c r="F1215" s="152">
        <v>4.4804484999999998E-2</v>
      </c>
      <c r="G1215" s="153">
        <f t="shared" si="18"/>
        <v>6.1695514999999999E-2</v>
      </c>
      <c r="H1215" s="97"/>
      <c r="I1215" s="97"/>
      <c r="J1215" s="97"/>
      <c r="K1215" s="97"/>
    </row>
    <row r="1216" spans="1:11">
      <c r="A1216" s="99"/>
      <c r="C1216" s="91"/>
      <c r="D1216" s="150">
        <v>39715</v>
      </c>
      <c r="E1216" s="151">
        <v>0.1065</v>
      </c>
      <c r="F1216" s="152">
        <v>4.4804484999999998E-2</v>
      </c>
      <c r="G1216" s="153">
        <f t="shared" si="18"/>
        <v>6.1695514999999999E-2</v>
      </c>
      <c r="H1216" s="97"/>
      <c r="I1216" s="97"/>
      <c r="J1216" s="97"/>
      <c r="K1216" s="97"/>
    </row>
    <row r="1217" spans="1:11">
      <c r="A1217" s="99"/>
      <c r="C1217" s="91"/>
      <c r="D1217" s="150">
        <v>39721</v>
      </c>
      <c r="E1217" s="151">
        <v>0.10199999999999999</v>
      </c>
      <c r="F1217" s="152">
        <v>4.4750110000000003E-2</v>
      </c>
      <c r="G1217" s="153">
        <f t="shared" si="18"/>
        <v>5.7249889999999991E-2</v>
      </c>
      <c r="H1217" s="97"/>
      <c r="I1217" s="97"/>
      <c r="J1217" s="97"/>
      <c r="K1217" s="97"/>
    </row>
    <row r="1218" spans="1:11">
      <c r="A1218" s="99"/>
      <c r="C1218" s="91"/>
      <c r="D1218" s="150">
        <v>39729</v>
      </c>
      <c r="E1218" s="151">
        <v>0.10150000000000001</v>
      </c>
      <c r="F1218" s="152">
        <v>4.4623629999999997E-2</v>
      </c>
      <c r="G1218" s="153">
        <f t="shared" si="18"/>
        <v>5.6876370000000009E-2</v>
      </c>
      <c r="H1218" s="97"/>
      <c r="I1218" s="97"/>
      <c r="J1218" s="97"/>
      <c r="K1218" s="97"/>
    </row>
    <row r="1219" spans="1:11">
      <c r="A1219" s="99"/>
      <c r="C1219" s="91"/>
      <c r="D1219" s="150">
        <v>39765</v>
      </c>
      <c r="E1219" s="151">
        <v>0.10550000000000001</v>
      </c>
      <c r="F1219" s="152">
        <v>4.4452234999999993E-2</v>
      </c>
      <c r="G1219" s="153">
        <f t="shared" si="18"/>
        <v>6.1047765000000018E-2</v>
      </c>
      <c r="H1219" s="97"/>
      <c r="I1219" s="97"/>
      <c r="J1219" s="97"/>
      <c r="K1219" s="97"/>
    </row>
    <row r="1220" spans="1:11">
      <c r="A1220" s="99"/>
      <c r="C1220" s="91"/>
      <c r="D1220" s="150">
        <v>39769</v>
      </c>
      <c r="E1220" s="151">
        <v>0.10199999999999999</v>
      </c>
      <c r="F1220" s="152">
        <v>4.443246499999999E-2</v>
      </c>
      <c r="G1220" s="153">
        <f t="shared" si="18"/>
        <v>5.7567535000000003E-2</v>
      </c>
      <c r="H1220" s="97"/>
      <c r="I1220" s="97"/>
      <c r="J1220" s="97"/>
      <c r="K1220" s="97"/>
    </row>
    <row r="1221" spans="1:11">
      <c r="A1221" s="99"/>
      <c r="C1221" s="91"/>
      <c r="D1221" s="150">
        <v>39783</v>
      </c>
      <c r="E1221" s="151">
        <v>0.10249999999999999</v>
      </c>
      <c r="F1221" s="152">
        <v>4.3955734999999975E-2</v>
      </c>
      <c r="G1221" s="153">
        <f t="shared" si="18"/>
        <v>5.8544265000000019E-2</v>
      </c>
      <c r="H1221" s="97"/>
      <c r="I1221" s="97"/>
      <c r="J1221" s="97"/>
      <c r="K1221" s="97"/>
    </row>
    <row r="1222" spans="1:11">
      <c r="A1222" s="99"/>
      <c r="C1222" s="91"/>
      <c r="D1222" s="150">
        <v>39805</v>
      </c>
      <c r="E1222" s="151">
        <v>0.11</v>
      </c>
      <c r="F1222" s="152">
        <v>4.2698614999999968E-2</v>
      </c>
      <c r="G1222" s="153">
        <f t="shared" si="18"/>
        <v>6.7301385000000033E-2</v>
      </c>
      <c r="H1222" s="97"/>
      <c r="I1222" s="97"/>
      <c r="J1222" s="97"/>
      <c r="K1222" s="97"/>
    </row>
    <row r="1223" spans="1:11">
      <c r="A1223" s="99"/>
      <c r="C1223" s="91"/>
      <c r="D1223" s="150">
        <v>39811</v>
      </c>
      <c r="E1223" s="151">
        <v>0.10199999999999999</v>
      </c>
      <c r="F1223" s="152">
        <v>4.2378929999999967E-2</v>
      </c>
      <c r="G1223" s="153">
        <f t="shared" si="18"/>
        <v>5.9621070000000026E-2</v>
      </c>
      <c r="H1223" s="97"/>
      <c r="I1223" s="97"/>
      <c r="J1223" s="97"/>
      <c r="K1223" s="97"/>
    </row>
    <row r="1224" spans="1:11">
      <c r="A1224" s="99"/>
      <c r="C1224" s="91"/>
      <c r="D1224" s="150">
        <v>39811</v>
      </c>
      <c r="E1224" s="151">
        <v>0.1</v>
      </c>
      <c r="F1224" s="152">
        <v>4.2378929999999967E-2</v>
      </c>
      <c r="G1224" s="153">
        <f t="shared" si="18"/>
        <v>5.7621070000000038E-2</v>
      </c>
      <c r="H1224" s="97"/>
      <c r="I1224" s="97"/>
      <c r="J1224" s="97"/>
      <c r="K1224" s="97"/>
    </row>
    <row r="1225" spans="1:11">
      <c r="A1225" s="99"/>
      <c r="C1225" s="91"/>
      <c r="D1225" s="150">
        <v>39813</v>
      </c>
      <c r="E1225" s="151">
        <v>0.1075</v>
      </c>
      <c r="F1225" s="152">
        <v>4.2209994999999959E-2</v>
      </c>
      <c r="G1225" s="153">
        <f t="shared" si="18"/>
        <v>6.529000500000004E-2</v>
      </c>
      <c r="H1225" s="97"/>
      <c r="I1225" s="97"/>
      <c r="J1225" s="97"/>
      <c r="K1225" s="97"/>
    </row>
    <row r="1226" spans="1:11">
      <c r="A1226" s="99"/>
      <c r="C1226" s="91"/>
      <c r="D1226" s="150">
        <v>39827</v>
      </c>
      <c r="E1226" s="151">
        <v>0.105</v>
      </c>
      <c r="F1226" s="152">
        <v>4.1509119999999962E-2</v>
      </c>
      <c r="G1226" s="153">
        <f t="shared" si="18"/>
        <v>6.3490880000000027E-2</v>
      </c>
      <c r="H1226" s="97"/>
      <c r="I1226" s="97"/>
      <c r="J1226" s="97"/>
      <c r="K1226" s="97"/>
    </row>
    <row r="1227" spans="1:11">
      <c r="A1227" s="99"/>
      <c r="C1227" s="91"/>
      <c r="D1227" s="150">
        <v>39834</v>
      </c>
      <c r="E1227" s="151">
        <v>0.105</v>
      </c>
      <c r="F1227" s="152">
        <v>4.1150309999999975E-2</v>
      </c>
      <c r="G1227" s="153">
        <f t="shared" si="18"/>
        <v>6.3849690000000014E-2</v>
      </c>
      <c r="H1227" s="97"/>
      <c r="I1227" s="97"/>
      <c r="J1227" s="97"/>
      <c r="K1227" s="97"/>
    </row>
    <row r="1228" spans="1:11">
      <c r="A1228" s="99"/>
      <c r="C1228" s="91"/>
      <c r="D1228" s="150">
        <v>39834</v>
      </c>
      <c r="E1228" s="151">
        <v>0.105</v>
      </c>
      <c r="F1228" s="152">
        <v>4.1150309999999975E-2</v>
      </c>
      <c r="G1228" s="153">
        <f t="shared" si="18"/>
        <v>6.3849690000000014E-2</v>
      </c>
      <c r="H1228" s="97"/>
      <c r="I1228" s="97"/>
      <c r="J1228" s="97"/>
      <c r="K1228" s="97"/>
    </row>
    <row r="1229" spans="1:11">
      <c r="A1229" s="99"/>
      <c r="C1229" s="91"/>
      <c r="D1229" s="150">
        <v>39834</v>
      </c>
      <c r="E1229" s="151">
        <v>0.105</v>
      </c>
      <c r="F1229" s="152">
        <v>4.1150309999999975E-2</v>
      </c>
      <c r="G1229" s="153">
        <f t="shared" si="18"/>
        <v>6.3849690000000014E-2</v>
      </c>
      <c r="H1229" s="97"/>
      <c r="I1229" s="97"/>
      <c r="J1229" s="97"/>
      <c r="K1229" s="97"/>
    </row>
    <row r="1230" spans="1:11">
      <c r="A1230" s="99"/>
      <c r="C1230" s="91"/>
      <c r="D1230" s="150">
        <v>39840</v>
      </c>
      <c r="E1230" s="151">
        <v>0.1076</v>
      </c>
      <c r="F1230" s="152">
        <v>4.0912529999999968E-2</v>
      </c>
      <c r="G1230" s="153">
        <f t="shared" si="18"/>
        <v>6.6687470000000026E-2</v>
      </c>
      <c r="H1230" s="97"/>
      <c r="I1230" s="97"/>
      <c r="J1230" s="97"/>
      <c r="K1230" s="97"/>
    </row>
    <row r="1231" spans="1:11">
      <c r="A1231" s="99"/>
      <c r="C1231" s="91"/>
      <c r="D1231" s="150">
        <v>39843</v>
      </c>
      <c r="E1231" s="151">
        <v>0.105</v>
      </c>
      <c r="F1231" s="152">
        <v>4.0762724999999979E-2</v>
      </c>
      <c r="G1231" s="153">
        <f t="shared" si="18"/>
        <v>6.423727500000001E-2</v>
      </c>
      <c r="H1231" s="97"/>
      <c r="I1231" s="97"/>
      <c r="J1231" s="97"/>
      <c r="K1231" s="97"/>
    </row>
    <row r="1232" spans="1:11">
      <c r="A1232" s="99"/>
      <c r="C1232" s="91"/>
      <c r="D1232" s="150">
        <v>39848</v>
      </c>
      <c r="E1232" s="151">
        <v>8.7499999999999994E-2</v>
      </c>
      <c r="F1232" s="152">
        <v>4.0625459999999981E-2</v>
      </c>
      <c r="G1232" s="153">
        <f t="shared" si="18"/>
        <v>4.6874540000000013E-2</v>
      </c>
      <c r="H1232" s="97"/>
      <c r="I1232" s="97"/>
      <c r="J1232" s="97"/>
      <c r="K1232" s="97"/>
    </row>
    <row r="1233" spans="1:11">
      <c r="A1233" s="99"/>
      <c r="C1233" s="91"/>
      <c r="D1233" s="150">
        <v>39876</v>
      </c>
      <c r="E1233" s="151">
        <v>0.105</v>
      </c>
      <c r="F1233" s="152">
        <v>3.9637715000000018E-2</v>
      </c>
      <c r="G1233" s="153">
        <f t="shared" si="18"/>
        <v>6.5362284999999978E-2</v>
      </c>
      <c r="H1233" s="97"/>
      <c r="I1233" s="97"/>
      <c r="J1233" s="97"/>
      <c r="K1233" s="97"/>
    </row>
    <row r="1234" spans="1:11">
      <c r="A1234" s="99"/>
      <c r="C1234" s="91"/>
      <c r="D1234" s="150">
        <v>39884</v>
      </c>
      <c r="E1234" s="151">
        <v>0.115</v>
      </c>
      <c r="F1234" s="152">
        <v>3.9308615000000019E-2</v>
      </c>
      <c r="G1234" s="153">
        <f t="shared" si="18"/>
        <v>7.5691384999999986E-2</v>
      </c>
      <c r="H1234" s="97"/>
      <c r="I1234" s="97"/>
      <c r="J1234" s="97"/>
      <c r="K1234" s="97"/>
    </row>
    <row r="1235" spans="1:11">
      <c r="A1235" s="99"/>
      <c r="C1235" s="91"/>
      <c r="D1235" s="150">
        <v>39905</v>
      </c>
      <c r="E1235" s="151">
        <v>0.111</v>
      </c>
      <c r="F1235" s="152">
        <v>3.8514375000000017E-2</v>
      </c>
      <c r="G1235" s="153">
        <f t="shared" si="18"/>
        <v>7.2485624999999984E-2</v>
      </c>
      <c r="H1235" s="97"/>
      <c r="I1235" s="97"/>
      <c r="J1235" s="97"/>
      <c r="K1235" s="97"/>
    </row>
    <row r="1236" spans="1:11">
      <c r="A1236" s="99"/>
      <c r="C1236" s="91"/>
      <c r="D1236" s="150">
        <v>39924</v>
      </c>
      <c r="E1236" s="151">
        <v>0.1061</v>
      </c>
      <c r="F1236" s="152">
        <v>3.8009035000000024E-2</v>
      </c>
      <c r="G1236" s="153">
        <f t="shared" si="18"/>
        <v>6.8090964999999976E-2</v>
      </c>
      <c r="H1236" s="97"/>
      <c r="I1236" s="97"/>
      <c r="J1236" s="97"/>
      <c r="K1236" s="97"/>
    </row>
    <row r="1237" spans="1:11">
      <c r="A1237" s="99"/>
      <c r="C1237" s="91"/>
      <c r="D1237" s="150">
        <v>39927</v>
      </c>
      <c r="E1237" s="151">
        <v>0.1</v>
      </c>
      <c r="F1237" s="152">
        <v>3.789086500000003E-2</v>
      </c>
      <c r="G1237" s="153">
        <f t="shared" si="18"/>
        <v>6.2109134999999975E-2</v>
      </c>
      <c r="H1237" s="97"/>
      <c r="I1237" s="97"/>
      <c r="J1237" s="97"/>
      <c r="K1237" s="97"/>
    </row>
    <row r="1238" spans="1:11">
      <c r="A1238" s="99"/>
      <c r="C1238" s="91"/>
      <c r="D1238" s="150">
        <v>39933</v>
      </c>
      <c r="E1238" s="151">
        <v>0.1125</v>
      </c>
      <c r="F1238" s="152">
        <v>3.7755245000000021E-2</v>
      </c>
      <c r="G1238" s="153">
        <f t="shared" si="18"/>
        <v>7.4744754999999982E-2</v>
      </c>
      <c r="H1238" s="97"/>
      <c r="I1238" s="97"/>
      <c r="J1238" s="97"/>
      <c r="K1238" s="97"/>
    </row>
    <row r="1239" spans="1:11">
      <c r="A1239" s="99"/>
      <c r="C1239" s="91"/>
      <c r="D1239" s="150">
        <v>39937</v>
      </c>
      <c r="E1239" s="151">
        <v>0.1074</v>
      </c>
      <c r="F1239" s="152">
        <v>3.7696825000000017E-2</v>
      </c>
      <c r="G1239" s="153">
        <f t="shared" si="18"/>
        <v>6.9703174999999978E-2</v>
      </c>
      <c r="H1239" s="97"/>
      <c r="I1239" s="97"/>
      <c r="J1239" s="97"/>
      <c r="K1239" s="97"/>
    </row>
    <row r="1240" spans="1:11">
      <c r="A1240" s="99"/>
      <c r="C1240" s="91"/>
      <c r="D1240" s="150">
        <v>39953</v>
      </c>
      <c r="E1240" s="151">
        <v>0.10249999999999999</v>
      </c>
      <c r="F1240" s="152">
        <v>3.74344E-2</v>
      </c>
      <c r="G1240" s="153">
        <f t="shared" si="18"/>
        <v>6.5065600000000001E-2</v>
      </c>
      <c r="H1240" s="97"/>
      <c r="I1240" s="97"/>
      <c r="J1240" s="97"/>
      <c r="K1240" s="97"/>
    </row>
    <row r="1241" spans="1:11">
      <c r="A1241" s="99"/>
      <c r="C1241" s="91"/>
      <c r="D1241" s="150">
        <v>39961</v>
      </c>
      <c r="E1241" s="151">
        <v>0.105</v>
      </c>
      <c r="F1241" s="152">
        <v>3.7429730000000015E-2</v>
      </c>
      <c r="G1241" s="153">
        <f t="shared" si="18"/>
        <v>6.7570269999999988E-2</v>
      </c>
      <c r="H1241" s="97"/>
      <c r="I1241" s="97"/>
      <c r="J1241" s="97"/>
      <c r="K1241" s="97"/>
    </row>
    <row r="1242" spans="1:11">
      <c r="A1242" s="99"/>
      <c r="C1242" s="91"/>
      <c r="D1242" s="150">
        <v>39986</v>
      </c>
      <c r="E1242" s="151">
        <v>0.1</v>
      </c>
      <c r="F1242" s="152">
        <v>3.7637790000000011E-2</v>
      </c>
      <c r="G1242" s="153">
        <f t="shared" si="18"/>
        <v>6.2362209999999994E-2</v>
      </c>
      <c r="H1242" s="97"/>
      <c r="I1242" s="97"/>
      <c r="J1242" s="97"/>
      <c r="K1242" s="97"/>
    </row>
    <row r="1243" spans="1:11">
      <c r="A1243" s="99"/>
      <c r="C1243" s="91"/>
      <c r="D1243" s="150">
        <v>39988</v>
      </c>
      <c r="E1243" s="151">
        <v>0.10800000000000001</v>
      </c>
      <c r="F1243" s="152">
        <v>3.7668755000000012E-2</v>
      </c>
      <c r="G1243" s="153">
        <f t="shared" si="18"/>
        <v>7.0331245000000001E-2</v>
      </c>
      <c r="H1243" s="97"/>
      <c r="I1243" s="97"/>
      <c r="J1243" s="97"/>
      <c r="K1243" s="97"/>
    </row>
    <row r="1244" spans="1:11">
      <c r="A1244" s="99"/>
      <c r="C1244" s="91"/>
      <c r="D1244" s="150">
        <v>40002</v>
      </c>
      <c r="E1244" s="151">
        <v>0.10630000000000001</v>
      </c>
      <c r="F1244" s="152">
        <v>3.7664310000000013E-2</v>
      </c>
      <c r="G1244" s="153">
        <f t="shared" si="18"/>
        <v>6.8635689999999999E-2</v>
      </c>
      <c r="H1244" s="97"/>
      <c r="I1244" s="97"/>
      <c r="J1244" s="97"/>
      <c r="K1244" s="97"/>
    </row>
    <row r="1245" spans="1:11">
      <c r="A1245" s="99"/>
      <c r="C1245" s="91"/>
      <c r="D1245" s="150">
        <v>40011</v>
      </c>
      <c r="E1245" s="151">
        <v>0.105</v>
      </c>
      <c r="F1245" s="152">
        <v>3.7766770000000012E-2</v>
      </c>
      <c r="G1245" s="153">
        <f t="shared" si="18"/>
        <v>6.7233229999999977E-2</v>
      </c>
      <c r="H1245" s="97"/>
      <c r="I1245" s="97"/>
      <c r="J1245" s="97"/>
      <c r="K1245" s="97"/>
    </row>
    <row r="1246" spans="1:11">
      <c r="A1246" s="99"/>
      <c r="C1246" s="91"/>
      <c r="D1246" s="150">
        <v>40056</v>
      </c>
      <c r="E1246" s="151">
        <v>0.10249999999999999</v>
      </c>
      <c r="F1246" s="152">
        <v>3.8173985000000014E-2</v>
      </c>
      <c r="G1246" s="153">
        <f t="shared" si="18"/>
        <v>6.4326014999999986E-2</v>
      </c>
      <c r="H1246" s="97"/>
      <c r="I1246" s="97"/>
      <c r="J1246" s="97"/>
      <c r="K1246" s="97"/>
    </row>
    <row r="1247" spans="1:11">
      <c r="A1247" s="99"/>
      <c r="C1247" s="91"/>
      <c r="D1247" s="150">
        <v>40100</v>
      </c>
      <c r="E1247" s="151">
        <v>0.107</v>
      </c>
      <c r="F1247" s="152">
        <v>4.0127500000000003E-2</v>
      </c>
      <c r="G1247" s="153">
        <f t="shared" si="18"/>
        <v>6.6872500000000001E-2</v>
      </c>
      <c r="H1247" s="97"/>
      <c r="I1247" s="97"/>
      <c r="J1247" s="97"/>
      <c r="K1247" s="97"/>
    </row>
    <row r="1248" spans="1:11">
      <c r="A1248" s="99"/>
      <c r="C1248" s="91"/>
      <c r="D1248" s="150">
        <v>40109</v>
      </c>
      <c r="E1248" s="151">
        <v>0.10880000000000001</v>
      </c>
      <c r="F1248" s="152">
        <v>4.0573575000000008E-2</v>
      </c>
      <c r="G1248" s="153">
        <f t="shared" si="18"/>
        <v>6.8226425000000007E-2</v>
      </c>
      <c r="H1248" s="97"/>
      <c r="I1248" s="97"/>
      <c r="J1248" s="97"/>
      <c r="K1248" s="97"/>
    </row>
    <row r="1249" spans="1:11">
      <c r="A1249" s="99"/>
      <c r="C1249" s="91"/>
      <c r="D1249" s="150">
        <v>40119</v>
      </c>
      <c r="E1249" s="151">
        <v>0.107</v>
      </c>
      <c r="F1249" s="152">
        <v>4.0911160000000002E-2</v>
      </c>
      <c r="G1249" s="153">
        <f t="shared" si="18"/>
        <v>6.6088839999999996E-2</v>
      </c>
      <c r="H1249" s="97"/>
      <c r="I1249" s="97"/>
      <c r="J1249" s="97"/>
      <c r="K1249" s="97"/>
    </row>
    <row r="1250" spans="1:11">
      <c r="A1250" s="99"/>
      <c r="C1250" s="91"/>
      <c r="D1250" s="150">
        <v>40120</v>
      </c>
      <c r="E1250" s="151">
        <v>0.107</v>
      </c>
      <c r="F1250" s="152">
        <v>4.0965425000000007E-2</v>
      </c>
      <c r="G1250" s="153">
        <f t="shared" si="18"/>
        <v>6.6034574999999984E-2</v>
      </c>
      <c r="H1250" s="97"/>
      <c r="I1250" s="97"/>
      <c r="J1250" s="97"/>
      <c r="K1250" s="97"/>
    </row>
    <row r="1251" spans="1:11">
      <c r="A1251" s="99"/>
      <c r="C1251" s="91"/>
      <c r="D1251" s="150">
        <v>40141</v>
      </c>
      <c r="E1251" s="151">
        <v>0.10249999999999999</v>
      </c>
      <c r="F1251" s="152">
        <v>4.1533230000000011E-2</v>
      </c>
      <c r="G1251" s="153">
        <f t="shared" si="18"/>
        <v>6.0966769999999983E-2</v>
      </c>
      <c r="H1251" s="97"/>
      <c r="I1251" s="97"/>
      <c r="J1251" s="97"/>
      <c r="K1251" s="97"/>
    </row>
    <row r="1252" spans="1:11">
      <c r="A1252" s="99"/>
      <c r="C1252" s="91"/>
      <c r="D1252" s="150">
        <v>40142</v>
      </c>
      <c r="E1252" s="151">
        <v>0.1075</v>
      </c>
      <c r="F1252" s="152">
        <v>4.1567560000000017E-2</v>
      </c>
      <c r="G1252" s="153">
        <f t="shared" si="18"/>
        <v>6.5932439999999981E-2</v>
      </c>
      <c r="H1252" s="97"/>
      <c r="I1252" s="97"/>
      <c r="J1252" s="97"/>
      <c r="K1252" s="97"/>
    </row>
    <row r="1253" spans="1:11">
      <c r="A1253" s="99"/>
      <c r="C1253" s="91"/>
      <c r="D1253" s="150">
        <v>40147</v>
      </c>
      <c r="E1253" s="151">
        <v>0.10349999999999999</v>
      </c>
      <c r="F1253" s="152">
        <v>4.1661690000000008E-2</v>
      </c>
      <c r="G1253" s="153">
        <f t="shared" si="18"/>
        <v>6.1838309999999987E-2</v>
      </c>
      <c r="H1253" s="97"/>
      <c r="I1253" s="97"/>
      <c r="J1253" s="97"/>
      <c r="K1253" s="97"/>
    </row>
    <row r="1254" spans="1:11">
      <c r="A1254" s="99"/>
      <c r="C1254" s="91"/>
      <c r="D1254" s="150">
        <v>40150</v>
      </c>
      <c r="E1254" s="151">
        <v>0.105</v>
      </c>
      <c r="F1254" s="152">
        <v>4.176682000000001E-2</v>
      </c>
      <c r="G1254" s="153">
        <f t="shared" si="18"/>
        <v>6.3233179999999986E-2</v>
      </c>
      <c r="H1254" s="97"/>
      <c r="I1254" s="97"/>
      <c r="J1254" s="97"/>
      <c r="K1254" s="97"/>
    </row>
    <row r="1255" spans="1:11">
      <c r="A1255" s="99"/>
      <c r="C1255" s="91"/>
      <c r="D1255" s="150">
        <v>40154</v>
      </c>
      <c r="E1255" s="151">
        <v>0.107</v>
      </c>
      <c r="F1255" s="152">
        <v>4.1839824999999997E-2</v>
      </c>
      <c r="G1255" s="153">
        <f t="shared" si="18"/>
        <v>6.5160175000000001E-2</v>
      </c>
      <c r="H1255" s="97"/>
      <c r="I1255" s="97"/>
      <c r="J1255" s="97"/>
      <c r="K1255" s="97"/>
    </row>
    <row r="1256" spans="1:11">
      <c r="A1256" s="99"/>
      <c r="C1256" s="91"/>
      <c r="D1256" s="150">
        <v>40163</v>
      </c>
      <c r="E1256" s="151">
        <v>0.11</v>
      </c>
      <c r="F1256" s="152">
        <v>4.2143010000000022E-2</v>
      </c>
      <c r="G1256" s="153">
        <f t="shared" si="18"/>
        <v>6.7856989999999978E-2</v>
      </c>
      <c r="H1256" s="97"/>
      <c r="I1256" s="97"/>
      <c r="J1256" s="97"/>
      <c r="K1256" s="97"/>
    </row>
    <row r="1257" spans="1:11">
      <c r="A1257" s="99"/>
      <c r="C1257" s="91"/>
      <c r="D1257" s="150">
        <v>40163</v>
      </c>
      <c r="E1257" s="151">
        <v>0.109</v>
      </c>
      <c r="F1257" s="152">
        <v>4.2143010000000022E-2</v>
      </c>
      <c r="G1257" s="153">
        <f t="shared" si="18"/>
        <v>6.6856989999999977E-2</v>
      </c>
      <c r="H1257" s="97"/>
      <c r="I1257" s="97"/>
      <c r="J1257" s="97"/>
      <c r="K1257" s="97"/>
    </row>
    <row r="1258" spans="1:11">
      <c r="A1258" s="99"/>
      <c r="C1258" s="91"/>
      <c r="D1258" s="150">
        <v>40165</v>
      </c>
      <c r="E1258" s="151">
        <v>0.10400000000000001</v>
      </c>
      <c r="F1258" s="152">
        <v>4.2222530000000029E-2</v>
      </c>
      <c r="G1258" s="153">
        <f t="shared" si="18"/>
        <v>6.177746999999998E-2</v>
      </c>
      <c r="H1258" s="97"/>
      <c r="I1258" s="97"/>
      <c r="J1258" s="97"/>
      <c r="K1258" s="97"/>
    </row>
    <row r="1259" spans="1:11">
      <c r="A1259" s="99"/>
      <c r="C1259" s="91"/>
      <c r="D1259" s="150">
        <v>40165</v>
      </c>
      <c r="E1259" s="151">
        <v>0.10400000000000001</v>
      </c>
      <c r="F1259" s="152">
        <v>4.2222530000000029E-2</v>
      </c>
      <c r="G1259" s="153">
        <f t="shared" si="18"/>
        <v>6.177746999999998E-2</v>
      </c>
      <c r="H1259" s="97"/>
      <c r="I1259" s="97"/>
      <c r="J1259" s="97"/>
      <c r="K1259" s="97"/>
    </row>
    <row r="1260" spans="1:11">
      <c r="A1260" s="99"/>
      <c r="C1260" s="91"/>
      <c r="D1260" s="150">
        <v>40169</v>
      </c>
      <c r="E1260" s="151">
        <v>0.10400000000000001</v>
      </c>
      <c r="F1260" s="152">
        <v>4.2301820000000018E-2</v>
      </c>
      <c r="G1260" s="153">
        <f t="shared" si="18"/>
        <v>6.1698179999999991E-2</v>
      </c>
      <c r="H1260" s="97"/>
      <c r="I1260" s="97"/>
      <c r="J1260" s="97"/>
      <c r="K1260" s="97"/>
    </row>
    <row r="1261" spans="1:11">
      <c r="A1261" s="99"/>
      <c r="C1261" s="91"/>
      <c r="D1261" s="150">
        <v>40169</v>
      </c>
      <c r="E1261" s="151">
        <v>0.10400000000000001</v>
      </c>
      <c r="F1261" s="152">
        <v>4.2301820000000018E-2</v>
      </c>
      <c r="G1261" s="153">
        <f t="shared" si="18"/>
        <v>6.1698179999999991E-2</v>
      </c>
      <c r="H1261" s="97"/>
      <c r="I1261" s="97"/>
      <c r="J1261" s="97"/>
      <c r="K1261" s="97"/>
    </row>
    <row r="1262" spans="1:11">
      <c r="A1262" s="99"/>
      <c r="C1262" s="91"/>
      <c r="D1262" s="150">
        <v>40169</v>
      </c>
      <c r="E1262" s="151">
        <v>0.10199999999999999</v>
      </c>
      <c r="F1262" s="152">
        <v>4.2301820000000018E-2</v>
      </c>
      <c r="G1262" s="153">
        <f t="shared" si="18"/>
        <v>5.9698179999999976E-2</v>
      </c>
      <c r="H1262" s="97"/>
      <c r="I1262" s="97"/>
      <c r="J1262" s="97"/>
      <c r="K1262" s="97"/>
    </row>
    <row r="1263" spans="1:11">
      <c r="A1263" s="99"/>
      <c r="C1263" s="91"/>
      <c r="D1263" s="150">
        <v>40177</v>
      </c>
      <c r="E1263" s="151">
        <v>0.1</v>
      </c>
      <c r="F1263" s="152">
        <v>4.2602649999999992E-2</v>
      </c>
      <c r="G1263" s="153">
        <f t="shared" ref="G1263:G1326" si="19">E1263-F1263</f>
        <v>5.7397350000000014E-2</v>
      </c>
      <c r="H1263" s="97"/>
      <c r="I1263" s="97"/>
      <c r="J1263" s="97"/>
      <c r="K1263" s="97"/>
    </row>
    <row r="1264" spans="1:11">
      <c r="A1264" s="99"/>
      <c r="C1264" s="91"/>
      <c r="D1264" s="150">
        <v>40182</v>
      </c>
      <c r="E1264" s="151">
        <v>0.10800000000000001</v>
      </c>
      <c r="F1264" s="152">
        <v>4.2755130000000016E-2</v>
      </c>
      <c r="G1264" s="153">
        <f t="shared" si="19"/>
        <v>6.5244869999999996E-2</v>
      </c>
      <c r="H1264" s="97"/>
      <c r="I1264" s="97"/>
      <c r="J1264" s="97"/>
      <c r="K1264" s="97"/>
    </row>
    <row r="1265" spans="1:11">
      <c r="A1265" s="99"/>
      <c r="C1265" s="91"/>
      <c r="D1265" s="150">
        <v>40189</v>
      </c>
      <c r="E1265" s="151">
        <v>0.11</v>
      </c>
      <c r="F1265" s="152">
        <v>4.3024215000000011E-2</v>
      </c>
      <c r="G1265" s="153">
        <f t="shared" si="19"/>
        <v>6.6975784999999982E-2</v>
      </c>
      <c r="H1265" s="97"/>
      <c r="I1265" s="97"/>
      <c r="J1265" s="97"/>
      <c r="K1265" s="97"/>
    </row>
    <row r="1266" spans="1:11">
      <c r="A1266" s="99"/>
      <c r="C1266" s="91"/>
      <c r="D1266" s="150">
        <v>40204</v>
      </c>
      <c r="E1266" s="151">
        <v>0.1013</v>
      </c>
      <c r="F1266" s="152">
        <v>4.3499850000000014E-2</v>
      </c>
      <c r="G1266" s="153">
        <f t="shared" si="19"/>
        <v>5.7800149999999988E-2</v>
      </c>
      <c r="H1266" s="97"/>
      <c r="I1266" s="97"/>
      <c r="J1266" s="97"/>
      <c r="K1266" s="97"/>
    </row>
    <row r="1267" spans="1:11">
      <c r="A1267" s="99"/>
      <c r="C1267" s="91"/>
      <c r="D1267" s="150">
        <v>40205</v>
      </c>
      <c r="E1267" s="151">
        <v>0.107</v>
      </c>
      <c r="F1267" s="152">
        <v>4.3537805000000013E-2</v>
      </c>
      <c r="G1267" s="153">
        <f t="shared" si="19"/>
        <v>6.3462194999999985E-2</v>
      </c>
      <c r="H1267" s="97"/>
      <c r="I1267" s="97"/>
      <c r="J1267" s="97"/>
      <c r="K1267" s="97"/>
    </row>
    <row r="1268" spans="1:11">
      <c r="A1268" s="99"/>
      <c r="C1268" s="91"/>
      <c r="D1268" s="150">
        <v>40205</v>
      </c>
      <c r="E1268" s="151">
        <v>0.10400000000000001</v>
      </c>
      <c r="F1268" s="152">
        <v>4.3537805000000013E-2</v>
      </c>
      <c r="G1268" s="153">
        <f t="shared" si="19"/>
        <v>6.0462194999999996E-2</v>
      </c>
      <c r="H1268" s="97"/>
      <c r="I1268" s="97"/>
      <c r="J1268" s="97"/>
      <c r="K1268" s="97"/>
    </row>
    <row r="1269" spans="1:11">
      <c r="A1269" s="99"/>
      <c r="C1269" s="91"/>
      <c r="D1269" s="150">
        <v>40205</v>
      </c>
      <c r="E1269" s="151">
        <v>0.10400000000000001</v>
      </c>
      <c r="F1269" s="152">
        <v>4.3537805000000013E-2</v>
      </c>
      <c r="G1269" s="153">
        <f t="shared" si="19"/>
        <v>6.0462194999999996E-2</v>
      </c>
      <c r="H1269" s="97"/>
      <c r="I1269" s="97"/>
      <c r="J1269" s="97"/>
      <c r="K1269" s="97"/>
    </row>
    <row r="1270" spans="1:11">
      <c r="A1270" s="99"/>
      <c r="C1270" s="91"/>
      <c r="D1270" s="150">
        <v>40218</v>
      </c>
      <c r="E1270" s="151">
        <v>9.8000000000000004E-2</v>
      </c>
      <c r="F1270" s="152">
        <v>4.3800075000000022E-2</v>
      </c>
      <c r="G1270" s="153">
        <f t="shared" si="19"/>
        <v>5.4199924999999982E-2</v>
      </c>
      <c r="H1270" s="97"/>
      <c r="I1270" s="97"/>
      <c r="J1270" s="97"/>
      <c r="K1270" s="97"/>
    </row>
    <row r="1271" spans="1:11">
      <c r="A1271" s="99"/>
      <c r="C1271" s="91"/>
      <c r="D1271" s="150">
        <v>40227</v>
      </c>
      <c r="E1271" s="151">
        <v>0.106</v>
      </c>
      <c r="F1271" s="152">
        <v>4.3974925000000019E-2</v>
      </c>
      <c r="G1271" s="153">
        <f t="shared" si="19"/>
        <v>6.2025074999999978E-2</v>
      </c>
      <c r="H1271" s="97"/>
      <c r="I1271" s="97"/>
      <c r="J1271" s="97"/>
      <c r="K1271" s="97"/>
    </row>
    <row r="1272" spans="1:11">
      <c r="A1272" s="99"/>
      <c r="C1272" s="91"/>
      <c r="D1272" s="150">
        <v>40233</v>
      </c>
      <c r="E1272" s="151">
        <v>0.1018</v>
      </c>
      <c r="F1272" s="152">
        <v>4.4077970000000015E-2</v>
      </c>
      <c r="G1272" s="153">
        <f t="shared" si="19"/>
        <v>5.7722029999999987E-2</v>
      </c>
      <c r="H1272" s="97"/>
      <c r="I1272" s="97"/>
      <c r="J1272" s="97"/>
      <c r="K1272" s="97"/>
    </row>
    <row r="1273" spans="1:11">
      <c r="A1273" s="99"/>
      <c r="C1273" s="91"/>
      <c r="D1273" s="150">
        <v>40239</v>
      </c>
      <c r="E1273" s="151">
        <v>9.6300000000000011E-2</v>
      </c>
      <c r="F1273" s="152">
        <v>4.4112229999999995E-2</v>
      </c>
      <c r="G1273" s="153">
        <f t="shared" si="19"/>
        <v>5.2187770000000015E-2</v>
      </c>
      <c r="H1273" s="97"/>
      <c r="I1273" s="97"/>
      <c r="J1273" s="97"/>
      <c r="K1273" s="97"/>
    </row>
    <row r="1274" spans="1:11">
      <c r="A1274" s="99"/>
      <c r="C1274" s="91"/>
      <c r="D1274" s="150">
        <v>40241</v>
      </c>
      <c r="E1274" s="151">
        <v>0.105</v>
      </c>
      <c r="F1274" s="152">
        <v>4.4113314999999986E-2</v>
      </c>
      <c r="G1274" s="153">
        <f t="shared" si="19"/>
        <v>6.088668500000001E-2</v>
      </c>
      <c r="H1274" s="97"/>
      <c r="I1274" s="97"/>
      <c r="J1274" s="97"/>
      <c r="K1274" s="97"/>
    </row>
    <row r="1275" spans="1:11">
      <c r="A1275" s="99"/>
      <c r="C1275" s="91"/>
      <c r="D1275" s="150">
        <v>40242</v>
      </c>
      <c r="E1275" s="151">
        <v>0.105</v>
      </c>
      <c r="F1275" s="152">
        <v>4.4128624999999977E-2</v>
      </c>
      <c r="G1275" s="153">
        <f t="shared" si="19"/>
        <v>6.0871375000000019E-2</v>
      </c>
      <c r="H1275" s="97"/>
      <c r="I1275" s="97"/>
      <c r="J1275" s="97"/>
      <c r="K1275" s="97"/>
    </row>
    <row r="1276" spans="1:11">
      <c r="A1276" s="99"/>
      <c r="C1276" s="91"/>
      <c r="D1276" s="150">
        <v>40248</v>
      </c>
      <c r="E1276" s="151">
        <v>0.11900000000000001</v>
      </c>
      <c r="F1276" s="152">
        <v>4.4162614999999975E-2</v>
      </c>
      <c r="G1276" s="153">
        <f t="shared" si="19"/>
        <v>7.4837385000000034E-2</v>
      </c>
      <c r="H1276" s="97"/>
      <c r="I1276" s="97"/>
      <c r="J1276" s="97"/>
      <c r="K1276" s="97"/>
    </row>
    <row r="1277" spans="1:11">
      <c r="A1277" s="99"/>
      <c r="C1277" s="91"/>
      <c r="D1277" s="150">
        <v>40254</v>
      </c>
      <c r="E1277" s="151">
        <v>0.1</v>
      </c>
      <c r="F1277" s="152">
        <v>4.4149779999999972E-2</v>
      </c>
      <c r="G1277" s="153">
        <f t="shared" si="19"/>
        <v>5.5850220000000034E-2</v>
      </c>
      <c r="H1277" s="97"/>
      <c r="I1277" s="97"/>
      <c r="J1277" s="97"/>
      <c r="K1277" s="97"/>
    </row>
    <row r="1278" spans="1:11">
      <c r="A1278" s="99"/>
      <c r="C1278" s="91"/>
      <c r="D1278" s="150">
        <v>40262</v>
      </c>
      <c r="E1278" s="151">
        <v>0.10150000000000001</v>
      </c>
      <c r="F1278" s="152">
        <v>4.4167044999999981E-2</v>
      </c>
      <c r="G1278" s="153">
        <f t="shared" si="19"/>
        <v>5.7332955000000026E-2</v>
      </c>
      <c r="H1278" s="97"/>
      <c r="I1278" s="97"/>
      <c r="J1278" s="97"/>
      <c r="K1278" s="97"/>
    </row>
    <row r="1279" spans="1:11">
      <c r="A1279" s="99"/>
      <c r="C1279" s="91"/>
      <c r="D1279" s="150">
        <v>40270</v>
      </c>
      <c r="E1279" s="151">
        <v>0.10099999999999999</v>
      </c>
      <c r="F1279" s="152">
        <v>4.4272550000000008E-2</v>
      </c>
      <c r="G1279" s="153">
        <f t="shared" si="19"/>
        <v>5.6727449999999985E-2</v>
      </c>
      <c r="H1279" s="97"/>
      <c r="I1279" s="97"/>
      <c r="J1279" s="97"/>
      <c r="K1279" s="97"/>
    </row>
    <row r="1280" spans="1:11">
      <c r="A1280" s="99"/>
      <c r="C1280" s="91"/>
      <c r="D1280" s="150">
        <v>40295</v>
      </c>
      <c r="E1280" s="151">
        <v>0.1</v>
      </c>
      <c r="F1280" s="152">
        <v>4.4572045000000005E-2</v>
      </c>
      <c r="G1280" s="153">
        <f t="shared" si="19"/>
        <v>5.5427955000000001E-2</v>
      </c>
      <c r="H1280" s="97"/>
      <c r="I1280" s="97"/>
      <c r="J1280" s="97"/>
      <c r="K1280" s="97"/>
    </row>
    <row r="1281" spans="1:11">
      <c r="A1281" s="99"/>
      <c r="C1281" s="91"/>
      <c r="D1281" s="150">
        <v>40297</v>
      </c>
      <c r="E1281" s="151">
        <v>0.1026</v>
      </c>
      <c r="F1281" s="152">
        <v>4.4582985000000006E-2</v>
      </c>
      <c r="G1281" s="153">
        <f t="shared" si="19"/>
        <v>5.8017014999999991E-2</v>
      </c>
      <c r="H1281" s="97"/>
      <c r="I1281" s="97"/>
      <c r="J1281" s="97"/>
      <c r="K1281" s="97"/>
    </row>
    <row r="1282" spans="1:11">
      <c r="A1282" s="99"/>
      <c r="C1282" s="91"/>
      <c r="D1282" s="150">
        <v>40297</v>
      </c>
      <c r="E1282" s="151">
        <v>0.10060000000000001</v>
      </c>
      <c r="F1282" s="152">
        <v>4.4582985000000006E-2</v>
      </c>
      <c r="G1282" s="153">
        <f t="shared" si="19"/>
        <v>5.6017015000000003E-2</v>
      </c>
      <c r="H1282" s="97"/>
      <c r="I1282" s="97"/>
      <c r="J1282" s="97"/>
      <c r="K1282" s="97"/>
    </row>
    <row r="1283" spans="1:11">
      <c r="A1283" s="99"/>
      <c r="C1283" s="91"/>
      <c r="D1283" s="150">
        <v>40297</v>
      </c>
      <c r="E1283" s="151">
        <v>9.9000000000000005E-2</v>
      </c>
      <c r="F1283" s="152">
        <v>4.4582985000000006E-2</v>
      </c>
      <c r="G1283" s="153">
        <f t="shared" si="19"/>
        <v>5.4417014999999999E-2</v>
      </c>
      <c r="H1283" s="97"/>
      <c r="I1283" s="97"/>
      <c r="J1283" s="97"/>
      <c r="K1283" s="97"/>
    </row>
    <row r="1284" spans="1:11">
      <c r="A1284" s="99"/>
      <c r="C1284" s="91"/>
      <c r="D1284" s="150">
        <v>40310</v>
      </c>
      <c r="E1284" s="151">
        <v>0.10300000000000001</v>
      </c>
      <c r="F1284" s="152">
        <v>4.4546975000000003E-2</v>
      </c>
      <c r="G1284" s="153">
        <f t="shared" si="19"/>
        <v>5.8453025000000006E-2</v>
      </c>
      <c r="H1284" s="97"/>
      <c r="I1284" s="97"/>
      <c r="J1284" s="97"/>
      <c r="K1284" s="97"/>
    </row>
    <row r="1285" spans="1:11">
      <c r="A1285" s="99"/>
      <c r="C1285" s="91"/>
      <c r="D1285" s="150">
        <v>40310</v>
      </c>
      <c r="E1285" s="151">
        <v>0.10300000000000001</v>
      </c>
      <c r="F1285" s="152">
        <v>4.4546975000000003E-2</v>
      </c>
      <c r="G1285" s="153">
        <f t="shared" si="19"/>
        <v>5.8453025000000006E-2</v>
      </c>
      <c r="H1285" s="97"/>
      <c r="I1285" s="97"/>
      <c r="J1285" s="97"/>
      <c r="K1285" s="97"/>
    </row>
    <row r="1286" spans="1:11">
      <c r="A1286" s="99"/>
      <c r="C1286" s="91"/>
      <c r="D1286" s="150">
        <v>40326</v>
      </c>
      <c r="E1286" s="151">
        <v>0.10199999999999999</v>
      </c>
      <c r="F1286" s="152">
        <v>4.4417099999999987E-2</v>
      </c>
      <c r="G1286" s="153">
        <f t="shared" si="19"/>
        <v>5.7582900000000006E-2</v>
      </c>
      <c r="H1286" s="97"/>
      <c r="I1286" s="97"/>
      <c r="J1286" s="97"/>
      <c r="K1286" s="97"/>
    </row>
    <row r="1287" spans="1:11">
      <c r="A1287" s="99"/>
      <c r="C1287" s="91"/>
      <c r="D1287" s="150">
        <v>40326</v>
      </c>
      <c r="E1287" s="151">
        <v>0.10099999999999999</v>
      </c>
      <c r="F1287" s="152">
        <v>4.4417099999999987E-2</v>
      </c>
      <c r="G1287" s="153">
        <f t="shared" si="19"/>
        <v>5.6582900000000005E-2</v>
      </c>
      <c r="H1287" s="97"/>
      <c r="I1287" s="97"/>
      <c r="J1287" s="97"/>
      <c r="K1287" s="97"/>
    </row>
    <row r="1288" spans="1:11">
      <c r="A1288" s="99"/>
      <c r="C1288" s="91"/>
      <c r="D1288" s="150">
        <v>40336</v>
      </c>
      <c r="E1288" s="151">
        <v>0.10300000000000001</v>
      </c>
      <c r="F1288" s="152">
        <v>4.4407954999999999E-2</v>
      </c>
      <c r="G1288" s="153">
        <f t="shared" si="19"/>
        <v>5.8592045000000009E-2</v>
      </c>
      <c r="H1288" s="97"/>
      <c r="I1288" s="97"/>
      <c r="J1288" s="97"/>
      <c r="K1288" s="97"/>
    </row>
    <row r="1289" spans="1:11">
      <c r="A1289" s="99"/>
      <c r="C1289" s="91"/>
      <c r="D1289" s="150">
        <v>40345</v>
      </c>
      <c r="E1289" s="151">
        <v>0.1</v>
      </c>
      <c r="F1289" s="152">
        <v>4.438433E-2</v>
      </c>
      <c r="G1289" s="153">
        <f t="shared" si="19"/>
        <v>5.5615670000000006E-2</v>
      </c>
      <c r="H1289" s="97"/>
      <c r="I1289" s="97"/>
      <c r="J1289" s="97"/>
      <c r="K1289" s="97"/>
    </row>
    <row r="1290" spans="1:11">
      <c r="A1290" s="99"/>
      <c r="C1290" s="91"/>
      <c r="D1290" s="150">
        <v>40357</v>
      </c>
      <c r="E1290" s="151">
        <v>0.105</v>
      </c>
      <c r="F1290" s="152">
        <v>4.4334775000000014E-2</v>
      </c>
      <c r="G1290" s="153">
        <f t="shared" si="19"/>
        <v>6.0665224999999982E-2</v>
      </c>
      <c r="H1290" s="97"/>
      <c r="I1290" s="97"/>
      <c r="J1290" s="97"/>
      <c r="K1290" s="97"/>
    </row>
    <row r="1291" spans="1:11">
      <c r="A1291" s="99"/>
      <c r="C1291" s="91"/>
      <c r="D1291" s="150">
        <v>40357</v>
      </c>
      <c r="E1291" s="151">
        <v>9.6699999999999994E-2</v>
      </c>
      <c r="F1291" s="152">
        <v>4.4334775000000014E-2</v>
      </c>
      <c r="G1291" s="153">
        <f t="shared" si="19"/>
        <v>5.2365224999999981E-2</v>
      </c>
      <c r="H1291" s="97"/>
      <c r="I1291" s="97"/>
      <c r="J1291" s="97"/>
      <c r="K1291" s="97"/>
    </row>
    <row r="1292" spans="1:11">
      <c r="A1292" s="99"/>
      <c r="C1292" s="91"/>
      <c r="D1292" s="150">
        <v>40359</v>
      </c>
      <c r="E1292" s="151">
        <v>9.4E-2</v>
      </c>
      <c r="F1292" s="152">
        <v>4.4306095000000018E-2</v>
      </c>
      <c r="G1292" s="153">
        <f t="shared" si="19"/>
        <v>4.9693904999999983E-2</v>
      </c>
      <c r="H1292" s="97"/>
      <c r="I1292" s="97"/>
      <c r="J1292" s="97"/>
      <c r="K1292" s="97"/>
    </row>
    <row r="1293" spans="1:11">
      <c r="A1293" s="99"/>
      <c r="C1293" s="91"/>
      <c r="D1293" s="150">
        <v>40360</v>
      </c>
      <c r="E1293" s="151">
        <v>0.10249999999999999</v>
      </c>
      <c r="F1293" s="152">
        <v>4.429219500000002E-2</v>
      </c>
      <c r="G1293" s="153">
        <f t="shared" si="19"/>
        <v>5.8207804999999974E-2</v>
      </c>
      <c r="H1293" s="97"/>
      <c r="I1293" s="97"/>
      <c r="J1293" s="97"/>
      <c r="K1293" s="97"/>
    </row>
    <row r="1294" spans="1:11">
      <c r="A1294" s="99"/>
      <c r="C1294" s="91"/>
      <c r="D1294" s="150">
        <v>40374</v>
      </c>
      <c r="E1294" s="151">
        <v>0.107</v>
      </c>
      <c r="F1294" s="152">
        <v>4.4274310000000018E-2</v>
      </c>
      <c r="G1294" s="153">
        <f t="shared" si="19"/>
        <v>6.2725689999999973E-2</v>
      </c>
      <c r="H1294" s="97"/>
      <c r="I1294" s="97"/>
      <c r="J1294" s="97"/>
      <c r="K1294" s="97"/>
    </row>
    <row r="1295" spans="1:11">
      <c r="A1295" s="99"/>
      <c r="C1295" s="91"/>
      <c r="D1295" s="150">
        <v>40374</v>
      </c>
      <c r="E1295" s="151">
        <v>0.10529999999999999</v>
      </c>
      <c r="F1295" s="152">
        <v>4.4274310000000018E-2</v>
      </c>
      <c r="G1295" s="153">
        <f t="shared" si="19"/>
        <v>6.1025689999999973E-2</v>
      </c>
      <c r="H1295" s="97"/>
      <c r="I1295" s="97"/>
      <c r="J1295" s="97"/>
      <c r="K1295" s="97"/>
    </row>
    <row r="1296" spans="1:11">
      <c r="A1296" s="99"/>
      <c r="C1296" s="91"/>
      <c r="D1296" s="150">
        <v>40389</v>
      </c>
      <c r="E1296" s="151">
        <v>0.107</v>
      </c>
      <c r="F1296" s="152">
        <v>4.4144900000000015E-2</v>
      </c>
      <c r="G1296" s="153">
        <f t="shared" si="19"/>
        <v>6.2855099999999983E-2</v>
      </c>
      <c r="H1296" s="97"/>
      <c r="I1296" s="97"/>
      <c r="J1296" s="97"/>
      <c r="K1296" s="97"/>
    </row>
    <row r="1297" spans="1:11">
      <c r="A1297" s="99"/>
      <c r="C1297" s="91"/>
      <c r="D1297" s="150">
        <v>40394</v>
      </c>
      <c r="E1297" s="151">
        <v>0.105</v>
      </c>
      <c r="F1297" s="152">
        <v>4.4109435000000016E-2</v>
      </c>
      <c r="G1297" s="153">
        <f t="shared" si="19"/>
        <v>6.089056499999998E-2</v>
      </c>
      <c r="H1297" s="97"/>
      <c r="I1297" s="97"/>
      <c r="J1297" s="97"/>
      <c r="K1297" s="97"/>
    </row>
    <row r="1298" spans="1:11">
      <c r="A1298" s="99"/>
      <c r="C1298" s="91"/>
      <c r="D1298" s="150">
        <v>40396</v>
      </c>
      <c r="E1298" s="151">
        <v>9.8299999999999998E-2</v>
      </c>
      <c r="F1298" s="152">
        <v>4.4083630000000013E-2</v>
      </c>
      <c r="G1298" s="153">
        <f t="shared" si="19"/>
        <v>5.4216369999999986E-2</v>
      </c>
      <c r="H1298" s="97"/>
      <c r="I1298" s="97"/>
      <c r="J1298" s="97"/>
      <c r="K1298" s="97"/>
    </row>
    <row r="1299" spans="1:11">
      <c r="A1299" s="99"/>
      <c r="C1299" s="91"/>
      <c r="D1299" s="150">
        <v>40415</v>
      </c>
      <c r="E1299" s="151">
        <v>9.9000000000000005E-2</v>
      </c>
      <c r="F1299" s="152">
        <v>4.3707389999999985E-2</v>
      </c>
      <c r="G1299" s="153">
        <f t="shared" si="19"/>
        <v>5.529261000000002E-2</v>
      </c>
      <c r="H1299" s="97"/>
      <c r="I1299" s="97"/>
      <c r="J1299" s="97"/>
      <c r="K1299" s="97"/>
    </row>
    <row r="1300" spans="1:11">
      <c r="A1300" s="99"/>
      <c r="C1300" s="91"/>
      <c r="D1300" s="150">
        <v>40424</v>
      </c>
      <c r="E1300" s="151">
        <v>0.106</v>
      </c>
      <c r="F1300" s="152">
        <v>4.3491149999999985E-2</v>
      </c>
      <c r="G1300" s="153">
        <f t="shared" si="19"/>
        <v>6.2508850000000005E-2</v>
      </c>
      <c r="H1300" s="97"/>
      <c r="I1300" s="97"/>
      <c r="J1300" s="97"/>
      <c r="K1300" s="97"/>
    </row>
    <row r="1301" spans="1:11">
      <c r="A1301" s="99"/>
      <c r="C1301" s="91"/>
      <c r="D1301" s="150">
        <v>40435</v>
      </c>
      <c r="E1301" s="151">
        <v>0.107</v>
      </c>
      <c r="F1301" s="152">
        <v>4.3307564999999985E-2</v>
      </c>
      <c r="G1301" s="153">
        <f t="shared" si="19"/>
        <v>6.3692435000000019E-2</v>
      </c>
      <c r="H1301" s="97"/>
      <c r="I1301" s="97"/>
      <c r="J1301" s="97"/>
      <c r="K1301" s="97"/>
    </row>
    <row r="1302" spans="1:11">
      <c r="A1302" s="99"/>
      <c r="C1302" s="91"/>
      <c r="D1302" s="150">
        <v>40437</v>
      </c>
      <c r="E1302" s="151">
        <v>0.1</v>
      </c>
      <c r="F1302" s="152">
        <v>4.3251160000000004E-2</v>
      </c>
      <c r="G1302" s="153">
        <f t="shared" si="19"/>
        <v>5.6748840000000002E-2</v>
      </c>
      <c r="H1302" s="97"/>
      <c r="I1302" s="97"/>
      <c r="J1302" s="97"/>
      <c r="K1302" s="97"/>
    </row>
    <row r="1303" spans="1:11">
      <c r="A1303" s="99"/>
      <c r="C1303" s="91"/>
      <c r="D1303" s="150">
        <v>40437</v>
      </c>
      <c r="E1303" s="151">
        <v>0.1</v>
      </c>
      <c r="F1303" s="152">
        <v>4.3251160000000004E-2</v>
      </c>
      <c r="G1303" s="153">
        <f t="shared" si="19"/>
        <v>5.6748840000000002E-2</v>
      </c>
      <c r="H1303" s="97"/>
      <c r="I1303" s="97"/>
      <c r="J1303" s="97"/>
      <c r="K1303" s="97"/>
    </row>
    <row r="1304" spans="1:11">
      <c r="A1304" s="99"/>
      <c r="C1304" s="91"/>
      <c r="D1304" s="150">
        <v>40451</v>
      </c>
      <c r="E1304" s="151">
        <v>9.7500000000000003E-2</v>
      </c>
      <c r="F1304" s="152">
        <v>4.2862235000000019E-2</v>
      </c>
      <c r="G1304" s="153">
        <f t="shared" si="19"/>
        <v>5.4637764999999984E-2</v>
      </c>
      <c r="H1304" s="97"/>
      <c r="I1304" s="97"/>
      <c r="J1304" s="97"/>
      <c r="K1304" s="97"/>
    </row>
    <row r="1305" spans="1:11">
      <c r="A1305" s="99"/>
      <c r="C1305" s="91"/>
      <c r="D1305" s="150">
        <v>40465</v>
      </c>
      <c r="E1305" s="151">
        <v>0.10349999999999999</v>
      </c>
      <c r="F1305" s="152">
        <v>4.2416735000000004E-2</v>
      </c>
      <c r="G1305" s="153">
        <f t="shared" si="19"/>
        <v>6.1083264999999991E-2</v>
      </c>
      <c r="H1305" s="97"/>
      <c r="I1305" s="97"/>
      <c r="J1305" s="97"/>
      <c r="K1305" s="97"/>
    </row>
    <row r="1306" spans="1:11">
      <c r="A1306" s="99"/>
      <c r="C1306" s="91"/>
      <c r="D1306" s="150">
        <v>40479</v>
      </c>
      <c r="E1306" s="151">
        <v>0.107</v>
      </c>
      <c r="F1306" s="152">
        <v>4.2089504999999985E-2</v>
      </c>
      <c r="G1306" s="153">
        <f t="shared" si="19"/>
        <v>6.4910495000000012E-2</v>
      </c>
      <c r="H1306" s="97"/>
      <c r="I1306" s="97"/>
      <c r="J1306" s="97"/>
      <c r="K1306" s="97"/>
    </row>
    <row r="1307" spans="1:11">
      <c r="A1307" s="99"/>
      <c r="C1307" s="91"/>
      <c r="D1307" s="150">
        <v>40484</v>
      </c>
      <c r="E1307" s="151">
        <v>0.1038</v>
      </c>
      <c r="F1307" s="152">
        <v>4.2003574999999987E-2</v>
      </c>
      <c r="G1307" s="153">
        <f t="shared" si="19"/>
        <v>6.1796425000000016E-2</v>
      </c>
      <c r="H1307" s="97"/>
      <c r="I1307" s="97"/>
      <c r="J1307" s="97"/>
      <c r="K1307" s="97"/>
    </row>
    <row r="1308" spans="1:11">
      <c r="A1308" s="99"/>
      <c r="C1308" s="91"/>
      <c r="D1308" s="150">
        <v>40486</v>
      </c>
      <c r="E1308" s="151">
        <v>0.107</v>
      </c>
      <c r="F1308" s="152">
        <v>4.1953549999999985E-2</v>
      </c>
      <c r="G1308" s="153">
        <f t="shared" si="19"/>
        <v>6.5046450000000006E-2</v>
      </c>
      <c r="H1308" s="97"/>
      <c r="I1308" s="97"/>
      <c r="J1308" s="97"/>
      <c r="K1308" s="97"/>
    </row>
    <row r="1309" spans="1:11">
      <c r="A1309" s="99"/>
      <c r="C1309" s="91"/>
      <c r="D1309" s="150">
        <v>40501</v>
      </c>
      <c r="E1309" s="151">
        <v>0.10199999999999999</v>
      </c>
      <c r="F1309" s="152">
        <v>4.1773109999999995E-2</v>
      </c>
      <c r="G1309" s="153">
        <f t="shared" si="19"/>
        <v>6.0226889999999998E-2</v>
      </c>
      <c r="H1309" s="97"/>
      <c r="I1309" s="97"/>
      <c r="J1309" s="97"/>
      <c r="K1309" s="97"/>
    </row>
    <row r="1310" spans="1:11">
      <c r="A1310" s="99"/>
      <c r="C1310" s="91"/>
      <c r="D1310" s="150">
        <v>40504</v>
      </c>
      <c r="E1310" s="151">
        <v>0.1</v>
      </c>
      <c r="F1310" s="152">
        <v>4.1750884999999995E-2</v>
      </c>
      <c r="G1310" s="153">
        <f t="shared" si="19"/>
        <v>5.8249115000000011E-2</v>
      </c>
      <c r="H1310" s="97"/>
      <c r="I1310" s="97"/>
      <c r="J1310" s="97"/>
      <c r="K1310" s="97"/>
    </row>
    <row r="1311" spans="1:11">
      <c r="A1311" s="99"/>
      <c r="C1311" s="91"/>
      <c r="D1311" s="150">
        <v>40513</v>
      </c>
      <c r="E1311" s="151">
        <v>0.1013</v>
      </c>
      <c r="F1311" s="152">
        <v>4.1585334999999987E-2</v>
      </c>
      <c r="G1311" s="153">
        <f t="shared" si="19"/>
        <v>5.9714665000000014E-2</v>
      </c>
      <c r="H1311" s="97"/>
      <c r="I1311" s="97"/>
      <c r="J1311" s="97"/>
      <c r="K1311" s="97"/>
    </row>
    <row r="1312" spans="1:11">
      <c r="A1312" s="99"/>
      <c r="C1312" s="91"/>
      <c r="D1312" s="150">
        <v>40518</v>
      </c>
      <c r="E1312" s="151">
        <v>9.8599999999999993E-2</v>
      </c>
      <c r="F1312" s="152">
        <v>4.1541309999999998E-2</v>
      </c>
      <c r="G1312" s="153">
        <f t="shared" si="19"/>
        <v>5.7058689999999995E-2</v>
      </c>
      <c r="H1312" s="97"/>
      <c r="I1312" s="97"/>
      <c r="J1312" s="97"/>
      <c r="K1312" s="97"/>
    </row>
    <row r="1313" spans="1:11">
      <c r="A1313" s="99"/>
      <c r="C1313" s="91"/>
      <c r="D1313" s="150">
        <v>40521</v>
      </c>
      <c r="E1313" s="151">
        <v>0.10249999999999999</v>
      </c>
      <c r="F1313" s="152">
        <v>4.1516984999999992E-2</v>
      </c>
      <c r="G1313" s="153">
        <f t="shared" si="19"/>
        <v>6.0983015000000002E-2</v>
      </c>
      <c r="H1313" s="97"/>
      <c r="I1313" s="97"/>
      <c r="J1313" s="97"/>
      <c r="K1313" s="97"/>
    </row>
    <row r="1314" spans="1:11">
      <c r="A1314" s="99"/>
      <c r="C1314" s="91"/>
      <c r="D1314" s="150">
        <v>40525</v>
      </c>
      <c r="E1314" s="151">
        <v>0.107</v>
      </c>
      <c r="F1314" s="152">
        <v>4.1492380000000002E-2</v>
      </c>
      <c r="G1314" s="153">
        <f t="shared" si="19"/>
        <v>6.5507619999999989E-2</v>
      </c>
      <c r="H1314" s="97"/>
      <c r="I1314" s="97"/>
      <c r="J1314" s="97"/>
      <c r="K1314" s="97"/>
    </row>
    <row r="1315" spans="1:11">
      <c r="A1315" s="99"/>
      <c r="C1315" s="91"/>
      <c r="D1315" s="150">
        <v>40526</v>
      </c>
      <c r="E1315" s="151">
        <v>0.1013</v>
      </c>
      <c r="F1315" s="152">
        <v>4.1485044999999998E-2</v>
      </c>
      <c r="G1315" s="153">
        <f t="shared" si="19"/>
        <v>5.9814955000000003E-2</v>
      </c>
      <c r="H1315" s="97"/>
      <c r="I1315" s="97"/>
      <c r="J1315" s="97"/>
      <c r="K1315" s="97"/>
    </row>
    <row r="1316" spans="1:11">
      <c r="A1316" s="99"/>
      <c r="C1316" s="91"/>
      <c r="D1316" s="150">
        <v>40527</v>
      </c>
      <c r="E1316" s="151">
        <v>0.10439999999999999</v>
      </c>
      <c r="F1316" s="152">
        <v>4.1480219999999991E-2</v>
      </c>
      <c r="G1316" s="153">
        <f t="shared" si="19"/>
        <v>6.2919780000000008E-2</v>
      </c>
      <c r="H1316" s="97"/>
      <c r="I1316" s="97"/>
      <c r="J1316" s="97"/>
      <c r="K1316" s="97"/>
    </row>
    <row r="1317" spans="1:11">
      <c r="A1317" s="99"/>
      <c r="C1317" s="91"/>
      <c r="D1317" s="150">
        <v>40529</v>
      </c>
      <c r="E1317" s="151">
        <v>0.1</v>
      </c>
      <c r="F1317" s="152">
        <v>4.1464170000000002E-2</v>
      </c>
      <c r="G1317" s="153">
        <f t="shared" si="19"/>
        <v>5.8535830000000004E-2</v>
      </c>
      <c r="H1317" s="97"/>
      <c r="I1317" s="97"/>
      <c r="J1317" s="97"/>
      <c r="K1317" s="97"/>
    </row>
    <row r="1318" spans="1:11">
      <c r="A1318" s="99"/>
      <c r="C1318" s="91"/>
      <c r="D1318" s="150">
        <v>40532</v>
      </c>
      <c r="E1318" s="151">
        <v>0.106</v>
      </c>
      <c r="F1318" s="152">
        <v>4.1454910000000005E-2</v>
      </c>
      <c r="G1318" s="153">
        <f t="shared" si="19"/>
        <v>6.4545089999999999E-2</v>
      </c>
      <c r="H1318" s="97"/>
      <c r="I1318" s="97"/>
      <c r="J1318" s="97"/>
      <c r="K1318" s="97"/>
    </row>
    <row r="1319" spans="1:11">
      <c r="A1319" s="99"/>
      <c r="C1319" s="91"/>
      <c r="D1319" s="150">
        <v>40533</v>
      </c>
      <c r="E1319" s="151">
        <v>0.10300000000000001</v>
      </c>
      <c r="F1319" s="152">
        <v>4.1446470000000006E-2</v>
      </c>
      <c r="G1319" s="153">
        <f t="shared" si="19"/>
        <v>6.1553530000000002E-2</v>
      </c>
      <c r="H1319" s="97"/>
      <c r="I1319" s="97"/>
      <c r="J1319" s="97"/>
      <c r="K1319" s="97"/>
    </row>
    <row r="1320" spans="1:11">
      <c r="A1320" s="99"/>
      <c r="C1320" s="91"/>
      <c r="D1320" s="150">
        <v>40539</v>
      </c>
      <c r="E1320" s="151">
        <v>9.9000000000000005E-2</v>
      </c>
      <c r="F1320" s="152">
        <v>4.1420650000000003E-2</v>
      </c>
      <c r="G1320" s="153">
        <f t="shared" si="19"/>
        <v>5.7579350000000001E-2</v>
      </c>
      <c r="H1320" s="97"/>
      <c r="I1320" s="97"/>
      <c r="J1320" s="97"/>
      <c r="K1320" s="97"/>
    </row>
    <row r="1321" spans="1:11">
      <c r="A1321" s="99"/>
      <c r="C1321" s="91"/>
      <c r="D1321" s="150">
        <v>40541</v>
      </c>
      <c r="E1321" s="151">
        <v>0.1115</v>
      </c>
      <c r="F1321" s="152">
        <v>4.1401930000000003E-2</v>
      </c>
      <c r="G1321" s="153">
        <f t="shared" si="19"/>
        <v>7.0098069999999998E-2</v>
      </c>
      <c r="H1321" s="97"/>
      <c r="I1321" s="97"/>
      <c r="J1321" s="97"/>
      <c r="K1321" s="97"/>
    </row>
    <row r="1322" spans="1:11">
      <c r="A1322" s="99"/>
      <c r="C1322" s="91"/>
      <c r="D1322" s="150">
        <v>40548</v>
      </c>
      <c r="E1322" s="151">
        <v>0.10150000000000001</v>
      </c>
      <c r="F1322" s="152">
        <v>4.1320884999999981E-2</v>
      </c>
      <c r="G1322" s="153">
        <f t="shared" si="19"/>
        <v>6.0179115000000026E-2</v>
      </c>
      <c r="H1322" s="97"/>
      <c r="I1322" s="97"/>
      <c r="J1322" s="97"/>
      <c r="K1322" s="97"/>
    </row>
    <row r="1323" spans="1:11">
      <c r="A1323" s="99"/>
      <c r="C1323" s="91"/>
      <c r="D1323" s="150">
        <v>40555</v>
      </c>
      <c r="E1323" s="151">
        <v>0.10300000000000001</v>
      </c>
      <c r="F1323" s="152">
        <v>4.1247490000000005E-2</v>
      </c>
      <c r="G1323" s="153">
        <f t="shared" si="19"/>
        <v>6.1752510000000004E-2</v>
      </c>
      <c r="H1323" s="97"/>
      <c r="I1323" s="97"/>
      <c r="J1323" s="97"/>
      <c r="K1323" s="97"/>
    </row>
    <row r="1324" spans="1:11">
      <c r="A1324" s="99"/>
      <c r="C1324" s="91"/>
      <c r="D1324" s="150">
        <v>40556</v>
      </c>
      <c r="E1324" s="151">
        <v>0.10300000000000001</v>
      </c>
      <c r="F1324" s="152">
        <v>4.1234775000000008E-2</v>
      </c>
      <c r="G1324" s="153">
        <f t="shared" si="19"/>
        <v>6.1765225E-2</v>
      </c>
      <c r="H1324" s="97"/>
      <c r="I1324" s="97"/>
      <c r="J1324" s="97"/>
      <c r="K1324" s="97"/>
    </row>
    <row r="1325" spans="1:11">
      <c r="A1325" s="99"/>
      <c r="C1325" s="91"/>
      <c r="D1325" s="150">
        <v>40561</v>
      </c>
      <c r="E1325" s="151">
        <v>0.1</v>
      </c>
      <c r="F1325" s="152">
        <v>4.120998E-2</v>
      </c>
      <c r="G1325" s="153">
        <f t="shared" si="19"/>
        <v>5.8790020000000005E-2</v>
      </c>
      <c r="H1325" s="97"/>
      <c r="I1325" s="97"/>
      <c r="J1325" s="97"/>
      <c r="K1325" s="97"/>
    </row>
    <row r="1326" spans="1:11">
      <c r="A1326" s="99"/>
      <c r="C1326" s="91"/>
      <c r="D1326" s="150">
        <v>40563</v>
      </c>
      <c r="E1326" s="151">
        <v>0.1013</v>
      </c>
      <c r="F1326" s="152">
        <v>4.1194564999999989E-2</v>
      </c>
      <c r="G1326" s="153">
        <f t="shared" si="19"/>
        <v>6.0105435000000013E-2</v>
      </c>
      <c r="H1326" s="97"/>
      <c r="I1326" s="97"/>
      <c r="J1326" s="97"/>
      <c r="K1326" s="97"/>
    </row>
    <row r="1327" spans="1:11">
      <c r="A1327" s="99"/>
      <c r="C1327" s="91"/>
      <c r="D1327" s="150">
        <v>40563</v>
      </c>
      <c r="E1327" s="151">
        <v>9.3000000000000013E-2</v>
      </c>
      <c r="F1327" s="152">
        <v>4.1194564999999989E-2</v>
      </c>
      <c r="G1327" s="153">
        <f t="shared" ref="G1327:G1390" si="20">E1327-F1327</f>
        <v>5.1805435000000025E-2</v>
      </c>
      <c r="H1327" s="97"/>
      <c r="I1327" s="97"/>
      <c r="J1327" s="97"/>
      <c r="K1327" s="97"/>
    </row>
    <row r="1328" spans="1:11">
      <c r="A1328" s="99"/>
      <c r="C1328" s="91"/>
      <c r="D1328" s="150">
        <v>40574</v>
      </c>
      <c r="E1328" s="151">
        <v>9.6000000000000002E-2</v>
      </c>
      <c r="F1328" s="152">
        <v>4.1157145000000013E-2</v>
      </c>
      <c r="G1328" s="153">
        <f t="shared" si="20"/>
        <v>5.4842854999999989E-2</v>
      </c>
      <c r="H1328" s="97"/>
      <c r="I1328" s="97"/>
      <c r="J1328" s="97"/>
      <c r="K1328" s="97"/>
    </row>
    <row r="1329" spans="1:11">
      <c r="A1329" s="99"/>
      <c r="C1329" s="91"/>
      <c r="D1329" s="150">
        <v>40577</v>
      </c>
      <c r="E1329" s="151">
        <v>0.1</v>
      </c>
      <c r="F1329" s="152">
        <v>4.116259500000001E-2</v>
      </c>
      <c r="G1329" s="153">
        <f t="shared" si="20"/>
        <v>5.8837404999999995E-2</v>
      </c>
      <c r="H1329" s="97"/>
      <c r="I1329" s="97"/>
      <c r="J1329" s="97"/>
      <c r="K1329" s="97"/>
    </row>
    <row r="1330" spans="1:11">
      <c r="A1330" s="99"/>
      <c r="C1330" s="91"/>
      <c r="D1330" s="150">
        <v>40599</v>
      </c>
      <c r="E1330" s="151">
        <v>0.1</v>
      </c>
      <c r="F1330" s="152">
        <v>4.142336000000002E-2</v>
      </c>
      <c r="G1330" s="153">
        <f t="shared" si="20"/>
        <v>5.8576639999999985E-2</v>
      </c>
      <c r="H1330" s="97"/>
      <c r="I1330" s="97"/>
      <c r="J1330" s="97"/>
      <c r="K1330" s="97"/>
    </row>
    <row r="1331" spans="1:11">
      <c r="A1331" s="99"/>
      <c r="C1331" s="91"/>
      <c r="D1331" s="150">
        <v>40627</v>
      </c>
      <c r="E1331" s="151">
        <v>9.8000000000000004E-2</v>
      </c>
      <c r="F1331" s="152">
        <v>4.177166999999999E-2</v>
      </c>
      <c r="G1331" s="153">
        <f t="shared" si="20"/>
        <v>5.6228330000000014E-2</v>
      </c>
      <c r="H1331" s="97"/>
      <c r="I1331" s="97"/>
      <c r="J1331" s="97"/>
      <c r="K1331" s="97"/>
    </row>
    <row r="1332" spans="1:11">
      <c r="A1332" s="99"/>
      <c r="C1332" s="91"/>
      <c r="D1332" s="150">
        <v>40632</v>
      </c>
      <c r="E1332" s="151">
        <v>0.1</v>
      </c>
      <c r="F1332" s="152">
        <v>4.1832554999999993E-2</v>
      </c>
      <c r="G1332" s="153">
        <f t="shared" si="20"/>
        <v>5.8167445000000012E-2</v>
      </c>
      <c r="H1332" s="97"/>
      <c r="I1332" s="97"/>
      <c r="J1332" s="97"/>
      <c r="K1332" s="97"/>
    </row>
    <row r="1333" spans="1:11">
      <c r="A1333" s="99"/>
      <c r="C1333" s="91"/>
      <c r="D1333" s="150">
        <v>40645</v>
      </c>
      <c r="E1333" s="151">
        <v>0.1</v>
      </c>
      <c r="F1333" s="152">
        <v>4.2102435000000001E-2</v>
      </c>
      <c r="G1333" s="153">
        <f t="shared" si="20"/>
        <v>5.7897565000000005E-2</v>
      </c>
      <c r="H1333" s="97"/>
      <c r="I1333" s="97"/>
      <c r="J1333" s="97"/>
      <c r="K1333" s="97"/>
    </row>
    <row r="1334" spans="1:11">
      <c r="A1334" s="99"/>
      <c r="C1334" s="91"/>
      <c r="D1334" s="150">
        <v>40658</v>
      </c>
      <c r="E1334" s="151">
        <v>0.1074</v>
      </c>
      <c r="F1334" s="152">
        <v>4.2312974999999982E-2</v>
      </c>
      <c r="G1334" s="153">
        <f t="shared" si="20"/>
        <v>6.5087025000000021E-2</v>
      </c>
      <c r="H1334" s="97"/>
      <c r="I1334" s="97"/>
      <c r="J1334" s="97"/>
      <c r="K1334" s="97"/>
    </row>
    <row r="1335" spans="1:11">
      <c r="A1335" s="99"/>
      <c r="C1335" s="91"/>
      <c r="D1335" s="150">
        <v>40659</v>
      </c>
      <c r="E1335" s="151">
        <v>9.6699999999999994E-2</v>
      </c>
      <c r="F1335" s="152">
        <v>4.2333554999999981E-2</v>
      </c>
      <c r="G1335" s="153">
        <f t="shared" si="20"/>
        <v>5.4366445000000013E-2</v>
      </c>
      <c r="H1335" s="97"/>
      <c r="I1335" s="97"/>
      <c r="J1335" s="97"/>
      <c r="K1335" s="97"/>
    </row>
    <row r="1336" spans="1:11">
      <c r="A1336" s="99"/>
      <c r="C1336" s="91"/>
      <c r="D1336" s="150">
        <v>40660</v>
      </c>
      <c r="E1336" s="151">
        <v>0.10400000000000001</v>
      </c>
      <c r="F1336" s="152">
        <v>4.2361739999999981E-2</v>
      </c>
      <c r="G1336" s="153">
        <f t="shared" si="20"/>
        <v>6.1638260000000028E-2</v>
      </c>
      <c r="H1336" s="97"/>
      <c r="I1336" s="97"/>
      <c r="J1336" s="97"/>
      <c r="K1336" s="97"/>
    </row>
    <row r="1337" spans="1:11">
      <c r="A1337" s="99"/>
      <c r="C1337" s="91"/>
      <c r="D1337" s="150">
        <v>40667</v>
      </c>
      <c r="E1337" s="151">
        <v>0.1</v>
      </c>
      <c r="F1337" s="152">
        <v>4.2448554999999992E-2</v>
      </c>
      <c r="G1337" s="153">
        <f t="shared" si="20"/>
        <v>5.7551445000000014E-2</v>
      </c>
      <c r="H1337" s="97"/>
      <c r="I1337" s="97"/>
      <c r="J1337" s="97"/>
      <c r="K1337" s="97"/>
    </row>
    <row r="1338" spans="1:11">
      <c r="A1338" s="99"/>
      <c r="C1338" s="91"/>
      <c r="D1338" s="150">
        <v>40667</v>
      </c>
      <c r="E1338" s="151">
        <v>0.1</v>
      </c>
      <c r="F1338" s="152">
        <v>4.2448554999999992E-2</v>
      </c>
      <c r="G1338" s="153">
        <f t="shared" si="20"/>
        <v>5.7551445000000014E-2</v>
      </c>
      <c r="H1338" s="97"/>
      <c r="I1338" s="97"/>
      <c r="J1338" s="97"/>
      <c r="K1338" s="97"/>
    </row>
    <row r="1339" spans="1:11">
      <c r="A1339" s="99"/>
      <c r="C1339" s="91"/>
      <c r="D1339" s="150">
        <v>40687</v>
      </c>
      <c r="E1339" s="151">
        <v>0.105</v>
      </c>
      <c r="F1339" s="152">
        <v>4.2676204999999995E-2</v>
      </c>
      <c r="G1339" s="153">
        <f t="shared" si="20"/>
        <v>6.2323795000000001E-2</v>
      </c>
      <c r="H1339" s="97"/>
      <c r="I1339" s="97"/>
      <c r="J1339" s="97"/>
      <c r="K1339" s="97"/>
    </row>
    <row r="1340" spans="1:11">
      <c r="A1340" s="99"/>
      <c r="C1340" s="91"/>
      <c r="D1340" s="150">
        <v>40702</v>
      </c>
      <c r="E1340" s="151">
        <v>0.1075</v>
      </c>
      <c r="F1340" s="152">
        <v>4.3013209999999982E-2</v>
      </c>
      <c r="G1340" s="153">
        <f t="shared" si="20"/>
        <v>6.4486790000000016E-2</v>
      </c>
      <c r="H1340" s="97"/>
      <c r="I1340" s="97"/>
      <c r="J1340" s="97"/>
      <c r="K1340" s="97"/>
    </row>
    <row r="1341" spans="1:11">
      <c r="A1341" s="99"/>
      <c r="C1341" s="91"/>
      <c r="D1341" s="150">
        <v>40710</v>
      </c>
      <c r="E1341" s="151">
        <v>9.1999999999999998E-2</v>
      </c>
      <c r="F1341" s="152">
        <v>4.3151199999999994E-2</v>
      </c>
      <c r="G1341" s="153">
        <f t="shared" si="20"/>
        <v>4.8848800000000005E-2</v>
      </c>
      <c r="H1341" s="97"/>
      <c r="I1341" s="97"/>
      <c r="J1341" s="97"/>
      <c r="K1341" s="97"/>
    </row>
    <row r="1342" spans="1:11">
      <c r="A1342" s="99"/>
      <c r="C1342" s="91"/>
      <c r="D1342" s="150">
        <v>40711</v>
      </c>
      <c r="E1342" s="151">
        <v>9.9499999999999991E-2</v>
      </c>
      <c r="F1342" s="152">
        <v>4.3168014999999983E-2</v>
      </c>
      <c r="G1342" s="153">
        <f t="shared" si="20"/>
        <v>5.6331985000000008E-2</v>
      </c>
      <c r="H1342" s="97"/>
      <c r="I1342" s="97"/>
      <c r="J1342" s="97"/>
      <c r="K1342" s="97"/>
    </row>
    <row r="1343" spans="1:11">
      <c r="A1343" s="99"/>
      <c r="C1343" s="91"/>
      <c r="D1343" s="150">
        <v>40737</v>
      </c>
      <c r="E1343" s="151">
        <v>0.10199999999999999</v>
      </c>
      <c r="F1343" s="152">
        <v>4.3627729999999997E-2</v>
      </c>
      <c r="G1343" s="153">
        <f t="shared" si="20"/>
        <v>5.8372269999999997E-2</v>
      </c>
      <c r="H1343" s="97"/>
      <c r="I1343" s="97"/>
      <c r="J1343" s="97"/>
      <c r="K1343" s="97"/>
    </row>
    <row r="1344" spans="1:11">
      <c r="A1344" s="99"/>
      <c r="C1344" s="91"/>
      <c r="D1344" s="150">
        <v>40756</v>
      </c>
      <c r="E1344" s="151">
        <v>9.1999999999999998E-2</v>
      </c>
      <c r="F1344" s="152">
        <v>4.387095999999998E-2</v>
      </c>
      <c r="G1344" s="153">
        <f t="shared" si="20"/>
        <v>4.8129040000000019E-2</v>
      </c>
      <c r="H1344" s="97"/>
      <c r="I1344" s="97"/>
      <c r="J1344" s="97"/>
      <c r="K1344" s="97"/>
    </row>
    <row r="1345" spans="1:11">
      <c r="A1345" s="99"/>
      <c r="C1345" s="91"/>
      <c r="D1345" s="150">
        <v>40763</v>
      </c>
      <c r="E1345" s="151">
        <v>0.1</v>
      </c>
      <c r="F1345" s="152">
        <v>4.381568999999997E-2</v>
      </c>
      <c r="G1345" s="153">
        <f t="shared" si="20"/>
        <v>5.6184310000000036E-2</v>
      </c>
      <c r="H1345" s="97"/>
      <c r="I1345" s="97"/>
      <c r="J1345" s="97"/>
      <c r="K1345" s="97"/>
    </row>
    <row r="1346" spans="1:11">
      <c r="A1346" s="99"/>
      <c r="C1346" s="91"/>
      <c r="D1346" s="150">
        <v>40766</v>
      </c>
      <c r="E1346" s="151">
        <v>0.1</v>
      </c>
      <c r="F1346" s="152">
        <v>4.3758889999999974E-2</v>
      </c>
      <c r="G1346" s="153">
        <f t="shared" si="20"/>
        <v>5.6241110000000032E-2</v>
      </c>
      <c r="H1346" s="97"/>
      <c r="I1346" s="97"/>
      <c r="J1346" s="97"/>
      <c r="K1346" s="97"/>
    </row>
    <row r="1347" spans="1:11">
      <c r="A1347" s="99"/>
      <c r="C1347" s="91"/>
      <c r="D1347" s="150">
        <v>40767</v>
      </c>
      <c r="E1347" s="151">
        <v>0.10349999999999999</v>
      </c>
      <c r="F1347" s="152">
        <v>4.373921499999997E-2</v>
      </c>
      <c r="G1347" s="153">
        <f t="shared" si="20"/>
        <v>5.9760785000000025E-2</v>
      </c>
      <c r="H1347" s="97"/>
      <c r="I1347" s="97"/>
      <c r="J1347" s="97"/>
      <c r="K1347" s="97"/>
    </row>
    <row r="1348" spans="1:11">
      <c r="A1348" s="99"/>
      <c r="C1348" s="91"/>
      <c r="D1348" s="150">
        <v>40774</v>
      </c>
      <c r="E1348" s="151">
        <v>0.10249999999999999</v>
      </c>
      <c r="F1348" s="152">
        <v>4.3573509999999989E-2</v>
      </c>
      <c r="G1348" s="153">
        <f t="shared" si="20"/>
        <v>5.8926490000000005E-2</v>
      </c>
      <c r="H1348" s="97"/>
      <c r="I1348" s="97"/>
      <c r="J1348" s="97"/>
      <c r="K1348" s="97"/>
    </row>
    <row r="1349" spans="1:11">
      <c r="A1349" s="99"/>
      <c r="C1349" s="91"/>
      <c r="D1349" s="150">
        <v>40788</v>
      </c>
      <c r="E1349" s="151">
        <v>0.1288</v>
      </c>
      <c r="F1349" s="152">
        <v>4.3201639999999993E-2</v>
      </c>
      <c r="G1349" s="153">
        <f t="shared" si="20"/>
        <v>8.5598360000000012E-2</v>
      </c>
      <c r="H1349" s="97"/>
      <c r="I1349" s="97"/>
      <c r="J1349" s="97"/>
      <c r="K1349" s="97"/>
    </row>
    <row r="1350" spans="1:11">
      <c r="A1350" s="99"/>
      <c r="C1350" s="91"/>
      <c r="D1350" s="150">
        <v>40808</v>
      </c>
      <c r="E1350" s="151">
        <v>0.1</v>
      </c>
      <c r="F1350" s="152">
        <v>4.2412050000000007E-2</v>
      </c>
      <c r="G1350" s="153">
        <f t="shared" si="20"/>
        <v>5.7587949999999999E-2</v>
      </c>
      <c r="H1350" s="97"/>
      <c r="I1350" s="97"/>
      <c r="J1350" s="97"/>
      <c r="K1350" s="97"/>
    </row>
    <row r="1351" spans="1:11">
      <c r="A1351" s="99"/>
      <c r="C1351" s="91"/>
      <c r="D1351" s="150">
        <v>40828</v>
      </c>
      <c r="E1351" s="151">
        <v>0.10300000000000001</v>
      </c>
      <c r="F1351" s="152">
        <v>4.1387189999999997E-2</v>
      </c>
      <c r="G1351" s="153">
        <f t="shared" si="20"/>
        <v>6.1612810000000011E-2</v>
      </c>
      <c r="H1351" s="97"/>
      <c r="I1351" s="97"/>
      <c r="J1351" s="97"/>
      <c r="K1351" s="97"/>
    </row>
    <row r="1352" spans="1:11">
      <c r="A1352" s="99"/>
      <c r="C1352" s="91"/>
      <c r="D1352" s="150">
        <v>40836</v>
      </c>
      <c r="E1352" s="151">
        <v>0.105</v>
      </c>
      <c r="F1352" s="152">
        <v>4.0992300000000009E-2</v>
      </c>
      <c r="G1352" s="153">
        <f t="shared" si="20"/>
        <v>6.4007699999999987E-2</v>
      </c>
      <c r="H1352" s="97"/>
      <c r="I1352" s="97"/>
      <c r="J1352" s="97"/>
      <c r="K1352" s="97"/>
    </row>
    <row r="1353" spans="1:11">
      <c r="A1353" s="99"/>
      <c r="C1353" s="91"/>
      <c r="D1353" s="150">
        <v>40877</v>
      </c>
      <c r="E1353" s="151">
        <v>0.109</v>
      </c>
      <c r="F1353" s="152">
        <v>3.8742940000000003E-2</v>
      </c>
      <c r="G1353" s="153">
        <f t="shared" si="20"/>
        <v>7.0257059999999996E-2</v>
      </c>
      <c r="H1353" s="97"/>
      <c r="I1353" s="97"/>
      <c r="J1353" s="97"/>
      <c r="K1353" s="97"/>
    </row>
    <row r="1354" spans="1:11">
      <c r="A1354" s="99"/>
      <c r="C1354" s="91"/>
      <c r="D1354" s="150">
        <v>40877</v>
      </c>
      <c r="E1354" s="151">
        <v>0.109</v>
      </c>
      <c r="F1354" s="152">
        <v>3.8742940000000003E-2</v>
      </c>
      <c r="G1354" s="153">
        <f t="shared" si="20"/>
        <v>7.0257059999999996E-2</v>
      </c>
      <c r="H1354" s="97"/>
      <c r="I1354" s="97"/>
      <c r="J1354" s="97"/>
      <c r="K1354" s="97"/>
    </row>
    <row r="1355" spans="1:11">
      <c r="A1355" s="99"/>
      <c r="C1355" s="91"/>
      <c r="D1355" s="150">
        <v>40891</v>
      </c>
      <c r="E1355" s="151">
        <v>0.10300000000000001</v>
      </c>
      <c r="F1355" s="152">
        <v>3.7976950000000002E-2</v>
      </c>
      <c r="G1355" s="153">
        <f t="shared" si="20"/>
        <v>6.5023049999999999E-2</v>
      </c>
      <c r="H1355" s="97"/>
      <c r="I1355" s="97"/>
      <c r="J1355" s="97"/>
      <c r="K1355" s="97"/>
    </row>
    <row r="1356" spans="1:11">
      <c r="A1356" s="99"/>
      <c r="C1356" s="91"/>
      <c r="D1356" s="150">
        <v>40891</v>
      </c>
      <c r="E1356" s="151">
        <v>0.1</v>
      </c>
      <c r="F1356" s="152">
        <v>3.7976950000000002E-2</v>
      </c>
      <c r="G1356" s="153">
        <f t="shared" si="20"/>
        <v>6.2023050000000003E-2</v>
      </c>
      <c r="H1356" s="97"/>
      <c r="I1356" s="97"/>
      <c r="J1356" s="97"/>
      <c r="K1356" s="97"/>
    </row>
    <row r="1357" spans="1:11">
      <c r="A1357" s="99"/>
      <c r="C1357" s="91"/>
      <c r="D1357" s="150">
        <v>40897</v>
      </c>
      <c r="E1357" s="151">
        <v>0.10199999999999999</v>
      </c>
      <c r="F1357" s="152">
        <v>3.7649209999999995E-2</v>
      </c>
      <c r="G1357" s="153">
        <f t="shared" si="20"/>
        <v>6.4350789999999991E-2</v>
      </c>
      <c r="H1357" s="97"/>
      <c r="I1357" s="97"/>
      <c r="J1357" s="97"/>
      <c r="K1357" s="97"/>
    </row>
    <row r="1358" spans="1:11">
      <c r="A1358" s="99"/>
      <c r="C1358" s="91"/>
      <c r="D1358" s="150">
        <v>40898</v>
      </c>
      <c r="E1358" s="151">
        <v>0.10199999999999999</v>
      </c>
      <c r="F1358" s="152">
        <v>3.7581484999999998E-2</v>
      </c>
      <c r="G1358" s="153">
        <f t="shared" si="20"/>
        <v>6.4418514999999996E-2</v>
      </c>
      <c r="H1358" s="97"/>
      <c r="I1358" s="97"/>
      <c r="J1358" s="97"/>
      <c r="K1358" s="97"/>
    </row>
    <row r="1359" spans="1:11">
      <c r="A1359" s="99"/>
      <c r="C1359" s="91"/>
      <c r="D1359" s="150">
        <v>40899</v>
      </c>
      <c r="E1359" s="151">
        <v>0.10400000000000001</v>
      </c>
      <c r="F1359" s="152">
        <v>3.7508720000000009E-2</v>
      </c>
      <c r="G1359" s="153">
        <f t="shared" si="20"/>
        <v>6.649128E-2</v>
      </c>
      <c r="H1359" s="97"/>
      <c r="I1359" s="97"/>
      <c r="J1359" s="97"/>
      <c r="K1359" s="97"/>
    </row>
    <row r="1360" spans="1:11">
      <c r="A1360" s="99"/>
      <c r="C1360" s="91"/>
      <c r="D1360" s="150">
        <v>40899</v>
      </c>
      <c r="E1360" s="151">
        <v>9.9000000000000005E-2</v>
      </c>
      <c r="F1360" s="152">
        <v>3.7508720000000009E-2</v>
      </c>
      <c r="G1360" s="153">
        <f t="shared" si="20"/>
        <v>6.1491279999999995E-2</v>
      </c>
      <c r="H1360" s="97"/>
      <c r="I1360" s="97"/>
      <c r="J1360" s="97"/>
      <c r="K1360" s="97"/>
    </row>
    <row r="1361" spans="1:11">
      <c r="A1361" s="99"/>
      <c r="C1361" s="91"/>
      <c r="D1361" s="150">
        <v>40900</v>
      </c>
      <c r="E1361" s="151">
        <v>0.10189999999999999</v>
      </c>
      <c r="F1361" s="152">
        <v>3.7440730000000005E-2</v>
      </c>
      <c r="G1361" s="153">
        <f t="shared" si="20"/>
        <v>6.4459269999999985E-2</v>
      </c>
      <c r="H1361" s="97"/>
      <c r="I1361" s="97"/>
      <c r="J1361" s="97"/>
      <c r="K1361" s="97"/>
    </row>
    <row r="1362" spans="1:11">
      <c r="A1362" s="99"/>
      <c r="C1362" s="91"/>
      <c r="D1362" s="150">
        <v>40933</v>
      </c>
      <c r="E1362" s="151">
        <v>0.105</v>
      </c>
      <c r="F1362" s="152">
        <v>3.5699994999999998E-2</v>
      </c>
      <c r="G1362" s="153">
        <f t="shared" si="20"/>
        <v>6.9300004999999998E-2</v>
      </c>
      <c r="H1362" s="97"/>
      <c r="I1362" s="97"/>
      <c r="J1362" s="97"/>
      <c r="K1362" s="97"/>
    </row>
    <row r="1363" spans="1:11">
      <c r="A1363" s="99"/>
      <c r="C1363" s="91"/>
      <c r="D1363" s="150">
        <v>40935</v>
      </c>
      <c r="E1363" s="151">
        <v>0.105</v>
      </c>
      <c r="F1363" s="152">
        <v>3.5560449999999993E-2</v>
      </c>
      <c r="G1363" s="153">
        <f t="shared" si="20"/>
        <v>6.9439550000000003E-2</v>
      </c>
      <c r="H1363" s="97"/>
      <c r="I1363" s="97"/>
      <c r="J1363" s="97"/>
      <c r="K1363" s="97"/>
    </row>
    <row r="1364" spans="1:11">
      <c r="A1364" s="99"/>
      <c r="C1364" s="91"/>
      <c r="D1364" s="150">
        <v>40954</v>
      </c>
      <c r="E1364" s="151">
        <v>0.10199999999999999</v>
      </c>
      <c r="F1364" s="152">
        <v>3.4730250000000004E-2</v>
      </c>
      <c r="G1364" s="153">
        <f t="shared" si="20"/>
        <v>6.7269749999999989E-2</v>
      </c>
      <c r="H1364" s="97"/>
      <c r="I1364" s="97"/>
      <c r="J1364" s="97"/>
      <c r="K1364" s="97"/>
    </row>
    <row r="1365" spans="1:11">
      <c r="A1365" s="99"/>
      <c r="C1365" s="91"/>
      <c r="D1365" s="150">
        <v>40962</v>
      </c>
      <c r="E1365" s="151">
        <v>9.9000000000000005E-2</v>
      </c>
      <c r="F1365" s="152">
        <v>3.4389119999999995E-2</v>
      </c>
      <c r="G1365" s="153">
        <f t="shared" si="20"/>
        <v>6.4610880000000009E-2</v>
      </c>
      <c r="H1365" s="97"/>
      <c r="I1365" s="97"/>
      <c r="J1365" s="97"/>
      <c r="K1365" s="97"/>
    </row>
    <row r="1366" spans="1:11">
      <c r="A1366" s="99"/>
      <c r="C1366" s="91"/>
      <c r="D1366" s="150">
        <v>40966</v>
      </c>
      <c r="E1366" s="151">
        <v>0.10249999999999999</v>
      </c>
      <c r="F1366" s="152">
        <v>3.4268259999999995E-2</v>
      </c>
      <c r="G1366" s="153">
        <f t="shared" si="20"/>
        <v>6.8231739999999999E-2</v>
      </c>
      <c r="H1366" s="97"/>
      <c r="I1366" s="97"/>
      <c r="J1366" s="97"/>
      <c r="K1366" s="97"/>
    </row>
    <row r="1367" spans="1:11">
      <c r="A1367" s="99"/>
      <c r="C1367" s="91"/>
      <c r="D1367" s="150">
        <v>40968</v>
      </c>
      <c r="E1367" s="151">
        <v>0.10400000000000001</v>
      </c>
      <c r="F1367" s="152">
        <v>3.4149560000000002E-2</v>
      </c>
      <c r="G1367" s="153">
        <f t="shared" si="20"/>
        <v>6.9850440000000014E-2</v>
      </c>
      <c r="H1367" s="97"/>
      <c r="I1367" s="97"/>
      <c r="J1367" s="97"/>
      <c r="K1367" s="97"/>
    </row>
    <row r="1368" spans="1:11">
      <c r="A1368" s="99"/>
      <c r="C1368" s="91"/>
      <c r="D1368" s="150">
        <v>40997</v>
      </c>
      <c r="E1368" s="151">
        <v>0.10369999999999999</v>
      </c>
      <c r="F1368" s="152">
        <v>3.3163905000000014E-2</v>
      </c>
      <c r="G1368" s="153">
        <f t="shared" si="20"/>
        <v>7.0536094999999965E-2</v>
      </c>
      <c r="H1368" s="97"/>
      <c r="I1368" s="97"/>
      <c r="J1368" s="97"/>
      <c r="K1368" s="97"/>
    </row>
    <row r="1369" spans="1:11">
      <c r="A1369" s="99"/>
      <c r="C1369" s="91"/>
      <c r="D1369" s="150">
        <v>41003</v>
      </c>
      <c r="E1369" s="151">
        <v>0.1</v>
      </c>
      <c r="F1369" s="152">
        <v>3.2978010000000009E-2</v>
      </c>
      <c r="G1369" s="153">
        <f t="shared" si="20"/>
        <v>6.7021990000000004E-2</v>
      </c>
      <c r="H1369" s="97"/>
      <c r="I1369" s="97"/>
      <c r="J1369" s="97"/>
      <c r="K1369" s="97"/>
    </row>
    <row r="1370" spans="1:11">
      <c r="A1370" s="99"/>
      <c r="C1370" s="91"/>
      <c r="D1370" s="150">
        <v>41025</v>
      </c>
      <c r="E1370" s="151">
        <v>0.1</v>
      </c>
      <c r="F1370" s="152">
        <v>3.2071719999999998E-2</v>
      </c>
      <c r="G1370" s="153">
        <f t="shared" si="20"/>
        <v>6.7928280000000008E-2</v>
      </c>
      <c r="H1370" s="97"/>
      <c r="I1370" s="97"/>
      <c r="J1370" s="97"/>
      <c r="K1370" s="97"/>
    </row>
    <row r="1371" spans="1:11">
      <c r="A1371" s="99"/>
      <c r="C1371" s="91"/>
      <c r="D1371" s="150">
        <v>41031</v>
      </c>
      <c r="E1371" s="151">
        <v>0.1</v>
      </c>
      <c r="F1371" s="152">
        <v>3.1839275E-2</v>
      </c>
      <c r="G1371" s="153">
        <f t="shared" si="20"/>
        <v>6.8160725000000005E-2</v>
      </c>
      <c r="H1371" s="97"/>
      <c r="I1371" s="97"/>
      <c r="J1371" s="97"/>
      <c r="K1371" s="97"/>
    </row>
    <row r="1372" spans="1:11">
      <c r="A1372" s="99"/>
      <c r="C1372" s="91"/>
      <c r="D1372" s="150">
        <v>41036</v>
      </c>
      <c r="E1372" s="151">
        <v>9.8000000000000004E-2</v>
      </c>
      <c r="F1372" s="152">
        <v>3.1679054999999991E-2</v>
      </c>
      <c r="G1372" s="153">
        <f t="shared" si="20"/>
        <v>6.632094500000002E-2</v>
      </c>
      <c r="H1372" s="97"/>
      <c r="I1372" s="97"/>
      <c r="J1372" s="97"/>
      <c r="K1372" s="97"/>
    </row>
    <row r="1373" spans="1:11">
      <c r="A1373" s="99"/>
      <c r="C1373" s="91"/>
      <c r="D1373" s="150">
        <v>41044</v>
      </c>
      <c r="E1373" s="151">
        <v>0.1</v>
      </c>
      <c r="F1373" s="152">
        <v>3.144644499999999E-2</v>
      </c>
      <c r="G1373" s="153">
        <f t="shared" si="20"/>
        <v>6.8553555000000016E-2</v>
      </c>
      <c r="H1373" s="97"/>
      <c r="I1373" s="97"/>
      <c r="J1373" s="97"/>
      <c r="K1373" s="97"/>
    </row>
    <row r="1374" spans="1:11">
      <c r="A1374" s="99"/>
      <c r="C1374" s="91"/>
      <c r="D1374" s="150">
        <v>41058</v>
      </c>
      <c r="E1374" s="151">
        <v>0.10050000000000001</v>
      </c>
      <c r="F1374" s="152">
        <v>3.1078864999999983E-2</v>
      </c>
      <c r="G1374" s="153">
        <f t="shared" si="20"/>
        <v>6.9421135000000023E-2</v>
      </c>
      <c r="H1374" s="97"/>
      <c r="I1374" s="97"/>
      <c r="J1374" s="97"/>
      <c r="K1374" s="97"/>
    </row>
    <row r="1375" spans="1:11">
      <c r="A1375" s="99"/>
      <c r="C1375" s="91"/>
      <c r="D1375" s="150">
        <v>41067</v>
      </c>
      <c r="E1375" s="151">
        <v>0.10300000000000001</v>
      </c>
      <c r="F1375" s="152">
        <v>3.0756959999999989E-2</v>
      </c>
      <c r="G1375" s="153">
        <f t="shared" si="20"/>
        <v>7.2243040000000022E-2</v>
      </c>
      <c r="H1375" s="97"/>
      <c r="I1375" s="97"/>
      <c r="J1375" s="97"/>
      <c r="K1375" s="97"/>
    </row>
    <row r="1376" spans="1:11">
      <c r="A1376" s="99"/>
      <c r="C1376" s="91"/>
      <c r="D1376" s="150">
        <v>41074</v>
      </c>
      <c r="E1376" s="151">
        <v>9.4E-2</v>
      </c>
      <c r="F1376" s="152">
        <v>3.0613499999999988E-2</v>
      </c>
      <c r="G1376" s="153">
        <f t="shared" si="20"/>
        <v>6.3386500000000012E-2</v>
      </c>
      <c r="H1376" s="97"/>
      <c r="I1376" s="97"/>
      <c r="J1376" s="97"/>
      <c r="K1376" s="97"/>
    </row>
    <row r="1377" spans="1:11">
      <c r="A1377" s="99"/>
      <c r="C1377" s="91"/>
      <c r="D1377" s="150">
        <v>41075</v>
      </c>
      <c r="E1377" s="151">
        <v>0.10400000000000001</v>
      </c>
      <c r="F1377" s="152">
        <v>3.0585384999999996E-2</v>
      </c>
      <c r="G1377" s="153">
        <f t="shared" si="20"/>
        <v>7.3414615000000016E-2</v>
      </c>
      <c r="H1377" s="97"/>
      <c r="I1377" s="97"/>
      <c r="J1377" s="97"/>
      <c r="K1377" s="97"/>
    </row>
    <row r="1378" spans="1:11">
      <c r="A1378" s="99"/>
      <c r="C1378" s="91"/>
      <c r="D1378" s="150">
        <v>41078</v>
      </c>
      <c r="E1378" s="151">
        <v>9.6000000000000002E-2</v>
      </c>
      <c r="F1378" s="152">
        <v>3.0555869999999992E-2</v>
      </c>
      <c r="G1378" s="153">
        <f t="shared" si="20"/>
        <v>6.5444130000000017E-2</v>
      </c>
      <c r="H1378" s="97"/>
      <c r="I1378" s="97"/>
      <c r="J1378" s="97"/>
      <c r="K1378" s="97"/>
    </row>
    <row r="1379" spans="1:11">
      <c r="A1379" s="99"/>
      <c r="C1379" s="91"/>
      <c r="D1379" s="150">
        <v>41079</v>
      </c>
      <c r="E1379" s="151">
        <v>9.2499999999999999E-2</v>
      </c>
      <c r="F1379" s="152">
        <v>3.0526169999999991E-2</v>
      </c>
      <c r="G1379" s="153">
        <f t="shared" si="20"/>
        <v>6.1973830000000008E-2</v>
      </c>
      <c r="H1379" s="97"/>
      <c r="I1379" s="97"/>
      <c r="J1379" s="97"/>
      <c r="K1379" s="97"/>
    </row>
    <row r="1380" spans="1:11">
      <c r="A1380" s="99"/>
      <c r="C1380" s="91"/>
      <c r="D1380" s="150">
        <v>41086</v>
      </c>
      <c r="E1380" s="151">
        <v>0.10099999999999999</v>
      </c>
      <c r="F1380" s="152">
        <v>3.0386129999999994E-2</v>
      </c>
      <c r="G1380" s="153">
        <f t="shared" si="20"/>
        <v>7.0613869999999995E-2</v>
      </c>
      <c r="H1380" s="97"/>
      <c r="I1380" s="97"/>
      <c r="J1380" s="97"/>
      <c r="K1380" s="97"/>
    </row>
    <row r="1381" spans="1:11">
      <c r="A1381" s="99"/>
      <c r="C1381" s="91"/>
      <c r="D1381" s="150">
        <v>41089</v>
      </c>
      <c r="E1381" s="151">
        <v>0.1</v>
      </c>
      <c r="F1381" s="152">
        <v>3.0357564999999986E-2</v>
      </c>
      <c r="G1381" s="153">
        <f t="shared" si="20"/>
        <v>6.9642435000000016E-2</v>
      </c>
      <c r="H1381" s="97"/>
      <c r="I1381" s="97"/>
      <c r="J1381" s="97"/>
      <c r="K1381" s="97"/>
    </row>
    <row r="1382" spans="1:11">
      <c r="A1382" s="99"/>
      <c r="C1382" s="91"/>
      <c r="D1382" s="150">
        <v>41099</v>
      </c>
      <c r="E1382" s="151">
        <v>0.10199999999999999</v>
      </c>
      <c r="F1382" s="152">
        <v>3.0275404999999974E-2</v>
      </c>
      <c r="G1382" s="153">
        <f t="shared" si="20"/>
        <v>7.1724595000000016E-2</v>
      </c>
      <c r="H1382" s="97"/>
      <c r="I1382" s="97"/>
      <c r="J1382" s="97"/>
      <c r="K1382" s="97"/>
    </row>
    <row r="1383" spans="1:11">
      <c r="A1383" s="99"/>
      <c r="C1383" s="91"/>
      <c r="D1383" s="150">
        <v>41106</v>
      </c>
      <c r="E1383" s="151">
        <v>9.8000000000000004E-2</v>
      </c>
      <c r="F1383" s="152">
        <v>3.0188814999999973E-2</v>
      </c>
      <c r="G1383" s="153">
        <f t="shared" si="20"/>
        <v>6.7811185000000024E-2</v>
      </c>
      <c r="H1383" s="97"/>
      <c r="I1383" s="97"/>
      <c r="J1383" s="97"/>
      <c r="K1383" s="97"/>
    </row>
    <row r="1384" spans="1:11">
      <c r="A1384" s="99"/>
      <c r="C1384" s="91"/>
      <c r="D1384" s="150">
        <v>41110</v>
      </c>
      <c r="E1384" s="151">
        <v>9.8100000000000007E-2</v>
      </c>
      <c r="F1384" s="152">
        <v>3.0072789999999978E-2</v>
      </c>
      <c r="G1384" s="153">
        <f t="shared" si="20"/>
        <v>6.8027210000000032E-2</v>
      </c>
      <c r="H1384" s="97"/>
      <c r="I1384" s="97"/>
      <c r="J1384" s="97"/>
      <c r="K1384" s="97"/>
    </row>
    <row r="1385" spans="1:11">
      <c r="A1385" s="99"/>
      <c r="C1385" s="91"/>
      <c r="D1385" s="150">
        <v>41110</v>
      </c>
      <c r="E1385" s="151">
        <v>9.3100000000000002E-2</v>
      </c>
      <c r="F1385" s="152">
        <v>3.0072789999999978E-2</v>
      </c>
      <c r="G1385" s="153">
        <f t="shared" si="20"/>
        <v>6.3027210000000028E-2</v>
      </c>
      <c r="H1385" s="97"/>
      <c r="I1385" s="97"/>
      <c r="J1385" s="97"/>
      <c r="K1385" s="97"/>
    </row>
    <row r="1386" spans="1:11">
      <c r="A1386" s="99"/>
      <c r="C1386" s="91"/>
      <c r="D1386" s="150">
        <v>41165</v>
      </c>
      <c r="E1386" s="151">
        <v>9.8000000000000004E-2</v>
      </c>
      <c r="F1386" s="152">
        <v>2.9396009999999979E-2</v>
      </c>
      <c r="G1386" s="153">
        <f t="shared" si="20"/>
        <v>6.8603990000000031E-2</v>
      </c>
      <c r="H1386" s="97"/>
      <c r="I1386" s="97"/>
      <c r="J1386" s="97"/>
      <c r="K1386" s="97"/>
    </row>
    <row r="1387" spans="1:11">
      <c r="A1387" s="99"/>
      <c r="C1387" s="91"/>
      <c r="D1387" s="150">
        <v>41171</v>
      </c>
      <c r="E1387" s="151">
        <v>0.10050000000000001</v>
      </c>
      <c r="F1387" s="152">
        <v>2.9396929999999974E-2</v>
      </c>
      <c r="G1387" s="153">
        <f t="shared" si="20"/>
        <v>7.1103070000000032E-2</v>
      </c>
      <c r="H1387" s="97"/>
      <c r="I1387" s="97"/>
      <c r="J1387" s="97"/>
      <c r="K1387" s="97"/>
    </row>
    <row r="1388" spans="1:11">
      <c r="A1388" s="99"/>
      <c r="C1388" s="91"/>
      <c r="D1388" s="150">
        <v>41171</v>
      </c>
      <c r="E1388" s="151">
        <v>9.8000000000000004E-2</v>
      </c>
      <c r="F1388" s="152">
        <v>2.9396929999999974E-2</v>
      </c>
      <c r="G1388" s="153">
        <f t="shared" si="20"/>
        <v>6.860307000000003E-2</v>
      </c>
      <c r="H1388" s="97"/>
      <c r="I1388" s="97"/>
      <c r="J1388" s="97"/>
      <c r="K1388" s="97"/>
    </row>
    <row r="1389" spans="1:11">
      <c r="A1389" s="99"/>
      <c r="C1389" s="91"/>
      <c r="D1389" s="150">
        <v>41178</v>
      </c>
      <c r="E1389" s="151">
        <v>9.5000000000000001E-2</v>
      </c>
      <c r="F1389" s="152">
        <v>2.9393189999999986E-2</v>
      </c>
      <c r="G1389" s="153">
        <f t="shared" si="20"/>
        <v>6.5606810000000015E-2</v>
      </c>
      <c r="H1389" s="97"/>
      <c r="I1389" s="97"/>
      <c r="J1389" s="97"/>
      <c r="K1389" s="97"/>
    </row>
    <row r="1390" spans="1:11">
      <c r="A1390" s="99"/>
      <c r="C1390" s="91"/>
      <c r="D1390" s="150">
        <v>41194</v>
      </c>
      <c r="E1390" s="151">
        <v>9.6000000000000002E-2</v>
      </c>
      <c r="F1390" s="152">
        <v>2.9323840000000007E-2</v>
      </c>
      <c r="G1390" s="153">
        <f t="shared" si="20"/>
        <v>6.6676159999999998E-2</v>
      </c>
      <c r="H1390" s="97"/>
      <c r="I1390" s="97"/>
      <c r="J1390" s="97"/>
      <c r="K1390" s="97"/>
    </row>
    <row r="1391" spans="1:11">
      <c r="A1391" s="99"/>
      <c r="C1391" s="91"/>
      <c r="D1391" s="150">
        <v>41205</v>
      </c>
      <c r="E1391" s="151">
        <v>9.7500000000000003E-2</v>
      </c>
      <c r="F1391" s="152">
        <v>2.9318135000000013E-2</v>
      </c>
      <c r="G1391" s="153">
        <f t="shared" ref="G1391:G1454" si="21">E1391-F1391</f>
        <v>6.8181864999999994E-2</v>
      </c>
      <c r="H1391" s="97"/>
      <c r="I1391" s="97"/>
      <c r="J1391" s="97"/>
      <c r="K1391" s="97"/>
    </row>
    <row r="1392" spans="1:11">
      <c r="A1392" s="99"/>
      <c r="C1392" s="91"/>
      <c r="D1392" s="150">
        <v>41206</v>
      </c>
      <c r="E1392" s="151">
        <v>0.10300000000000001</v>
      </c>
      <c r="F1392" s="152">
        <v>2.9317795000000015E-2</v>
      </c>
      <c r="G1392" s="153">
        <f t="shared" si="21"/>
        <v>7.3682205000000001E-2</v>
      </c>
      <c r="H1392" s="97"/>
      <c r="I1392" s="97"/>
      <c r="J1392" s="97"/>
      <c r="K1392" s="97"/>
    </row>
    <row r="1393" spans="1:11">
      <c r="A1393" s="99"/>
      <c r="C1393" s="91"/>
      <c r="D1393" s="150">
        <v>41222</v>
      </c>
      <c r="E1393" s="151">
        <v>0.10300000000000001</v>
      </c>
      <c r="F1393" s="152">
        <v>2.9200860000000023E-2</v>
      </c>
      <c r="G1393" s="153">
        <f t="shared" si="21"/>
        <v>7.3799139999999985E-2</v>
      </c>
      <c r="H1393" s="97"/>
      <c r="I1393" s="97"/>
      <c r="J1393" s="97"/>
      <c r="K1393" s="97"/>
    </row>
    <row r="1394" spans="1:11">
      <c r="A1394" s="99"/>
      <c r="C1394" s="91"/>
      <c r="D1394" s="150">
        <v>41241</v>
      </c>
      <c r="E1394" s="151">
        <v>0.10400000000000001</v>
      </c>
      <c r="F1394" s="152">
        <v>2.8965480000000033E-2</v>
      </c>
      <c r="G1394" s="153">
        <f t="shared" si="21"/>
        <v>7.503451999999998E-2</v>
      </c>
      <c r="H1394" s="97"/>
      <c r="I1394" s="97"/>
      <c r="J1394" s="97"/>
      <c r="K1394" s="97"/>
    </row>
    <row r="1395" spans="1:11">
      <c r="A1395" s="99"/>
      <c r="C1395" s="91"/>
      <c r="D1395" s="150">
        <v>41242</v>
      </c>
      <c r="E1395" s="151">
        <v>9.8800000000000013E-2</v>
      </c>
      <c r="F1395" s="152">
        <v>2.8948325000000039E-2</v>
      </c>
      <c r="G1395" s="153">
        <f t="shared" si="21"/>
        <v>6.9851674999999974E-2</v>
      </c>
      <c r="H1395" s="97"/>
      <c r="I1395" s="97"/>
      <c r="J1395" s="97"/>
      <c r="K1395" s="97"/>
    </row>
    <row r="1396" spans="1:11">
      <c r="A1396" s="99"/>
      <c r="C1396" s="91"/>
      <c r="D1396" s="150">
        <v>41242</v>
      </c>
      <c r="E1396" s="151">
        <v>9.7500000000000003E-2</v>
      </c>
      <c r="F1396" s="152">
        <v>2.8948325000000039E-2</v>
      </c>
      <c r="G1396" s="153">
        <f t="shared" si="21"/>
        <v>6.8551674999999965E-2</v>
      </c>
      <c r="H1396" s="97"/>
      <c r="I1396" s="97"/>
      <c r="J1396" s="97"/>
      <c r="K1396" s="97"/>
    </row>
    <row r="1397" spans="1:11">
      <c r="A1397" s="99"/>
      <c r="C1397" s="91"/>
      <c r="D1397" s="150">
        <v>41248</v>
      </c>
      <c r="E1397" s="151">
        <v>0.10400000000000001</v>
      </c>
      <c r="F1397" s="152">
        <v>2.8891185000000038E-2</v>
      </c>
      <c r="G1397" s="153">
        <f t="shared" si="21"/>
        <v>7.5108814999999968E-2</v>
      </c>
      <c r="H1397" s="97"/>
      <c r="I1397" s="97"/>
      <c r="J1397" s="97"/>
      <c r="K1397" s="97"/>
    </row>
    <row r="1398" spans="1:11">
      <c r="A1398" s="99"/>
      <c r="C1398" s="91"/>
      <c r="D1398" s="150">
        <v>41248</v>
      </c>
      <c r="E1398" s="151">
        <v>9.7100000000000006E-2</v>
      </c>
      <c r="F1398" s="152">
        <v>2.8891185000000038E-2</v>
      </c>
      <c r="G1398" s="153">
        <f t="shared" si="21"/>
        <v>6.8208814999999964E-2</v>
      </c>
      <c r="H1398" s="97"/>
      <c r="I1398" s="97"/>
      <c r="J1398" s="97"/>
      <c r="K1398" s="97"/>
    </row>
    <row r="1399" spans="1:11">
      <c r="A1399" s="99"/>
      <c r="C1399" s="91"/>
      <c r="D1399" s="150">
        <v>41255</v>
      </c>
      <c r="E1399" s="151">
        <v>9.8000000000000004E-2</v>
      </c>
      <c r="F1399" s="152">
        <v>2.8816970000000032E-2</v>
      </c>
      <c r="G1399" s="153">
        <f t="shared" si="21"/>
        <v>6.9183029999999979E-2</v>
      </c>
      <c r="H1399" s="97"/>
      <c r="I1399" s="97"/>
      <c r="J1399" s="97"/>
      <c r="K1399" s="97"/>
    </row>
    <row r="1400" spans="1:11">
      <c r="A1400" s="99"/>
      <c r="C1400" s="91"/>
      <c r="D1400" s="150">
        <v>41256</v>
      </c>
      <c r="E1400" s="151">
        <v>0.105</v>
      </c>
      <c r="F1400" s="152">
        <v>2.880351500000003E-2</v>
      </c>
      <c r="G1400" s="153">
        <f t="shared" si="21"/>
        <v>7.6196484999999967E-2</v>
      </c>
      <c r="H1400" s="97"/>
      <c r="I1400" s="97"/>
      <c r="J1400" s="97"/>
      <c r="K1400" s="97"/>
    </row>
    <row r="1401" spans="1:11">
      <c r="A1401" s="99"/>
      <c r="C1401" s="91"/>
      <c r="D1401" s="150">
        <v>41256</v>
      </c>
      <c r="E1401" s="151">
        <v>9.5000000000000001E-2</v>
      </c>
      <c r="F1401" s="152">
        <v>2.880351500000003E-2</v>
      </c>
      <c r="G1401" s="153">
        <f t="shared" si="21"/>
        <v>6.6196484999999972E-2</v>
      </c>
      <c r="H1401" s="97"/>
      <c r="I1401" s="97"/>
      <c r="J1401" s="97"/>
      <c r="K1401" s="97"/>
    </row>
    <row r="1402" spans="1:11">
      <c r="A1402" s="99"/>
      <c r="C1402" s="91"/>
      <c r="D1402" s="150">
        <v>41257</v>
      </c>
      <c r="E1402" s="151">
        <v>0.10400000000000001</v>
      </c>
      <c r="F1402" s="152">
        <v>2.8787825000000034E-2</v>
      </c>
      <c r="G1402" s="153">
        <f t="shared" si="21"/>
        <v>7.5212174999999978E-2</v>
      </c>
      <c r="H1402" s="97"/>
      <c r="I1402" s="97"/>
      <c r="J1402" s="97"/>
      <c r="K1402" s="97"/>
    </row>
    <row r="1403" spans="1:11">
      <c r="A1403" s="99"/>
      <c r="C1403" s="91"/>
      <c r="D1403" s="150">
        <v>41262</v>
      </c>
      <c r="E1403" s="151">
        <v>0.10249999999999999</v>
      </c>
      <c r="F1403" s="152">
        <v>2.8742410000000027E-2</v>
      </c>
      <c r="G1403" s="153">
        <f t="shared" si="21"/>
        <v>7.375758999999997E-2</v>
      </c>
      <c r="H1403" s="97"/>
      <c r="I1403" s="97"/>
      <c r="J1403" s="97"/>
      <c r="K1403" s="97"/>
    </row>
    <row r="1404" spans="1:11">
      <c r="A1404" s="99"/>
      <c r="C1404" s="91"/>
      <c r="D1404" s="150">
        <v>41262</v>
      </c>
      <c r="E1404" s="151">
        <v>9.7100000000000006E-2</v>
      </c>
      <c r="F1404" s="152">
        <v>2.8742410000000027E-2</v>
      </c>
      <c r="G1404" s="153">
        <f t="shared" si="21"/>
        <v>6.8357589999999982E-2</v>
      </c>
      <c r="H1404" s="97"/>
      <c r="I1404" s="97"/>
      <c r="J1404" s="97"/>
      <c r="K1404" s="97"/>
    </row>
    <row r="1405" spans="1:11">
      <c r="A1405" s="99"/>
      <c r="C1405" s="91"/>
      <c r="D1405" s="150">
        <v>41263</v>
      </c>
      <c r="E1405" s="151">
        <v>0.1045</v>
      </c>
      <c r="F1405" s="152">
        <v>2.8720705000000023E-2</v>
      </c>
      <c r="G1405" s="153">
        <f t="shared" si="21"/>
        <v>7.5779294999999969E-2</v>
      </c>
      <c r="H1405" s="97"/>
      <c r="I1405" s="97"/>
      <c r="J1405" s="97"/>
      <c r="K1405" s="97"/>
    </row>
    <row r="1406" spans="1:11">
      <c r="A1406" s="99"/>
      <c r="C1406" s="91"/>
      <c r="D1406" s="150">
        <v>41263</v>
      </c>
      <c r="E1406" s="151">
        <v>0.10400000000000001</v>
      </c>
      <c r="F1406" s="152">
        <v>2.8720705000000023E-2</v>
      </c>
      <c r="G1406" s="153">
        <f t="shared" si="21"/>
        <v>7.5279294999999982E-2</v>
      </c>
      <c r="H1406" s="97"/>
      <c r="I1406" s="97"/>
      <c r="J1406" s="97"/>
      <c r="K1406" s="97"/>
    </row>
    <row r="1407" spans="1:11">
      <c r="A1407" s="99"/>
      <c r="C1407" s="91"/>
      <c r="D1407" s="150">
        <v>41263</v>
      </c>
      <c r="E1407" s="151">
        <v>0.10300000000000001</v>
      </c>
      <c r="F1407" s="152">
        <v>2.8720705000000023E-2</v>
      </c>
      <c r="G1407" s="153">
        <f t="shared" si="21"/>
        <v>7.4279294999999981E-2</v>
      </c>
      <c r="H1407" s="97"/>
      <c r="I1407" s="97"/>
      <c r="J1407" s="97"/>
      <c r="K1407" s="97"/>
    </row>
    <row r="1408" spans="1:11">
      <c r="A1408" s="99"/>
      <c r="C1408" s="91"/>
      <c r="D1408" s="150">
        <v>41263</v>
      </c>
      <c r="E1408" s="151">
        <v>0.10249999999999999</v>
      </c>
      <c r="F1408" s="152">
        <v>2.8720705000000023E-2</v>
      </c>
      <c r="G1408" s="153">
        <f t="shared" si="21"/>
        <v>7.3779294999999967E-2</v>
      </c>
      <c r="H1408" s="97"/>
      <c r="I1408" s="97"/>
      <c r="J1408" s="97"/>
      <c r="K1408" s="97"/>
    </row>
    <row r="1409" spans="1:11">
      <c r="A1409" s="99"/>
      <c r="C1409" s="91"/>
      <c r="D1409" s="150">
        <v>41263</v>
      </c>
      <c r="E1409" s="151">
        <v>0.10249999999999999</v>
      </c>
      <c r="F1409" s="152">
        <v>2.8720705000000023E-2</v>
      </c>
      <c r="G1409" s="153">
        <f t="shared" si="21"/>
        <v>7.3779294999999967E-2</v>
      </c>
      <c r="H1409" s="97"/>
      <c r="I1409" s="97"/>
      <c r="J1409" s="97"/>
      <c r="K1409" s="97"/>
    </row>
    <row r="1410" spans="1:11">
      <c r="A1410" s="99"/>
      <c r="C1410" s="91"/>
      <c r="D1410" s="150">
        <v>41263</v>
      </c>
      <c r="E1410" s="151">
        <v>9.8000000000000004E-2</v>
      </c>
      <c r="F1410" s="152">
        <v>2.8720705000000023E-2</v>
      </c>
      <c r="G1410" s="153">
        <f t="shared" si="21"/>
        <v>6.9279294999999977E-2</v>
      </c>
      <c r="H1410" s="97"/>
      <c r="I1410" s="97"/>
      <c r="J1410" s="97"/>
      <c r="K1410" s="97"/>
    </row>
    <row r="1411" spans="1:11">
      <c r="A1411" s="99"/>
      <c r="C1411" s="91"/>
      <c r="D1411" s="150">
        <v>41263</v>
      </c>
      <c r="E1411" s="151">
        <v>9.5000000000000001E-2</v>
      </c>
      <c r="F1411" s="152">
        <v>2.8720705000000023E-2</v>
      </c>
      <c r="G1411" s="153">
        <f t="shared" si="21"/>
        <v>6.6279294999999974E-2</v>
      </c>
      <c r="H1411" s="97"/>
      <c r="I1411" s="97"/>
      <c r="J1411" s="97"/>
      <c r="K1411" s="97"/>
    </row>
    <row r="1412" spans="1:11">
      <c r="A1412" s="99"/>
      <c r="C1412" s="91"/>
      <c r="D1412" s="150">
        <v>41264</v>
      </c>
      <c r="E1412" s="151">
        <v>0.10199999999999999</v>
      </c>
      <c r="F1412" s="152">
        <v>2.8696960000000025E-2</v>
      </c>
      <c r="G1412" s="153">
        <f t="shared" si="21"/>
        <v>7.3303039999999972E-2</v>
      </c>
      <c r="H1412" s="97"/>
      <c r="I1412" s="97"/>
      <c r="J1412" s="97"/>
      <c r="K1412" s="97"/>
    </row>
    <row r="1413" spans="1:11">
      <c r="A1413" s="99"/>
      <c r="C1413" s="91"/>
      <c r="D1413" s="150">
        <v>41269</v>
      </c>
      <c r="E1413" s="151">
        <v>9.8000000000000004E-2</v>
      </c>
      <c r="F1413" s="152">
        <v>2.8621580000000021E-2</v>
      </c>
      <c r="G1413" s="153">
        <f t="shared" si="21"/>
        <v>6.9378419999999982E-2</v>
      </c>
      <c r="H1413" s="97"/>
      <c r="I1413" s="97"/>
      <c r="J1413" s="97"/>
      <c r="K1413" s="97"/>
    </row>
    <row r="1414" spans="1:11">
      <c r="A1414" s="99"/>
      <c r="C1414" s="91"/>
      <c r="D1414" s="150">
        <v>41283</v>
      </c>
      <c r="E1414" s="151">
        <v>9.6999999999999989E-2</v>
      </c>
      <c r="F1414" s="152">
        <v>2.846275500000001E-2</v>
      </c>
      <c r="G1414" s="153">
        <f t="shared" si="21"/>
        <v>6.8537244999999983E-2</v>
      </c>
      <c r="H1414" s="97"/>
      <c r="I1414" s="97"/>
      <c r="J1414" s="97"/>
      <c r="K1414" s="97"/>
    </row>
    <row r="1415" spans="1:11">
      <c r="A1415" s="99"/>
      <c r="C1415" s="91"/>
      <c r="D1415" s="150">
        <v>41283</v>
      </c>
      <c r="E1415" s="151">
        <v>9.6999999999999989E-2</v>
      </c>
      <c r="F1415" s="152">
        <v>2.846275500000001E-2</v>
      </c>
      <c r="G1415" s="153">
        <f t="shared" si="21"/>
        <v>6.8537244999999983E-2</v>
      </c>
      <c r="H1415" s="97"/>
      <c r="I1415" s="97"/>
      <c r="J1415" s="97"/>
      <c r="K1415" s="97"/>
    </row>
    <row r="1416" spans="1:11">
      <c r="A1416" s="99"/>
      <c r="C1416" s="91"/>
      <c r="D1416" s="150">
        <v>41283</v>
      </c>
      <c r="E1416" s="151">
        <v>9.6999999999999989E-2</v>
      </c>
      <c r="F1416" s="152">
        <v>2.846275500000001E-2</v>
      </c>
      <c r="G1416" s="153">
        <f t="shared" si="21"/>
        <v>6.8537244999999983E-2</v>
      </c>
      <c r="H1416" s="97"/>
      <c r="I1416" s="97"/>
      <c r="J1416" s="97"/>
      <c r="K1416" s="97"/>
    </row>
    <row r="1417" spans="1:11">
      <c r="A1417" s="99"/>
      <c r="C1417" s="91"/>
      <c r="D1417" s="150">
        <v>41290</v>
      </c>
      <c r="E1417" s="151">
        <v>9.6000000000000002E-2</v>
      </c>
      <c r="F1417" s="152">
        <v>2.8419520000000014E-2</v>
      </c>
      <c r="G1417" s="153">
        <f t="shared" si="21"/>
        <v>6.7580479999999984E-2</v>
      </c>
      <c r="H1417" s="97"/>
      <c r="I1417" s="97"/>
      <c r="J1417" s="97"/>
      <c r="K1417" s="97"/>
    </row>
    <row r="1418" spans="1:11">
      <c r="A1418" s="99"/>
      <c r="C1418" s="91"/>
      <c r="D1418" s="150">
        <v>41290</v>
      </c>
      <c r="E1418" s="151">
        <v>9.6000000000000002E-2</v>
      </c>
      <c r="F1418" s="152">
        <v>2.8419520000000014E-2</v>
      </c>
      <c r="G1418" s="153">
        <f t="shared" si="21"/>
        <v>6.7580479999999984E-2</v>
      </c>
      <c r="H1418" s="97"/>
      <c r="I1418" s="97"/>
      <c r="J1418" s="97"/>
      <c r="K1418" s="97"/>
    </row>
    <row r="1419" spans="1:11">
      <c r="A1419" s="99"/>
      <c r="C1419" s="91"/>
      <c r="D1419" s="150">
        <v>41318</v>
      </c>
      <c r="E1419" s="151">
        <v>0.10199999999999999</v>
      </c>
      <c r="F1419" s="152">
        <v>2.844207E-2</v>
      </c>
      <c r="G1419" s="153">
        <f t="shared" si="21"/>
        <v>7.3557929999999994E-2</v>
      </c>
      <c r="H1419" s="97"/>
      <c r="I1419" s="97"/>
      <c r="J1419" s="97"/>
      <c r="K1419" s="97"/>
    </row>
    <row r="1420" spans="1:11">
      <c r="A1420" s="99"/>
      <c r="C1420" s="91"/>
      <c r="D1420" s="150">
        <v>41327</v>
      </c>
      <c r="E1420" s="151">
        <v>9.7500000000000003E-2</v>
      </c>
      <c r="F1420" s="152">
        <v>2.8535854999999999E-2</v>
      </c>
      <c r="G1420" s="153">
        <f t="shared" si="21"/>
        <v>6.8964145000000004E-2</v>
      </c>
      <c r="H1420" s="97"/>
      <c r="I1420" s="97"/>
      <c r="J1420" s="97"/>
      <c r="K1420" s="97"/>
    </row>
    <row r="1421" spans="1:11">
      <c r="A1421" s="99"/>
      <c r="C1421" s="91"/>
      <c r="D1421" s="150">
        <v>41332</v>
      </c>
      <c r="E1421" s="151">
        <v>0.1</v>
      </c>
      <c r="F1421" s="152">
        <v>2.8573249999999991E-2</v>
      </c>
      <c r="G1421" s="153">
        <f t="shared" si="21"/>
        <v>7.1426750000000011E-2</v>
      </c>
      <c r="H1421" s="97"/>
      <c r="I1421" s="97"/>
      <c r="J1421" s="97"/>
      <c r="K1421" s="97"/>
    </row>
    <row r="1422" spans="1:11">
      <c r="A1422" s="99"/>
      <c r="C1422" s="91"/>
      <c r="D1422" s="150">
        <v>41347</v>
      </c>
      <c r="E1422" s="151">
        <v>9.3000000000000013E-2</v>
      </c>
      <c r="F1422" s="152">
        <v>2.8818004999999994E-2</v>
      </c>
      <c r="G1422" s="153">
        <f t="shared" si="21"/>
        <v>6.4181995000000019E-2</v>
      </c>
      <c r="H1422" s="97"/>
      <c r="I1422" s="97"/>
      <c r="J1422" s="97"/>
      <c r="K1422" s="97"/>
    </row>
    <row r="1423" spans="1:11">
      <c r="A1423" s="99"/>
      <c r="C1423" s="91"/>
      <c r="D1423" s="150">
        <v>41360</v>
      </c>
      <c r="E1423" s="151">
        <v>9.8000000000000004E-2</v>
      </c>
      <c r="F1423" s="152">
        <v>2.901277E-2</v>
      </c>
      <c r="G1423" s="153">
        <f t="shared" si="21"/>
        <v>6.898723000000001E-2</v>
      </c>
      <c r="H1423" s="97"/>
      <c r="I1423" s="97"/>
      <c r="J1423" s="97"/>
      <c r="K1423" s="97"/>
    </row>
    <row r="1424" spans="1:11">
      <c r="A1424" s="99"/>
      <c r="C1424" s="91"/>
      <c r="D1424" s="150">
        <v>41395</v>
      </c>
      <c r="E1424" s="151">
        <v>9.8400000000000001E-2</v>
      </c>
      <c r="F1424" s="152">
        <v>2.9396739999999998E-2</v>
      </c>
      <c r="G1424" s="153">
        <f t="shared" si="21"/>
        <v>6.9003260000000011E-2</v>
      </c>
      <c r="H1424" s="97"/>
      <c r="I1424" s="97"/>
      <c r="J1424" s="97"/>
      <c r="K1424" s="97"/>
    </row>
    <row r="1425" spans="1:11">
      <c r="A1425" s="99"/>
      <c r="C1425" s="91"/>
      <c r="D1425" s="150">
        <v>41409</v>
      </c>
      <c r="E1425" s="151">
        <v>0.10300000000000001</v>
      </c>
      <c r="F1425" s="152">
        <v>2.9602710000000001E-2</v>
      </c>
      <c r="G1425" s="153">
        <f t="shared" si="21"/>
        <v>7.3397290000000004E-2</v>
      </c>
      <c r="H1425" s="97"/>
      <c r="I1425" s="97"/>
      <c r="J1425" s="97"/>
      <c r="K1425" s="97"/>
    </row>
    <row r="1426" spans="1:11">
      <c r="A1426" s="99"/>
      <c r="C1426" s="91"/>
      <c r="D1426" s="150">
        <v>41424</v>
      </c>
      <c r="E1426" s="151">
        <v>0.10199999999999999</v>
      </c>
      <c r="F1426" s="152">
        <v>2.9796390000000002E-2</v>
      </c>
      <c r="G1426" s="153">
        <f t="shared" si="21"/>
        <v>7.2203609999999988E-2</v>
      </c>
      <c r="H1426" s="97"/>
      <c r="I1426" s="97"/>
      <c r="J1426" s="97"/>
      <c r="K1426" s="97"/>
    </row>
    <row r="1427" spans="1:11">
      <c r="A1427" s="99"/>
      <c r="C1427" s="91"/>
      <c r="D1427" s="150">
        <v>41425</v>
      </c>
      <c r="E1427" s="151">
        <v>0.09</v>
      </c>
      <c r="F1427" s="152">
        <v>2.9820289999999999E-2</v>
      </c>
      <c r="G1427" s="153">
        <f t="shared" si="21"/>
        <v>6.0179709999999997E-2</v>
      </c>
      <c r="H1427" s="97"/>
      <c r="I1427" s="97"/>
      <c r="J1427" s="97"/>
      <c r="K1427" s="97"/>
    </row>
    <row r="1428" spans="1:11">
      <c r="A1428" s="99"/>
      <c r="C1428" s="91"/>
      <c r="D1428" s="150">
        <v>41436</v>
      </c>
      <c r="E1428" s="151">
        <v>0.1</v>
      </c>
      <c r="F1428" s="152">
        <v>3.002247500000001E-2</v>
      </c>
      <c r="G1428" s="153">
        <f t="shared" si="21"/>
        <v>6.9977524999999999E-2</v>
      </c>
      <c r="H1428" s="97"/>
      <c r="I1428" s="97"/>
      <c r="J1428" s="97"/>
      <c r="K1428" s="97"/>
    </row>
    <row r="1429" spans="1:11">
      <c r="A1429" s="99"/>
      <c r="C1429" s="91"/>
      <c r="D1429" s="150">
        <v>41446</v>
      </c>
      <c r="E1429" s="151">
        <v>9.7500000000000003E-2</v>
      </c>
      <c r="F1429" s="152">
        <v>3.0235500000000012E-2</v>
      </c>
      <c r="G1429" s="153">
        <f t="shared" si="21"/>
        <v>6.7264499999999991E-2</v>
      </c>
      <c r="H1429" s="97"/>
      <c r="I1429" s="97"/>
      <c r="J1429" s="97"/>
      <c r="K1429" s="97"/>
    </row>
    <row r="1430" spans="1:11">
      <c r="A1430" s="99"/>
      <c r="C1430" s="91"/>
      <c r="D1430" s="150">
        <v>41450</v>
      </c>
      <c r="E1430" s="151">
        <v>9.8000000000000004E-2</v>
      </c>
      <c r="F1430" s="152">
        <v>3.0291925000000015E-2</v>
      </c>
      <c r="G1430" s="153">
        <f t="shared" si="21"/>
        <v>6.7708074999999993E-2</v>
      </c>
      <c r="H1430" s="97"/>
      <c r="I1430" s="97"/>
      <c r="J1430" s="97"/>
      <c r="K1430" s="97"/>
    </row>
    <row r="1431" spans="1:11">
      <c r="A1431" s="99"/>
      <c r="C1431" s="91"/>
      <c r="D1431" s="150">
        <v>41467</v>
      </c>
      <c r="E1431" s="151">
        <v>9.3599999999999989E-2</v>
      </c>
      <c r="F1431" s="152">
        <v>3.0747120000000017E-2</v>
      </c>
      <c r="G1431" s="153">
        <f t="shared" si="21"/>
        <v>6.2852879999999972E-2</v>
      </c>
      <c r="H1431" s="97"/>
      <c r="I1431" s="97"/>
      <c r="J1431" s="97"/>
      <c r="K1431" s="97"/>
    </row>
    <row r="1432" spans="1:11">
      <c r="A1432" s="99"/>
      <c r="C1432" s="91"/>
      <c r="D1432" s="150">
        <v>41494</v>
      </c>
      <c r="E1432" s="151">
        <v>9.8299999999999998E-2</v>
      </c>
      <c r="F1432" s="152">
        <v>3.1437945000000023E-2</v>
      </c>
      <c r="G1432" s="153">
        <f t="shared" si="21"/>
        <v>6.6862054999999976E-2</v>
      </c>
      <c r="H1432" s="97"/>
      <c r="I1432" s="97"/>
      <c r="J1432" s="97"/>
      <c r="K1432" s="97"/>
    </row>
    <row r="1433" spans="1:11">
      <c r="A1433" s="99"/>
      <c r="C1433" s="91"/>
      <c r="D1433" s="150">
        <v>41500</v>
      </c>
      <c r="E1433" s="151">
        <v>9.1499999999999998E-2</v>
      </c>
      <c r="F1433" s="152">
        <v>3.1602895000000027E-2</v>
      </c>
      <c r="G1433" s="153">
        <f t="shared" si="21"/>
        <v>5.9897104999999971E-2</v>
      </c>
      <c r="H1433" s="97"/>
      <c r="I1433" s="97"/>
      <c r="J1433" s="97"/>
      <c r="K1433" s="97"/>
    </row>
    <row r="1434" spans="1:11">
      <c r="A1434" s="99"/>
      <c r="C1434" s="91"/>
      <c r="D1434" s="150">
        <v>41528</v>
      </c>
      <c r="E1434" s="151">
        <v>0.10249999999999999</v>
      </c>
      <c r="F1434" s="152">
        <v>3.2637825000000023E-2</v>
      </c>
      <c r="G1434" s="153">
        <f t="shared" si="21"/>
        <v>6.9862174999999971E-2</v>
      </c>
      <c r="H1434" s="97"/>
      <c r="I1434" s="97"/>
      <c r="J1434" s="97"/>
      <c r="K1434" s="97"/>
    </row>
    <row r="1435" spans="1:11">
      <c r="A1435" s="99"/>
      <c r="C1435" s="91"/>
      <c r="D1435" s="150">
        <v>41528</v>
      </c>
      <c r="E1435" s="151">
        <v>0.10199999999999999</v>
      </c>
      <c r="F1435" s="152">
        <v>3.2637825000000023E-2</v>
      </c>
      <c r="G1435" s="153">
        <f t="shared" si="21"/>
        <v>6.936217499999997E-2</v>
      </c>
      <c r="H1435" s="97"/>
      <c r="I1435" s="97"/>
      <c r="J1435" s="97"/>
      <c r="K1435" s="97"/>
    </row>
    <row r="1436" spans="1:11">
      <c r="A1436" s="99"/>
      <c r="C1436" s="91"/>
      <c r="D1436" s="150">
        <v>41541</v>
      </c>
      <c r="E1436" s="151">
        <v>0.10199999999999999</v>
      </c>
      <c r="F1436" s="152">
        <v>3.3051120000000017E-2</v>
      </c>
      <c r="G1436" s="153">
        <f t="shared" si="21"/>
        <v>6.8948879999999976E-2</v>
      </c>
      <c r="H1436" s="97"/>
      <c r="I1436" s="97"/>
      <c r="J1436" s="97"/>
      <c r="K1436" s="97"/>
    </row>
    <row r="1437" spans="1:11">
      <c r="A1437" s="99"/>
      <c r="C1437" s="91"/>
      <c r="D1437" s="150">
        <v>41550</v>
      </c>
      <c r="E1437" s="151">
        <v>9.6500000000000002E-2</v>
      </c>
      <c r="F1437" s="152">
        <v>3.3313845000000002E-2</v>
      </c>
      <c r="G1437" s="153">
        <f t="shared" si="21"/>
        <v>6.3186154999999994E-2</v>
      </c>
      <c r="H1437" s="97"/>
      <c r="I1437" s="97"/>
      <c r="J1437" s="97"/>
      <c r="K1437" s="97"/>
    </row>
    <row r="1438" spans="1:11">
      <c r="A1438" s="99"/>
      <c r="C1438" s="91"/>
      <c r="D1438" s="150">
        <v>41584</v>
      </c>
      <c r="E1438" s="151">
        <v>0.10199999999999999</v>
      </c>
      <c r="F1438" s="152">
        <v>3.4068189999999998E-2</v>
      </c>
      <c r="G1438" s="153">
        <f t="shared" si="21"/>
        <v>6.7931809999999995E-2</v>
      </c>
      <c r="H1438" s="97"/>
      <c r="I1438" s="97"/>
      <c r="J1438" s="97"/>
      <c r="K1438" s="97"/>
    </row>
    <row r="1439" spans="1:11">
      <c r="A1439" s="99"/>
      <c r="C1439" s="91"/>
      <c r="D1439" s="150">
        <v>41599</v>
      </c>
      <c r="E1439" s="151">
        <v>0.1</v>
      </c>
      <c r="F1439" s="152">
        <v>3.4417204999999999E-2</v>
      </c>
      <c r="G1439" s="153">
        <f t="shared" si="21"/>
        <v>6.5582794999999999E-2</v>
      </c>
      <c r="H1439" s="97"/>
      <c r="I1439" s="97"/>
      <c r="J1439" s="97"/>
      <c r="K1439" s="97"/>
    </row>
    <row r="1440" spans="1:11">
      <c r="A1440" s="99"/>
      <c r="C1440" s="91"/>
      <c r="D1440" s="150">
        <v>41604</v>
      </c>
      <c r="E1440" s="151">
        <v>0.1</v>
      </c>
      <c r="F1440" s="152">
        <v>3.4511484999999988E-2</v>
      </c>
      <c r="G1440" s="153">
        <f t="shared" si="21"/>
        <v>6.5488515000000025E-2</v>
      </c>
      <c r="H1440" s="97"/>
      <c r="I1440" s="97"/>
      <c r="J1440" s="97"/>
      <c r="K1440" s="97"/>
    </row>
    <row r="1441" spans="1:11">
      <c r="A1441" s="99"/>
      <c r="C1441" s="91"/>
      <c r="D1441" s="150">
        <v>41611</v>
      </c>
      <c r="E1441" s="151">
        <v>0.10249999999999999</v>
      </c>
      <c r="F1441" s="152">
        <v>3.4685594999999993E-2</v>
      </c>
      <c r="G1441" s="153">
        <f t="shared" si="21"/>
        <v>6.7814404999999994E-2</v>
      </c>
      <c r="H1441" s="97"/>
      <c r="I1441" s="97"/>
      <c r="J1441" s="97"/>
      <c r="K1441" s="97"/>
    </row>
    <row r="1442" spans="1:11">
      <c r="A1442" s="99"/>
      <c r="C1442" s="91"/>
      <c r="D1442" s="150">
        <v>41612</v>
      </c>
      <c r="E1442" s="151">
        <v>9.5000000000000001E-2</v>
      </c>
      <c r="F1442" s="152">
        <v>3.472568999999999E-2</v>
      </c>
      <c r="G1442" s="153">
        <f t="shared" si="21"/>
        <v>6.0274310000000011E-2</v>
      </c>
      <c r="H1442" s="97"/>
      <c r="I1442" s="97"/>
      <c r="J1442" s="97"/>
      <c r="K1442" s="97"/>
    </row>
    <row r="1443" spans="1:11">
      <c r="A1443" s="99"/>
      <c r="C1443" s="91"/>
      <c r="D1443" s="150">
        <v>41613</v>
      </c>
      <c r="E1443" s="151">
        <v>0.10199999999999999</v>
      </c>
      <c r="F1443" s="152">
        <v>3.4767099999999995E-2</v>
      </c>
      <c r="G1443" s="153">
        <f t="shared" si="21"/>
        <v>6.7232899999999998E-2</v>
      </c>
      <c r="H1443" s="97"/>
      <c r="I1443" s="97"/>
      <c r="J1443" s="97"/>
      <c r="K1443" s="97"/>
    </row>
    <row r="1444" spans="1:11">
      <c r="A1444" s="99"/>
      <c r="C1444" s="91"/>
      <c r="D1444" s="150">
        <v>41617</v>
      </c>
      <c r="E1444" s="151">
        <v>9.7500000000000003E-2</v>
      </c>
      <c r="F1444" s="152">
        <v>3.4848279999999988E-2</v>
      </c>
      <c r="G1444" s="153">
        <f t="shared" si="21"/>
        <v>6.2651720000000022E-2</v>
      </c>
      <c r="H1444" s="97"/>
      <c r="I1444" s="97"/>
      <c r="J1444" s="97"/>
      <c r="K1444" s="97"/>
    </row>
    <row r="1445" spans="1:11">
      <c r="A1445" s="99"/>
      <c r="C1445" s="91"/>
      <c r="D1445" s="150">
        <v>41617</v>
      </c>
      <c r="E1445" s="151">
        <v>8.72E-2</v>
      </c>
      <c r="F1445" s="152">
        <v>3.4848279999999988E-2</v>
      </c>
      <c r="G1445" s="153">
        <f t="shared" si="21"/>
        <v>5.2351720000000011E-2</v>
      </c>
      <c r="H1445" s="97"/>
      <c r="I1445" s="97"/>
      <c r="J1445" s="97"/>
      <c r="K1445" s="97"/>
    </row>
    <row r="1446" spans="1:11">
      <c r="A1446" s="99"/>
      <c r="C1446" s="91"/>
      <c r="D1446" s="150">
        <v>41621</v>
      </c>
      <c r="E1446" s="151">
        <v>9.7500000000000003E-2</v>
      </c>
      <c r="F1446" s="152">
        <v>3.498755999999998E-2</v>
      </c>
      <c r="G1446" s="153">
        <f t="shared" si="21"/>
        <v>6.251244000000003E-2</v>
      </c>
      <c r="H1446" s="97"/>
      <c r="I1446" s="97"/>
      <c r="J1446" s="97"/>
      <c r="K1446" s="97"/>
    </row>
    <row r="1447" spans="1:11">
      <c r="A1447" s="99"/>
      <c r="C1447" s="91"/>
      <c r="D1447" s="150">
        <v>41624</v>
      </c>
      <c r="E1447" s="151">
        <v>0.1012</v>
      </c>
      <c r="F1447" s="152">
        <v>3.5019269999999977E-2</v>
      </c>
      <c r="G1447" s="153">
        <f t="shared" si="21"/>
        <v>6.6180730000000021E-2</v>
      </c>
      <c r="H1447" s="97"/>
      <c r="I1447" s="97"/>
      <c r="J1447" s="97"/>
      <c r="K1447" s="97"/>
    </row>
    <row r="1448" spans="1:11">
      <c r="A1448" s="99"/>
      <c r="C1448" s="91"/>
      <c r="D1448" s="150">
        <v>41624</v>
      </c>
      <c r="E1448" s="151">
        <v>9.9499999999999991E-2</v>
      </c>
      <c r="F1448" s="152">
        <v>3.5019269999999977E-2</v>
      </c>
      <c r="G1448" s="153">
        <f t="shared" si="21"/>
        <v>6.4480730000000014E-2</v>
      </c>
      <c r="H1448" s="97"/>
      <c r="I1448" s="97"/>
      <c r="J1448" s="97"/>
      <c r="K1448" s="97"/>
    </row>
    <row r="1449" spans="1:11">
      <c r="A1449" s="99"/>
      <c r="C1449" s="91"/>
      <c r="D1449" s="150">
        <v>41624</v>
      </c>
      <c r="E1449" s="151">
        <v>9.9499999999999991E-2</v>
      </c>
      <c r="F1449" s="152">
        <v>3.5019269999999977E-2</v>
      </c>
      <c r="G1449" s="153">
        <f t="shared" si="21"/>
        <v>6.4480730000000014E-2</v>
      </c>
      <c r="H1449" s="97"/>
      <c r="I1449" s="97"/>
      <c r="J1449" s="97"/>
      <c r="K1449" s="97"/>
    </row>
    <row r="1450" spans="1:11">
      <c r="A1450" s="99"/>
      <c r="C1450" s="91"/>
      <c r="D1450" s="150">
        <v>41625</v>
      </c>
      <c r="E1450" s="151">
        <v>0.10949999999999999</v>
      </c>
      <c r="F1450" s="152">
        <v>3.5051909999999985E-2</v>
      </c>
      <c r="G1450" s="153">
        <f t="shared" si="21"/>
        <v>7.4448089999999995E-2</v>
      </c>
      <c r="H1450" s="97"/>
      <c r="I1450" s="97"/>
      <c r="J1450" s="97"/>
      <c r="K1450" s="97"/>
    </row>
    <row r="1451" spans="1:11">
      <c r="A1451" s="99"/>
      <c r="C1451" s="91"/>
      <c r="D1451" s="150">
        <v>41625</v>
      </c>
      <c r="E1451" s="151">
        <v>9.5000000000000001E-2</v>
      </c>
      <c r="F1451" s="152">
        <v>3.5051909999999985E-2</v>
      </c>
      <c r="G1451" s="153">
        <f t="shared" si="21"/>
        <v>5.9948090000000016E-2</v>
      </c>
      <c r="H1451" s="97"/>
      <c r="I1451" s="97"/>
      <c r="J1451" s="97"/>
      <c r="K1451" s="97"/>
    </row>
    <row r="1452" spans="1:11">
      <c r="A1452" s="99"/>
      <c r="C1452" s="91"/>
      <c r="D1452" s="150">
        <v>41626</v>
      </c>
      <c r="E1452" s="151">
        <v>9.8000000000000004E-2</v>
      </c>
      <c r="F1452" s="152">
        <v>3.5086329999999985E-2</v>
      </c>
      <c r="G1452" s="153">
        <f t="shared" si="21"/>
        <v>6.2913670000000019E-2</v>
      </c>
      <c r="H1452" s="97"/>
      <c r="I1452" s="97"/>
      <c r="J1452" s="97"/>
      <c r="K1452" s="97"/>
    </row>
    <row r="1453" spans="1:11">
      <c r="A1453" s="99"/>
      <c r="C1453" s="91"/>
      <c r="D1453" s="150">
        <v>41626</v>
      </c>
      <c r="E1453" s="151">
        <v>8.72E-2</v>
      </c>
      <c r="F1453" s="152">
        <v>3.5086329999999985E-2</v>
      </c>
      <c r="G1453" s="153">
        <f t="shared" si="21"/>
        <v>5.2113670000000015E-2</v>
      </c>
      <c r="H1453" s="97"/>
      <c r="I1453" s="97"/>
      <c r="J1453" s="97"/>
      <c r="K1453" s="97"/>
    </row>
    <row r="1454" spans="1:11">
      <c r="A1454" s="99"/>
      <c r="C1454" s="91"/>
      <c r="D1454" s="150">
        <v>41627</v>
      </c>
      <c r="E1454" s="151">
        <v>0.10150000000000001</v>
      </c>
      <c r="F1454" s="152">
        <v>3.5119854999999978E-2</v>
      </c>
      <c r="G1454" s="153">
        <f t="shared" si="21"/>
        <v>6.6380145000000029E-2</v>
      </c>
      <c r="H1454" s="97"/>
      <c r="I1454" s="97"/>
      <c r="J1454" s="97"/>
      <c r="K1454" s="97"/>
    </row>
    <row r="1455" spans="1:11">
      <c r="A1455" s="99"/>
      <c r="C1455" s="91"/>
      <c r="D1455" s="150">
        <v>41638</v>
      </c>
      <c r="E1455" s="151">
        <v>9.5000000000000001E-2</v>
      </c>
      <c r="F1455" s="152">
        <v>3.5373319999999979E-2</v>
      </c>
      <c r="G1455" s="153">
        <f t="shared" ref="G1455:G1518" si="22">E1455-F1455</f>
        <v>5.9626680000000022E-2</v>
      </c>
      <c r="H1455" s="97"/>
      <c r="I1455" s="97"/>
      <c r="J1455" s="97"/>
      <c r="K1455" s="97"/>
    </row>
    <row r="1456" spans="1:11">
      <c r="A1456" s="99"/>
      <c r="C1456" s="91"/>
      <c r="D1456" s="150">
        <v>41690</v>
      </c>
      <c r="E1456" s="151">
        <v>9.1999999999999998E-2</v>
      </c>
      <c r="F1456" s="152">
        <v>3.6827419999999972E-2</v>
      </c>
      <c r="G1456" s="153">
        <f t="shared" si="22"/>
        <v>5.5172580000000027E-2</v>
      </c>
      <c r="H1456" s="97"/>
      <c r="I1456" s="97"/>
      <c r="J1456" s="97"/>
      <c r="K1456" s="97"/>
    </row>
    <row r="1457" spans="1:11">
      <c r="A1457" s="99"/>
      <c r="C1457" s="91"/>
      <c r="D1457" s="150">
        <v>41696</v>
      </c>
      <c r="E1457" s="151">
        <v>9.7500000000000003E-2</v>
      </c>
      <c r="F1457" s="152">
        <v>3.6926519999999977E-2</v>
      </c>
      <c r="G1457" s="153">
        <f t="shared" si="22"/>
        <v>6.0573480000000027E-2</v>
      </c>
      <c r="H1457" s="97"/>
      <c r="I1457" s="97"/>
      <c r="J1457" s="97"/>
      <c r="K1457" s="97"/>
    </row>
    <row r="1458" spans="1:11">
      <c r="A1458" s="99"/>
      <c r="C1458" s="91"/>
      <c r="D1458" s="150">
        <v>41715</v>
      </c>
      <c r="E1458" s="151">
        <v>9.5500000000000002E-2</v>
      </c>
      <c r="F1458" s="152">
        <v>3.7172019999999972E-2</v>
      </c>
      <c r="G1458" s="153">
        <f t="shared" si="22"/>
        <v>5.8327980000000029E-2</v>
      </c>
      <c r="H1458" s="97"/>
      <c r="I1458" s="97"/>
      <c r="J1458" s="97"/>
      <c r="K1458" s="97"/>
    </row>
    <row r="1459" spans="1:11">
      <c r="A1459" s="99"/>
      <c r="C1459" s="91"/>
      <c r="D1459" s="150">
        <v>41724</v>
      </c>
      <c r="E1459" s="151">
        <v>9.9600000000000008E-2</v>
      </c>
      <c r="F1459" s="152">
        <v>3.7263304999999983E-2</v>
      </c>
      <c r="G1459" s="153">
        <f t="shared" si="22"/>
        <v>6.2336695000000025E-2</v>
      </c>
      <c r="H1459" s="97"/>
      <c r="I1459" s="97"/>
      <c r="J1459" s="97"/>
      <c r="K1459" s="97"/>
    </row>
    <row r="1460" spans="1:11">
      <c r="A1460" s="99"/>
      <c r="C1460" s="91"/>
      <c r="D1460" s="150">
        <v>41724</v>
      </c>
      <c r="E1460" s="151">
        <v>9.4E-2</v>
      </c>
      <c r="F1460" s="152">
        <v>3.7263304999999983E-2</v>
      </c>
      <c r="G1460" s="153">
        <f t="shared" si="22"/>
        <v>5.6736695000000018E-2</v>
      </c>
      <c r="H1460" s="97"/>
      <c r="I1460" s="97"/>
      <c r="J1460" s="97"/>
      <c r="K1460" s="97"/>
    </row>
    <row r="1461" spans="1:11">
      <c r="A1461" s="99"/>
      <c r="C1461" s="91"/>
      <c r="D1461" s="150">
        <v>41731</v>
      </c>
      <c r="E1461" s="151">
        <v>9.6999999999999989E-2</v>
      </c>
      <c r="F1461" s="152">
        <v>3.7265424999999998E-2</v>
      </c>
      <c r="G1461" s="153">
        <f t="shared" si="22"/>
        <v>5.9734574999999991E-2</v>
      </c>
      <c r="H1461" s="97"/>
      <c r="I1461" s="97"/>
      <c r="J1461" s="97"/>
      <c r="K1461" s="97"/>
    </row>
    <row r="1462" spans="1:11">
      <c r="A1462" s="99"/>
      <c r="C1462" s="91"/>
      <c r="D1462" s="150">
        <v>41775</v>
      </c>
      <c r="E1462" s="151">
        <v>9.8000000000000004E-2</v>
      </c>
      <c r="F1462" s="152">
        <v>3.7029440000000025E-2</v>
      </c>
      <c r="G1462" s="153">
        <f t="shared" si="22"/>
        <v>6.0970559999999979E-2</v>
      </c>
      <c r="H1462" s="97"/>
      <c r="I1462" s="97"/>
      <c r="J1462" s="97"/>
      <c r="K1462" s="97"/>
    </row>
    <row r="1463" spans="1:11">
      <c r="A1463" s="99"/>
      <c r="C1463" s="91"/>
      <c r="D1463" s="150">
        <v>41789</v>
      </c>
      <c r="E1463" s="151">
        <v>9.6999999999999989E-2</v>
      </c>
      <c r="F1463" s="152">
        <v>3.6805080000000032E-2</v>
      </c>
      <c r="G1463" s="153">
        <f t="shared" si="22"/>
        <v>6.0194919999999957E-2</v>
      </c>
      <c r="H1463" s="97"/>
      <c r="I1463" s="97"/>
      <c r="J1463" s="97"/>
      <c r="K1463" s="97"/>
    </row>
    <row r="1464" spans="1:11">
      <c r="A1464" s="99"/>
      <c r="C1464" s="91"/>
      <c r="D1464" s="150">
        <v>41796</v>
      </c>
      <c r="E1464" s="151">
        <v>0.10400000000000001</v>
      </c>
      <c r="F1464" s="152">
        <v>3.6730525000000028E-2</v>
      </c>
      <c r="G1464" s="153">
        <f t="shared" si="22"/>
        <v>6.7269474999999981E-2</v>
      </c>
      <c r="H1464" s="97"/>
      <c r="I1464" s="97"/>
      <c r="J1464" s="97"/>
      <c r="K1464" s="97"/>
    </row>
    <row r="1465" spans="1:11">
      <c r="A1465" s="99"/>
      <c r="C1465" s="91"/>
      <c r="D1465" s="150">
        <v>41820</v>
      </c>
      <c r="E1465" s="151">
        <v>9.5500000000000002E-2</v>
      </c>
      <c r="F1465" s="152">
        <v>3.6410425000000031E-2</v>
      </c>
      <c r="G1465" s="153">
        <f t="shared" si="22"/>
        <v>5.9089574999999971E-2</v>
      </c>
      <c r="H1465" s="97"/>
      <c r="I1465" s="97"/>
      <c r="J1465" s="97"/>
      <c r="K1465" s="97"/>
    </row>
    <row r="1466" spans="1:11">
      <c r="A1466" s="99"/>
      <c r="C1466" s="91"/>
      <c r="D1466" s="150">
        <v>41822</v>
      </c>
      <c r="E1466" s="151">
        <v>9.6199999999999994E-2</v>
      </c>
      <c r="F1466" s="152">
        <v>3.6386405000000031E-2</v>
      </c>
      <c r="G1466" s="153">
        <f t="shared" si="22"/>
        <v>5.9813594999999962E-2</v>
      </c>
      <c r="H1466" s="97"/>
      <c r="I1466" s="97"/>
      <c r="J1466" s="97"/>
      <c r="K1466" s="97"/>
    </row>
    <row r="1467" spans="1:11">
      <c r="A1467" s="99"/>
      <c r="C1467" s="91"/>
      <c r="D1467" s="150">
        <v>41830</v>
      </c>
      <c r="E1467" s="151">
        <v>9.9499999999999991E-2</v>
      </c>
      <c r="F1467" s="152">
        <v>3.6301360000000032E-2</v>
      </c>
      <c r="G1467" s="153">
        <f t="shared" si="22"/>
        <v>6.3198639999999959E-2</v>
      </c>
      <c r="H1467" s="97"/>
      <c r="I1467" s="97"/>
      <c r="J1467" s="97"/>
      <c r="K1467" s="97"/>
    </row>
    <row r="1468" spans="1:11">
      <c r="A1468" s="99"/>
      <c r="C1468" s="91"/>
      <c r="D1468" s="150">
        <v>41843</v>
      </c>
      <c r="E1468" s="151">
        <v>9.7500000000000003E-2</v>
      </c>
      <c r="F1468" s="152">
        <v>3.6109350000000026E-2</v>
      </c>
      <c r="G1468" s="153">
        <f t="shared" si="22"/>
        <v>6.1390649999999977E-2</v>
      </c>
      <c r="H1468" s="97"/>
      <c r="I1468" s="97"/>
      <c r="J1468" s="97"/>
      <c r="K1468" s="97"/>
    </row>
    <row r="1469" spans="1:11">
      <c r="A1469" s="99"/>
      <c r="C1469" s="91"/>
      <c r="D1469" s="150">
        <v>41849</v>
      </c>
      <c r="E1469" s="151">
        <v>9.4499999999999987E-2</v>
      </c>
      <c r="F1469" s="152">
        <v>3.6031120000000028E-2</v>
      </c>
      <c r="G1469" s="153">
        <f t="shared" si="22"/>
        <v>5.8468879999999959E-2</v>
      </c>
      <c r="H1469" s="97"/>
      <c r="I1469" s="97"/>
      <c r="J1469" s="97"/>
      <c r="K1469" s="97"/>
    </row>
    <row r="1470" spans="1:11">
      <c r="A1470" s="99"/>
      <c r="C1470" s="91"/>
      <c r="D1470" s="150">
        <v>41851</v>
      </c>
      <c r="E1470" s="151">
        <v>9.9000000000000005E-2</v>
      </c>
      <c r="F1470" s="152">
        <v>3.6002300000000022E-2</v>
      </c>
      <c r="G1470" s="153">
        <f t="shared" si="22"/>
        <v>6.299769999999999E-2</v>
      </c>
      <c r="H1470" s="97"/>
      <c r="I1470" s="97"/>
      <c r="J1470" s="97"/>
      <c r="K1470" s="97"/>
    </row>
    <row r="1471" spans="1:11">
      <c r="A1471" s="99"/>
      <c r="C1471" s="91"/>
      <c r="D1471" s="150">
        <v>41871</v>
      </c>
      <c r="E1471" s="151">
        <v>9.7500000000000003E-2</v>
      </c>
      <c r="F1471" s="152">
        <v>3.5661080000000019E-2</v>
      </c>
      <c r="G1471" s="153">
        <f t="shared" si="22"/>
        <v>6.1838919999999985E-2</v>
      </c>
      <c r="H1471" s="97"/>
      <c r="I1471" s="97"/>
      <c r="J1471" s="97"/>
      <c r="K1471" s="97"/>
    </row>
    <row r="1472" spans="1:11">
      <c r="A1472" s="99"/>
      <c r="C1472" s="91"/>
      <c r="D1472" s="150">
        <v>41876</v>
      </c>
      <c r="E1472" s="151">
        <v>9.6000000000000002E-2</v>
      </c>
      <c r="F1472" s="152">
        <v>3.5568070000000021E-2</v>
      </c>
      <c r="G1472" s="153">
        <f t="shared" si="22"/>
        <v>6.0431929999999981E-2</v>
      </c>
      <c r="H1472" s="97"/>
      <c r="I1472" s="97"/>
      <c r="J1472" s="97"/>
      <c r="K1472" s="97"/>
    </row>
    <row r="1473" spans="1:11">
      <c r="A1473" s="99"/>
      <c r="C1473" s="91"/>
      <c r="D1473" s="150">
        <v>41880</v>
      </c>
      <c r="E1473" s="151">
        <v>9.8000000000000004E-2</v>
      </c>
      <c r="F1473" s="152">
        <v>3.5417600000000014E-2</v>
      </c>
      <c r="G1473" s="153">
        <f t="shared" si="22"/>
        <v>6.2582399999999982E-2</v>
      </c>
      <c r="H1473" s="97"/>
      <c r="I1473" s="97"/>
      <c r="J1473" s="97"/>
      <c r="K1473" s="97"/>
    </row>
    <row r="1474" spans="1:11">
      <c r="A1474" s="99"/>
      <c r="C1474" s="91"/>
      <c r="D1474" s="150">
        <v>41893</v>
      </c>
      <c r="E1474" s="151">
        <v>9.6000000000000002E-2</v>
      </c>
      <c r="F1474" s="152">
        <v>3.5130945000000011E-2</v>
      </c>
      <c r="G1474" s="153">
        <f t="shared" si="22"/>
        <v>6.0869054999999991E-2</v>
      </c>
      <c r="H1474" s="97"/>
      <c r="I1474" s="97"/>
      <c r="J1474" s="97"/>
      <c r="K1474" s="97"/>
    </row>
    <row r="1475" spans="1:11">
      <c r="A1475" s="99"/>
      <c r="C1475" s="91"/>
      <c r="D1475" s="150">
        <v>41897</v>
      </c>
      <c r="E1475" s="151">
        <v>0.10249999999999999</v>
      </c>
      <c r="F1475" s="152">
        <v>3.5077285000000014E-2</v>
      </c>
      <c r="G1475" s="153">
        <f t="shared" si="22"/>
        <v>6.742271499999998E-2</v>
      </c>
      <c r="H1475" s="97"/>
      <c r="I1475" s="97"/>
      <c r="J1475" s="97"/>
      <c r="K1475" s="97"/>
    </row>
    <row r="1476" spans="1:11">
      <c r="A1476" s="99"/>
      <c r="C1476" s="91"/>
      <c r="D1476" s="150">
        <v>41921</v>
      </c>
      <c r="E1476" s="151">
        <v>9.8000000000000004E-2</v>
      </c>
      <c r="F1476" s="152">
        <v>3.4450265000000001E-2</v>
      </c>
      <c r="G1476" s="153">
        <f t="shared" si="22"/>
        <v>6.3549734999999996E-2</v>
      </c>
      <c r="H1476" s="97"/>
      <c r="I1476" s="97"/>
      <c r="J1476" s="97"/>
      <c r="K1476" s="97"/>
    </row>
    <row r="1477" spans="1:11">
      <c r="A1477" s="99"/>
      <c r="C1477" s="91"/>
      <c r="D1477" s="150">
        <v>41949</v>
      </c>
      <c r="E1477" s="151">
        <v>0.10199999999999999</v>
      </c>
      <c r="F1477" s="152">
        <v>3.3700879999999982E-2</v>
      </c>
      <c r="G1477" s="153">
        <f t="shared" si="22"/>
        <v>6.8299120000000019E-2</v>
      </c>
      <c r="H1477" s="97"/>
      <c r="I1477" s="97"/>
      <c r="J1477" s="97"/>
      <c r="K1477" s="97"/>
    </row>
    <row r="1478" spans="1:11">
      <c r="A1478" s="99"/>
      <c r="C1478" s="91"/>
      <c r="D1478" s="150">
        <v>41949</v>
      </c>
      <c r="E1478" s="151">
        <v>9.5600000000000004E-2</v>
      </c>
      <c r="F1478" s="152">
        <v>3.3700879999999982E-2</v>
      </c>
      <c r="G1478" s="153">
        <f t="shared" si="22"/>
        <v>6.1899120000000023E-2</v>
      </c>
      <c r="H1478" s="97"/>
      <c r="I1478" s="97"/>
      <c r="J1478" s="97"/>
      <c r="K1478" s="97"/>
    </row>
    <row r="1479" spans="1:11">
      <c r="A1479" s="99"/>
      <c r="C1479" s="91"/>
      <c r="D1479" s="150">
        <v>41957</v>
      </c>
      <c r="E1479" s="151">
        <v>0.10199999999999999</v>
      </c>
      <c r="F1479" s="152">
        <v>3.3536809999999993E-2</v>
      </c>
      <c r="G1479" s="153">
        <f t="shared" si="22"/>
        <v>6.8463190000000007E-2</v>
      </c>
      <c r="H1479" s="97"/>
      <c r="I1479" s="97"/>
      <c r="J1479" s="97"/>
      <c r="K1479" s="97"/>
    </row>
    <row r="1480" spans="1:11">
      <c r="A1480" s="99"/>
      <c r="C1480" s="91"/>
      <c r="D1480" s="150">
        <v>41969</v>
      </c>
      <c r="E1480" s="151">
        <v>0.10199999999999999</v>
      </c>
      <c r="F1480" s="152">
        <v>3.3269735000000002E-2</v>
      </c>
      <c r="G1480" s="153">
        <f t="shared" si="22"/>
        <v>6.8730264999999985E-2</v>
      </c>
      <c r="H1480" s="97"/>
      <c r="I1480" s="97"/>
      <c r="J1480" s="97"/>
      <c r="K1480" s="97"/>
    </row>
    <row r="1481" spans="1:11">
      <c r="A1481" s="99"/>
      <c r="C1481" s="91"/>
      <c r="D1481" s="150">
        <v>41969</v>
      </c>
      <c r="E1481" s="151">
        <v>9.6999999999999989E-2</v>
      </c>
      <c r="F1481" s="152">
        <v>3.3269735000000002E-2</v>
      </c>
      <c r="G1481" s="153">
        <f t="shared" si="22"/>
        <v>6.373026499999998E-2</v>
      </c>
      <c r="H1481" s="97"/>
      <c r="I1481" s="97"/>
      <c r="J1481" s="97"/>
      <c r="K1481" s="97"/>
    </row>
    <row r="1482" spans="1:11">
      <c r="A1482" s="99"/>
      <c r="C1482" s="91"/>
      <c r="D1482" s="150">
        <v>41977</v>
      </c>
      <c r="E1482" s="151">
        <v>9.6799999999999997E-2</v>
      </c>
      <c r="F1482" s="152">
        <v>3.3057195000000011E-2</v>
      </c>
      <c r="G1482" s="153">
        <f t="shared" si="22"/>
        <v>6.3742804999999986E-2</v>
      </c>
      <c r="H1482" s="97"/>
      <c r="I1482" s="97"/>
      <c r="J1482" s="97"/>
      <c r="K1482" s="97"/>
    </row>
    <row r="1483" spans="1:11">
      <c r="A1483" s="99"/>
      <c r="C1483" s="91"/>
      <c r="D1483" s="150">
        <v>41983</v>
      </c>
      <c r="E1483" s="151">
        <v>9.2499999999999999E-2</v>
      </c>
      <c r="F1483" s="152">
        <v>3.2914300000000007E-2</v>
      </c>
      <c r="G1483" s="153">
        <f t="shared" si="22"/>
        <v>5.9585699999999991E-2</v>
      </c>
      <c r="H1483" s="97"/>
      <c r="I1483" s="97"/>
      <c r="J1483" s="97"/>
      <c r="K1483" s="97"/>
    </row>
    <row r="1484" spans="1:11">
      <c r="A1484" s="99"/>
      <c r="C1484" s="91"/>
      <c r="D1484" s="150">
        <v>41983</v>
      </c>
      <c r="E1484" s="151">
        <v>9.2499999999999999E-2</v>
      </c>
      <c r="F1484" s="152">
        <v>3.2914300000000007E-2</v>
      </c>
      <c r="G1484" s="153">
        <f t="shared" si="22"/>
        <v>5.9585699999999991E-2</v>
      </c>
      <c r="H1484" s="97"/>
      <c r="I1484" s="97"/>
      <c r="J1484" s="97"/>
      <c r="K1484" s="97"/>
    </row>
    <row r="1485" spans="1:11">
      <c r="A1485" s="99"/>
      <c r="C1485" s="91"/>
      <c r="D1485" s="150">
        <v>41984</v>
      </c>
      <c r="E1485" s="151">
        <v>0.1007</v>
      </c>
      <c r="F1485" s="152">
        <v>3.2870150000000015E-2</v>
      </c>
      <c r="G1485" s="153">
        <f t="shared" si="22"/>
        <v>6.7829849999999983E-2</v>
      </c>
      <c r="H1485" s="97"/>
      <c r="I1485" s="97"/>
      <c r="J1485" s="97"/>
      <c r="K1485" s="97"/>
    </row>
    <row r="1486" spans="1:11">
      <c r="A1486" s="99"/>
      <c r="C1486" s="91"/>
      <c r="D1486" s="150">
        <v>41985</v>
      </c>
      <c r="E1486" s="151">
        <v>0.10199999999999999</v>
      </c>
      <c r="F1486" s="152">
        <v>3.2820980000000007E-2</v>
      </c>
      <c r="G1486" s="153">
        <f t="shared" si="22"/>
        <v>6.917901999999998E-2</v>
      </c>
      <c r="H1486" s="97"/>
      <c r="I1486" s="97"/>
      <c r="J1486" s="97"/>
      <c r="K1486" s="97"/>
    </row>
    <row r="1487" spans="1:11">
      <c r="A1487" s="99"/>
      <c r="C1487" s="91"/>
      <c r="D1487" s="150">
        <v>41990</v>
      </c>
      <c r="E1487" s="151">
        <v>9.1700000000000004E-2</v>
      </c>
      <c r="F1487" s="152">
        <v>3.2674025000000002E-2</v>
      </c>
      <c r="G1487" s="153">
        <f t="shared" si="22"/>
        <v>5.9025975000000001E-2</v>
      </c>
      <c r="H1487" s="97"/>
      <c r="I1487" s="97"/>
      <c r="J1487" s="97"/>
      <c r="K1487" s="97"/>
    </row>
    <row r="1488" spans="1:11">
      <c r="A1488" s="99"/>
      <c r="C1488" s="91"/>
      <c r="D1488" s="150">
        <v>41991</v>
      </c>
      <c r="E1488" s="151">
        <v>9.8299999999999998E-2</v>
      </c>
      <c r="F1488" s="152">
        <v>3.2635405000000006E-2</v>
      </c>
      <c r="G1488" s="153">
        <f t="shared" si="22"/>
        <v>6.5664594999999992E-2</v>
      </c>
      <c r="H1488" s="97"/>
      <c r="I1488" s="97"/>
      <c r="J1488" s="97"/>
      <c r="K1488" s="97"/>
    </row>
    <row r="1489" spans="1:11">
      <c r="A1489" s="99"/>
      <c r="C1489" s="91"/>
      <c r="D1489" s="150">
        <v>42027</v>
      </c>
      <c r="E1489" s="151">
        <v>9.5000000000000001E-2</v>
      </c>
      <c r="F1489" s="152">
        <v>3.138705E-2</v>
      </c>
      <c r="G1489" s="153">
        <f t="shared" si="22"/>
        <v>6.3612950000000001E-2</v>
      </c>
      <c r="H1489" s="97"/>
      <c r="I1489" s="97"/>
      <c r="J1489" s="97"/>
      <c r="K1489" s="97"/>
    </row>
    <row r="1490" spans="1:11">
      <c r="A1490" s="99"/>
      <c r="C1490" s="91"/>
      <c r="D1490" s="150">
        <v>42059</v>
      </c>
      <c r="E1490" s="151">
        <v>9.8299999999999998E-2</v>
      </c>
      <c r="F1490" s="152">
        <v>3.0378630000000007E-2</v>
      </c>
      <c r="G1490" s="153">
        <f t="shared" si="22"/>
        <v>6.7921369999999995E-2</v>
      </c>
      <c r="H1490" s="97"/>
      <c r="I1490" s="97"/>
      <c r="J1490" s="97"/>
      <c r="K1490" s="97"/>
    </row>
    <row r="1491" spans="1:11">
      <c r="A1491" s="99"/>
      <c r="C1491" s="91"/>
      <c r="D1491" s="150">
        <v>42081</v>
      </c>
      <c r="E1491" s="151">
        <v>9.7500000000000003E-2</v>
      </c>
      <c r="F1491" s="152">
        <v>2.9799104999999996E-2</v>
      </c>
      <c r="G1491" s="153">
        <f t="shared" si="22"/>
        <v>6.7700895000000011E-2</v>
      </c>
      <c r="H1491" s="97"/>
      <c r="I1491" s="97"/>
      <c r="J1491" s="97"/>
      <c r="K1491" s="97"/>
    </row>
    <row r="1492" spans="1:11">
      <c r="A1492" s="99"/>
      <c r="C1492" s="91"/>
      <c r="D1492" s="150">
        <v>42088</v>
      </c>
      <c r="E1492" s="151">
        <v>9.5000000000000001E-2</v>
      </c>
      <c r="F1492" s="152">
        <v>2.9572034999999993E-2</v>
      </c>
      <c r="G1492" s="153">
        <f t="shared" si="22"/>
        <v>6.5427965000000005E-2</v>
      </c>
      <c r="H1492" s="97"/>
      <c r="I1492" s="97"/>
      <c r="J1492" s="97"/>
      <c r="K1492" s="97"/>
    </row>
    <row r="1493" spans="1:11">
      <c r="A1493" s="99"/>
      <c r="C1493" s="91"/>
      <c r="D1493" s="150">
        <v>42089</v>
      </c>
      <c r="E1493" s="151">
        <v>9.7200000000000009E-2</v>
      </c>
      <c r="F1493" s="152">
        <v>2.9527724999999994E-2</v>
      </c>
      <c r="G1493" s="153">
        <f t="shared" si="22"/>
        <v>6.7672275000000018E-2</v>
      </c>
      <c r="H1493" s="97"/>
      <c r="I1493" s="97"/>
      <c r="J1493" s="97"/>
      <c r="K1493" s="97"/>
    </row>
    <row r="1494" spans="1:11">
      <c r="A1494" s="99"/>
      <c r="C1494" s="91"/>
      <c r="D1494" s="150">
        <v>42117</v>
      </c>
      <c r="E1494" s="151">
        <v>0.10199999999999999</v>
      </c>
      <c r="F1494" s="152">
        <v>2.8693315000000007E-2</v>
      </c>
      <c r="G1494" s="153">
        <f t="shared" si="22"/>
        <v>7.3306684999999983E-2</v>
      </c>
      <c r="H1494" s="97"/>
      <c r="I1494" s="97"/>
      <c r="J1494" s="97"/>
      <c r="K1494" s="97"/>
    </row>
    <row r="1495" spans="1:11">
      <c r="C1495" s="91"/>
      <c r="D1495" s="150">
        <v>42123</v>
      </c>
      <c r="E1495" s="151">
        <v>9.5299999999999996E-2</v>
      </c>
      <c r="F1495" s="152">
        <v>2.8574290000000006E-2</v>
      </c>
      <c r="G1495" s="153">
        <f t="shared" si="22"/>
        <v>6.6725709999999994E-2</v>
      </c>
      <c r="H1495" s="97"/>
      <c r="I1495" s="97"/>
      <c r="J1495" s="97"/>
      <c r="K1495" s="97"/>
    </row>
    <row r="1496" spans="1:11">
      <c r="C1496" s="73"/>
      <c r="D1496" s="150">
        <v>42125</v>
      </c>
      <c r="E1496" s="151">
        <v>9.6000000000000002E-2</v>
      </c>
      <c r="F1496" s="152">
        <v>2.852598000000001E-2</v>
      </c>
      <c r="G1496" s="153">
        <f t="shared" si="22"/>
        <v>6.7474019999999996E-2</v>
      </c>
      <c r="H1496" s="97"/>
      <c r="I1496" s="97"/>
      <c r="J1496" s="97"/>
      <c r="K1496" s="97"/>
    </row>
    <row r="1497" spans="1:11">
      <c r="C1497" s="73"/>
      <c r="D1497" s="150">
        <v>42150</v>
      </c>
      <c r="E1497" s="151">
        <v>9.7500000000000003E-2</v>
      </c>
      <c r="F1497" s="152">
        <v>2.8302755000000013E-2</v>
      </c>
      <c r="G1497" s="153">
        <f t="shared" si="22"/>
        <v>6.9197244999999991E-2</v>
      </c>
      <c r="H1497" s="97"/>
      <c r="I1497" s="97"/>
      <c r="J1497" s="97"/>
      <c r="K1497" s="97"/>
    </row>
    <row r="1498" spans="1:11">
      <c r="C1498" s="73"/>
      <c r="D1498" s="150">
        <v>42172</v>
      </c>
      <c r="E1498" s="151">
        <v>0.09</v>
      </c>
      <c r="F1498" s="152">
        <v>2.8206625000000006E-2</v>
      </c>
      <c r="G1498" s="153">
        <f t="shared" si="22"/>
        <v>6.1793374999999991E-2</v>
      </c>
      <c r="H1498" s="97"/>
      <c r="I1498" s="97"/>
      <c r="J1498" s="97"/>
      <c r="K1498" s="97"/>
    </row>
    <row r="1499" spans="1:11">
      <c r="C1499" s="73"/>
      <c r="D1499" s="150">
        <v>42172</v>
      </c>
      <c r="E1499" s="151">
        <v>0.09</v>
      </c>
      <c r="F1499" s="152">
        <v>2.8206625000000006E-2</v>
      </c>
      <c r="G1499" s="153">
        <f t="shared" si="22"/>
        <v>6.1793374999999991E-2</v>
      </c>
      <c r="H1499" s="97"/>
      <c r="I1499" s="97"/>
      <c r="J1499" s="97"/>
      <c r="K1499" s="97"/>
    </row>
    <row r="1500" spans="1:11">
      <c r="D1500" s="150">
        <v>42249</v>
      </c>
      <c r="E1500" s="151">
        <v>9.5000000000000001E-2</v>
      </c>
      <c r="F1500" s="152">
        <v>2.7911319999999993E-2</v>
      </c>
      <c r="G1500" s="153">
        <f t="shared" si="22"/>
        <v>6.7088680000000012E-2</v>
      </c>
      <c r="H1500" s="97"/>
      <c r="I1500" s="97"/>
      <c r="J1500" s="97"/>
      <c r="K1500" s="97"/>
    </row>
    <row r="1501" spans="1:11">
      <c r="D1501" s="150">
        <v>42257</v>
      </c>
      <c r="E1501" s="151">
        <v>9.3000000000000013E-2</v>
      </c>
      <c r="F1501" s="152">
        <v>2.7904534999999991E-2</v>
      </c>
      <c r="G1501" s="153">
        <f t="shared" si="22"/>
        <v>6.5095465000000019E-2</v>
      </c>
      <c r="H1501" s="97"/>
      <c r="I1501" s="97"/>
      <c r="J1501" s="97"/>
      <c r="K1501" s="97"/>
    </row>
    <row r="1502" spans="1:11">
      <c r="D1502" s="155">
        <v>42292</v>
      </c>
      <c r="E1502" s="153">
        <v>0.09</v>
      </c>
      <c r="F1502" s="156">
        <v>2.811312999999999E-2</v>
      </c>
      <c r="G1502" s="153">
        <f t="shared" si="22"/>
        <v>6.188687000000001E-2</v>
      </c>
      <c r="H1502" s="97"/>
      <c r="I1502" s="97"/>
      <c r="J1502" s="97"/>
      <c r="K1502" s="97"/>
    </row>
    <row r="1503" spans="1:11">
      <c r="D1503" s="155">
        <v>42327</v>
      </c>
      <c r="E1503" s="153">
        <v>0.10300000000000001</v>
      </c>
      <c r="F1503" s="156">
        <v>2.8797094999999998E-2</v>
      </c>
      <c r="G1503" s="153">
        <f t="shared" si="22"/>
        <v>7.4202905000000013E-2</v>
      </c>
      <c r="H1503" s="97"/>
      <c r="I1503" s="97"/>
      <c r="J1503" s="97"/>
      <c r="K1503" s="97"/>
    </row>
    <row r="1504" spans="1:11">
      <c r="D1504" s="155">
        <v>42327</v>
      </c>
      <c r="E1504" s="153">
        <v>0.1</v>
      </c>
      <c r="F1504" s="156">
        <v>2.8797094999999998E-2</v>
      </c>
      <c r="G1504" s="153">
        <f t="shared" si="22"/>
        <v>7.1202905000000011E-2</v>
      </c>
      <c r="H1504" s="97"/>
      <c r="I1504" s="97"/>
      <c r="J1504" s="97"/>
      <c r="K1504" s="97"/>
    </row>
    <row r="1505" spans="4:11">
      <c r="D1505" s="155">
        <v>42341</v>
      </c>
      <c r="E1505" s="153">
        <v>0.1</v>
      </c>
      <c r="F1505" s="156">
        <v>2.8957474999999996E-2</v>
      </c>
      <c r="G1505" s="153">
        <f t="shared" si="22"/>
        <v>7.1042525000000009E-2</v>
      </c>
      <c r="H1505" s="97"/>
      <c r="I1505" s="97"/>
      <c r="J1505" s="97"/>
      <c r="K1505" s="97"/>
    </row>
    <row r="1506" spans="4:11">
      <c r="D1506" s="155">
        <v>42347</v>
      </c>
      <c r="E1506" s="153">
        <v>9.1400000000000009E-2</v>
      </c>
      <c r="F1506" s="156">
        <v>2.9017155000000003E-2</v>
      </c>
      <c r="G1506" s="153">
        <f t="shared" si="22"/>
        <v>6.2382845000000006E-2</v>
      </c>
      <c r="H1506" s="97"/>
      <c r="I1506" s="97"/>
      <c r="J1506" s="97"/>
      <c r="K1506" s="97"/>
    </row>
    <row r="1507" spans="4:11">
      <c r="D1507" s="155">
        <v>42347</v>
      </c>
      <c r="E1507" s="153">
        <v>9.1400000000000009E-2</v>
      </c>
      <c r="F1507" s="156">
        <v>2.9017155000000003E-2</v>
      </c>
      <c r="G1507" s="153">
        <f t="shared" si="22"/>
        <v>6.2382845000000006E-2</v>
      </c>
      <c r="H1507" s="97"/>
      <c r="I1507" s="97"/>
      <c r="J1507" s="97"/>
      <c r="K1507" s="97"/>
    </row>
    <row r="1508" spans="4:11">
      <c r="D1508" s="155">
        <v>42349</v>
      </c>
      <c r="E1508" s="153">
        <v>0.10300000000000001</v>
      </c>
      <c r="F1508" s="156">
        <v>2.9030605000000004E-2</v>
      </c>
      <c r="G1508" s="153">
        <f t="shared" si="22"/>
        <v>7.3969395000000007E-2</v>
      </c>
      <c r="H1508" s="97"/>
      <c r="I1508" s="97"/>
      <c r="J1508" s="97"/>
      <c r="K1508" s="97"/>
    </row>
    <row r="1509" spans="4:11">
      <c r="D1509" s="155">
        <v>42353</v>
      </c>
      <c r="E1509" s="153">
        <v>9.6000000000000002E-2</v>
      </c>
      <c r="F1509" s="156">
        <v>2.9051415000000004E-2</v>
      </c>
      <c r="G1509" s="153">
        <f t="shared" si="22"/>
        <v>6.6948585000000005E-2</v>
      </c>
      <c r="H1509" s="97"/>
      <c r="I1509" s="97"/>
      <c r="J1509" s="97"/>
      <c r="K1509" s="97"/>
    </row>
    <row r="1510" spans="4:11">
      <c r="D1510" s="155">
        <v>42355</v>
      </c>
      <c r="E1510" s="153">
        <v>9.6999999999999989E-2</v>
      </c>
      <c r="F1510" s="156">
        <v>2.9078745000000003E-2</v>
      </c>
      <c r="G1510" s="153">
        <f t="shared" si="22"/>
        <v>6.7921254999999986E-2</v>
      </c>
      <c r="H1510" s="97"/>
      <c r="I1510" s="97"/>
      <c r="J1510" s="97"/>
      <c r="K1510" s="97"/>
    </row>
    <row r="1511" spans="4:11">
      <c r="D1511" s="155">
        <v>42356</v>
      </c>
      <c r="E1511" s="153">
        <v>9.5000000000000001E-2</v>
      </c>
      <c r="F1511" s="156">
        <v>2.9089910000000004E-2</v>
      </c>
      <c r="G1511" s="153">
        <f t="shared" si="22"/>
        <v>6.5910090000000005E-2</v>
      </c>
      <c r="H1511" s="97"/>
      <c r="I1511" s="97"/>
      <c r="J1511" s="97"/>
      <c r="K1511" s="97"/>
    </row>
    <row r="1512" spans="4:11">
      <c r="D1512" s="155">
        <v>42368</v>
      </c>
      <c r="E1512" s="153">
        <v>9.5000000000000001E-2</v>
      </c>
      <c r="F1512" s="156">
        <v>2.9265320000000008E-2</v>
      </c>
      <c r="G1512" s="153">
        <f t="shared" si="22"/>
        <v>6.573467999999999E-2</v>
      </c>
      <c r="H1512" s="97"/>
      <c r="I1512" s="97"/>
      <c r="J1512" s="97"/>
      <c r="K1512" s="97"/>
    </row>
    <row r="1513" spans="4:11">
      <c r="D1513" s="155">
        <v>42375</v>
      </c>
      <c r="E1513" s="153">
        <v>9.5000000000000001E-2</v>
      </c>
      <c r="F1513" s="156">
        <v>2.9379435000000016E-2</v>
      </c>
      <c r="G1513" s="153">
        <f t="shared" si="22"/>
        <v>6.5620564999999992E-2</v>
      </c>
      <c r="H1513" s="97"/>
      <c r="I1513" s="97"/>
      <c r="J1513" s="97"/>
      <c r="K1513" s="97"/>
    </row>
    <row r="1514" spans="4:11">
      <c r="D1514" s="155">
        <v>42423</v>
      </c>
      <c r="E1514" s="153">
        <v>9.7500000000000003E-2</v>
      </c>
      <c r="F1514" s="156">
        <v>2.9361715000000014E-2</v>
      </c>
      <c r="G1514" s="153">
        <f t="shared" si="22"/>
        <v>6.8138284999999993E-2</v>
      </c>
      <c r="H1514" s="97"/>
      <c r="I1514" s="97"/>
      <c r="J1514" s="97"/>
      <c r="K1514" s="97"/>
    </row>
    <row r="1515" spans="4:11">
      <c r="D1515" s="155">
        <v>42445</v>
      </c>
      <c r="E1515" s="153">
        <v>9.849999999999999E-2</v>
      </c>
      <c r="F1515" s="156">
        <v>2.9090290000000008E-2</v>
      </c>
      <c r="G1515" s="153">
        <f t="shared" si="22"/>
        <v>6.9409709999999986E-2</v>
      </c>
      <c r="H1515" s="97"/>
      <c r="I1515" s="97"/>
      <c r="J1515" s="97"/>
      <c r="K1515" s="97"/>
    </row>
    <row r="1516" spans="4:11">
      <c r="D1516" s="155">
        <v>42489</v>
      </c>
      <c r="E1516" s="153">
        <v>9.8000000000000004E-2</v>
      </c>
      <c r="F1516" s="156">
        <v>2.8329485000000019E-2</v>
      </c>
      <c r="G1516" s="153">
        <f t="shared" si="22"/>
        <v>6.9670514999999988E-2</v>
      </c>
      <c r="H1516" s="97"/>
      <c r="I1516" s="97"/>
      <c r="J1516" s="97"/>
      <c r="K1516" s="97"/>
    </row>
    <row r="1517" spans="4:11">
      <c r="D1517" s="155">
        <v>42524</v>
      </c>
      <c r="E1517" s="153">
        <v>9.7500000000000003E-2</v>
      </c>
      <c r="F1517" s="156">
        <v>2.8024370000000007E-2</v>
      </c>
      <c r="G1517" s="153">
        <f t="shared" si="22"/>
        <v>6.9475629999999997E-2</v>
      </c>
      <c r="H1517" s="97"/>
      <c r="I1517" s="97"/>
      <c r="J1517" s="97"/>
      <c r="K1517" s="97"/>
    </row>
    <row r="1518" spans="4:11">
      <c r="D1518" s="155">
        <v>42529</v>
      </c>
      <c r="E1518" s="153">
        <v>9.4800000000000009E-2</v>
      </c>
      <c r="F1518" s="156">
        <v>2.7963185000000005E-2</v>
      </c>
      <c r="G1518" s="153">
        <f t="shared" si="22"/>
        <v>6.6836815000000008E-2</v>
      </c>
      <c r="H1518" s="97"/>
      <c r="I1518" s="97"/>
      <c r="J1518" s="97"/>
      <c r="K1518" s="97"/>
    </row>
    <row r="1519" spans="4:11">
      <c r="D1519" s="155">
        <v>42536</v>
      </c>
      <c r="E1519" s="153">
        <v>0.09</v>
      </c>
      <c r="F1519" s="156">
        <v>2.7841974999999998E-2</v>
      </c>
      <c r="G1519" s="153">
        <f t="shared" ref="G1519:G1582" si="23">E1519-F1519</f>
        <v>6.2158024999999999E-2</v>
      </c>
      <c r="H1519" s="97"/>
      <c r="I1519" s="97"/>
      <c r="J1519" s="97"/>
      <c r="K1519" s="97"/>
    </row>
    <row r="1520" spans="4:11">
      <c r="D1520" s="155">
        <v>42536</v>
      </c>
      <c r="E1520" s="153">
        <v>0.09</v>
      </c>
      <c r="F1520" s="156">
        <v>2.7841974999999998E-2</v>
      </c>
      <c r="G1520" s="153">
        <f t="shared" si="23"/>
        <v>6.2158024999999999E-2</v>
      </c>
      <c r="H1520" s="97"/>
      <c r="I1520" s="97"/>
      <c r="J1520" s="97"/>
      <c r="K1520" s="97"/>
    </row>
    <row r="1521" spans="4:11">
      <c r="D1521" s="155">
        <v>42569</v>
      </c>
      <c r="E1521" s="153">
        <v>9.98E-2</v>
      </c>
      <c r="F1521" s="156">
        <v>2.7106674999999986E-2</v>
      </c>
      <c r="G1521" s="153">
        <f t="shared" si="23"/>
        <v>7.2693325000000017E-2</v>
      </c>
      <c r="H1521" s="97"/>
      <c r="I1521" s="97"/>
      <c r="J1521" s="97"/>
      <c r="K1521" s="97"/>
    </row>
    <row r="1522" spans="4:11">
      <c r="D1522" s="155">
        <v>42591</v>
      </c>
      <c r="E1522" s="153">
        <v>9.849999999999999E-2</v>
      </c>
      <c r="F1522" s="156">
        <v>2.6608554999999992E-2</v>
      </c>
      <c r="G1522" s="153">
        <f t="shared" si="23"/>
        <v>7.1891444999999998E-2</v>
      </c>
      <c r="H1522" s="97"/>
      <c r="I1522" s="97"/>
      <c r="J1522" s="97"/>
      <c r="K1522" s="97"/>
    </row>
    <row r="1523" spans="4:11">
      <c r="D1523" s="155">
        <v>42600</v>
      </c>
      <c r="E1523" s="153">
        <v>9.5000000000000001E-2</v>
      </c>
      <c r="F1523" s="156">
        <v>2.6324899999999995E-2</v>
      </c>
      <c r="G1523" s="153">
        <f t="shared" si="23"/>
        <v>6.8675100000000003E-2</v>
      </c>
      <c r="H1523" s="97"/>
      <c r="I1523" s="97"/>
      <c r="J1523" s="97"/>
      <c r="K1523" s="97"/>
    </row>
    <row r="1524" spans="4:11">
      <c r="D1524" s="155">
        <v>42606</v>
      </c>
      <c r="E1524" s="153">
        <v>9.7500000000000003E-2</v>
      </c>
      <c r="F1524" s="156">
        <v>2.6164409999999996E-2</v>
      </c>
      <c r="G1524" s="153">
        <f t="shared" si="23"/>
        <v>7.1335590000000004E-2</v>
      </c>
      <c r="H1524" s="97"/>
      <c r="I1524" s="97"/>
      <c r="J1524" s="97"/>
      <c r="K1524" s="97"/>
    </row>
    <row r="1525" spans="4:11">
      <c r="D1525" s="155">
        <v>42614</v>
      </c>
      <c r="E1525" s="153">
        <v>9.5000000000000001E-2</v>
      </c>
      <c r="F1525" s="156">
        <v>2.5936499999999994E-2</v>
      </c>
      <c r="G1525" s="153">
        <f t="shared" si="23"/>
        <v>6.90635E-2</v>
      </c>
      <c r="H1525" s="97"/>
      <c r="I1525" s="97"/>
      <c r="J1525" s="97"/>
      <c r="K1525" s="97"/>
    </row>
    <row r="1526" spans="4:11">
      <c r="D1526" s="155">
        <v>42621</v>
      </c>
      <c r="E1526" s="153">
        <v>0.1</v>
      </c>
      <c r="F1526" s="156">
        <v>2.576077999999999E-2</v>
      </c>
      <c r="G1526" s="153">
        <f t="shared" si="23"/>
        <v>7.4239220000000022E-2</v>
      </c>
      <c r="H1526" s="97"/>
      <c r="I1526" s="97"/>
      <c r="J1526" s="97"/>
      <c r="K1526" s="97"/>
    </row>
    <row r="1527" spans="4:11">
      <c r="D1527" s="155">
        <v>42641</v>
      </c>
      <c r="E1527" s="153">
        <v>9.5799999999999996E-2</v>
      </c>
      <c r="F1527" s="156">
        <v>2.5363589999999981E-2</v>
      </c>
      <c r="G1527" s="153">
        <f t="shared" si="23"/>
        <v>7.0436410000000019E-2</v>
      </c>
      <c r="H1527" s="97"/>
      <c r="I1527" s="97"/>
      <c r="J1527" s="97"/>
      <c r="K1527" s="97"/>
    </row>
    <row r="1528" spans="4:11">
      <c r="D1528" s="155">
        <v>42643</v>
      </c>
      <c r="E1528" s="153">
        <v>9.9000000000000005E-2</v>
      </c>
      <c r="F1528" s="156">
        <v>2.5297164999999983E-2</v>
      </c>
      <c r="G1528" s="153">
        <f t="shared" si="23"/>
        <v>7.3702835000000022E-2</v>
      </c>
      <c r="H1528" s="97"/>
      <c r="I1528" s="97"/>
      <c r="J1528" s="97"/>
      <c r="K1528" s="97"/>
    </row>
    <row r="1529" spans="4:11">
      <c r="D1529" s="155">
        <v>42683</v>
      </c>
      <c r="E1529" s="153">
        <v>9.8000000000000004E-2</v>
      </c>
      <c r="F1529" s="156">
        <v>2.4823794999999999E-2</v>
      </c>
      <c r="G1529" s="153">
        <f t="shared" si="23"/>
        <v>7.3176205000000008E-2</v>
      </c>
      <c r="H1529" s="97"/>
      <c r="I1529" s="97"/>
      <c r="J1529" s="97"/>
      <c r="K1529" s="97"/>
    </row>
    <row r="1530" spans="4:11">
      <c r="D1530" s="155">
        <v>42684</v>
      </c>
      <c r="E1530" s="153">
        <v>9.5000000000000001E-2</v>
      </c>
      <c r="F1530" s="156">
        <v>2.4837754999999996E-2</v>
      </c>
      <c r="G1530" s="153">
        <f t="shared" si="23"/>
        <v>7.0162245000000012E-2</v>
      </c>
      <c r="H1530" s="97"/>
      <c r="I1530" s="97"/>
      <c r="J1530" s="97"/>
      <c r="K1530" s="97"/>
    </row>
    <row r="1531" spans="4:11">
      <c r="D1531" s="155">
        <v>42689</v>
      </c>
      <c r="E1531" s="153">
        <v>9.5500000000000002E-2</v>
      </c>
      <c r="F1531" s="156">
        <v>2.4893164999999998E-2</v>
      </c>
      <c r="G1531" s="153">
        <f t="shared" si="23"/>
        <v>7.0606835000000007E-2</v>
      </c>
      <c r="H1531" s="97"/>
      <c r="I1531" s="97"/>
      <c r="J1531" s="97"/>
      <c r="K1531" s="97"/>
    </row>
    <row r="1532" spans="4:11">
      <c r="D1532" s="155">
        <v>42692</v>
      </c>
      <c r="E1532" s="153">
        <v>0.1</v>
      </c>
      <c r="F1532" s="156">
        <v>2.4961889999999997E-2</v>
      </c>
      <c r="G1532" s="153">
        <f t="shared" si="23"/>
        <v>7.5038110000000005E-2</v>
      </c>
      <c r="H1532" s="97"/>
      <c r="I1532" s="97"/>
      <c r="J1532" s="97"/>
      <c r="K1532" s="97"/>
    </row>
    <row r="1533" spans="4:11">
      <c r="D1533" s="155">
        <v>42703</v>
      </c>
      <c r="E1533" s="153">
        <v>0.10550000000000001</v>
      </c>
      <c r="F1533" s="156">
        <v>2.5093499999999994E-2</v>
      </c>
      <c r="G1533" s="153">
        <f t="shared" si="23"/>
        <v>8.040650000000002E-2</v>
      </c>
      <c r="H1533" s="97"/>
      <c r="I1533" s="97"/>
      <c r="J1533" s="97"/>
      <c r="K1533" s="97"/>
    </row>
    <row r="1534" spans="4:11">
      <c r="D1534" s="155">
        <v>42705</v>
      </c>
      <c r="E1534" s="153">
        <v>0.1</v>
      </c>
      <c r="F1534" s="156">
        <v>2.5140624999999993E-2</v>
      </c>
      <c r="G1534" s="153">
        <f t="shared" si="23"/>
        <v>7.4859375000000006E-2</v>
      </c>
      <c r="H1534" s="97"/>
      <c r="I1534" s="97"/>
      <c r="J1534" s="97"/>
      <c r="K1534" s="97"/>
    </row>
    <row r="1535" spans="4:11">
      <c r="D1535" s="155">
        <v>42710</v>
      </c>
      <c r="E1535" s="153">
        <v>8.6400000000000005E-2</v>
      </c>
      <c r="F1535" s="156">
        <v>2.5203354999999997E-2</v>
      </c>
      <c r="G1535" s="153">
        <f t="shared" si="23"/>
        <v>6.1196645000000008E-2</v>
      </c>
      <c r="H1535" s="97"/>
      <c r="I1535" s="97"/>
      <c r="J1535" s="97"/>
      <c r="K1535" s="97"/>
    </row>
    <row r="1536" spans="4:11">
      <c r="D1536" s="155">
        <v>42710</v>
      </c>
      <c r="E1536" s="153">
        <v>8.6400000000000005E-2</v>
      </c>
      <c r="F1536" s="156">
        <v>2.5203354999999997E-2</v>
      </c>
      <c r="G1536" s="153">
        <f t="shared" si="23"/>
        <v>6.1196645000000008E-2</v>
      </c>
      <c r="H1536" s="97"/>
      <c r="I1536" s="97"/>
      <c r="J1536" s="97"/>
      <c r="K1536" s="97"/>
    </row>
    <row r="1537" spans="4:11">
      <c r="D1537" s="155">
        <v>42711</v>
      </c>
      <c r="E1537" s="153">
        <v>0.10099999999999999</v>
      </c>
      <c r="F1537" s="156">
        <v>2.5220249999999996E-2</v>
      </c>
      <c r="G1537" s="153">
        <f t="shared" si="23"/>
        <v>7.5779749999999993E-2</v>
      </c>
      <c r="H1537" s="97"/>
      <c r="I1537" s="97"/>
      <c r="J1537" s="97"/>
      <c r="K1537" s="97"/>
    </row>
    <row r="1538" spans="4:11">
      <c r="D1538" s="155">
        <v>42716</v>
      </c>
      <c r="E1538" s="153">
        <v>9.6000000000000002E-2</v>
      </c>
      <c r="F1538" s="156">
        <v>2.528793E-2</v>
      </c>
      <c r="G1538" s="153">
        <f t="shared" si="23"/>
        <v>7.0712070000000002E-2</v>
      </c>
      <c r="H1538" s="97"/>
      <c r="I1538" s="97"/>
      <c r="J1538" s="97"/>
      <c r="K1538" s="97"/>
    </row>
    <row r="1539" spans="4:11">
      <c r="D1539" s="155">
        <v>42718</v>
      </c>
      <c r="E1539" s="153">
        <v>9.0999999999999998E-2</v>
      </c>
      <c r="F1539" s="156">
        <v>2.5338645E-2</v>
      </c>
      <c r="G1539" s="153">
        <f t="shared" si="23"/>
        <v>6.5661355000000005E-2</v>
      </c>
      <c r="H1539" s="97"/>
      <c r="I1539" s="97"/>
      <c r="J1539" s="97"/>
      <c r="K1539" s="97"/>
    </row>
    <row r="1540" spans="4:11">
      <c r="D1540" s="155">
        <v>42723</v>
      </c>
      <c r="E1540" s="153">
        <v>9.3699999999999992E-2</v>
      </c>
      <c r="F1540" s="156">
        <v>2.5402494999999997E-2</v>
      </c>
      <c r="G1540" s="153">
        <f t="shared" si="23"/>
        <v>6.8297504999999994E-2</v>
      </c>
      <c r="H1540" s="97"/>
      <c r="I1540" s="97"/>
      <c r="J1540" s="97"/>
      <c r="K1540" s="97"/>
    </row>
    <row r="1541" spans="4:11">
      <c r="D1541" s="155">
        <v>42723</v>
      </c>
      <c r="E1541" s="153">
        <v>0.09</v>
      </c>
      <c r="F1541" s="156">
        <v>2.5402494999999997E-2</v>
      </c>
      <c r="G1541" s="153">
        <f t="shared" si="23"/>
        <v>6.4597505E-2</v>
      </c>
      <c r="H1541" s="97"/>
      <c r="I1541" s="97"/>
      <c r="J1541" s="97"/>
      <c r="K1541" s="97"/>
    </row>
    <row r="1542" spans="4:11">
      <c r="D1542" s="155">
        <v>42726</v>
      </c>
      <c r="E1542" s="153">
        <v>9.9000000000000005E-2</v>
      </c>
      <c r="F1542" s="156">
        <v>2.5464880000000002E-2</v>
      </c>
      <c r="G1542" s="153">
        <f t="shared" si="23"/>
        <v>7.3535120000000009E-2</v>
      </c>
      <c r="H1542" s="97"/>
      <c r="I1542" s="97"/>
      <c r="J1542" s="97"/>
      <c r="K1542" s="97"/>
    </row>
    <row r="1543" spans="4:11">
      <c r="D1543" s="155">
        <v>42726</v>
      </c>
      <c r="E1543" s="153">
        <v>9.6000000000000002E-2</v>
      </c>
      <c r="F1543" s="156">
        <v>2.5464880000000002E-2</v>
      </c>
      <c r="G1543" s="153">
        <f t="shared" si="23"/>
        <v>7.0535120000000007E-2</v>
      </c>
      <c r="H1543" s="97"/>
      <c r="I1543" s="97"/>
      <c r="J1543" s="97"/>
      <c r="K1543" s="97"/>
    </row>
    <row r="1544" spans="4:11">
      <c r="D1544" s="155">
        <v>42732</v>
      </c>
      <c r="E1544" s="153">
        <v>9.5000000000000001E-2</v>
      </c>
      <c r="F1544" s="156">
        <v>2.5548925000000007E-2</v>
      </c>
      <c r="G1544" s="153">
        <f t="shared" si="23"/>
        <v>6.9451075000000001E-2</v>
      </c>
      <c r="H1544" s="97"/>
      <c r="I1544" s="97"/>
      <c r="J1544" s="97"/>
      <c r="K1544" s="97"/>
    </row>
    <row r="1545" spans="4:11">
      <c r="D1545" s="155">
        <v>42753</v>
      </c>
      <c r="E1545" s="153">
        <v>9.4499999999999987E-2</v>
      </c>
      <c r="F1545" s="156">
        <v>2.5849335000000015E-2</v>
      </c>
      <c r="G1545" s="153">
        <f t="shared" si="23"/>
        <v>6.8650664999999972E-2</v>
      </c>
      <c r="H1545" s="97"/>
      <c r="I1545" s="97"/>
      <c r="J1545" s="97"/>
      <c r="K1545" s="97"/>
    </row>
    <row r="1546" spans="4:11">
      <c r="D1546" s="155">
        <v>42759</v>
      </c>
      <c r="E1546" s="153">
        <v>0.09</v>
      </c>
      <c r="F1546" s="156">
        <v>2.5939180000000017E-2</v>
      </c>
      <c r="G1546" s="153">
        <f t="shared" si="23"/>
        <v>6.4060819999999977E-2</v>
      </c>
      <c r="H1546" s="97"/>
      <c r="I1546" s="97"/>
      <c r="J1546" s="97"/>
      <c r="K1546" s="97"/>
    </row>
    <row r="1547" spans="4:11">
      <c r="D1547" s="155">
        <v>42766</v>
      </c>
      <c r="E1547" s="153">
        <v>0.10099999999999999</v>
      </c>
      <c r="F1547" s="156">
        <v>2.6031590000000011E-2</v>
      </c>
      <c r="G1547" s="153">
        <f t="shared" si="23"/>
        <v>7.4968409999999985E-2</v>
      </c>
      <c r="H1547" s="97"/>
      <c r="I1547" s="97"/>
      <c r="J1547" s="97"/>
      <c r="K1547" s="97"/>
    </row>
    <row r="1548" spans="4:11">
      <c r="D1548" s="155">
        <v>42781</v>
      </c>
      <c r="E1548" s="153">
        <v>9.6000000000000002E-2</v>
      </c>
      <c r="F1548" s="156">
        <v>2.6248585000000012E-2</v>
      </c>
      <c r="G1548" s="153">
        <f t="shared" si="23"/>
        <v>6.9751414999999983E-2</v>
      </c>
      <c r="H1548" s="97"/>
      <c r="I1548" s="97"/>
      <c r="J1548" s="97"/>
      <c r="K1548" s="97"/>
    </row>
    <row r="1549" spans="4:11">
      <c r="D1549" s="155">
        <v>42788</v>
      </c>
      <c r="E1549" s="153">
        <v>9.6000000000000002E-2</v>
      </c>
      <c r="F1549" s="156">
        <v>2.6356929999999997E-2</v>
      </c>
      <c r="G1549" s="153">
        <f t="shared" si="23"/>
        <v>6.9643070000000001E-2</v>
      </c>
      <c r="H1549" s="97"/>
      <c r="I1549" s="97"/>
      <c r="J1549" s="97"/>
      <c r="K1549" s="97"/>
    </row>
    <row r="1550" spans="4:11">
      <c r="D1550" s="155">
        <v>42790</v>
      </c>
      <c r="E1550" s="153">
        <v>9.7500000000000003E-2</v>
      </c>
      <c r="F1550" s="156">
        <v>2.6391599999999994E-2</v>
      </c>
      <c r="G1550" s="153">
        <f t="shared" si="23"/>
        <v>7.1108400000000016E-2</v>
      </c>
      <c r="H1550" s="97"/>
      <c r="I1550" s="97"/>
      <c r="J1550" s="97"/>
      <c r="K1550" s="97"/>
    </row>
    <row r="1551" spans="4:11">
      <c r="D1551" s="155">
        <v>42794</v>
      </c>
      <c r="E1551" s="153">
        <v>0.10099999999999999</v>
      </c>
      <c r="F1551" s="156">
        <v>2.6427164999999992E-2</v>
      </c>
      <c r="G1551" s="153">
        <f t="shared" si="23"/>
        <v>7.4572835000000004E-2</v>
      </c>
      <c r="H1551" s="97"/>
      <c r="I1551" s="97"/>
      <c r="J1551" s="97"/>
      <c r="K1551" s="97"/>
    </row>
    <row r="1552" spans="4:11">
      <c r="D1552" s="155">
        <v>42796</v>
      </c>
      <c r="E1552" s="153">
        <v>9.4100000000000003E-2</v>
      </c>
      <c r="F1552" s="156">
        <v>2.6468634999999997E-2</v>
      </c>
      <c r="G1552" s="153">
        <f t="shared" si="23"/>
        <v>6.7631364999999999E-2</v>
      </c>
      <c r="H1552" s="97"/>
      <c r="I1552" s="97"/>
      <c r="J1552" s="97"/>
      <c r="K1552" s="97"/>
    </row>
    <row r="1553" spans="4:11">
      <c r="D1553" s="155">
        <v>42814</v>
      </c>
      <c r="E1553" s="153">
        <v>9.5000000000000001E-2</v>
      </c>
      <c r="F1553" s="156">
        <v>2.6819209999999996E-2</v>
      </c>
      <c r="G1553" s="153">
        <f t="shared" si="23"/>
        <v>6.8180790000000005E-2</v>
      </c>
      <c r="H1553" s="97"/>
      <c r="I1553" s="97"/>
      <c r="J1553" s="97"/>
      <c r="K1553" s="97"/>
    </row>
    <row r="1554" spans="4:11">
      <c r="D1554" s="155">
        <v>42829</v>
      </c>
      <c r="E1554" s="153">
        <v>0.10249999999999999</v>
      </c>
      <c r="F1554" s="156">
        <v>2.7140674999999989E-2</v>
      </c>
      <c r="G1554" s="153">
        <f t="shared" si="23"/>
        <v>7.5359325000000005E-2</v>
      </c>
      <c r="H1554" s="97"/>
      <c r="I1554" s="97"/>
      <c r="J1554" s="97"/>
      <c r="K1554" s="97"/>
    </row>
    <row r="1555" spans="4:11">
      <c r="D1555" s="155">
        <v>42837</v>
      </c>
      <c r="E1555" s="153">
        <v>9.4E-2</v>
      </c>
      <c r="F1555" s="156">
        <v>2.7362629999999992E-2</v>
      </c>
      <c r="G1555" s="153">
        <f t="shared" si="23"/>
        <v>6.6637370000000001E-2</v>
      </c>
      <c r="H1555" s="97"/>
      <c r="I1555" s="97"/>
      <c r="J1555" s="97"/>
      <c r="K1555" s="97"/>
    </row>
    <row r="1556" spans="4:11">
      <c r="D1556" s="155">
        <v>42845</v>
      </c>
      <c r="E1556" s="153">
        <v>9.5000000000000001E-2</v>
      </c>
      <c r="F1556" s="156">
        <v>2.7575824999999981E-2</v>
      </c>
      <c r="G1556" s="153">
        <f t="shared" si="23"/>
        <v>6.7424175000000017E-2</v>
      </c>
      <c r="H1556" s="97"/>
      <c r="I1556" s="97"/>
      <c r="J1556" s="97"/>
      <c r="K1556" s="97"/>
    </row>
    <row r="1557" spans="4:11">
      <c r="D1557" s="155">
        <v>42858</v>
      </c>
      <c r="E1557" s="153">
        <v>9.5000000000000001E-2</v>
      </c>
      <c r="F1557" s="156">
        <v>2.7883474999999994E-2</v>
      </c>
      <c r="G1557" s="153">
        <f t="shared" si="23"/>
        <v>6.711652500000001E-2</v>
      </c>
      <c r="H1557" s="97"/>
      <c r="I1557" s="97"/>
      <c r="J1557" s="97"/>
      <c r="K1557" s="97"/>
    </row>
    <row r="1558" spans="4:11">
      <c r="D1558" s="155">
        <v>42866</v>
      </c>
      <c r="E1558" s="153">
        <v>9.1999999999999998E-2</v>
      </c>
      <c r="F1558" s="156">
        <v>2.8111265000000003E-2</v>
      </c>
      <c r="G1558" s="153">
        <f t="shared" si="23"/>
        <v>6.3888735000000002E-2</v>
      </c>
      <c r="H1558" s="97"/>
      <c r="I1558" s="97"/>
      <c r="J1558" s="97"/>
      <c r="K1558" s="97"/>
    </row>
    <row r="1559" spans="4:11">
      <c r="D1559" s="155">
        <v>42873</v>
      </c>
      <c r="E1559" s="153">
        <v>9.5000000000000001E-2</v>
      </c>
      <c r="F1559" s="156">
        <v>2.8282245000000011E-2</v>
      </c>
      <c r="G1559" s="153">
        <f t="shared" si="23"/>
        <v>6.671775499999999E-2</v>
      </c>
      <c r="H1559" s="97"/>
      <c r="I1559" s="97"/>
      <c r="J1559" s="97"/>
      <c r="K1559" s="97"/>
    </row>
    <row r="1560" spans="4:11">
      <c r="D1560" s="155">
        <v>42878</v>
      </c>
      <c r="E1560" s="153">
        <v>9.6999999999999989E-2</v>
      </c>
      <c r="F1560" s="156">
        <v>2.8379370000000004E-2</v>
      </c>
      <c r="G1560" s="153">
        <f t="shared" si="23"/>
        <v>6.8620629999999988E-2</v>
      </c>
      <c r="H1560" s="97"/>
      <c r="I1560" s="97"/>
      <c r="J1560" s="97"/>
      <c r="K1560" s="97"/>
    </row>
    <row r="1561" spans="4:11">
      <c r="D1561" s="155">
        <v>42902</v>
      </c>
      <c r="E1561" s="153">
        <v>9.6500000000000002E-2</v>
      </c>
      <c r="F1561" s="156">
        <v>2.8911910000000009E-2</v>
      </c>
      <c r="G1561" s="153">
        <f t="shared" si="23"/>
        <v>6.758808999999999E-2</v>
      </c>
      <c r="H1561" s="97"/>
      <c r="I1561" s="97"/>
      <c r="J1561" s="97"/>
      <c r="K1561" s="97"/>
    </row>
    <row r="1562" spans="4:11">
      <c r="D1562" s="155">
        <v>42908</v>
      </c>
      <c r="E1562" s="153">
        <v>9.6999999999999989E-2</v>
      </c>
      <c r="F1562" s="156">
        <v>2.8971930000000014E-2</v>
      </c>
      <c r="G1562" s="153">
        <f t="shared" si="23"/>
        <v>6.8028069999999968E-2</v>
      </c>
      <c r="H1562" s="97"/>
      <c r="I1562" s="97"/>
      <c r="J1562" s="97"/>
      <c r="K1562" s="97"/>
    </row>
    <row r="1563" spans="4:11">
      <c r="D1563" s="155">
        <v>42908</v>
      </c>
      <c r="E1563" s="153">
        <v>9.6999999999999989E-2</v>
      </c>
      <c r="F1563" s="156">
        <v>2.8971930000000014E-2</v>
      </c>
      <c r="G1563" s="153">
        <f t="shared" si="23"/>
        <v>6.8028069999999968E-2</v>
      </c>
      <c r="H1563" s="97"/>
      <c r="I1563" s="97"/>
      <c r="J1563" s="97"/>
      <c r="K1563" s="97"/>
    </row>
    <row r="1564" spans="4:11">
      <c r="D1564" s="155">
        <v>42940</v>
      </c>
      <c r="E1564" s="153">
        <v>9.5000000000000001E-2</v>
      </c>
      <c r="F1564" s="156">
        <v>2.9456445000000019E-2</v>
      </c>
      <c r="G1564" s="153">
        <f t="shared" si="23"/>
        <v>6.5543554999999976E-2</v>
      </c>
      <c r="H1564" s="97"/>
      <c r="I1564" s="97"/>
      <c r="J1564" s="97"/>
      <c r="K1564" s="97"/>
    </row>
    <row r="1565" spans="4:11">
      <c r="D1565" s="155">
        <v>42962</v>
      </c>
      <c r="E1565" s="153">
        <v>0.1</v>
      </c>
      <c r="F1565" s="156">
        <v>2.9691330000000005E-2</v>
      </c>
      <c r="G1565" s="153">
        <f t="shared" si="23"/>
        <v>7.0308670000000004E-2</v>
      </c>
      <c r="H1565" s="97"/>
      <c r="I1565" s="97"/>
      <c r="J1565" s="97"/>
      <c r="K1565" s="97"/>
    </row>
    <row r="1566" spans="4:11">
      <c r="D1566" s="155">
        <v>43000</v>
      </c>
      <c r="E1566" s="153">
        <v>9.6000000000000002E-2</v>
      </c>
      <c r="F1566" s="156">
        <v>2.9301384999999996E-2</v>
      </c>
      <c r="G1566" s="153">
        <f t="shared" si="23"/>
        <v>6.6698615000000003E-2</v>
      </c>
      <c r="H1566" s="97"/>
      <c r="I1566" s="97"/>
      <c r="J1566" s="97"/>
      <c r="K1566" s="97"/>
    </row>
    <row r="1567" spans="4:11">
      <c r="D1567" s="155">
        <v>43006</v>
      </c>
      <c r="E1567" s="153">
        <v>9.8000000000000004E-2</v>
      </c>
      <c r="F1567" s="156">
        <v>2.9240089999999993E-2</v>
      </c>
      <c r="G1567" s="153">
        <f t="shared" si="23"/>
        <v>6.8759910000000007E-2</v>
      </c>
      <c r="H1567" s="97"/>
      <c r="I1567" s="97"/>
      <c r="J1567" s="97"/>
      <c r="K1567" s="97"/>
    </row>
    <row r="1568" spans="4:11">
      <c r="D1568" s="155">
        <v>43028</v>
      </c>
      <c r="E1568" s="153">
        <v>9.5000000000000001E-2</v>
      </c>
      <c r="F1568" s="156">
        <v>2.9102729999999986E-2</v>
      </c>
      <c r="G1568" s="153">
        <f t="shared" si="23"/>
        <v>6.5897270000000008E-2</v>
      </c>
      <c r="H1568" s="97"/>
      <c r="I1568" s="97"/>
      <c r="J1568" s="97"/>
      <c r="K1568" s="97"/>
    </row>
    <row r="1569" spans="4:11">
      <c r="D1569" s="155">
        <v>43034</v>
      </c>
      <c r="E1569" s="153">
        <v>0.10300000000000001</v>
      </c>
      <c r="F1569" s="156">
        <v>2.9090164999999994E-2</v>
      </c>
      <c r="G1569" s="153">
        <f t="shared" si="23"/>
        <v>7.3909835000000007E-2</v>
      </c>
      <c r="H1569" s="97"/>
      <c r="I1569" s="97"/>
      <c r="J1569" s="97"/>
      <c r="K1569" s="97"/>
    </row>
    <row r="1570" spans="4:11">
      <c r="D1570" s="155">
        <v>43034</v>
      </c>
      <c r="E1570" s="153">
        <v>0.10249999999999999</v>
      </c>
      <c r="F1570" s="156">
        <v>2.9090164999999994E-2</v>
      </c>
      <c r="G1570" s="153">
        <f t="shared" si="23"/>
        <v>7.3409835000000007E-2</v>
      </c>
      <c r="H1570" s="97"/>
      <c r="I1570" s="97"/>
      <c r="J1570" s="97"/>
      <c r="K1570" s="97"/>
    </row>
    <row r="1571" spans="4:11">
      <c r="D1571" s="155">
        <v>43034</v>
      </c>
      <c r="E1571" s="153">
        <v>0.10199999999999999</v>
      </c>
      <c r="F1571" s="156">
        <v>2.9090164999999994E-2</v>
      </c>
      <c r="G1571" s="153">
        <f t="shared" si="23"/>
        <v>7.2909835000000006E-2</v>
      </c>
      <c r="H1571" s="97"/>
      <c r="I1571" s="97"/>
      <c r="J1571" s="97"/>
      <c r="K1571" s="97"/>
    </row>
    <row r="1572" spans="4:11">
      <c r="D1572" s="155">
        <v>43045</v>
      </c>
      <c r="E1572" s="153">
        <v>0.10249999999999999</v>
      </c>
      <c r="F1572" s="156">
        <v>2.9018409999999991E-2</v>
      </c>
      <c r="G1572" s="153">
        <f t="shared" si="23"/>
        <v>7.3481589999999999E-2</v>
      </c>
      <c r="H1572" s="97"/>
      <c r="I1572" s="97"/>
      <c r="J1572" s="97"/>
      <c r="K1572" s="97"/>
    </row>
    <row r="1573" spans="4:11">
      <c r="D1573" s="155">
        <v>43054</v>
      </c>
      <c r="E1573" s="153">
        <v>0.1195</v>
      </c>
      <c r="F1573" s="156">
        <v>2.8938514999999988E-2</v>
      </c>
      <c r="G1573" s="153">
        <f t="shared" si="23"/>
        <v>9.0561485000000011E-2</v>
      </c>
      <c r="H1573" s="97"/>
      <c r="I1573" s="97"/>
      <c r="J1573" s="97"/>
      <c r="K1573" s="97"/>
    </row>
    <row r="1574" spans="4:11">
      <c r="D1574" s="155">
        <v>43069</v>
      </c>
      <c r="E1574" s="153">
        <v>0.1</v>
      </c>
      <c r="F1574" s="156">
        <v>2.8798649999999995E-2</v>
      </c>
      <c r="G1574" s="153">
        <f t="shared" si="23"/>
        <v>7.120135000000001E-2</v>
      </c>
      <c r="H1574" s="97"/>
      <c r="I1574" s="97"/>
      <c r="J1574" s="97"/>
      <c r="K1574" s="97"/>
    </row>
    <row r="1575" spans="4:11">
      <c r="D1575" s="155">
        <v>43069</v>
      </c>
      <c r="E1575" s="153">
        <v>0.1</v>
      </c>
      <c r="F1575" s="156">
        <v>2.8798649999999995E-2</v>
      </c>
      <c r="G1575" s="153">
        <f t="shared" si="23"/>
        <v>7.120135000000001E-2</v>
      </c>
      <c r="H1575" s="97"/>
      <c r="I1575" s="97"/>
      <c r="J1575" s="97"/>
      <c r="K1575" s="97"/>
    </row>
    <row r="1576" spans="4:11">
      <c r="D1576" s="155">
        <v>43074</v>
      </c>
      <c r="E1576" s="153">
        <v>9.5000000000000001E-2</v>
      </c>
      <c r="F1576" s="156">
        <v>2.8765014999999994E-2</v>
      </c>
      <c r="G1576" s="153">
        <f t="shared" si="23"/>
        <v>6.623498500000001E-2</v>
      </c>
      <c r="H1576" s="97"/>
      <c r="I1576" s="97"/>
      <c r="J1576" s="97"/>
      <c r="K1576" s="97"/>
    </row>
    <row r="1577" spans="4:11">
      <c r="D1577" s="155">
        <v>43075</v>
      </c>
      <c r="E1577" s="153">
        <v>8.4000000000000005E-2</v>
      </c>
      <c r="F1577" s="156">
        <v>2.8748474999999996E-2</v>
      </c>
      <c r="G1577" s="153">
        <f t="shared" si="23"/>
        <v>5.525152500000001E-2</v>
      </c>
      <c r="H1577" s="97"/>
      <c r="I1577" s="97"/>
      <c r="J1577" s="97"/>
      <c r="K1577" s="97"/>
    </row>
    <row r="1578" spans="4:11">
      <c r="D1578" s="155">
        <v>43075</v>
      </c>
      <c r="E1578" s="153">
        <v>8.4000000000000005E-2</v>
      </c>
      <c r="F1578" s="156">
        <v>2.8748474999999996E-2</v>
      </c>
      <c r="G1578" s="153">
        <f t="shared" si="23"/>
        <v>5.525152500000001E-2</v>
      </c>
      <c r="H1578" s="97"/>
      <c r="I1578" s="97"/>
      <c r="J1578" s="97"/>
      <c r="K1578" s="97"/>
    </row>
    <row r="1579" spans="4:11">
      <c r="D1579" s="155">
        <v>43076</v>
      </c>
      <c r="E1579" s="153">
        <v>9.8000000000000004E-2</v>
      </c>
      <c r="F1579" s="156">
        <v>2.8732865E-2</v>
      </c>
      <c r="G1579" s="153">
        <f t="shared" si="23"/>
        <v>6.9267135000000007E-2</v>
      </c>
      <c r="H1579" s="97"/>
      <c r="I1579" s="97"/>
      <c r="J1579" s="97"/>
      <c r="K1579" s="97"/>
    </row>
    <row r="1580" spans="4:11">
      <c r="D1580" s="155">
        <v>43083</v>
      </c>
      <c r="E1580" s="153">
        <v>9.6500000000000002E-2</v>
      </c>
      <c r="F1580" s="156">
        <v>2.8638839999999992E-2</v>
      </c>
      <c r="G1580" s="153">
        <f t="shared" si="23"/>
        <v>6.7861160000000004E-2</v>
      </c>
      <c r="H1580" s="97"/>
      <c r="I1580" s="97"/>
      <c r="J1580" s="97"/>
      <c r="K1580" s="97"/>
    </row>
    <row r="1581" spans="4:11">
      <c r="D1581" s="155">
        <v>43083</v>
      </c>
      <c r="E1581" s="153">
        <v>9.6000000000000002E-2</v>
      </c>
      <c r="F1581" s="156">
        <v>2.8638839999999992E-2</v>
      </c>
      <c r="G1581" s="153">
        <f t="shared" si="23"/>
        <v>6.7361160000000003E-2</v>
      </c>
      <c r="H1581" s="97"/>
      <c r="I1581" s="97"/>
      <c r="J1581" s="97"/>
      <c r="K1581" s="97"/>
    </row>
    <row r="1582" spans="4:11">
      <c r="D1582" s="155">
        <v>43087</v>
      </c>
      <c r="E1582" s="153">
        <v>9.5000000000000001E-2</v>
      </c>
      <c r="F1582" s="156">
        <v>2.8591394999999995E-2</v>
      </c>
      <c r="G1582" s="153">
        <f t="shared" si="23"/>
        <v>6.6408605000000009E-2</v>
      </c>
      <c r="H1582" s="97"/>
      <c r="I1582" s="97"/>
      <c r="J1582" s="97"/>
      <c r="K1582" s="97"/>
    </row>
    <row r="1583" spans="4:11">
      <c r="D1583" s="155">
        <v>43089</v>
      </c>
      <c r="E1583" s="153">
        <v>9.5799999999999996E-2</v>
      </c>
      <c r="F1583" s="156">
        <v>2.8562129999999995E-2</v>
      </c>
      <c r="G1583" s="153">
        <f t="shared" ref="G1583:G1646" si="24">E1583-F1583</f>
        <v>6.7237870000000005E-2</v>
      </c>
      <c r="H1583" s="97"/>
      <c r="I1583" s="97"/>
      <c r="J1583" s="97"/>
      <c r="K1583" s="97"/>
    </row>
    <row r="1584" spans="4:11">
      <c r="D1584" s="155">
        <v>43090</v>
      </c>
      <c r="E1584" s="153">
        <v>9.0999999999999998E-2</v>
      </c>
      <c r="F1584" s="156">
        <v>2.854669499999999E-2</v>
      </c>
      <c r="G1584" s="153">
        <f t="shared" si="24"/>
        <v>6.2453305000000008E-2</v>
      </c>
      <c r="H1584" s="97"/>
      <c r="I1584" s="97"/>
      <c r="J1584" s="97"/>
      <c r="K1584" s="97"/>
    </row>
    <row r="1585" spans="4:11">
      <c r="D1585" s="155">
        <v>43097</v>
      </c>
      <c r="E1585" s="153">
        <v>9.5000000000000001E-2</v>
      </c>
      <c r="F1585" s="156">
        <v>2.8482739999999986E-2</v>
      </c>
      <c r="G1585" s="153">
        <f t="shared" si="24"/>
        <v>6.6517260000000022E-2</v>
      </c>
      <c r="H1585" s="97"/>
      <c r="I1585" s="97"/>
      <c r="J1585" s="97"/>
      <c r="K1585" s="97"/>
    </row>
    <row r="1586" spans="4:11">
      <c r="D1586" s="155">
        <v>43098</v>
      </c>
      <c r="E1586" s="153">
        <v>9.5100000000000004E-2</v>
      </c>
      <c r="F1586" s="156">
        <v>2.8469064999999984E-2</v>
      </c>
      <c r="G1586" s="153">
        <f t="shared" si="24"/>
        <v>6.6630935000000016E-2</v>
      </c>
      <c r="H1586" s="97"/>
      <c r="I1586" s="97"/>
      <c r="J1586" s="97"/>
      <c r="K1586" s="97"/>
    </row>
    <row r="1587" spans="4:11">
      <c r="D1587" s="155">
        <v>43118</v>
      </c>
      <c r="E1587" s="153">
        <v>9.6999999999999989E-2</v>
      </c>
      <c r="F1587" s="156">
        <v>2.837019499999999E-2</v>
      </c>
      <c r="G1587" s="153">
        <f t="shared" si="24"/>
        <v>6.8629805000000002E-2</v>
      </c>
      <c r="H1587" s="97"/>
      <c r="I1587" s="97"/>
      <c r="J1587" s="97"/>
      <c r="K1587" s="97"/>
    </row>
    <row r="1588" spans="4:11">
      <c r="D1588" s="155">
        <v>43131</v>
      </c>
      <c r="E1588" s="153">
        <v>9.3000000000000013E-2</v>
      </c>
      <c r="F1588" s="156">
        <v>2.8377099999999992E-2</v>
      </c>
      <c r="G1588" s="153">
        <f t="shared" si="24"/>
        <v>6.4622900000000025E-2</v>
      </c>
      <c r="H1588" s="97"/>
      <c r="I1588" s="97"/>
      <c r="J1588" s="97"/>
      <c r="K1588" s="97"/>
    </row>
    <row r="1589" spans="4:11">
      <c r="D1589" s="155">
        <v>43133</v>
      </c>
      <c r="E1589" s="153">
        <v>9.98E-2</v>
      </c>
      <c r="F1589" s="156">
        <v>2.8386894999999992E-2</v>
      </c>
      <c r="G1589" s="153">
        <f t="shared" si="24"/>
        <v>7.1413105000000004E-2</v>
      </c>
      <c r="H1589" s="97"/>
      <c r="I1589" s="97"/>
      <c r="J1589" s="97"/>
      <c r="K1589" s="97"/>
    </row>
    <row r="1590" spans="4:11">
      <c r="D1590" s="155">
        <v>43154</v>
      </c>
      <c r="E1590" s="153">
        <v>9.9000000000000005E-2</v>
      </c>
      <c r="F1590" s="156">
        <v>2.8502739999999985E-2</v>
      </c>
      <c r="G1590" s="153">
        <f t="shared" si="24"/>
        <v>7.049726000000002E-2</v>
      </c>
      <c r="H1590" s="97"/>
      <c r="I1590" s="97"/>
      <c r="J1590" s="97"/>
      <c r="K1590" s="97"/>
    </row>
    <row r="1591" spans="4:11">
      <c r="D1591" s="155">
        <v>43171</v>
      </c>
      <c r="E1591" s="153">
        <v>9.2499999999999999E-2</v>
      </c>
      <c r="F1591" s="156">
        <v>2.8640164999999992E-2</v>
      </c>
      <c r="G1591" s="153">
        <f t="shared" si="24"/>
        <v>6.3859835000000004E-2</v>
      </c>
      <c r="H1591" s="97"/>
      <c r="I1591" s="97"/>
      <c r="J1591" s="97"/>
      <c r="K1591" s="97"/>
    </row>
    <row r="1592" spans="4:11">
      <c r="D1592" s="155">
        <v>43174</v>
      </c>
      <c r="E1592" s="153">
        <v>0.09</v>
      </c>
      <c r="F1592" s="156">
        <v>2.8675874999999997E-2</v>
      </c>
      <c r="G1592" s="153">
        <f t="shared" si="24"/>
        <v>6.1324125E-2</v>
      </c>
      <c r="H1592" s="97"/>
      <c r="I1592" s="97"/>
      <c r="J1592" s="97"/>
      <c r="K1592" s="97"/>
    </row>
    <row r="1593" spans="4:11">
      <c r="D1593" s="155">
        <v>43188</v>
      </c>
      <c r="E1593" s="153">
        <v>0.1</v>
      </c>
      <c r="F1593" s="156">
        <v>2.8813670000000013E-2</v>
      </c>
      <c r="G1593" s="153">
        <f t="shared" si="24"/>
        <v>7.1186329999999992E-2</v>
      </c>
      <c r="H1593" s="97"/>
      <c r="I1593" s="97"/>
      <c r="J1593" s="97"/>
      <c r="K1593" s="97"/>
    </row>
    <row r="1594" spans="4:11">
      <c r="D1594" s="155">
        <v>43202</v>
      </c>
      <c r="E1594" s="153">
        <v>9.9000000000000005E-2</v>
      </c>
      <c r="F1594" s="156">
        <v>2.8917130000000024E-2</v>
      </c>
      <c r="G1594" s="153">
        <f t="shared" si="24"/>
        <v>7.0082869999999978E-2</v>
      </c>
      <c r="H1594" s="97"/>
      <c r="I1594" s="97"/>
      <c r="J1594" s="97"/>
      <c r="K1594" s="97"/>
    </row>
    <row r="1595" spans="4:11">
      <c r="D1595" s="155">
        <v>43203</v>
      </c>
      <c r="E1595" s="153">
        <v>9.7299999999999998E-2</v>
      </c>
      <c r="F1595" s="156">
        <v>2.8922035000000023E-2</v>
      </c>
      <c r="G1595" s="153">
        <f t="shared" si="24"/>
        <v>6.8377964999999971E-2</v>
      </c>
      <c r="H1595" s="97"/>
      <c r="I1595" s="97"/>
      <c r="J1595" s="97"/>
      <c r="K1595" s="97"/>
    </row>
    <row r="1596" spans="4:11">
      <c r="D1596" s="155">
        <v>43208</v>
      </c>
      <c r="E1596" s="153">
        <v>0.1</v>
      </c>
      <c r="F1596" s="156">
        <v>2.894057500000002E-2</v>
      </c>
      <c r="G1596" s="153">
        <f t="shared" si="24"/>
        <v>7.1059424999999982E-2</v>
      </c>
      <c r="H1596" s="97"/>
      <c r="I1596" s="97"/>
      <c r="J1596" s="97"/>
      <c r="K1596" s="97"/>
    </row>
    <row r="1597" spans="4:11">
      <c r="D1597" s="155">
        <v>43208</v>
      </c>
      <c r="E1597" s="153">
        <v>9.2499999999999999E-2</v>
      </c>
      <c r="F1597" s="156">
        <v>2.894057500000002E-2</v>
      </c>
      <c r="G1597" s="153">
        <f t="shared" si="24"/>
        <v>6.3559424999999975E-2</v>
      </c>
      <c r="H1597" s="97"/>
      <c r="I1597" s="97"/>
      <c r="J1597" s="97"/>
      <c r="K1597" s="97"/>
    </row>
    <row r="1598" spans="4:11">
      <c r="D1598" s="155">
        <v>43216</v>
      </c>
      <c r="E1598" s="153">
        <v>9.5000000000000001E-2</v>
      </c>
      <c r="F1598" s="156">
        <v>2.9024460000000026E-2</v>
      </c>
      <c r="G1598" s="153">
        <f t="shared" si="24"/>
        <v>6.5975539999999971E-2</v>
      </c>
      <c r="H1598" s="97"/>
      <c r="I1598" s="97"/>
      <c r="J1598" s="97"/>
      <c r="K1598" s="97"/>
    </row>
    <row r="1599" spans="4:11">
      <c r="D1599" s="155">
        <v>43250</v>
      </c>
      <c r="E1599" s="153">
        <v>9.9499999999999991E-2</v>
      </c>
      <c r="F1599" s="156">
        <v>2.9393205000000013E-2</v>
      </c>
      <c r="G1599" s="153">
        <f t="shared" si="24"/>
        <v>7.0106794999999972E-2</v>
      </c>
      <c r="H1599" s="97"/>
      <c r="I1599" s="97"/>
      <c r="J1599" s="97"/>
      <c r="K1599" s="97"/>
    </row>
    <row r="1600" spans="4:11">
      <c r="D1600" s="155">
        <v>43251</v>
      </c>
      <c r="E1600" s="153">
        <v>9.5000000000000001E-2</v>
      </c>
      <c r="F1600" s="156">
        <v>2.940601000000001E-2</v>
      </c>
      <c r="G1600" s="153">
        <f t="shared" si="24"/>
        <v>6.5593989999999991E-2</v>
      </c>
      <c r="H1600" s="97"/>
      <c r="I1600" s="97"/>
      <c r="J1600" s="97"/>
      <c r="K1600" s="97"/>
    </row>
    <row r="1601" spans="4:11">
      <c r="D1601" s="155">
        <v>43265</v>
      </c>
      <c r="E1601" s="153">
        <v>8.8000000000000009E-2</v>
      </c>
      <c r="F1601" s="156">
        <v>2.9581400000000008E-2</v>
      </c>
      <c r="G1601" s="153">
        <f t="shared" si="24"/>
        <v>5.8418600000000001E-2</v>
      </c>
      <c r="H1601" s="97"/>
      <c r="I1601" s="97"/>
      <c r="J1601" s="97"/>
      <c r="K1601" s="97"/>
    </row>
    <row r="1602" spans="4:11">
      <c r="D1602" s="155">
        <v>43273</v>
      </c>
      <c r="E1602" s="153">
        <v>9.9000000000000005E-2</v>
      </c>
      <c r="F1602" s="156">
        <v>2.9670490000000004E-2</v>
      </c>
      <c r="G1602" s="153">
        <f t="shared" si="24"/>
        <v>6.9329509999999997E-2</v>
      </c>
      <c r="H1602" s="97"/>
      <c r="I1602" s="97"/>
      <c r="J1602" s="97"/>
      <c r="K1602" s="97"/>
    </row>
    <row r="1603" spans="4:11">
      <c r="D1603" s="155">
        <v>43273</v>
      </c>
      <c r="E1603" s="153">
        <v>9.5000000000000001E-2</v>
      </c>
      <c r="F1603" s="156">
        <v>2.9670490000000004E-2</v>
      </c>
      <c r="G1603" s="153">
        <f t="shared" si="24"/>
        <v>6.5329509999999993E-2</v>
      </c>
      <c r="H1603" s="97"/>
      <c r="I1603" s="97"/>
      <c r="J1603" s="97"/>
      <c r="K1603" s="97"/>
    </row>
    <row r="1604" spans="4:11">
      <c r="D1604" s="155">
        <v>43279</v>
      </c>
      <c r="E1604" s="153">
        <v>9.35E-2</v>
      </c>
      <c r="F1604" s="156">
        <v>2.9708190000000002E-2</v>
      </c>
      <c r="G1604" s="153">
        <f t="shared" si="24"/>
        <v>6.3791810000000004E-2</v>
      </c>
      <c r="H1604" s="97"/>
      <c r="I1604" s="97"/>
      <c r="J1604" s="97"/>
      <c r="K1604" s="97"/>
    </row>
    <row r="1605" spans="4:11">
      <c r="D1605" s="155">
        <v>43280</v>
      </c>
      <c r="E1605" s="153">
        <v>9.5000000000000001E-2</v>
      </c>
      <c r="F1605" s="156">
        <v>2.9718634999999997E-2</v>
      </c>
      <c r="G1605" s="153">
        <f t="shared" si="24"/>
        <v>6.5281365000000008E-2</v>
      </c>
      <c r="H1605" s="97"/>
      <c r="I1605" s="97"/>
      <c r="J1605" s="97"/>
      <c r="K1605" s="97"/>
    </row>
    <row r="1606" spans="4:11">
      <c r="D1606" s="155">
        <v>43320</v>
      </c>
      <c r="E1606" s="153">
        <v>9.5299999999999996E-2</v>
      </c>
      <c r="F1606" s="156">
        <v>2.9939245000000007E-2</v>
      </c>
      <c r="G1606" s="153">
        <f t="shared" si="24"/>
        <v>6.5360754999999993E-2</v>
      </c>
      <c r="H1606" s="97"/>
      <c r="I1606" s="97"/>
      <c r="J1606" s="97"/>
      <c r="K1606" s="97"/>
    </row>
    <row r="1607" spans="4:11">
      <c r="D1607" s="155">
        <v>43333</v>
      </c>
      <c r="E1607" s="153">
        <v>9.6999999999999989E-2</v>
      </c>
      <c r="F1607" s="156">
        <v>3.0032905000000009E-2</v>
      </c>
      <c r="G1607" s="153">
        <f t="shared" si="24"/>
        <v>6.6967094999999977E-2</v>
      </c>
      <c r="H1607" s="97"/>
      <c r="I1607" s="97"/>
      <c r="J1607" s="97"/>
      <c r="K1607" s="97"/>
    </row>
    <row r="1608" spans="4:11">
      <c r="D1608" s="155">
        <v>43336</v>
      </c>
      <c r="E1608" s="153">
        <v>9.2799999999999994E-2</v>
      </c>
      <c r="F1608" s="156">
        <v>3.0060605000000015E-2</v>
      </c>
      <c r="G1608" s="153">
        <f t="shared" si="24"/>
        <v>6.2739394999999976E-2</v>
      </c>
      <c r="H1608" s="97"/>
      <c r="I1608" s="97"/>
      <c r="J1608" s="97"/>
      <c r="K1608" s="97"/>
    </row>
    <row r="1609" spans="4:11">
      <c r="D1609" s="155">
        <v>43348</v>
      </c>
      <c r="E1609" s="153">
        <v>9.5600000000000004E-2</v>
      </c>
      <c r="F1609" s="156">
        <v>3.0165250000000022E-2</v>
      </c>
      <c r="G1609" s="153">
        <f t="shared" si="24"/>
        <v>6.5434749999999986E-2</v>
      </c>
      <c r="H1609" s="97"/>
      <c r="I1609" s="97"/>
      <c r="J1609" s="97"/>
      <c r="K1609" s="97"/>
    </row>
    <row r="1610" spans="4:11">
      <c r="D1610" s="155">
        <v>43357</v>
      </c>
      <c r="E1610" s="153">
        <v>0.1</v>
      </c>
      <c r="F1610" s="156">
        <v>3.0282875000000015E-2</v>
      </c>
      <c r="G1610" s="153">
        <f t="shared" si="24"/>
        <v>6.9717124999999991E-2</v>
      </c>
      <c r="H1610" s="97"/>
      <c r="I1610" s="97"/>
      <c r="J1610" s="97"/>
      <c r="K1610" s="97"/>
    </row>
    <row r="1611" spans="4:11">
      <c r="D1611" s="155">
        <v>43363</v>
      </c>
      <c r="E1611" s="153">
        <v>9.8000000000000004E-2</v>
      </c>
      <c r="F1611" s="156">
        <v>3.0370355000000022E-2</v>
      </c>
      <c r="G1611" s="153">
        <f t="shared" si="24"/>
        <v>6.7629644999999988E-2</v>
      </c>
      <c r="H1611" s="97"/>
      <c r="I1611" s="97"/>
      <c r="J1611" s="97"/>
      <c r="K1611" s="97"/>
    </row>
    <row r="1612" spans="4:11">
      <c r="D1612" s="155">
        <v>43369</v>
      </c>
      <c r="E1612" s="153">
        <v>0.1</v>
      </c>
      <c r="F1612" s="156">
        <v>3.0455770000000028E-2</v>
      </c>
      <c r="G1612" s="153">
        <f t="shared" si="24"/>
        <v>6.9544229999999985E-2</v>
      </c>
      <c r="H1612" s="97"/>
      <c r="I1612" s="97"/>
      <c r="J1612" s="97"/>
      <c r="K1612" s="97"/>
    </row>
    <row r="1613" spans="4:11">
      <c r="D1613" s="155">
        <v>43369</v>
      </c>
      <c r="E1613" s="153">
        <v>9.7699999999999995E-2</v>
      </c>
      <c r="F1613" s="156">
        <v>3.0455770000000028E-2</v>
      </c>
      <c r="G1613" s="153">
        <f t="shared" si="24"/>
        <v>6.724422999999996E-2</v>
      </c>
      <c r="H1613" s="97"/>
      <c r="I1613" s="97"/>
      <c r="J1613" s="97"/>
      <c r="K1613" s="97"/>
    </row>
    <row r="1614" spans="4:11">
      <c r="D1614" s="155">
        <v>43370</v>
      </c>
      <c r="E1614" s="153">
        <v>9.3000000000000013E-2</v>
      </c>
      <c r="F1614" s="156">
        <v>3.047283000000002E-2</v>
      </c>
      <c r="G1614" s="153">
        <f t="shared" si="24"/>
        <v>6.2527169999999993E-2</v>
      </c>
      <c r="H1614" s="97"/>
      <c r="I1614" s="97"/>
      <c r="J1614" s="97"/>
      <c r="K1614" s="97"/>
    </row>
    <row r="1615" spans="4:11">
      <c r="D1615" s="155">
        <v>43377</v>
      </c>
      <c r="E1615" s="153">
        <v>9.849999999999999E-2</v>
      </c>
      <c r="F1615" s="156">
        <v>3.059041500000002E-2</v>
      </c>
      <c r="G1615" s="153">
        <f t="shared" si="24"/>
        <v>6.7909584999999967E-2</v>
      </c>
      <c r="H1615" s="97"/>
      <c r="I1615" s="97"/>
      <c r="J1615" s="97"/>
      <c r="K1615" s="97"/>
    </row>
    <row r="1616" spans="4:11">
      <c r="D1616" s="155">
        <v>43402</v>
      </c>
      <c r="E1616" s="153">
        <v>9.6000000000000002E-2</v>
      </c>
      <c r="F1616" s="156">
        <v>3.102814500000001E-2</v>
      </c>
      <c r="G1616" s="153">
        <f t="shared" si="24"/>
        <v>6.4971854999999995E-2</v>
      </c>
      <c r="H1616" s="97"/>
      <c r="I1616" s="97"/>
      <c r="J1616" s="97"/>
      <c r="K1616" s="97"/>
    </row>
    <row r="1617" spans="4:11">
      <c r="D1617" s="155">
        <v>43404</v>
      </c>
      <c r="E1617" s="153">
        <v>9.9900000000000003E-2</v>
      </c>
      <c r="F1617" s="156">
        <v>3.107473500000001E-2</v>
      </c>
      <c r="G1617" s="153">
        <f t="shared" si="24"/>
        <v>6.8825264999999997E-2</v>
      </c>
      <c r="H1617" s="97"/>
      <c r="I1617" s="97"/>
      <c r="J1617" s="97"/>
      <c r="K1617" s="97"/>
    </row>
    <row r="1618" spans="4:11">
      <c r="D1618" s="155">
        <v>43405</v>
      </c>
      <c r="E1618" s="153">
        <v>8.6899999999999991E-2</v>
      </c>
      <c r="F1618" s="156">
        <v>3.1099490000000011E-2</v>
      </c>
      <c r="G1618" s="153">
        <f t="shared" si="24"/>
        <v>5.5800509999999984E-2</v>
      </c>
      <c r="H1618" s="97"/>
      <c r="I1618" s="97"/>
      <c r="J1618" s="97"/>
      <c r="K1618" s="97"/>
    </row>
    <row r="1619" spans="4:11">
      <c r="D1619" s="155">
        <v>43438</v>
      </c>
      <c r="E1619" s="153">
        <v>8.6899999999999991E-2</v>
      </c>
      <c r="F1619" s="156">
        <v>3.1385585000000001E-2</v>
      </c>
      <c r="G1619" s="153">
        <f t="shared" si="24"/>
        <v>5.5514414999999991E-2</v>
      </c>
      <c r="H1619" s="97"/>
      <c r="I1619" s="97"/>
      <c r="J1619" s="97"/>
      <c r="K1619" s="97"/>
    </row>
    <row r="1620" spans="4:11">
      <c r="D1620" s="155">
        <v>43447</v>
      </c>
      <c r="E1620" s="153">
        <v>9.3000000000000013E-2</v>
      </c>
      <c r="F1620" s="156">
        <v>3.1391820000000001E-2</v>
      </c>
      <c r="G1620" s="153">
        <f t="shared" si="24"/>
        <v>6.1608180000000012E-2</v>
      </c>
      <c r="H1620" s="97"/>
      <c r="I1620" s="97"/>
      <c r="J1620" s="97"/>
      <c r="K1620" s="97"/>
    </row>
    <row r="1621" spans="4:11">
      <c r="D1621" s="155">
        <v>43448</v>
      </c>
      <c r="E1621" s="153">
        <v>9.5000000000000001E-2</v>
      </c>
      <c r="F1621" s="156">
        <v>3.1391085000000006E-2</v>
      </c>
      <c r="G1621" s="153">
        <f t="shared" si="24"/>
        <v>6.3608914999999988E-2</v>
      </c>
      <c r="H1621" s="97"/>
      <c r="I1621" s="97"/>
      <c r="J1621" s="97"/>
      <c r="K1621" s="97"/>
    </row>
    <row r="1622" spans="4:11">
      <c r="D1622" s="155">
        <v>43453</v>
      </c>
      <c r="E1622" s="153">
        <v>9.8400000000000001E-2</v>
      </c>
      <c r="F1622" s="156">
        <v>3.1384940000000007E-2</v>
      </c>
      <c r="G1622" s="153">
        <f t="shared" si="24"/>
        <v>6.7015059999999987E-2</v>
      </c>
      <c r="H1622" s="97"/>
      <c r="I1622" s="97"/>
      <c r="J1622" s="97"/>
      <c r="K1622" s="97"/>
    </row>
    <row r="1623" spans="4:11">
      <c r="D1623" s="155">
        <v>43454</v>
      </c>
      <c r="E1623" s="153">
        <v>9.6500000000000002E-2</v>
      </c>
      <c r="F1623" s="156">
        <v>3.1384440000000013E-2</v>
      </c>
      <c r="G1623" s="153">
        <f t="shared" si="24"/>
        <v>6.5115559999999989E-2</v>
      </c>
      <c r="H1623" s="97"/>
      <c r="I1623" s="97"/>
      <c r="J1623" s="97"/>
      <c r="K1623" s="97"/>
    </row>
    <row r="1624" spans="4:11">
      <c r="D1624" s="155">
        <v>43455</v>
      </c>
      <c r="E1624" s="153">
        <v>9.3000000000000013E-2</v>
      </c>
      <c r="F1624" s="156">
        <v>3.1382130000000008E-2</v>
      </c>
      <c r="G1624" s="153">
        <f t="shared" si="24"/>
        <v>6.1617870000000005E-2</v>
      </c>
      <c r="H1624" s="97"/>
      <c r="I1624" s="97"/>
      <c r="J1624" s="97"/>
      <c r="K1624" s="97"/>
    </row>
    <row r="1625" spans="4:11">
      <c r="D1625" s="155">
        <v>43474</v>
      </c>
      <c r="E1625" s="153">
        <v>0.1</v>
      </c>
      <c r="F1625" s="156">
        <v>3.1354200000000006E-2</v>
      </c>
      <c r="G1625" s="153">
        <f t="shared" si="24"/>
        <v>6.8645800000000007E-2</v>
      </c>
      <c r="H1625" s="97"/>
      <c r="I1625" s="97"/>
      <c r="J1625" s="97"/>
      <c r="K1625" s="97"/>
    </row>
    <row r="1626" spans="4:11">
      <c r="D1626" s="163">
        <v>43523</v>
      </c>
      <c r="E1626" s="164">
        <v>9.7500000000000003E-2</v>
      </c>
      <c r="F1626" s="165">
        <v>3.1205290000000007E-2</v>
      </c>
      <c r="G1626" s="153">
        <f t="shared" si="24"/>
        <v>6.6294709999999993E-2</v>
      </c>
      <c r="H1626" s="97"/>
      <c r="I1626" s="97"/>
      <c r="J1626" s="97"/>
      <c r="K1626" s="97"/>
    </row>
    <row r="1627" spans="4:11">
      <c r="D1627" s="163">
        <v>43537</v>
      </c>
      <c r="E1627" s="164">
        <v>9.6000000000000002E-2</v>
      </c>
      <c r="F1627" s="165">
        <v>3.119723000000001E-2</v>
      </c>
      <c r="G1627" s="153">
        <f t="shared" si="24"/>
        <v>6.4802769999999996E-2</v>
      </c>
      <c r="H1627" s="97"/>
      <c r="I1627" s="97"/>
      <c r="J1627" s="97"/>
      <c r="K1627" s="97"/>
    </row>
    <row r="1628" spans="4:11">
      <c r="D1628" s="163">
        <v>43538</v>
      </c>
      <c r="E1628" s="164">
        <v>9.4E-2</v>
      </c>
      <c r="F1628" s="165">
        <v>3.1196105000000012E-2</v>
      </c>
      <c r="G1628" s="153">
        <f t="shared" si="24"/>
        <v>6.2803894999999985E-2</v>
      </c>
      <c r="H1628" s="97"/>
      <c r="I1628" s="97"/>
      <c r="J1628" s="97"/>
      <c r="K1628" s="97"/>
    </row>
    <row r="1629" spans="4:11">
      <c r="D1629" s="163">
        <v>43538</v>
      </c>
      <c r="E1629" s="164">
        <v>0.09</v>
      </c>
      <c r="F1629" s="165">
        <v>3.1196105000000012E-2</v>
      </c>
      <c r="G1629" s="153">
        <f t="shared" si="24"/>
        <v>5.8803894999999981E-2</v>
      </c>
      <c r="H1629" s="97"/>
      <c r="I1629" s="97"/>
      <c r="J1629" s="97"/>
      <c r="K1629" s="97"/>
    </row>
    <row r="1630" spans="4:11">
      <c r="D1630" s="163">
        <v>43546</v>
      </c>
      <c r="E1630" s="164">
        <v>9.6500000000000002E-2</v>
      </c>
      <c r="F1630" s="165">
        <v>3.1166040000000002E-2</v>
      </c>
      <c r="G1630" s="153">
        <f t="shared" si="24"/>
        <v>6.5333959999999996E-2</v>
      </c>
      <c r="H1630" s="97"/>
      <c r="I1630" s="97"/>
      <c r="J1630" s="97"/>
      <c r="K1630" s="97"/>
    </row>
    <row r="1631" spans="4:11">
      <c r="D1631" s="163">
        <v>43585</v>
      </c>
      <c r="E1631" s="164">
        <v>9.7299999999999998E-2</v>
      </c>
      <c r="F1631" s="165">
        <v>3.1068984999999993E-2</v>
      </c>
      <c r="G1631" s="153">
        <f t="shared" si="24"/>
        <v>6.6231015000000004E-2</v>
      </c>
      <c r="H1631" s="97"/>
      <c r="I1631" s="97"/>
      <c r="J1631" s="97"/>
      <c r="K1631" s="97"/>
    </row>
    <row r="1632" spans="4:11">
      <c r="D1632" s="163">
        <v>43585</v>
      </c>
      <c r="E1632" s="164">
        <v>9.7299999999999998E-2</v>
      </c>
      <c r="F1632" s="165">
        <v>3.1068984999999993E-2</v>
      </c>
      <c r="G1632" s="153">
        <f t="shared" si="24"/>
        <v>6.6231015000000004E-2</v>
      </c>
      <c r="H1632" s="97"/>
      <c r="I1632" s="97"/>
      <c r="J1632" s="97"/>
      <c r="K1632" s="97"/>
    </row>
    <row r="1633" spans="4:11">
      <c r="D1633" s="163">
        <v>43586</v>
      </c>
      <c r="E1633" s="164">
        <v>9.5000000000000001E-2</v>
      </c>
      <c r="F1633" s="165">
        <v>3.1059019999999996E-2</v>
      </c>
      <c r="G1633" s="153">
        <f t="shared" si="24"/>
        <v>6.3940980000000008E-2</v>
      </c>
      <c r="H1633" s="97"/>
      <c r="I1633" s="97"/>
      <c r="J1633" s="97"/>
      <c r="K1633" s="97"/>
    </row>
    <row r="1634" spans="4:11">
      <c r="D1634" s="163">
        <v>43587</v>
      </c>
      <c r="E1634" s="164">
        <v>0.1</v>
      </c>
      <c r="F1634" s="165">
        <v>3.1050509999999996E-2</v>
      </c>
      <c r="G1634" s="153">
        <f t="shared" si="24"/>
        <v>6.8949490000000002E-2</v>
      </c>
      <c r="H1634" s="97"/>
      <c r="I1634" s="97"/>
      <c r="J1634" s="97"/>
      <c r="K1634" s="97"/>
    </row>
    <row r="1635" spans="4:11">
      <c r="D1635" s="163">
        <v>43593</v>
      </c>
      <c r="E1635" s="164">
        <v>9.5000000000000001E-2</v>
      </c>
      <c r="F1635" s="165">
        <v>3.1008694999999996E-2</v>
      </c>
      <c r="G1635" s="164">
        <f t="shared" si="24"/>
        <v>6.3991304999999998E-2</v>
      </c>
      <c r="H1635" s="97"/>
      <c r="I1635" s="97"/>
      <c r="J1635" s="97"/>
      <c r="K1635" s="97"/>
    </row>
    <row r="1636" spans="4:11">
      <c r="D1636" s="163">
        <v>43599</v>
      </c>
      <c r="E1636" s="164">
        <v>8.7499999999999994E-2</v>
      </c>
      <c r="F1636" s="165">
        <v>3.0959624999999998E-2</v>
      </c>
      <c r="G1636" s="164">
        <f t="shared" si="24"/>
        <v>5.6540374999999997E-2</v>
      </c>
      <c r="H1636" s="97"/>
      <c r="I1636" s="97"/>
      <c r="J1636" s="97"/>
      <c r="K1636" s="97"/>
    </row>
    <row r="1637" spans="4:11">
      <c r="D1637" s="163">
        <v>43601</v>
      </c>
      <c r="E1637" s="164">
        <v>9.5000000000000001E-2</v>
      </c>
      <c r="F1637" s="165">
        <v>3.0933209999999999E-2</v>
      </c>
      <c r="G1637" s="164">
        <f t="shared" si="24"/>
        <v>6.4066789999999998E-2</v>
      </c>
      <c r="H1637" s="97"/>
      <c r="I1637" s="97"/>
      <c r="J1637" s="97"/>
      <c r="K1637" s="97"/>
    </row>
    <row r="1638" spans="4:11">
      <c r="D1638" s="163">
        <v>43608</v>
      </c>
      <c r="E1638" s="164">
        <v>9.9000000000000005E-2</v>
      </c>
      <c r="F1638" s="165">
        <v>3.0876469999999996E-2</v>
      </c>
      <c r="G1638" s="164">
        <f t="shared" si="24"/>
        <v>6.8123530000000015E-2</v>
      </c>
      <c r="H1638" s="97"/>
      <c r="I1638" s="97"/>
      <c r="J1638" s="97"/>
      <c r="K1638" s="97"/>
    </row>
    <row r="1639" spans="4:11">
      <c r="D1639" s="163">
        <v>43689</v>
      </c>
      <c r="E1639" s="164">
        <v>9.6000000000000002E-2</v>
      </c>
      <c r="F1639" s="165">
        <v>2.8969779999999987E-2</v>
      </c>
      <c r="G1639" s="164">
        <f t="shared" si="24"/>
        <v>6.7030220000000015E-2</v>
      </c>
      <c r="H1639" s="97"/>
      <c r="I1639" s="97"/>
      <c r="J1639" s="97"/>
      <c r="K1639" s="97"/>
    </row>
    <row r="1640" spans="4:11">
      <c r="D1640" s="163">
        <v>43706</v>
      </c>
      <c r="E1640" s="164">
        <v>9.06E-2</v>
      </c>
      <c r="F1640" s="165">
        <v>2.8103784999999996E-2</v>
      </c>
      <c r="G1640" s="164">
        <f t="shared" si="24"/>
        <v>6.2496215000000008E-2</v>
      </c>
      <c r="H1640" s="97"/>
      <c r="I1640" s="97"/>
      <c r="J1640" s="97"/>
      <c r="K1640" s="97"/>
    </row>
    <row r="1641" spans="4:11">
      <c r="D1641" s="163">
        <v>43712</v>
      </c>
      <c r="E1641" s="164">
        <v>0.1</v>
      </c>
      <c r="F1641" s="165">
        <v>2.7832300000000001E-2</v>
      </c>
      <c r="G1641" s="164">
        <f t="shared" si="24"/>
        <v>7.2167700000000001E-2</v>
      </c>
      <c r="H1641" s="97"/>
      <c r="I1641" s="97"/>
      <c r="J1641" s="97"/>
      <c r="K1641" s="97"/>
    </row>
    <row r="1642" spans="4:11">
      <c r="D1642" s="163">
        <v>43738</v>
      </c>
      <c r="E1642" s="164">
        <v>9.6000000000000002E-2</v>
      </c>
      <c r="F1642" s="165">
        <v>2.6975320000000014E-2</v>
      </c>
      <c r="G1642" s="164">
        <f t="shared" si="24"/>
        <v>6.9024679999999991E-2</v>
      </c>
      <c r="H1642" s="97"/>
      <c r="I1642" s="97"/>
      <c r="J1642" s="97"/>
      <c r="K1642" s="97"/>
    </row>
    <row r="1643" spans="4:11">
      <c r="D1643" s="163">
        <v>43767</v>
      </c>
      <c r="E1643" s="164">
        <v>9.6500000000000002E-2</v>
      </c>
      <c r="F1643" s="165">
        <v>2.6089210000000022E-2</v>
      </c>
      <c r="G1643" s="164">
        <f t="shared" si="24"/>
        <v>7.0410789999999973E-2</v>
      </c>
      <c r="H1643" s="97"/>
      <c r="I1643" s="97"/>
      <c r="J1643" s="97"/>
      <c r="K1643" s="97"/>
    </row>
    <row r="1644" spans="4:11">
      <c r="D1644" s="163">
        <v>43769</v>
      </c>
      <c r="E1644" s="164">
        <v>0.1</v>
      </c>
      <c r="F1644" s="165">
        <v>2.600599000000002E-2</v>
      </c>
      <c r="G1644" s="164">
        <f t="shared" si="24"/>
        <v>7.3994009999999985E-2</v>
      </c>
      <c r="H1644" s="97"/>
      <c r="I1644" s="97"/>
      <c r="J1644" s="97"/>
      <c r="K1644" s="97"/>
    </row>
    <row r="1645" spans="4:11">
      <c r="D1645" s="163">
        <v>43769</v>
      </c>
      <c r="E1645" s="164">
        <v>0.1</v>
      </c>
      <c r="F1645" s="165">
        <v>2.600599000000002E-2</v>
      </c>
      <c r="G1645" s="164">
        <f t="shared" si="24"/>
        <v>7.3994009999999985E-2</v>
      </c>
      <c r="H1645" s="97"/>
      <c r="I1645" s="97"/>
      <c r="J1645" s="97"/>
      <c r="K1645" s="97"/>
    </row>
    <row r="1646" spans="4:11">
      <c r="D1646" s="163">
        <v>43776</v>
      </c>
      <c r="E1646" s="164">
        <v>9.35E-2</v>
      </c>
      <c r="F1646" s="165">
        <v>2.5821220000000013E-2</v>
      </c>
      <c r="G1646" s="164">
        <f t="shared" si="24"/>
        <v>6.7678779999999994E-2</v>
      </c>
      <c r="H1646" s="97"/>
      <c r="I1646" s="97"/>
      <c r="J1646" s="97"/>
      <c r="K1646" s="97"/>
    </row>
    <row r="1647" spans="4:11">
      <c r="D1647" s="163">
        <v>43798</v>
      </c>
      <c r="E1647" s="164">
        <v>9.5000000000000001E-2</v>
      </c>
      <c r="F1647" s="165">
        <v>2.5232295000000002E-2</v>
      </c>
      <c r="G1647" s="164">
        <f t="shared" ref="G1647:G1649" si="25">E1647-F1647</f>
        <v>6.9767704999999999E-2</v>
      </c>
      <c r="H1647" s="97"/>
      <c r="I1647" s="97"/>
      <c r="J1647" s="97"/>
      <c r="K1647" s="97"/>
    </row>
    <row r="1648" spans="4:11">
      <c r="D1648" s="163">
        <v>43803</v>
      </c>
      <c r="E1648" s="164">
        <v>9.7500000000000003E-2</v>
      </c>
      <c r="F1648" s="165">
        <v>2.5110260000000006E-2</v>
      </c>
      <c r="G1648" s="164">
        <f t="shared" si="25"/>
        <v>7.2389739999999994E-2</v>
      </c>
      <c r="H1648" s="97"/>
      <c r="I1648" s="97"/>
      <c r="J1648" s="97"/>
      <c r="K1648" s="97"/>
    </row>
    <row r="1649" spans="4:11">
      <c r="D1649" s="157">
        <v>43803</v>
      </c>
      <c r="E1649" s="158">
        <v>8.9099999999999999E-2</v>
      </c>
      <c r="F1649" s="159">
        <v>2.5110260000000006E-2</v>
      </c>
      <c r="G1649" s="158">
        <f t="shared" si="25"/>
        <v>6.3989739999999989E-2</v>
      </c>
      <c r="H1649" s="209"/>
      <c r="I1649" s="97"/>
      <c r="J1649" s="97"/>
      <c r="K1649" s="97"/>
    </row>
    <row r="1650" spans="4:11">
      <c r="D1650" s="163"/>
      <c r="E1650" s="164"/>
      <c r="F1650" s="165"/>
      <c r="G1650" s="164"/>
      <c r="H1650" s="97"/>
      <c r="I1650" s="97"/>
      <c r="J1650" s="97"/>
      <c r="K1650" s="97"/>
    </row>
    <row r="1651" spans="4:11">
      <c r="F1651" s="73" t="s">
        <v>512</v>
      </c>
      <c r="G1651" s="101">
        <f>COUNT(D46:D1649)</f>
        <v>1604</v>
      </c>
      <c r="H1651" s="97"/>
      <c r="I1651" s="97"/>
      <c r="J1651" s="97"/>
      <c r="K1651" s="97"/>
    </row>
    <row r="1652" spans="4:11">
      <c r="F1652" s="73" t="s">
        <v>46</v>
      </c>
      <c r="G1652" s="100">
        <f>AVERAGE(G46:G1649)</f>
        <v>4.6913335629675812E-2</v>
      </c>
    </row>
  </sheetData>
  <printOptions horizontalCentered="1"/>
  <pageMargins left="0.7" right="0.7" top="0.75" bottom="0.75" header="0.3" footer="0.3"/>
  <pageSetup scale="75" fitToHeight="12" orientation="portrait" useFirstPageNumber="1" r:id="rId1"/>
  <headerFooter scaleWithDoc="0">
    <oddFooter>&amp;RSchedule RBH-R5
Page &amp;P of 25</oddFooter>
  </headerFooter>
  <rowBreaks count="1" manualBreakCount="1">
    <brk id="42" max="8"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3"/>
  <sheetViews>
    <sheetView view="pageBreakPreview" zoomScale="80" zoomScaleNormal="100" zoomScaleSheetLayoutView="80" zoomScalePageLayoutView="85" workbookViewId="0"/>
  </sheetViews>
  <sheetFormatPr defaultColWidth="9.140625" defaultRowHeight="12.75"/>
  <cols>
    <col min="1" max="1" width="36.28515625" style="184" customWidth="1"/>
    <col min="2" max="2" width="7.7109375" style="184" customWidth="1"/>
    <col min="3" max="8" width="11.7109375" style="184" customWidth="1"/>
    <col min="9" max="9" width="5.85546875" style="184" bestFit="1" customWidth="1"/>
    <col min="10" max="10" width="8.28515625" style="184" customWidth="1"/>
    <col min="11" max="16384" width="9.140625" style="184"/>
  </cols>
  <sheetData>
    <row r="1" spans="1:12">
      <c r="A1" s="333" t="s">
        <v>1102</v>
      </c>
      <c r="B1" s="333"/>
      <c r="C1" s="333"/>
      <c r="D1" s="333"/>
      <c r="E1" s="333"/>
      <c r="F1" s="333"/>
      <c r="G1" s="333"/>
      <c r="H1" s="333"/>
    </row>
    <row r="2" spans="1:12">
      <c r="A2" s="185"/>
      <c r="B2" s="185"/>
      <c r="C2" s="185"/>
      <c r="D2" s="185"/>
      <c r="E2" s="185"/>
      <c r="F2" s="185"/>
      <c r="G2" s="185"/>
      <c r="H2" s="185"/>
    </row>
    <row r="3" spans="1:12">
      <c r="A3" s="185"/>
      <c r="B3" s="185"/>
      <c r="C3" s="185" t="s">
        <v>51</v>
      </c>
      <c r="D3" s="185" t="s">
        <v>52</v>
      </c>
      <c r="E3" s="185" t="s">
        <v>53</v>
      </c>
      <c r="F3" s="185" t="s">
        <v>57</v>
      </c>
      <c r="G3" s="185" t="s">
        <v>58</v>
      </c>
      <c r="H3" s="185" t="s">
        <v>59</v>
      </c>
    </row>
    <row r="4" spans="1:12">
      <c r="A4" s="185"/>
      <c r="B4" s="185"/>
      <c r="C4" s="185" t="s">
        <v>1103</v>
      </c>
      <c r="D4" s="185"/>
      <c r="E4" s="185"/>
      <c r="F4" s="185"/>
      <c r="G4" s="185"/>
      <c r="H4" s="185"/>
    </row>
    <row r="5" spans="1:12">
      <c r="C5" s="185" t="s">
        <v>1104</v>
      </c>
      <c r="D5" s="351" t="s">
        <v>1105</v>
      </c>
      <c r="E5" s="351"/>
      <c r="F5" s="351"/>
      <c r="G5" s="185" t="s">
        <v>1106</v>
      </c>
      <c r="H5" s="185" t="s">
        <v>542</v>
      </c>
      <c r="J5" s="185"/>
    </row>
    <row r="6" spans="1:12">
      <c r="A6" s="186" t="s">
        <v>2</v>
      </c>
      <c r="B6" s="186" t="s">
        <v>0</v>
      </c>
      <c r="C6" s="187" t="s">
        <v>1115</v>
      </c>
      <c r="D6" s="187">
        <v>2019</v>
      </c>
      <c r="E6" s="187" t="s">
        <v>1115</v>
      </c>
      <c r="F6" s="188" t="s">
        <v>1107</v>
      </c>
      <c r="G6" s="187" t="s">
        <v>1108</v>
      </c>
      <c r="H6" s="187" t="s">
        <v>1104</v>
      </c>
      <c r="J6" s="189"/>
    </row>
    <row r="7" spans="1:12">
      <c r="A7" s="190"/>
      <c r="B7" s="190"/>
      <c r="D7" s="185"/>
      <c r="E7" s="185"/>
      <c r="F7" s="185"/>
      <c r="G7" s="185"/>
      <c r="H7" s="185"/>
    </row>
    <row r="8" spans="1:12">
      <c r="A8" s="184" t="str">
        <f>'RBH-R1 Constant Growth DCF'!B8</f>
        <v>ALLETE, Inc.</v>
      </c>
      <c r="B8" s="206" t="str">
        <f>'RBH-R1 Constant Growth DCF'!C8</f>
        <v>ALE</v>
      </c>
      <c r="C8" s="191">
        <v>0.09</v>
      </c>
      <c r="D8" s="192">
        <v>51.75</v>
      </c>
      <c r="E8" s="192">
        <v>52.75</v>
      </c>
      <c r="F8" s="193">
        <f>(E8/D8)^(1/4)-1</f>
        <v>4.7963006556273058E-3</v>
      </c>
      <c r="G8" s="194">
        <f t="shared" ref="G8:G27" si="0">2*(1+F8)/(2+F8)</f>
        <v>1.0023924129618849</v>
      </c>
      <c r="H8" s="193">
        <f t="shared" ref="H8:H27" si="1">C8*G8</f>
        <v>9.0215317166569636E-2</v>
      </c>
      <c r="J8" s="195"/>
      <c r="L8" s="193"/>
    </row>
    <row r="9" spans="1:12">
      <c r="A9" s="184" t="str">
        <f>'RBH-R1 Constant Growth DCF'!B9</f>
        <v>Alliant Energy Corporation</v>
      </c>
      <c r="B9" s="206" t="str">
        <f>'RBH-R1 Constant Growth DCF'!C9</f>
        <v>LNT</v>
      </c>
      <c r="C9" s="191">
        <v>0.1</v>
      </c>
      <c r="D9" s="192">
        <v>240</v>
      </c>
      <c r="E9" s="192">
        <v>250</v>
      </c>
      <c r="F9" s="193">
        <f t="shared" ref="F9:F27" si="2">(E9/D9)^(1/4)-1</f>
        <v>1.025775233831161E-2</v>
      </c>
      <c r="G9" s="194">
        <f t="shared" si="0"/>
        <v>1.0051027050269448</v>
      </c>
      <c r="H9" s="193">
        <f t="shared" si="1"/>
        <v>0.10051027050269448</v>
      </c>
      <c r="J9" s="195"/>
      <c r="L9" s="193"/>
    </row>
    <row r="10" spans="1:12">
      <c r="A10" s="184" t="str">
        <f>'RBH-R1 Constant Growth DCF'!B10</f>
        <v>American Electric Power Company, Inc.</v>
      </c>
      <c r="B10" s="206" t="str">
        <f>'RBH-R1 Constant Growth DCF'!C10</f>
        <v>AEP</v>
      </c>
      <c r="C10" s="191">
        <v>0.105</v>
      </c>
      <c r="D10" s="192">
        <v>494.65</v>
      </c>
      <c r="E10" s="192">
        <v>525</v>
      </c>
      <c r="F10" s="193">
        <f t="shared" si="2"/>
        <v>1.499831785391903E-2</v>
      </c>
      <c r="G10" s="194">
        <f t="shared" si="0"/>
        <v>1.0074433401363299</v>
      </c>
      <c r="H10" s="193">
        <f t="shared" si="1"/>
        <v>0.10578155071431464</v>
      </c>
      <c r="J10" s="195"/>
      <c r="L10" s="193"/>
    </row>
    <row r="11" spans="1:12">
      <c r="A11" s="184" t="str">
        <f>'RBH-R1 Constant Growth DCF'!B11</f>
        <v>Avangrid, Inc.</v>
      </c>
      <c r="B11" s="206" t="str">
        <f>'RBH-R1 Constant Growth DCF'!C11</f>
        <v>AGR</v>
      </c>
      <c r="C11" s="191">
        <v>5.5E-2</v>
      </c>
      <c r="D11" s="192">
        <v>309</v>
      </c>
      <c r="E11" s="192">
        <v>309</v>
      </c>
      <c r="F11" s="193">
        <f t="shared" si="2"/>
        <v>0</v>
      </c>
      <c r="G11" s="194">
        <f t="shared" si="0"/>
        <v>1</v>
      </c>
      <c r="H11" s="193">
        <f t="shared" si="1"/>
        <v>5.5E-2</v>
      </c>
      <c r="J11" s="195"/>
      <c r="L11" s="193"/>
    </row>
    <row r="12" spans="1:12">
      <c r="A12" s="184" t="str">
        <f>'RBH-R1 Constant Growth DCF'!B12</f>
        <v>Avista Corporation</v>
      </c>
      <c r="B12" s="206" t="str">
        <f>'RBH-R1 Constant Growth DCF'!C12</f>
        <v>AVA</v>
      </c>
      <c r="C12" s="191">
        <v>0.08</v>
      </c>
      <c r="D12" s="192">
        <v>67</v>
      </c>
      <c r="E12" s="192">
        <v>71</v>
      </c>
      <c r="F12" s="193">
        <f t="shared" si="2"/>
        <v>1.4602402841607187E-2</v>
      </c>
      <c r="G12" s="194">
        <f t="shared" si="0"/>
        <v>1.0072482802666225</v>
      </c>
      <c r="H12" s="193">
        <f t="shared" si="1"/>
        <v>8.0579862421329806E-2</v>
      </c>
      <c r="J12" s="195"/>
      <c r="L12" s="193"/>
    </row>
    <row r="13" spans="1:12">
      <c r="A13" s="184" t="str">
        <f>'RBH-R1 Constant Growth DCF'!B13</f>
        <v>CMS Energy Corporation</v>
      </c>
      <c r="B13" s="206" t="str">
        <f>'RBH-R1 Constant Growth DCF'!C13</f>
        <v>CMS</v>
      </c>
      <c r="C13" s="191">
        <v>0.13500000000000001</v>
      </c>
      <c r="D13" s="192">
        <v>284</v>
      </c>
      <c r="E13" s="192">
        <v>296</v>
      </c>
      <c r="F13" s="193">
        <f t="shared" si="2"/>
        <v>1.0400012111229762E-2</v>
      </c>
      <c r="G13" s="194">
        <f t="shared" si="0"/>
        <v>1.005173105873745</v>
      </c>
      <c r="H13" s="193">
        <f t="shared" si="1"/>
        <v>0.13569836929295559</v>
      </c>
      <c r="J13" s="195"/>
      <c r="L13" s="193"/>
    </row>
    <row r="14" spans="1:12">
      <c r="A14" s="184" t="str">
        <f>'RBH-R1 Constant Growth DCF'!B14</f>
        <v>DTE Energy Company</v>
      </c>
      <c r="B14" s="206" t="str">
        <f>'RBH-R1 Constant Growth DCF'!C14</f>
        <v>DTE</v>
      </c>
      <c r="C14" s="191">
        <v>9.5000000000000001E-2</v>
      </c>
      <c r="D14" s="192">
        <v>194</v>
      </c>
      <c r="E14" s="192">
        <v>212</v>
      </c>
      <c r="F14" s="193">
        <f t="shared" si="2"/>
        <v>2.2429879321083313E-2</v>
      </c>
      <c r="G14" s="194">
        <f t="shared" si="0"/>
        <v>1.0110905597026745</v>
      </c>
      <c r="H14" s="193">
        <f t="shared" si="1"/>
        <v>9.6053603171754071E-2</v>
      </c>
      <c r="J14" s="195"/>
      <c r="L14" s="193"/>
    </row>
    <row r="15" spans="1:12">
      <c r="A15" s="184" t="str">
        <f>'RBH-R1 Constant Growth DCF'!B15</f>
        <v>Duke Energy Corporation</v>
      </c>
      <c r="B15" s="206" t="str">
        <f>'RBH-R1 Constant Growth DCF'!C15</f>
        <v>DUK</v>
      </c>
      <c r="C15" s="191">
        <v>8.5000000000000006E-2</v>
      </c>
      <c r="D15" s="192">
        <v>733</v>
      </c>
      <c r="E15" s="192">
        <v>770</v>
      </c>
      <c r="F15" s="193">
        <f t="shared" si="2"/>
        <v>1.2387298055157814E-2</v>
      </c>
      <c r="G15" s="194">
        <f t="shared" si="0"/>
        <v>1.0061555238731279</v>
      </c>
      <c r="H15" s="193">
        <f t="shared" si="1"/>
        <v>8.5523219529215877E-2</v>
      </c>
      <c r="J15" s="195"/>
      <c r="L15" s="193"/>
    </row>
    <row r="16" spans="1:12">
      <c r="A16" s="184" t="str">
        <f>'RBH-R1 Constant Growth DCF'!B16</f>
        <v>Evergy, Inc</v>
      </c>
      <c r="B16" s="206" t="str">
        <f>'RBH-R1 Constant Growth DCF'!C16</f>
        <v>EVRG</v>
      </c>
      <c r="C16" s="191">
        <v>8.5000000000000006E-2</v>
      </c>
      <c r="D16" s="192">
        <v>220</v>
      </c>
      <c r="E16" s="192">
        <v>212</v>
      </c>
      <c r="F16" s="193">
        <f t="shared" si="2"/>
        <v>-9.2175732210210137E-3</v>
      </c>
      <c r="G16" s="194">
        <f t="shared" si="0"/>
        <v>0.99536987412736266</v>
      </c>
      <c r="H16" s="193">
        <f t="shared" si="1"/>
        <v>8.4606439300825828E-2</v>
      </c>
      <c r="J16" s="195"/>
      <c r="L16" s="193"/>
    </row>
    <row r="17" spans="1:12">
      <c r="A17" s="184" t="str">
        <f>'RBH-R1 Constant Growth DCF'!B17</f>
        <v>Hawaiian Electric Industries, Inc.</v>
      </c>
      <c r="B17" s="206" t="str">
        <f>'RBH-R1 Constant Growth DCF'!C17</f>
        <v>HE</v>
      </c>
      <c r="C17" s="191">
        <v>9.5000000000000001E-2</v>
      </c>
      <c r="D17" s="192">
        <v>109</v>
      </c>
      <c r="E17" s="192">
        <v>113</v>
      </c>
      <c r="F17" s="193">
        <f t="shared" si="2"/>
        <v>9.0506962076191133E-3</v>
      </c>
      <c r="G17" s="194">
        <f t="shared" si="0"/>
        <v>1.0045049615844457</v>
      </c>
      <c r="H17" s="193">
        <f t="shared" si="1"/>
        <v>9.5427971350522348E-2</v>
      </c>
      <c r="J17" s="195"/>
      <c r="L17" s="193"/>
    </row>
    <row r="18" spans="1:12">
      <c r="A18" s="184" t="str">
        <f>'RBH-R1 Constant Growth DCF'!B18</f>
        <v>NextEra Energy, Inc.</v>
      </c>
      <c r="B18" s="206" t="str">
        <f>'RBH-R1 Constant Growth DCF'!C18</f>
        <v>NEE</v>
      </c>
      <c r="C18" s="191">
        <v>0.125</v>
      </c>
      <c r="D18" s="192">
        <v>489</v>
      </c>
      <c r="E18" s="192">
        <v>495</v>
      </c>
      <c r="F18" s="193">
        <f t="shared" si="2"/>
        <v>3.0534706467655326E-3</v>
      </c>
      <c r="G18" s="194">
        <f t="shared" si="0"/>
        <v>1.0015244079559091</v>
      </c>
      <c r="H18" s="193">
        <f t="shared" si="1"/>
        <v>0.12519055099448864</v>
      </c>
      <c r="J18" s="195"/>
      <c r="L18" s="193"/>
    </row>
    <row r="19" spans="1:12">
      <c r="A19" s="184" t="str">
        <f>'RBH-R1 Constant Growth DCF'!B19</f>
        <v>NorthWestern Corporation</v>
      </c>
      <c r="B19" s="206" t="str">
        <f>'RBH-R1 Constant Growth DCF'!C19</f>
        <v>NWE</v>
      </c>
      <c r="C19" s="191">
        <v>0.09</v>
      </c>
      <c r="D19" s="192">
        <v>50.5</v>
      </c>
      <c r="E19" s="192">
        <v>51.1</v>
      </c>
      <c r="F19" s="193">
        <f t="shared" si="2"/>
        <v>2.9571540112145467E-3</v>
      </c>
      <c r="G19" s="194">
        <f t="shared" si="0"/>
        <v>1.0014763940433236</v>
      </c>
      <c r="H19" s="193">
        <f t="shared" si="1"/>
        <v>9.0132875463899115E-2</v>
      </c>
      <c r="I19" s="195"/>
      <c r="J19" s="195"/>
      <c r="L19" s="193"/>
    </row>
    <row r="20" spans="1:12">
      <c r="A20" s="184" t="str">
        <f>'RBH-R1 Constant Growth DCF'!B20</f>
        <v>OGE Energy Corp.</v>
      </c>
      <c r="B20" s="206" t="str">
        <f>'RBH-R1 Constant Growth DCF'!C20</f>
        <v>OGE</v>
      </c>
      <c r="C20" s="191">
        <v>0.115</v>
      </c>
      <c r="D20" s="192">
        <v>200</v>
      </c>
      <c r="E20" s="192">
        <v>200</v>
      </c>
      <c r="F20" s="193">
        <f t="shared" si="2"/>
        <v>0</v>
      </c>
      <c r="G20" s="194">
        <f t="shared" si="0"/>
        <v>1</v>
      </c>
      <c r="H20" s="193">
        <f t="shared" si="1"/>
        <v>0.115</v>
      </c>
      <c r="I20" s="195"/>
      <c r="J20" s="195"/>
      <c r="L20" s="193"/>
    </row>
    <row r="21" spans="1:12">
      <c r="A21" s="184" t="str">
        <f>'RBH-R1 Constant Growth DCF'!B21</f>
        <v>Otter Tail Corporation</v>
      </c>
      <c r="B21" s="206" t="str">
        <f>'RBH-R1 Constant Growth DCF'!C21</f>
        <v>OTTR</v>
      </c>
      <c r="C21" s="191">
        <v>0.11</v>
      </c>
      <c r="D21" s="192">
        <v>40</v>
      </c>
      <c r="E21" s="192">
        <v>41.8</v>
      </c>
      <c r="F21" s="193">
        <f t="shared" si="2"/>
        <v>1.1064990499148664E-2</v>
      </c>
      <c r="G21" s="194">
        <f t="shared" si="0"/>
        <v>1.0055020551555633</v>
      </c>
      <c r="H21" s="193">
        <f t="shared" si="1"/>
        <v>0.11060522606711197</v>
      </c>
      <c r="I21" s="195"/>
      <c r="J21" s="195"/>
      <c r="L21" s="193"/>
    </row>
    <row r="22" spans="1:12">
      <c r="A22" s="184" t="str">
        <f>'RBH-R1 Constant Growth DCF'!B22</f>
        <v>Pinnacle West Capital Corporation</v>
      </c>
      <c r="B22" s="206" t="str">
        <f>'RBH-R1 Constant Growth DCF'!C22</f>
        <v>PNW</v>
      </c>
      <c r="C22" s="191">
        <v>0.105</v>
      </c>
      <c r="D22" s="192">
        <v>112.3</v>
      </c>
      <c r="E22" s="192">
        <v>114</v>
      </c>
      <c r="F22" s="193">
        <f t="shared" si="2"/>
        <v>3.7632098220519161E-3</v>
      </c>
      <c r="G22" s="194">
        <f t="shared" si="0"/>
        <v>1.0018780711231774</v>
      </c>
      <c r="H22" s="193">
        <f t="shared" si="1"/>
        <v>0.10519719746793363</v>
      </c>
      <c r="I22" s="195"/>
      <c r="J22" s="195"/>
      <c r="L22" s="193"/>
    </row>
    <row r="23" spans="1:12">
      <c r="A23" s="184" t="str">
        <f>'RBH-R1 Constant Growth DCF'!B23</f>
        <v>PNM Resources, Inc.</v>
      </c>
      <c r="B23" s="206" t="str">
        <f>'RBH-R1 Constant Growth DCF'!C23</f>
        <v>PNM</v>
      </c>
      <c r="C23" s="191">
        <v>9.5000000000000001E-2</v>
      </c>
      <c r="D23" s="192">
        <v>79.650000000000006</v>
      </c>
      <c r="E23" s="192">
        <v>85</v>
      </c>
      <c r="F23" s="193">
        <f t="shared" si="2"/>
        <v>1.6385092133166079E-2</v>
      </c>
      <c r="G23" s="194">
        <f t="shared" si="0"/>
        <v>1.0081259736530943</v>
      </c>
      <c r="H23" s="193">
        <f t="shared" si="1"/>
        <v>9.5771967497043961E-2</v>
      </c>
      <c r="I23" s="195"/>
      <c r="J23" s="195"/>
      <c r="L23" s="193"/>
    </row>
    <row r="24" spans="1:12">
      <c r="A24" s="184" t="str">
        <f>'RBH-R1 Constant Growth DCF'!B24</f>
        <v>Portland General Electric Company</v>
      </c>
      <c r="B24" s="206" t="str">
        <f>'RBH-R1 Constant Growth DCF'!C24</f>
        <v>POR</v>
      </c>
      <c r="C24" s="191">
        <v>0.09</v>
      </c>
      <c r="D24" s="192">
        <v>89.4</v>
      </c>
      <c r="E24" s="192">
        <v>90</v>
      </c>
      <c r="F24" s="193">
        <f t="shared" si="2"/>
        <v>1.6736460224839877E-3</v>
      </c>
      <c r="G24" s="194">
        <f t="shared" si="0"/>
        <v>1.0008361233240044</v>
      </c>
      <c r="H24" s="193">
        <f t="shared" si="1"/>
        <v>9.0075251099160397E-2</v>
      </c>
      <c r="I24" s="195"/>
      <c r="J24" s="195"/>
      <c r="L24" s="193"/>
    </row>
    <row r="25" spans="1:12">
      <c r="A25" s="184" t="str">
        <f>'RBH-R1 Constant Growth DCF'!B25</f>
        <v>Southern Company</v>
      </c>
      <c r="B25" s="206" t="str">
        <f>'RBH-R1 Constant Growth DCF'!C25</f>
        <v>SO</v>
      </c>
      <c r="C25" s="191">
        <v>0.125</v>
      </c>
      <c r="D25" s="192">
        <v>1050</v>
      </c>
      <c r="E25" s="192">
        <v>1080</v>
      </c>
      <c r="F25" s="193">
        <f t="shared" si="2"/>
        <v>7.0675775111717076E-3</v>
      </c>
      <c r="G25" s="194">
        <f t="shared" si="0"/>
        <v>1.0035213450659872</v>
      </c>
      <c r="H25" s="193">
        <f t="shared" si="1"/>
        <v>0.1254401681332484</v>
      </c>
      <c r="I25" s="195"/>
      <c r="J25" s="195"/>
      <c r="L25" s="193"/>
    </row>
    <row r="26" spans="1:12">
      <c r="A26" s="184" t="str">
        <f>'RBH-R1 Constant Growth DCF'!B26</f>
        <v>WEC Energy Group, Inc.</v>
      </c>
      <c r="B26" s="206" t="str">
        <f>'RBH-R1 Constant Growth DCF'!C26</f>
        <v>WEC</v>
      </c>
      <c r="C26" s="191">
        <v>0.12</v>
      </c>
      <c r="D26" s="192">
        <v>315.5</v>
      </c>
      <c r="E26" s="192">
        <v>315.5</v>
      </c>
      <c r="F26" s="193">
        <f t="shared" si="2"/>
        <v>0</v>
      </c>
      <c r="G26" s="194">
        <f t="shared" si="0"/>
        <v>1</v>
      </c>
      <c r="H26" s="193">
        <f t="shared" si="1"/>
        <v>0.12</v>
      </c>
      <c r="I26" s="195"/>
      <c r="J26" s="195"/>
      <c r="L26" s="193"/>
    </row>
    <row r="27" spans="1:12">
      <c r="A27" s="184" t="str">
        <f>'RBH-R1 Constant Growth DCF'!B27</f>
        <v>Xcel Energy Inc.</v>
      </c>
      <c r="B27" s="206" t="str">
        <f>'RBH-R1 Constant Growth DCF'!C27</f>
        <v>XEL</v>
      </c>
      <c r="C27" s="191">
        <v>0.11</v>
      </c>
      <c r="D27" s="192">
        <v>525</v>
      </c>
      <c r="E27" s="192">
        <v>530</v>
      </c>
      <c r="F27" s="193">
        <f t="shared" si="2"/>
        <v>2.3724959135864587E-3</v>
      </c>
      <c r="G27" s="194">
        <f t="shared" si="0"/>
        <v>1.0011848424398697</v>
      </c>
      <c r="H27" s="193">
        <f t="shared" si="1"/>
        <v>0.11013033266838566</v>
      </c>
      <c r="I27" s="195"/>
      <c r="J27" s="195"/>
      <c r="L27" s="193"/>
    </row>
    <row r="28" spans="1:12">
      <c r="B28" s="185"/>
      <c r="C28" s="191"/>
      <c r="D28" s="192"/>
      <c r="E28" s="192"/>
      <c r="F28" s="193"/>
      <c r="G28" s="194"/>
      <c r="H28" s="193"/>
      <c r="I28" s="195"/>
      <c r="J28" s="195"/>
      <c r="L28" s="193"/>
    </row>
    <row r="29" spans="1:12">
      <c r="A29" s="196"/>
      <c r="B29" s="197"/>
      <c r="C29" s="198"/>
      <c r="D29" s="199"/>
      <c r="E29" s="199"/>
      <c r="F29" s="200"/>
      <c r="G29" s="196" t="s">
        <v>1</v>
      </c>
      <c r="H29" s="201">
        <f>MEDIAN(H8:H27)</f>
        <v>9.8281936837224276E-2</v>
      </c>
      <c r="I29" s="195"/>
      <c r="J29" s="195"/>
    </row>
    <row r="30" spans="1:12">
      <c r="G30" s="184" t="s">
        <v>23</v>
      </c>
      <c r="H30" s="202">
        <f>AVERAGE(H8:H27)</f>
        <v>0.1008470086420727</v>
      </c>
    </row>
    <row r="31" spans="1:12">
      <c r="A31" s="203" t="s">
        <v>456</v>
      </c>
      <c r="C31" s="204"/>
      <c r="H31" s="205"/>
    </row>
    <row r="32" spans="1:12">
      <c r="A32" s="184" t="s">
        <v>1110</v>
      </c>
      <c r="B32" s="184" t="s">
        <v>1111</v>
      </c>
      <c r="F32" s="184" t="s">
        <v>1112</v>
      </c>
    </row>
    <row r="33" spans="1:8">
      <c r="A33" s="184" t="s">
        <v>1113</v>
      </c>
      <c r="B33" s="184" t="s">
        <v>1168</v>
      </c>
      <c r="F33" s="184" t="s">
        <v>1114</v>
      </c>
      <c r="H33" s="193"/>
    </row>
  </sheetData>
  <mergeCells count="1">
    <mergeCell ref="D5:F5"/>
  </mergeCells>
  <pageMargins left="1" right="1" top="1" bottom="1" header="0.5" footer="0.5"/>
  <pageSetup scale="72" orientation="portrait" useFirstPageNumber="1" r:id="rId1"/>
  <headerFooter scaleWithDoc="0">
    <oddFooter>&amp;RSchedule RBH-R6
Page 1 of 1</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43"/>
  <sheetViews>
    <sheetView view="pageBreakPreview" zoomScale="85" zoomScaleNormal="85" zoomScaleSheetLayoutView="85" zoomScalePageLayoutView="85" workbookViewId="0"/>
  </sheetViews>
  <sheetFormatPr defaultColWidth="9.140625" defaultRowHeight="12.75"/>
  <cols>
    <col min="1" max="1" width="2.7109375" style="302" customWidth="1"/>
    <col min="2" max="2" width="40.7109375" style="302" customWidth="1"/>
    <col min="3" max="3" width="9.140625" style="302"/>
    <col min="4" max="4" width="9.140625" style="302" customWidth="1"/>
    <col min="5" max="12" width="9.140625" style="302"/>
    <col min="13" max="13" width="2.7109375" style="302" customWidth="1"/>
    <col min="14" max="14" width="40.7109375" style="302" customWidth="1"/>
    <col min="15" max="24" width="9.140625" style="302"/>
    <col min="25" max="25" width="2.5703125" style="302" customWidth="1"/>
    <col min="26" max="16384" width="9.140625" style="302"/>
  </cols>
  <sheetData>
    <row r="1" spans="1:36">
      <c r="B1" s="269" t="s">
        <v>1302</v>
      </c>
      <c r="C1" s="269"/>
      <c r="D1" s="269"/>
      <c r="E1" s="269"/>
      <c r="F1" s="269"/>
      <c r="G1" s="269"/>
      <c r="H1" s="269"/>
      <c r="I1" s="269"/>
      <c r="J1" s="269"/>
      <c r="K1" s="269"/>
      <c r="L1" s="269"/>
      <c r="N1" s="269" t="s">
        <v>1302</v>
      </c>
      <c r="O1" s="269"/>
      <c r="P1" s="269"/>
      <c r="Q1" s="269"/>
      <c r="R1" s="269"/>
      <c r="S1" s="269"/>
      <c r="T1" s="269"/>
      <c r="U1" s="269"/>
      <c r="V1" s="269"/>
      <c r="W1" s="269"/>
      <c r="X1" s="269"/>
    </row>
    <row r="2" spans="1:36">
      <c r="B2" s="303"/>
      <c r="C2" s="303"/>
      <c r="D2" s="304"/>
      <c r="E2" s="304"/>
      <c r="F2" s="304"/>
      <c r="G2" s="304"/>
      <c r="H2" s="304"/>
      <c r="I2" s="304"/>
      <c r="J2" s="304"/>
      <c r="K2" s="304"/>
      <c r="L2" s="304"/>
      <c r="N2" s="303"/>
      <c r="O2" s="303"/>
      <c r="P2" s="304"/>
      <c r="Q2" s="304"/>
      <c r="R2" s="304"/>
      <c r="S2" s="304"/>
      <c r="T2" s="304"/>
      <c r="U2" s="304"/>
      <c r="V2" s="304"/>
      <c r="W2" s="304"/>
      <c r="X2" s="304"/>
    </row>
    <row r="3" spans="1:36" ht="12.75" customHeight="1">
      <c r="B3" s="305"/>
      <c r="C3" s="326" t="s">
        <v>1303</v>
      </c>
      <c r="D3" s="326"/>
      <c r="E3" s="326"/>
      <c r="F3" s="326"/>
      <c r="G3" s="326"/>
      <c r="H3" s="326"/>
      <c r="I3" s="326"/>
      <c r="J3" s="326"/>
      <c r="K3" s="326"/>
      <c r="L3" s="326"/>
      <c r="N3" s="305"/>
      <c r="P3" s="306" t="s">
        <v>1304</v>
      </c>
      <c r="Q3" s="307"/>
      <c r="R3" s="306"/>
      <c r="S3" s="306"/>
      <c r="T3" s="306"/>
      <c r="U3" s="306"/>
      <c r="V3" s="306"/>
      <c r="W3" s="306"/>
      <c r="X3" s="306"/>
    </row>
    <row r="4" spans="1:36">
      <c r="B4" s="308" t="s">
        <v>2</v>
      </c>
      <c r="C4" s="304" t="s">
        <v>0</v>
      </c>
      <c r="D4" s="303" t="s">
        <v>1305</v>
      </c>
      <c r="E4" s="309" t="s">
        <v>1306</v>
      </c>
      <c r="F4" s="309" t="s">
        <v>1307</v>
      </c>
      <c r="G4" s="309" t="s">
        <v>1308</v>
      </c>
      <c r="H4" s="309" t="s">
        <v>1309</v>
      </c>
      <c r="I4" s="309" t="s">
        <v>1310</v>
      </c>
      <c r="J4" s="309" t="s">
        <v>1311</v>
      </c>
      <c r="K4" s="309" t="s">
        <v>1312</v>
      </c>
      <c r="L4" s="304" t="s">
        <v>23</v>
      </c>
      <c r="N4" s="308" t="s">
        <v>2</v>
      </c>
      <c r="O4" s="304" t="s">
        <v>0</v>
      </c>
      <c r="P4" s="303" t="s">
        <v>1305</v>
      </c>
      <c r="Q4" s="309" t="s">
        <v>1306</v>
      </c>
      <c r="R4" s="309" t="s">
        <v>1307</v>
      </c>
      <c r="S4" s="309" t="s">
        <v>1308</v>
      </c>
      <c r="T4" s="309" t="s">
        <v>1309</v>
      </c>
      <c r="U4" s="309" t="s">
        <v>1310</v>
      </c>
      <c r="V4" s="309" t="s">
        <v>1311</v>
      </c>
      <c r="W4" s="309" t="s">
        <v>1312</v>
      </c>
      <c r="X4" s="304" t="s">
        <v>23</v>
      </c>
    </row>
    <row r="5" spans="1:36">
      <c r="B5" s="310" t="s">
        <v>532</v>
      </c>
      <c r="C5" s="302" t="s">
        <v>30</v>
      </c>
      <c r="D5" s="234">
        <f t="shared" ref="D5:K14" si="0">IFERROR(AVERAGEIF($C$32:$C$85,$C5,D$32:D$85),"NA")</f>
        <v>0.58683749604560731</v>
      </c>
      <c r="E5" s="234">
        <f t="shared" si="0"/>
        <v>0.59657163020559656</v>
      </c>
      <c r="F5" s="234">
        <f t="shared" si="0"/>
        <v>0.5952688848830967</v>
      </c>
      <c r="G5" s="234">
        <f t="shared" si="0"/>
        <v>0.59123576029497427</v>
      </c>
      <c r="H5" s="234">
        <f t="shared" si="0"/>
        <v>0.58501784977562554</v>
      </c>
      <c r="I5" s="234">
        <f t="shared" si="0"/>
        <v>0.58836390975292763</v>
      </c>
      <c r="J5" s="234">
        <f t="shared" si="0"/>
        <v>0.63086800922592223</v>
      </c>
      <c r="K5" s="234">
        <f t="shared" si="0"/>
        <v>0.62513431016599674</v>
      </c>
      <c r="L5" s="234">
        <f>IFERROR(AVERAGE(D5:K5),"NA")</f>
        <v>0.5999122312937184</v>
      </c>
      <c r="N5" s="311" t="str">
        <f t="shared" ref="N5:O24" si="1">B5</f>
        <v>ALLETE, Inc.</v>
      </c>
      <c r="O5" s="302" t="str">
        <f t="shared" si="1"/>
        <v>ALE</v>
      </c>
      <c r="P5" s="234">
        <f t="shared" ref="P5:W14" si="2">IFERROR(AVERAGEIF($C$32:$C$85,$C5,P$32:P$85),"NA")</f>
        <v>0.41316250395439269</v>
      </c>
      <c r="Q5" s="234">
        <f t="shared" si="2"/>
        <v>0.40342836979440344</v>
      </c>
      <c r="R5" s="234">
        <f t="shared" si="2"/>
        <v>0.40473111511690324</v>
      </c>
      <c r="S5" s="234">
        <f t="shared" si="2"/>
        <v>0.40876423970502579</v>
      </c>
      <c r="T5" s="234">
        <f t="shared" si="2"/>
        <v>0.41498215022437451</v>
      </c>
      <c r="U5" s="234">
        <f t="shared" si="2"/>
        <v>0.41163609024707237</v>
      </c>
      <c r="V5" s="234">
        <f t="shared" si="2"/>
        <v>0.36913199077407788</v>
      </c>
      <c r="W5" s="234">
        <f t="shared" si="2"/>
        <v>0.37486568983400337</v>
      </c>
      <c r="X5" s="234">
        <f>IFERROR(AVERAGE(P5:W5),"NA")</f>
        <v>0.40008776870628171</v>
      </c>
      <c r="Z5" s="312"/>
      <c r="AA5" s="312"/>
      <c r="AB5" s="312"/>
      <c r="AC5" s="312"/>
      <c r="AD5" s="312"/>
      <c r="AE5" s="312"/>
      <c r="AF5" s="312"/>
      <c r="AG5" s="312"/>
      <c r="AH5" s="312"/>
      <c r="AI5" s="312"/>
      <c r="AJ5" s="312"/>
    </row>
    <row r="6" spans="1:36">
      <c r="B6" s="313" t="s">
        <v>533</v>
      </c>
      <c r="C6" s="302" t="s">
        <v>5</v>
      </c>
      <c r="D6" s="234">
        <f t="shared" si="0"/>
        <v>0.51732525737904012</v>
      </c>
      <c r="E6" s="234">
        <f t="shared" si="0"/>
        <v>0.50384772903217789</v>
      </c>
      <c r="F6" s="234">
        <f t="shared" si="0"/>
        <v>0.53179973659935731</v>
      </c>
      <c r="G6" s="234">
        <f t="shared" si="0"/>
        <v>0.5310722069878907</v>
      </c>
      <c r="H6" s="234">
        <f t="shared" si="0"/>
        <v>0.5113100133203573</v>
      </c>
      <c r="I6" s="234">
        <f t="shared" si="0"/>
        <v>0.50995694643636824</v>
      </c>
      <c r="J6" s="234">
        <f t="shared" si="0"/>
        <v>0.497449056196134</v>
      </c>
      <c r="K6" s="234">
        <f t="shared" si="0"/>
        <v>0.49767506817521795</v>
      </c>
      <c r="L6" s="234">
        <f t="shared" ref="L6:L24" si="3">IFERROR(AVERAGE(D6:K6),"NA")</f>
        <v>0.51255450176581796</v>
      </c>
      <c r="N6" s="313" t="str">
        <f t="shared" si="1"/>
        <v>Alliant Energy Corporation</v>
      </c>
      <c r="O6" s="302" t="str">
        <f t="shared" si="1"/>
        <v>LNT</v>
      </c>
      <c r="P6" s="234">
        <f t="shared" si="2"/>
        <v>0.48267474262095988</v>
      </c>
      <c r="Q6" s="234">
        <f t="shared" si="2"/>
        <v>0.49615227096782216</v>
      </c>
      <c r="R6" s="234">
        <f t="shared" si="2"/>
        <v>0.46820026340064269</v>
      </c>
      <c r="S6" s="234">
        <f t="shared" si="2"/>
        <v>0.4689277930121093</v>
      </c>
      <c r="T6" s="234">
        <f t="shared" si="2"/>
        <v>0.48868998667964264</v>
      </c>
      <c r="U6" s="234">
        <f t="shared" si="2"/>
        <v>0.49004305356363176</v>
      </c>
      <c r="V6" s="234">
        <f t="shared" si="2"/>
        <v>0.502550943803866</v>
      </c>
      <c r="W6" s="234">
        <f t="shared" si="2"/>
        <v>0.502324931824782</v>
      </c>
      <c r="X6" s="234">
        <f t="shared" ref="X6:X24" si="4">IFERROR(AVERAGE(P6:W6),"NA")</f>
        <v>0.48744549823418204</v>
      </c>
      <c r="Z6" s="312"/>
      <c r="AA6" s="312"/>
      <c r="AB6" s="312"/>
      <c r="AC6" s="312"/>
      <c r="AD6" s="312"/>
      <c r="AE6" s="312"/>
      <c r="AF6" s="312"/>
      <c r="AG6" s="312"/>
    </row>
    <row r="7" spans="1:36">
      <c r="B7" s="313" t="s">
        <v>534</v>
      </c>
      <c r="C7" s="302" t="s">
        <v>31</v>
      </c>
      <c r="D7" s="234">
        <f t="shared" si="0"/>
        <v>0.5027978238914953</v>
      </c>
      <c r="E7" s="234">
        <f t="shared" si="0"/>
        <v>0.49115588022016549</v>
      </c>
      <c r="F7" s="234">
        <f t="shared" si="0"/>
        <v>0.49885115112353445</v>
      </c>
      <c r="G7" s="234">
        <f t="shared" si="0"/>
        <v>0.49900207986347667</v>
      </c>
      <c r="H7" s="234">
        <f t="shared" si="0"/>
        <v>0.49291424329346106</v>
      </c>
      <c r="I7" s="234">
        <f t="shared" si="0"/>
        <v>0.4918415336378299</v>
      </c>
      <c r="J7" s="234">
        <f t="shared" si="0"/>
        <v>0.48831282254767233</v>
      </c>
      <c r="K7" s="234">
        <f t="shared" si="0"/>
        <v>0.49376301333302403</v>
      </c>
      <c r="L7" s="234">
        <f t="shared" si="3"/>
        <v>0.4948298184888324</v>
      </c>
      <c r="N7" s="313" t="str">
        <f t="shared" si="1"/>
        <v>American Electric Power Company, Inc.</v>
      </c>
      <c r="O7" s="302" t="str">
        <f t="shared" si="1"/>
        <v>AEP</v>
      </c>
      <c r="P7" s="234">
        <f t="shared" si="2"/>
        <v>0.49720217610850465</v>
      </c>
      <c r="Q7" s="234">
        <f t="shared" si="2"/>
        <v>0.50884411977983457</v>
      </c>
      <c r="R7" s="234">
        <f t="shared" si="2"/>
        <v>0.50114884887646549</v>
      </c>
      <c r="S7" s="234">
        <f t="shared" si="2"/>
        <v>0.50099792013652333</v>
      </c>
      <c r="T7" s="234">
        <f t="shared" si="2"/>
        <v>0.50708575670653888</v>
      </c>
      <c r="U7" s="234">
        <f t="shared" si="2"/>
        <v>0.5081584663621701</v>
      </c>
      <c r="V7" s="234">
        <f t="shared" si="2"/>
        <v>0.51168717745232761</v>
      </c>
      <c r="W7" s="234">
        <f t="shared" si="2"/>
        <v>0.50623698666697592</v>
      </c>
      <c r="X7" s="234">
        <f t="shared" si="4"/>
        <v>0.50517018151116755</v>
      </c>
      <c r="Z7" s="312"/>
      <c r="AA7" s="312"/>
      <c r="AB7" s="312"/>
      <c r="AC7" s="312"/>
      <c r="AD7" s="312"/>
      <c r="AE7" s="312"/>
      <c r="AF7" s="312"/>
      <c r="AG7" s="312"/>
    </row>
    <row r="8" spans="1:36">
      <c r="B8" s="313" t="s">
        <v>547</v>
      </c>
      <c r="C8" s="302" t="s">
        <v>548</v>
      </c>
      <c r="D8" s="234">
        <f t="shared" si="0"/>
        <v>0.54383724085534579</v>
      </c>
      <c r="E8" s="234">
        <f t="shared" si="0"/>
        <v>0.56327426723584229</v>
      </c>
      <c r="F8" s="234">
        <f t="shared" si="0"/>
        <v>0.56511468795301234</v>
      </c>
      <c r="G8" s="234">
        <f t="shared" si="0"/>
        <v>0.55715376965696328</v>
      </c>
      <c r="H8" s="234">
        <f t="shared" si="0"/>
        <v>0.56128107519619941</v>
      </c>
      <c r="I8" s="234">
        <f t="shared" si="0"/>
        <v>0.54931079507049541</v>
      </c>
      <c r="J8" s="234">
        <f t="shared" si="0"/>
        <v>0.56547108274409841</v>
      </c>
      <c r="K8" s="234">
        <f t="shared" si="0"/>
        <v>0.55686623376096644</v>
      </c>
      <c r="L8" s="234">
        <f t="shared" si="3"/>
        <v>0.55778864405911532</v>
      </c>
      <c r="N8" s="313" t="str">
        <f t="shared" si="1"/>
        <v>Avangrid, Inc.</v>
      </c>
      <c r="O8" s="302" t="str">
        <f t="shared" si="1"/>
        <v>AGR</v>
      </c>
      <c r="P8" s="234">
        <f t="shared" si="2"/>
        <v>0.45616275914465426</v>
      </c>
      <c r="Q8" s="234">
        <f t="shared" si="2"/>
        <v>0.43672573276415777</v>
      </c>
      <c r="R8" s="234">
        <f t="shared" si="2"/>
        <v>0.43488531204698766</v>
      </c>
      <c r="S8" s="234">
        <f t="shared" si="2"/>
        <v>0.44284623034303666</v>
      </c>
      <c r="T8" s="234">
        <f t="shared" si="2"/>
        <v>0.43871892480380065</v>
      </c>
      <c r="U8" s="234">
        <f t="shared" si="2"/>
        <v>0.45068920492950459</v>
      </c>
      <c r="V8" s="234">
        <f t="shared" si="2"/>
        <v>0.43452891725590165</v>
      </c>
      <c r="W8" s="234">
        <f t="shared" si="2"/>
        <v>0.4431337662390335</v>
      </c>
      <c r="X8" s="234">
        <f t="shared" si="4"/>
        <v>0.44221135594088462</v>
      </c>
      <c r="Z8" s="312"/>
      <c r="AA8" s="312"/>
      <c r="AB8" s="312"/>
      <c r="AC8" s="312"/>
      <c r="AD8" s="312"/>
      <c r="AE8" s="312"/>
      <c r="AF8" s="312"/>
      <c r="AG8" s="312"/>
    </row>
    <row r="9" spans="1:36" s="305" customFormat="1">
      <c r="A9" s="302"/>
      <c r="B9" s="313" t="s">
        <v>1118</v>
      </c>
      <c r="C9" s="302" t="s">
        <v>1117</v>
      </c>
      <c r="D9" s="234">
        <f t="shared" si="0"/>
        <v>0.55802540087043884</v>
      </c>
      <c r="E9" s="234">
        <f t="shared" si="0"/>
        <v>0.56320384104239596</v>
      </c>
      <c r="F9" s="314">
        <f t="shared" si="0"/>
        <v>0.56100778202114154</v>
      </c>
      <c r="G9" s="314">
        <f t="shared" si="0"/>
        <v>0.55088245483758191</v>
      </c>
      <c r="H9" s="314">
        <f t="shared" si="0"/>
        <v>0.55745326157568253</v>
      </c>
      <c r="I9" s="314">
        <f t="shared" si="0"/>
        <v>0.55757387580871143</v>
      </c>
      <c r="J9" s="314">
        <f t="shared" si="0"/>
        <v>0.56341185095027679</v>
      </c>
      <c r="K9" s="314">
        <f t="shared" si="0"/>
        <v>0.55757314345480302</v>
      </c>
      <c r="L9" s="314">
        <f t="shared" si="3"/>
        <v>0.55864145132012899</v>
      </c>
      <c r="M9" s="302"/>
      <c r="N9" s="305" t="str">
        <f t="shared" si="1"/>
        <v>Avista Corporation</v>
      </c>
      <c r="O9" s="302" t="str">
        <f t="shared" si="1"/>
        <v>AVA</v>
      </c>
      <c r="P9" s="314">
        <f t="shared" si="2"/>
        <v>0.44197459912956105</v>
      </c>
      <c r="Q9" s="314">
        <f t="shared" si="2"/>
        <v>0.43679615895760404</v>
      </c>
      <c r="R9" s="314">
        <f t="shared" si="2"/>
        <v>0.43899221797885846</v>
      </c>
      <c r="S9" s="314">
        <f t="shared" si="2"/>
        <v>0.44911754516241809</v>
      </c>
      <c r="T9" s="314">
        <f t="shared" si="2"/>
        <v>0.44254673842431747</v>
      </c>
      <c r="U9" s="314">
        <f t="shared" si="2"/>
        <v>0.44242612419128857</v>
      </c>
      <c r="V9" s="314">
        <f t="shared" si="2"/>
        <v>0.43658814904972332</v>
      </c>
      <c r="W9" s="314">
        <f t="shared" si="2"/>
        <v>0.44242685654519698</v>
      </c>
      <c r="X9" s="314">
        <f t="shared" si="4"/>
        <v>0.44135854867987101</v>
      </c>
      <c r="Z9" s="312"/>
      <c r="AA9" s="312"/>
      <c r="AB9" s="312"/>
      <c r="AC9" s="312"/>
      <c r="AD9" s="312"/>
      <c r="AE9" s="312"/>
      <c r="AF9" s="312"/>
      <c r="AG9" s="312"/>
    </row>
    <row r="10" spans="1:36" s="305" customFormat="1">
      <c r="A10" s="302"/>
      <c r="B10" s="313" t="s">
        <v>535</v>
      </c>
      <c r="C10" s="302" t="s">
        <v>6</v>
      </c>
      <c r="D10" s="234">
        <f t="shared" si="0"/>
        <v>0.51697158597541493</v>
      </c>
      <c r="E10" s="234">
        <f t="shared" si="0"/>
        <v>0.53635943290654953</v>
      </c>
      <c r="F10" s="314">
        <f t="shared" si="0"/>
        <v>0.52522152972675007</v>
      </c>
      <c r="G10" s="314">
        <f t="shared" si="0"/>
        <v>0.50273163985367286</v>
      </c>
      <c r="H10" s="314">
        <f t="shared" si="0"/>
        <v>0.53013313928575112</v>
      </c>
      <c r="I10" s="314">
        <f t="shared" si="0"/>
        <v>0.52858694904934955</v>
      </c>
      <c r="J10" s="314">
        <f t="shared" si="0"/>
        <v>0.53130257106689038</v>
      </c>
      <c r="K10" s="314">
        <f t="shared" si="0"/>
        <v>0.5225247558831414</v>
      </c>
      <c r="L10" s="314">
        <f t="shared" si="3"/>
        <v>0.52422895046843998</v>
      </c>
      <c r="M10" s="302"/>
      <c r="N10" s="305" t="str">
        <f t="shared" si="1"/>
        <v>CMS Energy Corporation</v>
      </c>
      <c r="O10" s="302" t="str">
        <f t="shared" si="1"/>
        <v>CMS</v>
      </c>
      <c r="P10" s="314">
        <f t="shared" si="2"/>
        <v>0.48302841402458507</v>
      </c>
      <c r="Q10" s="314">
        <f t="shared" si="2"/>
        <v>0.46364056709345047</v>
      </c>
      <c r="R10" s="314">
        <f t="shared" si="2"/>
        <v>0.47477847027324999</v>
      </c>
      <c r="S10" s="314">
        <f t="shared" si="2"/>
        <v>0.49726836014632719</v>
      </c>
      <c r="T10" s="314">
        <f t="shared" si="2"/>
        <v>0.46986686071424888</v>
      </c>
      <c r="U10" s="314">
        <f t="shared" si="2"/>
        <v>0.4714130509506505</v>
      </c>
      <c r="V10" s="314">
        <f t="shared" si="2"/>
        <v>0.46869742893310967</v>
      </c>
      <c r="W10" s="314">
        <f t="shared" si="2"/>
        <v>0.4774752441168586</v>
      </c>
      <c r="X10" s="314">
        <f t="shared" si="4"/>
        <v>0.47577104953156002</v>
      </c>
      <c r="Z10" s="312"/>
      <c r="AA10" s="312"/>
      <c r="AB10" s="312"/>
      <c r="AC10" s="312"/>
      <c r="AD10" s="312"/>
      <c r="AE10" s="312"/>
      <c r="AF10" s="312"/>
      <c r="AG10" s="312"/>
    </row>
    <row r="11" spans="1:36" s="305" customFormat="1">
      <c r="A11" s="302"/>
      <c r="B11" s="313" t="s">
        <v>536</v>
      </c>
      <c r="C11" s="302" t="s">
        <v>9</v>
      </c>
      <c r="D11" s="234">
        <f t="shared" si="0"/>
        <v>0.49402151349762918</v>
      </c>
      <c r="E11" s="234">
        <f t="shared" si="0"/>
        <v>0.48764034930749484</v>
      </c>
      <c r="F11" s="314">
        <f t="shared" si="0"/>
        <v>0.48693402583502116</v>
      </c>
      <c r="G11" s="314">
        <f t="shared" si="0"/>
        <v>0.50960692407728059</v>
      </c>
      <c r="H11" s="314">
        <f t="shared" si="0"/>
        <v>0.49965418108152515</v>
      </c>
      <c r="I11" s="314">
        <f t="shared" si="0"/>
        <v>0.49227750931366288</v>
      </c>
      <c r="J11" s="314">
        <f t="shared" si="0"/>
        <v>0.51117751175104242</v>
      </c>
      <c r="K11" s="314">
        <f t="shared" si="0"/>
        <v>0.51021484806259432</v>
      </c>
      <c r="L11" s="314">
        <f t="shared" si="3"/>
        <v>0.4989408578657813</v>
      </c>
      <c r="M11" s="302"/>
      <c r="N11" s="305" t="str">
        <f t="shared" si="1"/>
        <v>DTE Energy Company</v>
      </c>
      <c r="O11" s="302" t="str">
        <f t="shared" si="1"/>
        <v>DTE</v>
      </c>
      <c r="P11" s="314">
        <f t="shared" si="2"/>
        <v>0.50597848650237087</v>
      </c>
      <c r="Q11" s="314">
        <f t="shared" si="2"/>
        <v>0.51235965069250522</v>
      </c>
      <c r="R11" s="314">
        <f t="shared" si="2"/>
        <v>0.5130659741649789</v>
      </c>
      <c r="S11" s="314">
        <f t="shared" si="2"/>
        <v>0.49039307592271941</v>
      </c>
      <c r="T11" s="314">
        <f t="shared" si="2"/>
        <v>0.50034581891847485</v>
      </c>
      <c r="U11" s="314">
        <f t="shared" si="2"/>
        <v>0.50772249068633712</v>
      </c>
      <c r="V11" s="314">
        <f t="shared" si="2"/>
        <v>0.48882248824895763</v>
      </c>
      <c r="W11" s="314">
        <f t="shared" si="2"/>
        <v>0.48978515193740568</v>
      </c>
      <c r="X11" s="314">
        <f t="shared" si="4"/>
        <v>0.50105914213421876</v>
      </c>
      <c r="Z11" s="312"/>
      <c r="AA11" s="312"/>
      <c r="AB11" s="312"/>
      <c r="AC11" s="312"/>
      <c r="AD11" s="312"/>
      <c r="AE11" s="312"/>
      <c r="AF11" s="312"/>
      <c r="AG11" s="312"/>
    </row>
    <row r="12" spans="1:36" s="305" customFormat="1">
      <c r="A12" s="302"/>
      <c r="B12" s="313" t="s">
        <v>549</v>
      </c>
      <c r="C12" s="302" t="s">
        <v>10</v>
      </c>
      <c r="D12" s="234">
        <f t="shared" si="0"/>
        <v>0.52888176953261834</v>
      </c>
      <c r="E12" s="234">
        <f t="shared" si="0"/>
        <v>0.54483068012549352</v>
      </c>
      <c r="F12" s="314">
        <f t="shared" si="0"/>
        <v>0.53143861217769561</v>
      </c>
      <c r="G12" s="314">
        <f t="shared" si="0"/>
        <v>0.54353970394304607</v>
      </c>
      <c r="H12" s="314">
        <f t="shared" si="0"/>
        <v>0.55025438615873268</v>
      </c>
      <c r="I12" s="314">
        <f t="shared" si="0"/>
        <v>0.54940259601774077</v>
      </c>
      <c r="J12" s="314">
        <f t="shared" si="0"/>
        <v>0.54461778291034013</v>
      </c>
      <c r="K12" s="314">
        <f t="shared" si="0"/>
        <v>0.54299425862940665</v>
      </c>
      <c r="L12" s="314">
        <f t="shared" si="3"/>
        <v>0.54199497368688421</v>
      </c>
      <c r="M12" s="302"/>
      <c r="N12" s="305" t="str">
        <f t="shared" si="1"/>
        <v>Duke Energy Corporation</v>
      </c>
      <c r="O12" s="302" t="str">
        <f t="shared" si="1"/>
        <v>DUK</v>
      </c>
      <c r="P12" s="314">
        <f t="shared" si="2"/>
        <v>0.47111823046738155</v>
      </c>
      <c r="Q12" s="314">
        <f t="shared" si="2"/>
        <v>0.45516931987450643</v>
      </c>
      <c r="R12" s="314">
        <f t="shared" si="2"/>
        <v>0.46856138782230444</v>
      </c>
      <c r="S12" s="314">
        <f t="shared" si="2"/>
        <v>0.45646029605695393</v>
      </c>
      <c r="T12" s="314">
        <f t="shared" si="2"/>
        <v>0.44974561384126738</v>
      </c>
      <c r="U12" s="314">
        <f t="shared" si="2"/>
        <v>0.45059740398225917</v>
      </c>
      <c r="V12" s="314">
        <f t="shared" si="2"/>
        <v>0.45538221708965981</v>
      </c>
      <c r="W12" s="314">
        <f t="shared" si="2"/>
        <v>0.45700574137059341</v>
      </c>
      <c r="X12" s="314">
        <f t="shared" si="4"/>
        <v>0.45800502631311579</v>
      </c>
      <c r="Z12" s="312"/>
      <c r="AA12" s="312"/>
      <c r="AB12" s="312"/>
      <c r="AC12" s="312"/>
      <c r="AD12" s="312"/>
      <c r="AE12" s="312"/>
      <c r="AF12" s="312"/>
      <c r="AG12" s="312"/>
    </row>
    <row r="13" spans="1:36" s="305" customFormat="1">
      <c r="A13" s="302"/>
      <c r="B13" s="313" t="s">
        <v>1275</v>
      </c>
      <c r="C13" s="302" t="s">
        <v>551</v>
      </c>
      <c r="D13" s="234">
        <f t="shared" si="0"/>
        <v>0.60278619733603089</v>
      </c>
      <c r="E13" s="234">
        <f t="shared" si="0"/>
        <v>0.60507695707519504</v>
      </c>
      <c r="F13" s="314">
        <f t="shared" si="0"/>
        <v>0.5816017132797372</v>
      </c>
      <c r="G13" s="314">
        <f t="shared" si="0"/>
        <v>0.59563644462575893</v>
      </c>
      <c r="H13" s="314">
        <f t="shared" si="0"/>
        <v>0.59862422960438277</v>
      </c>
      <c r="I13" s="314">
        <f t="shared" si="0"/>
        <v>0.5851026063512913</v>
      </c>
      <c r="J13" s="314">
        <f t="shared" si="0"/>
        <v>0.58730507399673737</v>
      </c>
      <c r="K13" s="314">
        <f t="shared" si="0"/>
        <v>0.5861709915050004</v>
      </c>
      <c r="L13" s="314">
        <f t="shared" si="3"/>
        <v>0.59278802672176667</v>
      </c>
      <c r="M13" s="302"/>
      <c r="N13" s="305" t="str">
        <f t="shared" si="1"/>
        <v>Evergy, Inc.</v>
      </c>
      <c r="O13" s="302" t="str">
        <f t="shared" si="1"/>
        <v>EVRG</v>
      </c>
      <c r="P13" s="314">
        <f t="shared" si="2"/>
        <v>0.39721380266396905</v>
      </c>
      <c r="Q13" s="314">
        <f t="shared" si="2"/>
        <v>0.39492304292480496</v>
      </c>
      <c r="R13" s="314">
        <f t="shared" si="2"/>
        <v>0.4183982867202628</v>
      </c>
      <c r="S13" s="314">
        <f t="shared" si="2"/>
        <v>0.40436355537424101</v>
      </c>
      <c r="T13" s="314">
        <f t="shared" si="2"/>
        <v>0.40137577039561723</v>
      </c>
      <c r="U13" s="314">
        <f t="shared" si="2"/>
        <v>0.41489739364870865</v>
      </c>
      <c r="V13" s="314">
        <f t="shared" si="2"/>
        <v>0.41269492600326263</v>
      </c>
      <c r="W13" s="314">
        <f t="shared" si="2"/>
        <v>0.4138290084949996</v>
      </c>
      <c r="X13" s="314">
        <f t="shared" si="4"/>
        <v>0.40721197327823322</v>
      </c>
      <c r="Z13" s="312"/>
      <c r="AA13" s="312"/>
      <c r="AB13" s="312"/>
      <c r="AC13" s="312"/>
      <c r="AD13" s="312"/>
      <c r="AE13" s="312"/>
      <c r="AF13" s="312"/>
      <c r="AG13" s="312"/>
    </row>
    <row r="14" spans="1:36" s="305" customFormat="1">
      <c r="A14" s="302"/>
      <c r="B14" s="313" t="s">
        <v>541</v>
      </c>
      <c r="C14" s="302" t="s">
        <v>1109</v>
      </c>
      <c r="D14" s="234">
        <f t="shared" si="0"/>
        <v>0.58427940532450195</v>
      </c>
      <c r="E14" s="234">
        <f t="shared" si="0"/>
        <v>0.58169578889328455</v>
      </c>
      <c r="F14" s="314">
        <f t="shared" si="0"/>
        <v>0.58061369885362613</v>
      </c>
      <c r="G14" s="314">
        <f t="shared" si="0"/>
        <v>0.57979388368173257</v>
      </c>
      <c r="H14" s="314">
        <f t="shared" si="0"/>
        <v>0.5609312315220274</v>
      </c>
      <c r="I14" s="314">
        <f t="shared" si="0"/>
        <v>0.55779769879434993</v>
      </c>
      <c r="J14" s="314">
        <f t="shared" si="0"/>
        <v>0.57437658252845047</v>
      </c>
      <c r="K14" s="314">
        <f t="shared" si="0"/>
        <v>0.57418159776610711</v>
      </c>
      <c r="L14" s="314">
        <f t="shared" si="3"/>
        <v>0.57420873592051003</v>
      </c>
      <c r="M14" s="302"/>
      <c r="N14" s="305" t="str">
        <f t="shared" si="1"/>
        <v>Hawaiian Electric Industries, Inc.</v>
      </c>
      <c r="O14" s="302" t="str">
        <f t="shared" si="1"/>
        <v>HE</v>
      </c>
      <c r="P14" s="314">
        <f t="shared" si="2"/>
        <v>0.41572059467549805</v>
      </c>
      <c r="Q14" s="314">
        <f t="shared" si="2"/>
        <v>0.4183042111067154</v>
      </c>
      <c r="R14" s="314">
        <f t="shared" si="2"/>
        <v>0.41938630114637393</v>
      </c>
      <c r="S14" s="314">
        <f t="shared" si="2"/>
        <v>0.42020611631826749</v>
      </c>
      <c r="T14" s="314">
        <f t="shared" si="2"/>
        <v>0.4390687684779726</v>
      </c>
      <c r="U14" s="314">
        <f t="shared" si="2"/>
        <v>0.44220230120565013</v>
      </c>
      <c r="V14" s="314">
        <f t="shared" si="2"/>
        <v>0.42562341747154947</v>
      </c>
      <c r="W14" s="314">
        <f t="shared" si="2"/>
        <v>0.42581840223389289</v>
      </c>
      <c r="X14" s="314">
        <f t="shared" si="4"/>
        <v>0.42579126407949003</v>
      </c>
      <c r="Z14" s="312"/>
      <c r="AA14" s="312"/>
      <c r="AB14" s="312"/>
      <c r="AC14" s="312"/>
      <c r="AD14" s="312"/>
      <c r="AE14" s="312"/>
      <c r="AF14" s="312"/>
      <c r="AG14" s="312"/>
    </row>
    <row r="15" spans="1:36" s="305" customFormat="1">
      <c r="A15" s="302"/>
      <c r="B15" s="313" t="s">
        <v>553</v>
      </c>
      <c r="C15" s="302" t="s">
        <v>36</v>
      </c>
      <c r="D15" s="234">
        <f t="shared" ref="D15:K24" si="5">IFERROR(AVERAGEIF($C$32:$C$85,$C15,D$32:D$85),"NA")</f>
        <v>0.56150555910776989</v>
      </c>
      <c r="E15" s="234">
        <f t="shared" si="5"/>
        <v>0.61223091499118198</v>
      </c>
      <c r="F15" s="314">
        <f t="shared" si="5"/>
        <v>0.61045575143253761</v>
      </c>
      <c r="G15" s="314">
        <f t="shared" si="5"/>
        <v>0.62048350443079237</v>
      </c>
      <c r="H15" s="314">
        <f t="shared" si="5"/>
        <v>0.60060164664695037</v>
      </c>
      <c r="I15" s="314">
        <f t="shared" si="5"/>
        <v>0.57866874579656957</v>
      </c>
      <c r="J15" s="314">
        <f t="shared" si="5"/>
        <v>0.57747863337918681</v>
      </c>
      <c r="K15" s="314">
        <f t="shared" si="5"/>
        <v>0.57060827828268046</v>
      </c>
      <c r="L15" s="314">
        <f t="shared" si="3"/>
        <v>0.59150412925845863</v>
      </c>
      <c r="M15" s="302"/>
      <c r="N15" s="305" t="str">
        <f t="shared" si="1"/>
        <v>NextEra Energy, Inc.</v>
      </c>
      <c r="O15" s="302" t="str">
        <f t="shared" si="1"/>
        <v>NEE</v>
      </c>
      <c r="P15" s="314">
        <f t="shared" ref="P15:W24" si="6">IFERROR(AVERAGEIF($C$32:$C$85,$C15,P$32:P$85),"NA")</f>
        <v>0.43849444089223011</v>
      </c>
      <c r="Q15" s="314">
        <f t="shared" si="6"/>
        <v>0.38776908500881802</v>
      </c>
      <c r="R15" s="314">
        <f t="shared" si="6"/>
        <v>0.38954424856746239</v>
      </c>
      <c r="S15" s="314">
        <f t="shared" si="6"/>
        <v>0.37951649556920763</v>
      </c>
      <c r="T15" s="314">
        <f t="shared" si="6"/>
        <v>0.39939835335304952</v>
      </c>
      <c r="U15" s="314">
        <f t="shared" si="6"/>
        <v>0.42133125420343043</v>
      </c>
      <c r="V15" s="314">
        <f t="shared" si="6"/>
        <v>0.42252136662081324</v>
      </c>
      <c r="W15" s="314">
        <f t="shared" si="6"/>
        <v>0.4293917217173196</v>
      </c>
      <c r="X15" s="314">
        <f t="shared" si="4"/>
        <v>0.40849587074154137</v>
      </c>
      <c r="Z15" s="312"/>
      <c r="AA15" s="312"/>
      <c r="AB15" s="312"/>
      <c r="AC15" s="312"/>
      <c r="AD15" s="312"/>
      <c r="AE15" s="312"/>
      <c r="AF15" s="312"/>
      <c r="AG15" s="312"/>
    </row>
    <row r="16" spans="1:36" s="305" customFormat="1">
      <c r="A16" s="302"/>
      <c r="B16" s="313" t="s">
        <v>37</v>
      </c>
      <c r="C16" s="302" t="s">
        <v>21</v>
      </c>
      <c r="D16" s="234">
        <f t="shared" si="5"/>
        <v>0.47804603734509599</v>
      </c>
      <c r="E16" s="234">
        <f t="shared" si="5"/>
        <v>0.480682810597372</v>
      </c>
      <c r="F16" s="314">
        <f t="shared" si="5"/>
        <v>0.4874040706148054</v>
      </c>
      <c r="G16" s="314">
        <f t="shared" si="5"/>
        <v>0.47877061427876338</v>
      </c>
      <c r="H16" s="314">
        <f t="shared" si="5"/>
        <v>0.48361514731820016</v>
      </c>
      <c r="I16" s="314">
        <f t="shared" si="5"/>
        <v>0.48406960775110908</v>
      </c>
      <c r="J16" s="314">
        <f t="shared" si="5"/>
        <v>0.47476683110526496</v>
      </c>
      <c r="K16" s="314">
        <f t="shared" si="5"/>
        <v>0.49892915148637434</v>
      </c>
      <c r="L16" s="314">
        <f t="shared" si="3"/>
        <v>0.48328553381212314</v>
      </c>
      <c r="M16" s="302"/>
      <c r="N16" s="305" t="str">
        <f t="shared" si="1"/>
        <v>NorthWestern Corporation</v>
      </c>
      <c r="O16" s="302" t="str">
        <f t="shared" si="1"/>
        <v>NWE</v>
      </c>
      <c r="P16" s="314">
        <f t="shared" si="6"/>
        <v>0.52195396265490401</v>
      </c>
      <c r="Q16" s="314">
        <f t="shared" si="6"/>
        <v>0.51931718940262805</v>
      </c>
      <c r="R16" s="314">
        <f t="shared" si="6"/>
        <v>0.5125959293851946</v>
      </c>
      <c r="S16" s="314">
        <f t="shared" si="6"/>
        <v>0.52122938572123667</v>
      </c>
      <c r="T16" s="314">
        <f t="shared" si="6"/>
        <v>0.5163848526817999</v>
      </c>
      <c r="U16" s="314">
        <f t="shared" si="6"/>
        <v>0.51593039224889092</v>
      </c>
      <c r="V16" s="314">
        <f t="shared" si="6"/>
        <v>0.52523316889473504</v>
      </c>
      <c r="W16" s="314">
        <f t="shared" si="6"/>
        <v>0.5010708485136256</v>
      </c>
      <c r="X16" s="314">
        <f t="shared" si="4"/>
        <v>0.51671446618787686</v>
      </c>
      <c r="Z16" s="312"/>
      <c r="AA16" s="312"/>
      <c r="AB16" s="312"/>
      <c r="AC16" s="312"/>
      <c r="AD16" s="312"/>
      <c r="AE16" s="312"/>
      <c r="AF16" s="312"/>
      <c r="AG16" s="312"/>
    </row>
    <row r="17" spans="1:35" s="305" customFormat="1">
      <c r="A17" s="302"/>
      <c r="B17" s="313" t="s">
        <v>38</v>
      </c>
      <c r="C17" s="302" t="s">
        <v>26</v>
      </c>
      <c r="D17" s="234">
        <f t="shared" si="5"/>
        <v>0.54959090362170615</v>
      </c>
      <c r="E17" s="234">
        <f t="shared" si="5"/>
        <v>0.53470727953189123</v>
      </c>
      <c r="F17" s="314">
        <f t="shared" si="5"/>
        <v>0.55379103464927426</v>
      </c>
      <c r="G17" s="314">
        <f t="shared" si="5"/>
        <v>0.53199720304995124</v>
      </c>
      <c r="H17" s="314">
        <f t="shared" si="5"/>
        <v>0.53048487850486115</v>
      </c>
      <c r="I17" s="314">
        <f t="shared" si="5"/>
        <v>0.54247083074805136</v>
      </c>
      <c r="J17" s="314">
        <f t="shared" si="5"/>
        <v>0.53593435783718402</v>
      </c>
      <c r="K17" s="314">
        <f t="shared" si="5"/>
        <v>0.53362908849677226</v>
      </c>
      <c r="L17" s="314">
        <f t="shared" si="3"/>
        <v>0.5390756970549615</v>
      </c>
      <c r="M17" s="302"/>
      <c r="N17" s="305" t="str">
        <f t="shared" si="1"/>
        <v>OGE Energy Corp.</v>
      </c>
      <c r="O17" s="302" t="str">
        <f t="shared" si="1"/>
        <v>OGE</v>
      </c>
      <c r="P17" s="314">
        <f t="shared" si="6"/>
        <v>0.45040909637829385</v>
      </c>
      <c r="Q17" s="314">
        <f t="shared" si="6"/>
        <v>0.46529272046810877</v>
      </c>
      <c r="R17" s="314">
        <f t="shared" si="6"/>
        <v>0.44620896535072574</v>
      </c>
      <c r="S17" s="314">
        <f t="shared" si="6"/>
        <v>0.46800279695004882</v>
      </c>
      <c r="T17" s="314">
        <f t="shared" si="6"/>
        <v>0.46951512149513885</v>
      </c>
      <c r="U17" s="314">
        <f t="shared" si="6"/>
        <v>0.45752916925194864</v>
      </c>
      <c r="V17" s="314">
        <f t="shared" si="6"/>
        <v>0.46406564216281598</v>
      </c>
      <c r="W17" s="314">
        <f t="shared" si="6"/>
        <v>0.46637091150322768</v>
      </c>
      <c r="X17" s="314">
        <f t="shared" si="4"/>
        <v>0.4609243029450385</v>
      </c>
      <c r="Z17" s="312"/>
      <c r="AA17" s="312"/>
      <c r="AB17" s="312"/>
      <c r="AC17" s="312"/>
      <c r="AD17" s="312"/>
      <c r="AE17" s="312"/>
      <c r="AF17" s="312"/>
      <c r="AG17" s="312"/>
    </row>
    <row r="18" spans="1:35" s="305" customFormat="1">
      <c r="A18" s="302"/>
      <c r="B18" s="313" t="s">
        <v>537</v>
      </c>
      <c r="C18" s="302" t="s">
        <v>27</v>
      </c>
      <c r="D18" s="314">
        <f t="shared" si="5"/>
        <v>0.55426982519890278</v>
      </c>
      <c r="E18" s="314">
        <f t="shared" si="5"/>
        <v>0.5375263077075938</v>
      </c>
      <c r="F18" s="314">
        <f t="shared" si="5"/>
        <v>0.53902280036446015</v>
      </c>
      <c r="G18" s="314">
        <f t="shared" si="5"/>
        <v>0.53584214281375753</v>
      </c>
      <c r="H18" s="314">
        <f t="shared" si="5"/>
        <v>0.53489639635547725</v>
      </c>
      <c r="I18" s="314">
        <f t="shared" si="5"/>
        <v>0.53106725246624742</v>
      </c>
      <c r="J18" s="314">
        <f t="shared" si="5"/>
        <v>0.52672129707944515</v>
      </c>
      <c r="K18" s="314">
        <f t="shared" si="5"/>
        <v>0.57342301113655847</v>
      </c>
      <c r="L18" s="314">
        <f t="shared" si="3"/>
        <v>0.5415961291403053</v>
      </c>
      <c r="M18" s="302"/>
      <c r="N18" s="305" t="str">
        <f t="shared" si="1"/>
        <v>Otter Tail Corporation</v>
      </c>
      <c r="O18" s="302" t="str">
        <f t="shared" si="1"/>
        <v>OTTR</v>
      </c>
      <c r="P18" s="314">
        <f t="shared" si="6"/>
        <v>0.44573017480109728</v>
      </c>
      <c r="Q18" s="314">
        <f t="shared" si="6"/>
        <v>0.4624736922924062</v>
      </c>
      <c r="R18" s="314">
        <f t="shared" si="6"/>
        <v>0.4609771996355399</v>
      </c>
      <c r="S18" s="314">
        <f t="shared" si="6"/>
        <v>0.46415785718624242</v>
      </c>
      <c r="T18" s="314">
        <f t="shared" si="6"/>
        <v>0.46510360364452275</v>
      </c>
      <c r="U18" s="314">
        <f t="shared" si="6"/>
        <v>0.46893274753375264</v>
      </c>
      <c r="V18" s="314">
        <f t="shared" si="6"/>
        <v>0.47327870292055479</v>
      </c>
      <c r="W18" s="314">
        <f t="shared" si="6"/>
        <v>0.42657698886344153</v>
      </c>
      <c r="X18" s="314">
        <f t="shared" si="4"/>
        <v>0.4584038708596947</v>
      </c>
      <c r="Z18" s="312"/>
      <c r="AA18" s="312"/>
      <c r="AB18" s="312"/>
      <c r="AC18" s="312"/>
      <c r="AD18" s="312"/>
      <c r="AE18" s="312"/>
      <c r="AF18" s="312"/>
      <c r="AG18" s="312"/>
    </row>
    <row r="19" spans="1:35" s="305" customFormat="1">
      <c r="A19" s="302"/>
      <c r="B19" s="313" t="s">
        <v>538</v>
      </c>
      <c r="C19" s="302" t="s">
        <v>16</v>
      </c>
      <c r="D19" s="314">
        <f t="shared" si="5"/>
        <v>0.54252082563367143</v>
      </c>
      <c r="E19" s="314">
        <f t="shared" si="5"/>
        <v>0.54408309637487118</v>
      </c>
      <c r="F19" s="314">
        <f t="shared" si="5"/>
        <v>0.54481715277237219</v>
      </c>
      <c r="G19" s="314">
        <f t="shared" si="5"/>
        <v>0.54360204423307701</v>
      </c>
      <c r="H19" s="314">
        <f t="shared" si="5"/>
        <v>0.53681865870605439</v>
      </c>
      <c r="I19" s="314">
        <f t="shared" si="5"/>
        <v>0.53708218374079175</v>
      </c>
      <c r="J19" s="314">
        <f t="shared" si="5"/>
        <v>0.53180454473086247</v>
      </c>
      <c r="K19" s="314">
        <f t="shared" si="5"/>
        <v>0.53138444251440253</v>
      </c>
      <c r="L19" s="314">
        <f t="shared" si="3"/>
        <v>0.53901411858826287</v>
      </c>
      <c r="M19" s="302"/>
      <c r="N19" s="305" t="str">
        <f t="shared" si="1"/>
        <v>Pinnacle West Capital Corporation</v>
      </c>
      <c r="O19" s="302" t="str">
        <f t="shared" si="1"/>
        <v>PNW</v>
      </c>
      <c r="P19" s="314">
        <f t="shared" si="6"/>
        <v>0.45747917436632857</v>
      </c>
      <c r="Q19" s="314">
        <f t="shared" si="6"/>
        <v>0.45591690362512882</v>
      </c>
      <c r="R19" s="314">
        <f t="shared" si="6"/>
        <v>0.45518284722762775</v>
      </c>
      <c r="S19" s="314">
        <f t="shared" si="6"/>
        <v>0.45639795576692299</v>
      </c>
      <c r="T19" s="314">
        <f t="shared" si="6"/>
        <v>0.46318134129394556</v>
      </c>
      <c r="U19" s="314">
        <f t="shared" si="6"/>
        <v>0.46291781625920825</v>
      </c>
      <c r="V19" s="314">
        <f t="shared" si="6"/>
        <v>0.46819545526913753</v>
      </c>
      <c r="W19" s="314">
        <f t="shared" si="6"/>
        <v>0.46861555748559747</v>
      </c>
      <c r="X19" s="314">
        <f t="shared" si="4"/>
        <v>0.46098588141173713</v>
      </c>
      <c r="Z19" s="312"/>
      <c r="AA19" s="312"/>
      <c r="AB19" s="312"/>
      <c r="AC19" s="312"/>
      <c r="AD19" s="312"/>
      <c r="AE19" s="312"/>
      <c r="AF19" s="312"/>
      <c r="AG19" s="312"/>
    </row>
    <row r="20" spans="1:35" s="305" customFormat="1">
      <c r="A20" s="302"/>
      <c r="B20" s="313" t="s">
        <v>539</v>
      </c>
      <c r="C20" s="302" t="s">
        <v>22</v>
      </c>
      <c r="D20" s="314">
        <f t="shared" si="5"/>
        <v>0.45327130207632815</v>
      </c>
      <c r="E20" s="314">
        <f t="shared" si="5"/>
        <v>0.43855389587372118</v>
      </c>
      <c r="F20" s="314">
        <f t="shared" si="5"/>
        <v>0.43452683921262503</v>
      </c>
      <c r="G20" s="314">
        <f t="shared" si="5"/>
        <v>0.45625322633782212</v>
      </c>
      <c r="H20" s="314">
        <f t="shared" si="5"/>
        <v>0.48006072046543197</v>
      </c>
      <c r="I20" s="314">
        <f t="shared" si="5"/>
        <v>0.46681548319426608</v>
      </c>
      <c r="J20" s="314">
        <f t="shared" si="5"/>
        <v>0.46202242530283333</v>
      </c>
      <c r="K20" s="314">
        <f t="shared" si="5"/>
        <v>0.46063491868126744</v>
      </c>
      <c r="L20" s="314">
        <f t="shared" si="3"/>
        <v>0.4565173513930369</v>
      </c>
      <c r="M20" s="302"/>
      <c r="N20" s="305" t="str">
        <f t="shared" si="1"/>
        <v>PNM Resources, Inc.</v>
      </c>
      <c r="O20" s="302" t="str">
        <f t="shared" si="1"/>
        <v>PNM</v>
      </c>
      <c r="P20" s="314">
        <f t="shared" si="6"/>
        <v>0.54672869792367185</v>
      </c>
      <c r="Q20" s="314">
        <f t="shared" si="6"/>
        <v>0.56144610412627882</v>
      </c>
      <c r="R20" s="314">
        <f t="shared" si="6"/>
        <v>0.56547316078737497</v>
      </c>
      <c r="S20" s="314">
        <f t="shared" si="6"/>
        <v>0.54374677366217794</v>
      </c>
      <c r="T20" s="314">
        <f t="shared" si="6"/>
        <v>0.51993927953456798</v>
      </c>
      <c r="U20" s="314">
        <f t="shared" si="6"/>
        <v>0.53318451680573387</v>
      </c>
      <c r="V20" s="314">
        <f t="shared" si="6"/>
        <v>0.53797757469716667</v>
      </c>
      <c r="W20" s="314">
        <f t="shared" si="6"/>
        <v>0.53936508131873262</v>
      </c>
      <c r="X20" s="314">
        <f t="shared" si="4"/>
        <v>0.54348264860696305</v>
      </c>
      <c r="Z20" s="312"/>
      <c r="AA20" s="312"/>
      <c r="AB20" s="312"/>
      <c r="AC20" s="312"/>
      <c r="AD20" s="312"/>
      <c r="AE20" s="312"/>
      <c r="AF20" s="312"/>
      <c r="AG20" s="312"/>
    </row>
    <row r="21" spans="1:35" s="305" customFormat="1">
      <c r="A21" s="302"/>
      <c r="B21" s="313" t="s">
        <v>540</v>
      </c>
      <c r="C21" s="302" t="s">
        <v>28</v>
      </c>
      <c r="D21" s="314">
        <f t="shared" si="5"/>
        <v>0.51781203349664506</v>
      </c>
      <c r="E21" s="314">
        <f t="shared" si="5"/>
        <v>0.51563988369679603</v>
      </c>
      <c r="F21" s="314">
        <f t="shared" si="5"/>
        <v>0.50604896764417928</v>
      </c>
      <c r="G21" s="314">
        <f t="shared" si="5"/>
        <v>0.5019083572028169</v>
      </c>
      <c r="H21" s="314">
        <f t="shared" si="5"/>
        <v>0.50510644608824085</v>
      </c>
      <c r="I21" s="314">
        <f t="shared" si="5"/>
        <v>0.50293459574446375</v>
      </c>
      <c r="J21" s="314">
        <f t="shared" si="5"/>
        <v>0.5013507435998581</v>
      </c>
      <c r="K21" s="314">
        <f t="shared" si="5"/>
        <v>0.49796728698453629</v>
      </c>
      <c r="L21" s="314">
        <f t="shared" si="3"/>
        <v>0.50609603930719205</v>
      </c>
      <c r="M21" s="302"/>
      <c r="N21" s="305" t="str">
        <f t="shared" si="1"/>
        <v>Portland General Electric Company</v>
      </c>
      <c r="O21" s="302" t="str">
        <f t="shared" si="1"/>
        <v>POR</v>
      </c>
      <c r="P21" s="314">
        <f t="shared" si="6"/>
        <v>0.48218796650335494</v>
      </c>
      <c r="Q21" s="314">
        <f t="shared" si="6"/>
        <v>0.48436011630320391</v>
      </c>
      <c r="R21" s="314">
        <f t="shared" si="6"/>
        <v>0.49395103235582072</v>
      </c>
      <c r="S21" s="314">
        <f t="shared" si="6"/>
        <v>0.4980916427971831</v>
      </c>
      <c r="T21" s="314">
        <f t="shared" si="6"/>
        <v>0.49489355391175915</v>
      </c>
      <c r="U21" s="314">
        <f t="shared" si="6"/>
        <v>0.49706540425553625</v>
      </c>
      <c r="V21" s="314">
        <f t="shared" si="6"/>
        <v>0.4986492564001419</v>
      </c>
      <c r="W21" s="314">
        <f t="shared" si="6"/>
        <v>0.50203271301546371</v>
      </c>
      <c r="X21" s="314">
        <f t="shared" si="4"/>
        <v>0.49390396069280801</v>
      </c>
      <c r="Z21" s="312"/>
      <c r="AA21" s="312"/>
      <c r="AB21" s="312"/>
      <c r="AC21" s="312"/>
      <c r="AD21" s="312"/>
      <c r="AE21" s="312"/>
      <c r="AF21" s="312"/>
      <c r="AG21" s="312"/>
    </row>
    <row r="22" spans="1:35" s="305" customFormat="1">
      <c r="A22" s="302"/>
      <c r="B22" s="313" t="s">
        <v>554</v>
      </c>
      <c r="C22" s="302" t="s">
        <v>29</v>
      </c>
      <c r="D22" s="314">
        <f t="shared" si="5"/>
        <v>0.52396216383057737</v>
      </c>
      <c r="E22" s="314">
        <f t="shared" si="5"/>
        <v>0.54985353591294384</v>
      </c>
      <c r="F22" s="314">
        <f t="shared" si="5"/>
        <v>0.54111869981586658</v>
      </c>
      <c r="G22" s="314">
        <f t="shared" si="5"/>
        <v>0.54214696390633865</v>
      </c>
      <c r="H22" s="314">
        <f t="shared" si="5"/>
        <v>0.51502990801222026</v>
      </c>
      <c r="I22" s="314">
        <f t="shared" si="5"/>
        <v>0.50311329029572294</v>
      </c>
      <c r="J22" s="314">
        <f t="shared" si="5"/>
        <v>0.49982127830657819</v>
      </c>
      <c r="K22" s="314">
        <f t="shared" si="5"/>
        <v>0.47665355500973511</v>
      </c>
      <c r="L22" s="314">
        <f t="shared" si="3"/>
        <v>0.51896242438624784</v>
      </c>
      <c r="M22" s="302"/>
      <c r="N22" s="305" t="str">
        <f t="shared" si="1"/>
        <v>Southern Company</v>
      </c>
      <c r="O22" s="302" t="str">
        <f t="shared" si="1"/>
        <v>SO</v>
      </c>
      <c r="P22" s="314">
        <f t="shared" si="6"/>
        <v>0.47603783616942263</v>
      </c>
      <c r="Q22" s="314">
        <f t="shared" si="6"/>
        <v>0.45014646408705616</v>
      </c>
      <c r="R22" s="314">
        <f t="shared" si="6"/>
        <v>0.45888130018413342</v>
      </c>
      <c r="S22" s="314">
        <f t="shared" si="6"/>
        <v>0.45785303609366146</v>
      </c>
      <c r="T22" s="314">
        <f t="shared" si="6"/>
        <v>0.48497009198777968</v>
      </c>
      <c r="U22" s="314">
        <f t="shared" si="6"/>
        <v>0.49688670970427712</v>
      </c>
      <c r="V22" s="314">
        <f t="shared" si="6"/>
        <v>0.50017872169342192</v>
      </c>
      <c r="W22" s="314">
        <f t="shared" si="6"/>
        <v>0.52334644499026495</v>
      </c>
      <c r="X22" s="314">
        <f t="shared" si="4"/>
        <v>0.48103757561375216</v>
      </c>
      <c r="Z22" s="312"/>
      <c r="AA22" s="312"/>
      <c r="AB22" s="312"/>
      <c r="AC22" s="312"/>
      <c r="AD22" s="312"/>
      <c r="AE22" s="312"/>
      <c r="AF22" s="312"/>
      <c r="AG22" s="312"/>
    </row>
    <row r="23" spans="1:35" s="305" customFormat="1">
      <c r="A23" s="302"/>
      <c r="B23" s="313" t="s">
        <v>1313</v>
      </c>
      <c r="C23" s="302" t="s">
        <v>19</v>
      </c>
      <c r="D23" s="234">
        <f t="shared" si="5"/>
        <v>0.55792712008543444</v>
      </c>
      <c r="E23" s="234">
        <f t="shared" si="5"/>
        <v>0.56709535015313151</v>
      </c>
      <c r="F23" s="314">
        <f t="shared" si="5"/>
        <v>0.55733000149989842</v>
      </c>
      <c r="G23" s="314">
        <f t="shared" si="5"/>
        <v>0.53459250658915758</v>
      </c>
      <c r="H23" s="314">
        <f t="shared" si="5"/>
        <v>0.5830486134987346</v>
      </c>
      <c r="I23" s="314">
        <f t="shared" si="5"/>
        <v>0.57720327864825594</v>
      </c>
      <c r="J23" s="314">
        <f t="shared" si="5"/>
        <v>0.616195678828802</v>
      </c>
      <c r="K23" s="314">
        <f t="shared" si="5"/>
        <v>0.54615824624465203</v>
      </c>
      <c r="L23" s="314">
        <f t="shared" si="3"/>
        <v>0.56744384944350834</v>
      </c>
      <c r="M23" s="302"/>
      <c r="N23" s="305" t="str">
        <f t="shared" si="1"/>
        <v>Wisconsin Energy Corporation</v>
      </c>
      <c r="O23" s="302" t="str">
        <f t="shared" si="1"/>
        <v>WEC</v>
      </c>
      <c r="P23" s="314">
        <f t="shared" si="6"/>
        <v>0.44207287991456551</v>
      </c>
      <c r="Q23" s="314">
        <f t="shared" si="6"/>
        <v>0.43290464984686849</v>
      </c>
      <c r="R23" s="314">
        <f t="shared" si="6"/>
        <v>0.44266999850010152</v>
      </c>
      <c r="S23" s="314">
        <f t="shared" si="6"/>
        <v>0.46540749341084237</v>
      </c>
      <c r="T23" s="314">
        <f t="shared" si="6"/>
        <v>0.41695138650126545</v>
      </c>
      <c r="U23" s="314">
        <f t="shared" si="6"/>
        <v>0.42279672135174412</v>
      </c>
      <c r="V23" s="314">
        <f t="shared" si="6"/>
        <v>0.38380432117119795</v>
      </c>
      <c r="W23" s="314">
        <f t="shared" si="6"/>
        <v>0.45384175375534802</v>
      </c>
      <c r="X23" s="314">
        <f t="shared" si="4"/>
        <v>0.43255615055649166</v>
      </c>
      <c r="Z23" s="312"/>
      <c r="AA23" s="312"/>
      <c r="AB23" s="312"/>
      <c r="AC23" s="312"/>
      <c r="AD23" s="312"/>
      <c r="AE23" s="312"/>
      <c r="AF23" s="312"/>
      <c r="AG23" s="312"/>
    </row>
    <row r="24" spans="1:35" s="305" customFormat="1">
      <c r="A24" s="302"/>
      <c r="B24" s="313" t="s">
        <v>39</v>
      </c>
      <c r="C24" s="302" t="s">
        <v>20</v>
      </c>
      <c r="D24" s="234">
        <f t="shared" si="5"/>
        <v>0.53978104184989628</v>
      </c>
      <c r="E24" s="234">
        <f t="shared" si="5"/>
        <v>0.54704725955451095</v>
      </c>
      <c r="F24" s="314">
        <f t="shared" si="5"/>
        <v>0.54511643368262119</v>
      </c>
      <c r="G24" s="314">
        <f t="shared" si="5"/>
        <v>0.5422436215403823</v>
      </c>
      <c r="H24" s="314">
        <f t="shared" si="5"/>
        <v>0.53365010753523934</v>
      </c>
      <c r="I24" s="314">
        <f t="shared" si="5"/>
        <v>0.53628287099895966</v>
      </c>
      <c r="J24" s="314">
        <f t="shared" si="5"/>
        <v>0.54148118470394679</v>
      </c>
      <c r="K24" s="314">
        <f t="shared" si="5"/>
        <v>0.53947356141883329</v>
      </c>
      <c r="L24" s="314">
        <f t="shared" si="3"/>
        <v>0.54063451016054875</v>
      </c>
      <c r="M24" s="302"/>
      <c r="N24" s="305" t="str">
        <f t="shared" si="1"/>
        <v>Xcel Energy Inc.</v>
      </c>
      <c r="O24" s="302" t="str">
        <f t="shared" si="1"/>
        <v>XEL</v>
      </c>
      <c r="P24" s="314">
        <f t="shared" si="6"/>
        <v>0.46021895815010366</v>
      </c>
      <c r="Q24" s="314">
        <f t="shared" si="6"/>
        <v>0.45295274044548905</v>
      </c>
      <c r="R24" s="314">
        <f t="shared" si="6"/>
        <v>0.45488356631737875</v>
      </c>
      <c r="S24" s="314">
        <f t="shared" si="6"/>
        <v>0.45775637845961775</v>
      </c>
      <c r="T24" s="314">
        <f t="shared" si="6"/>
        <v>0.46634989246476066</v>
      </c>
      <c r="U24" s="314">
        <f t="shared" si="6"/>
        <v>0.46371712900104034</v>
      </c>
      <c r="V24" s="314">
        <f t="shared" si="6"/>
        <v>0.45851881529605321</v>
      </c>
      <c r="W24" s="314">
        <f t="shared" si="6"/>
        <v>0.46052643858116671</v>
      </c>
      <c r="X24" s="314">
        <f t="shared" si="4"/>
        <v>0.45936548983945125</v>
      </c>
      <c r="Z24" s="312"/>
      <c r="AA24" s="312"/>
      <c r="AB24" s="312"/>
      <c r="AC24" s="312"/>
      <c r="AD24" s="312"/>
      <c r="AE24" s="312"/>
      <c r="AF24" s="312"/>
      <c r="AG24" s="312"/>
    </row>
    <row r="25" spans="1:35" s="305" customFormat="1">
      <c r="A25" s="302"/>
      <c r="B25" s="315" t="s">
        <v>44</v>
      </c>
      <c r="C25" s="316"/>
      <c r="D25" s="317">
        <f t="shared" ref="D25:L25" si="7">AVERAGE(D5:D24)</f>
        <v>0.53572252514770746</v>
      </c>
      <c r="E25" s="317">
        <f t="shared" si="7"/>
        <v>0.5400538445219103</v>
      </c>
      <c r="F25" s="318">
        <f t="shared" si="7"/>
        <v>0.53887417870708065</v>
      </c>
      <c r="G25" s="318">
        <f t="shared" si="7"/>
        <v>0.53742475261026201</v>
      </c>
      <c r="H25" s="318">
        <f t="shared" si="7"/>
        <v>0.53754430669725772</v>
      </c>
      <c r="I25" s="318">
        <f t="shared" si="7"/>
        <v>0.5334961279808581</v>
      </c>
      <c r="J25" s="318">
        <f t="shared" si="7"/>
        <v>0.53809346593957641</v>
      </c>
      <c r="K25" s="318">
        <f t="shared" si="7"/>
        <v>0.53479798804960343</v>
      </c>
      <c r="L25" s="318">
        <f t="shared" si="7"/>
        <v>0.53700089870678203</v>
      </c>
      <c r="M25" s="302"/>
      <c r="N25" s="319" t="s">
        <v>44</v>
      </c>
      <c r="O25" s="316"/>
      <c r="P25" s="318">
        <f t="shared" ref="P25:X25" si="8">AVERAGE(P5:P24)</f>
        <v>0.46427747485229248</v>
      </c>
      <c r="Q25" s="318">
        <f t="shared" si="8"/>
        <v>0.45994615547808965</v>
      </c>
      <c r="R25" s="318">
        <f t="shared" si="8"/>
        <v>0.46112582129291935</v>
      </c>
      <c r="S25" s="318">
        <f t="shared" si="8"/>
        <v>0.4625752473897381</v>
      </c>
      <c r="T25" s="318">
        <f t="shared" si="8"/>
        <v>0.46245569330274228</v>
      </c>
      <c r="U25" s="318">
        <f t="shared" si="8"/>
        <v>0.46650387201914179</v>
      </c>
      <c r="V25" s="318">
        <f t="shared" si="8"/>
        <v>0.46190653406042365</v>
      </c>
      <c r="W25" s="318">
        <f t="shared" si="8"/>
        <v>0.46520201195039645</v>
      </c>
      <c r="X25" s="318">
        <f t="shared" si="8"/>
        <v>0.46299910129321803</v>
      </c>
      <c r="Z25" s="312"/>
      <c r="AA25" s="312"/>
      <c r="AB25" s="312"/>
      <c r="AC25" s="312"/>
      <c r="AD25" s="312"/>
      <c r="AE25" s="312"/>
      <c r="AF25" s="312"/>
    </row>
    <row r="26" spans="1:35">
      <c r="B26" s="311"/>
      <c r="L26" s="320"/>
      <c r="N26" s="311"/>
    </row>
    <row r="27" spans="1:35">
      <c r="L27" s="320"/>
    </row>
    <row r="28" spans="1:35">
      <c r="B28" s="328" t="s">
        <v>1314</v>
      </c>
      <c r="C28" s="328"/>
      <c r="D28" s="329"/>
      <c r="E28" s="328"/>
      <c r="F28" s="328"/>
      <c r="G28" s="328"/>
      <c r="H28" s="328"/>
      <c r="I28" s="328"/>
      <c r="J28" s="328"/>
      <c r="K28" s="328"/>
      <c r="L28" s="328"/>
      <c r="M28" s="330"/>
      <c r="N28" s="328" t="s">
        <v>1314</v>
      </c>
      <c r="O28" s="328"/>
      <c r="P28" s="328"/>
      <c r="Q28" s="328"/>
      <c r="R28" s="328"/>
      <c r="S28" s="328"/>
      <c r="T28" s="328"/>
      <c r="U28" s="328"/>
      <c r="V28" s="328"/>
      <c r="W28" s="328"/>
      <c r="X28" s="328"/>
    </row>
    <row r="29" spans="1:35">
      <c r="B29" s="328"/>
      <c r="C29" s="328"/>
      <c r="D29" s="329"/>
      <c r="E29" s="328"/>
      <c r="F29" s="328"/>
      <c r="G29" s="328"/>
      <c r="H29" s="328"/>
      <c r="I29" s="328"/>
      <c r="J29" s="328"/>
      <c r="K29" s="328"/>
      <c r="L29" s="328"/>
      <c r="N29" s="328"/>
      <c r="O29" s="328"/>
      <c r="P29" s="321"/>
      <c r="Q29" s="321"/>
      <c r="R29" s="321"/>
      <c r="S29" s="321"/>
      <c r="T29" s="321"/>
      <c r="U29" s="321"/>
      <c r="V29" s="321"/>
      <c r="W29" s="321"/>
      <c r="X29" s="321"/>
    </row>
    <row r="30" spans="1:35" ht="12.75" customHeight="1">
      <c r="B30" s="322"/>
      <c r="C30" s="326" t="s">
        <v>1303</v>
      </c>
      <c r="D30" s="326"/>
      <c r="E30" s="326"/>
      <c r="F30" s="326"/>
      <c r="G30" s="326"/>
      <c r="H30" s="326"/>
      <c r="I30" s="326"/>
      <c r="J30" s="326"/>
      <c r="K30" s="326"/>
      <c r="L30" s="326"/>
      <c r="N30" s="322"/>
      <c r="O30" s="311"/>
      <c r="P30" s="306" t="s">
        <v>1304</v>
      </c>
      <c r="Q30" s="307"/>
      <c r="R30" s="306"/>
      <c r="S30" s="306"/>
      <c r="T30" s="306"/>
      <c r="U30" s="306"/>
      <c r="V30" s="306"/>
      <c r="W30" s="306"/>
      <c r="X30" s="306"/>
    </row>
    <row r="31" spans="1:35">
      <c r="B31" s="308" t="s">
        <v>1315</v>
      </c>
      <c r="C31" s="304" t="s">
        <v>1316</v>
      </c>
      <c r="D31" s="303" t="s">
        <v>1305</v>
      </c>
      <c r="E31" s="309" t="s">
        <v>1306</v>
      </c>
      <c r="F31" s="309" t="s">
        <v>1307</v>
      </c>
      <c r="G31" s="309" t="s">
        <v>1308</v>
      </c>
      <c r="H31" s="309" t="s">
        <v>1309</v>
      </c>
      <c r="I31" s="309" t="s">
        <v>1310</v>
      </c>
      <c r="J31" s="309" t="s">
        <v>1311</v>
      </c>
      <c r="K31" s="309" t="s">
        <v>1312</v>
      </c>
      <c r="L31" s="304" t="s">
        <v>23</v>
      </c>
      <c r="N31" s="308" t="s">
        <v>1315</v>
      </c>
      <c r="O31" s="304" t="s">
        <v>1316</v>
      </c>
      <c r="P31" s="303" t="s">
        <v>1305</v>
      </c>
      <c r="Q31" s="309" t="s">
        <v>1306</v>
      </c>
      <c r="R31" s="309" t="s">
        <v>1307</v>
      </c>
      <c r="S31" s="309" t="s">
        <v>1308</v>
      </c>
      <c r="T31" s="309" t="s">
        <v>1309</v>
      </c>
      <c r="U31" s="309" t="s">
        <v>1310</v>
      </c>
      <c r="V31" s="309" t="s">
        <v>1311</v>
      </c>
      <c r="W31" s="309" t="s">
        <v>1312</v>
      </c>
      <c r="X31" s="304" t="s">
        <v>23</v>
      </c>
    </row>
    <row r="32" spans="1:35">
      <c r="B32" s="323" t="s">
        <v>1317</v>
      </c>
      <c r="C32" s="302" t="s">
        <v>30</v>
      </c>
      <c r="D32" s="234">
        <v>0.59332524813099108</v>
      </c>
      <c r="E32" s="234">
        <v>0.60936209668440133</v>
      </c>
      <c r="F32" s="234">
        <v>0.60865107317884493</v>
      </c>
      <c r="G32" s="234">
        <v>0.61387790540444365</v>
      </c>
      <c r="H32" s="234">
        <v>0.60426864628900723</v>
      </c>
      <c r="I32" s="234">
        <v>0.60333515715206276</v>
      </c>
      <c r="J32" s="234">
        <v>0.60378432811128857</v>
      </c>
      <c r="K32" s="234">
        <v>0.60037747235689565</v>
      </c>
      <c r="L32" s="234">
        <f t="shared" ref="L32:L64" si="9">IFERROR(AVERAGE(D32:K32),"NA")</f>
        <v>0.604622740913492</v>
      </c>
      <c r="N32" s="310" t="str">
        <f t="shared" ref="N32:O76" si="10">B32</f>
        <v>ALLETE (Minnesota Power)</v>
      </c>
      <c r="O32" s="302" t="str">
        <f t="shared" si="10"/>
        <v>ALE</v>
      </c>
      <c r="P32" s="234">
        <v>0.40667475186900898</v>
      </c>
      <c r="Q32" s="234">
        <v>0.39063790331559867</v>
      </c>
      <c r="R32" s="234">
        <v>0.39134892682115513</v>
      </c>
      <c r="S32" s="234">
        <v>0.3861220945955563</v>
      </c>
      <c r="T32" s="234">
        <v>0.39573135371099277</v>
      </c>
      <c r="U32" s="234">
        <v>0.39666484284793729</v>
      </c>
      <c r="V32" s="234">
        <v>0.39621567188871148</v>
      </c>
      <c r="W32" s="234">
        <v>0.39962252764310441</v>
      </c>
      <c r="X32" s="234">
        <f t="shared" ref="X32:X85" si="11">IFERROR(AVERAGE(P32:W32),"NA")</f>
        <v>0.39537725908650811</v>
      </c>
      <c r="Z32" s="324"/>
      <c r="AA32" s="324"/>
      <c r="AB32" s="324"/>
      <c r="AC32" s="324"/>
      <c r="AD32" s="324"/>
      <c r="AE32" s="324"/>
      <c r="AF32" s="324"/>
      <c r="AG32" s="324"/>
      <c r="AH32" s="324"/>
      <c r="AI32" s="324"/>
    </row>
    <row r="33" spans="2:34">
      <c r="B33" s="323" t="s">
        <v>1318</v>
      </c>
      <c r="C33" s="302" t="s">
        <v>30</v>
      </c>
      <c r="D33" s="234">
        <v>0.58034974396022354</v>
      </c>
      <c r="E33" s="234">
        <v>0.5837811637267919</v>
      </c>
      <c r="F33" s="234">
        <v>0.5818866965873486</v>
      </c>
      <c r="G33" s="234">
        <v>0.56859361518550477</v>
      </c>
      <c r="H33" s="234">
        <v>0.56576705326224375</v>
      </c>
      <c r="I33" s="234">
        <v>0.57339266235379249</v>
      </c>
      <c r="J33" s="234">
        <v>0.65795169034055578</v>
      </c>
      <c r="K33" s="234">
        <v>0.64989114797509773</v>
      </c>
      <c r="L33" s="234">
        <f t="shared" si="9"/>
        <v>0.59520172167394469</v>
      </c>
      <c r="N33" s="313" t="str">
        <f t="shared" si="10"/>
        <v>Superior Water, Light and Power Company</v>
      </c>
      <c r="O33" s="302" t="str">
        <f t="shared" si="10"/>
        <v>ALE</v>
      </c>
      <c r="P33" s="234">
        <v>0.41965025603977646</v>
      </c>
      <c r="Q33" s="234">
        <v>0.41621883627320816</v>
      </c>
      <c r="R33" s="234">
        <v>0.41811330341265135</v>
      </c>
      <c r="S33" s="234">
        <v>0.43140638481449528</v>
      </c>
      <c r="T33" s="234">
        <v>0.43423294673775625</v>
      </c>
      <c r="U33" s="234">
        <v>0.42660733764620751</v>
      </c>
      <c r="V33" s="234">
        <v>0.34204830965944427</v>
      </c>
      <c r="W33" s="234">
        <v>0.35010885202490227</v>
      </c>
      <c r="X33" s="234">
        <f t="shared" si="11"/>
        <v>0.40479827832605525</v>
      </c>
      <c r="Z33" s="324"/>
      <c r="AA33" s="324"/>
      <c r="AB33" s="324"/>
      <c r="AC33" s="324"/>
      <c r="AD33" s="324"/>
      <c r="AE33" s="324"/>
      <c r="AF33" s="324"/>
      <c r="AG33" s="324"/>
      <c r="AH33" s="324"/>
    </row>
    <row r="34" spans="2:34">
      <c r="B34" s="323" t="s">
        <v>1319</v>
      </c>
      <c r="C34" s="302" t="s">
        <v>5</v>
      </c>
      <c r="D34" s="314">
        <v>0.50062499131956506</v>
      </c>
      <c r="E34" s="314">
        <v>0.51760649276612591</v>
      </c>
      <c r="F34" s="314">
        <v>0.53334580023613642</v>
      </c>
      <c r="G34" s="314">
        <v>0.53520757881592906</v>
      </c>
      <c r="H34" s="314">
        <v>0.49637563042099192</v>
      </c>
      <c r="I34" s="314">
        <v>0.50469816802678846</v>
      </c>
      <c r="J34" s="314">
        <v>0.49918075658967215</v>
      </c>
      <c r="K34" s="314">
        <v>0.50307669479187667</v>
      </c>
      <c r="L34" s="234">
        <f t="shared" si="9"/>
        <v>0.51126451412088569</v>
      </c>
      <c r="N34" s="313" t="str">
        <f t="shared" si="10"/>
        <v>Interstate Power and Light Company</v>
      </c>
      <c r="O34" s="302" t="str">
        <f t="shared" si="10"/>
        <v>LNT</v>
      </c>
      <c r="P34" s="234">
        <v>0.499375008680435</v>
      </c>
      <c r="Q34" s="234">
        <v>0.48239350723387409</v>
      </c>
      <c r="R34" s="234">
        <v>0.46665419976386352</v>
      </c>
      <c r="S34" s="234">
        <v>0.46479242118407094</v>
      </c>
      <c r="T34" s="234">
        <v>0.50362436957900802</v>
      </c>
      <c r="U34" s="234">
        <v>0.49530183197321159</v>
      </c>
      <c r="V34" s="234">
        <v>0.50081924341032791</v>
      </c>
      <c r="W34" s="234">
        <v>0.49692330520812333</v>
      </c>
      <c r="X34" s="234">
        <f t="shared" si="11"/>
        <v>0.48873548587911431</v>
      </c>
      <c r="Z34" s="324"/>
      <c r="AA34" s="324"/>
      <c r="AB34" s="324"/>
      <c r="AC34" s="324"/>
      <c r="AD34" s="324"/>
      <c r="AE34" s="324"/>
      <c r="AF34" s="324"/>
      <c r="AG34" s="324"/>
      <c r="AH34" s="324"/>
    </row>
    <row r="35" spans="2:34">
      <c r="B35" s="323" t="s">
        <v>1320</v>
      </c>
      <c r="C35" s="302" t="s">
        <v>5</v>
      </c>
      <c r="D35" s="314">
        <v>0.53402552343851528</v>
      </c>
      <c r="E35" s="314">
        <v>0.49008896529822982</v>
      </c>
      <c r="F35" s="314">
        <v>0.53025367296257819</v>
      </c>
      <c r="G35" s="314">
        <v>0.52693683515985235</v>
      </c>
      <c r="H35" s="314">
        <v>0.52624439621972274</v>
      </c>
      <c r="I35" s="314">
        <v>0.51521572484594802</v>
      </c>
      <c r="J35" s="314">
        <v>0.4957173558025959</v>
      </c>
      <c r="K35" s="314">
        <v>0.49227344155855923</v>
      </c>
      <c r="L35" s="234">
        <f t="shared" si="9"/>
        <v>0.51384448941075012</v>
      </c>
      <c r="N35" s="313" t="str">
        <f t="shared" si="10"/>
        <v>Wisconsin Power and Light Company</v>
      </c>
      <c r="O35" s="302" t="str">
        <f t="shared" si="10"/>
        <v>LNT</v>
      </c>
      <c r="P35" s="314">
        <v>0.46597447656148472</v>
      </c>
      <c r="Q35" s="314">
        <v>0.50991103470177024</v>
      </c>
      <c r="R35" s="314">
        <v>0.46974632703742181</v>
      </c>
      <c r="S35" s="314">
        <v>0.47306316484014771</v>
      </c>
      <c r="T35" s="314">
        <v>0.47375560378027726</v>
      </c>
      <c r="U35" s="314">
        <v>0.48478427515405198</v>
      </c>
      <c r="V35" s="314">
        <v>0.5042826441974041</v>
      </c>
      <c r="W35" s="314">
        <v>0.50772655844144077</v>
      </c>
      <c r="X35" s="314">
        <f t="shared" si="11"/>
        <v>0.48615551058924988</v>
      </c>
      <c r="Z35" s="324"/>
      <c r="AA35" s="324"/>
      <c r="AB35" s="324"/>
      <c r="AC35" s="324"/>
      <c r="AD35" s="324"/>
      <c r="AE35" s="324"/>
      <c r="AF35" s="324"/>
      <c r="AG35" s="324"/>
      <c r="AH35" s="324"/>
    </row>
    <row r="36" spans="2:34">
      <c r="B36" s="323" t="s">
        <v>1321</v>
      </c>
      <c r="C36" s="302" t="s">
        <v>31</v>
      </c>
      <c r="D36" s="314" t="s">
        <v>1278</v>
      </c>
      <c r="E36" s="314" t="s">
        <v>1278</v>
      </c>
      <c r="F36" s="314" t="s">
        <v>1278</v>
      </c>
      <c r="G36" s="314" t="s">
        <v>1278</v>
      </c>
      <c r="H36" s="314" t="s">
        <v>1278</v>
      </c>
      <c r="I36" s="314" t="s">
        <v>1278</v>
      </c>
      <c r="J36" s="314" t="s">
        <v>1278</v>
      </c>
      <c r="K36" s="314" t="s">
        <v>1278</v>
      </c>
      <c r="L36" s="234" t="str">
        <f t="shared" si="9"/>
        <v>NA</v>
      </c>
      <c r="N36" s="323" t="s">
        <v>1321</v>
      </c>
      <c r="O36" s="302" t="s">
        <v>31</v>
      </c>
      <c r="P36" s="314" t="s">
        <v>1278</v>
      </c>
      <c r="Q36" s="314" t="s">
        <v>1278</v>
      </c>
      <c r="R36" s="314" t="s">
        <v>1278</v>
      </c>
      <c r="S36" s="314" t="s">
        <v>1278</v>
      </c>
      <c r="T36" s="314" t="s">
        <v>1278</v>
      </c>
      <c r="U36" s="314" t="s">
        <v>1278</v>
      </c>
      <c r="V36" s="314" t="s">
        <v>1278</v>
      </c>
      <c r="W36" s="314" t="s">
        <v>1278</v>
      </c>
      <c r="X36" s="314" t="str">
        <f t="shared" si="11"/>
        <v>NA</v>
      </c>
      <c r="Z36" s="324"/>
      <c r="AA36" s="324"/>
      <c r="AB36" s="324"/>
      <c r="AC36" s="324"/>
      <c r="AD36" s="324"/>
      <c r="AE36" s="324"/>
      <c r="AF36" s="324"/>
      <c r="AG36" s="324"/>
      <c r="AH36" s="324"/>
    </row>
    <row r="37" spans="2:34">
      <c r="B37" s="323" t="s">
        <v>1322</v>
      </c>
      <c r="C37" s="302" t="s">
        <v>31</v>
      </c>
      <c r="D37" s="314" t="s">
        <v>1278</v>
      </c>
      <c r="E37" s="314" t="s">
        <v>1278</v>
      </c>
      <c r="F37" s="314" t="s">
        <v>1278</v>
      </c>
      <c r="G37" s="314" t="s">
        <v>1278</v>
      </c>
      <c r="H37" s="314" t="s">
        <v>1278</v>
      </c>
      <c r="I37" s="314" t="s">
        <v>1278</v>
      </c>
      <c r="J37" s="314" t="s">
        <v>1278</v>
      </c>
      <c r="K37" s="314" t="s">
        <v>1278</v>
      </c>
      <c r="L37" s="234" t="str">
        <f t="shared" si="9"/>
        <v>NA</v>
      </c>
      <c r="N37" s="323" t="s">
        <v>1322</v>
      </c>
      <c r="O37" s="302" t="s">
        <v>31</v>
      </c>
      <c r="P37" s="314" t="s">
        <v>1278</v>
      </c>
      <c r="Q37" s="314" t="s">
        <v>1278</v>
      </c>
      <c r="R37" s="314" t="s">
        <v>1278</v>
      </c>
      <c r="S37" s="314" t="s">
        <v>1278</v>
      </c>
      <c r="T37" s="314" t="s">
        <v>1278</v>
      </c>
      <c r="U37" s="314" t="s">
        <v>1278</v>
      </c>
      <c r="V37" s="314" t="s">
        <v>1278</v>
      </c>
      <c r="W37" s="314" t="s">
        <v>1278</v>
      </c>
      <c r="X37" s="314" t="str">
        <f t="shared" si="11"/>
        <v>NA</v>
      </c>
      <c r="Z37" s="324"/>
      <c r="AA37" s="324"/>
      <c r="AB37" s="324"/>
      <c r="AC37" s="324"/>
      <c r="AD37" s="324"/>
      <c r="AE37" s="324"/>
      <c r="AF37" s="324"/>
      <c r="AG37" s="324"/>
      <c r="AH37" s="324"/>
    </row>
    <row r="38" spans="2:34">
      <c r="B38" s="323" t="s">
        <v>1323</v>
      </c>
      <c r="C38" s="302" t="s">
        <v>31</v>
      </c>
      <c r="D38" s="314">
        <v>0.48735033629798874</v>
      </c>
      <c r="E38" s="314">
        <v>0.48191303825758669</v>
      </c>
      <c r="F38" s="314">
        <v>0.4777063270051794</v>
      </c>
      <c r="G38" s="314">
        <v>0.49511564533371233</v>
      </c>
      <c r="H38" s="314">
        <v>0.49297723941950244</v>
      </c>
      <c r="I38" s="314">
        <v>0.48932798027890279</v>
      </c>
      <c r="J38" s="314">
        <v>0.49345867360253598</v>
      </c>
      <c r="K38" s="314">
        <v>0.4872144780196595</v>
      </c>
      <c r="L38" s="234">
        <f t="shared" si="9"/>
        <v>0.48813296477688345</v>
      </c>
      <c r="N38" s="313" t="str">
        <f t="shared" si="10"/>
        <v>Appalachian Power Company</v>
      </c>
      <c r="O38" s="302" t="str">
        <f t="shared" si="10"/>
        <v>AEP</v>
      </c>
      <c r="P38" s="314">
        <v>0.51264966370201126</v>
      </c>
      <c r="Q38" s="314">
        <v>0.51808696174241331</v>
      </c>
      <c r="R38" s="314">
        <v>0.52229367299482066</v>
      </c>
      <c r="S38" s="314">
        <v>0.50488435466628767</v>
      </c>
      <c r="T38" s="314">
        <v>0.50702276058049756</v>
      </c>
      <c r="U38" s="314">
        <v>0.51067201972109721</v>
      </c>
      <c r="V38" s="314">
        <v>0.50654132639746408</v>
      </c>
      <c r="W38" s="314">
        <v>0.51278552198034044</v>
      </c>
      <c r="X38" s="314">
        <f t="shared" si="11"/>
        <v>0.51186703522311661</v>
      </c>
      <c r="Z38" s="324"/>
      <c r="AA38" s="324"/>
      <c r="AB38" s="324"/>
      <c r="AC38" s="324"/>
      <c r="AD38" s="324"/>
      <c r="AE38" s="324"/>
      <c r="AF38" s="324"/>
      <c r="AG38" s="324"/>
      <c r="AH38" s="324"/>
    </row>
    <row r="39" spans="2:34">
      <c r="B39" s="323" t="s">
        <v>1324</v>
      </c>
      <c r="C39" s="302" t="s">
        <v>31</v>
      </c>
      <c r="D39" s="234">
        <v>0.46507136047141984</v>
      </c>
      <c r="E39" s="234">
        <v>0.45831601114822779</v>
      </c>
      <c r="F39" s="234">
        <v>0.45432460558506899</v>
      </c>
      <c r="G39" s="234">
        <v>0.44624149540197428</v>
      </c>
      <c r="H39" s="234">
        <v>0.44525736273854222</v>
      </c>
      <c r="I39" s="234">
        <v>0.4414654618029879</v>
      </c>
      <c r="J39" s="234">
        <v>0.46639259393212851</v>
      </c>
      <c r="K39" s="234">
        <v>0.46326003333198246</v>
      </c>
      <c r="L39" s="234">
        <f t="shared" si="9"/>
        <v>0.45504111555154148</v>
      </c>
      <c r="N39" s="313" t="str">
        <f t="shared" si="10"/>
        <v>Indiana Michigan Power Company</v>
      </c>
      <c r="O39" s="302" t="str">
        <f t="shared" si="10"/>
        <v>AEP</v>
      </c>
      <c r="P39" s="314">
        <v>0.53492863952858016</v>
      </c>
      <c r="Q39" s="314">
        <v>0.54168398885177216</v>
      </c>
      <c r="R39" s="314">
        <v>0.54567539441493107</v>
      </c>
      <c r="S39" s="314">
        <v>0.55375850459802578</v>
      </c>
      <c r="T39" s="314">
        <v>0.55474263726145778</v>
      </c>
      <c r="U39" s="314">
        <v>0.55853453819701215</v>
      </c>
      <c r="V39" s="314">
        <v>0.53360740606787149</v>
      </c>
      <c r="W39" s="314">
        <v>0.5367399666680176</v>
      </c>
      <c r="X39" s="314">
        <f t="shared" si="11"/>
        <v>0.54495888444845852</v>
      </c>
      <c r="Z39" s="324"/>
      <c r="AA39" s="324"/>
      <c r="AB39" s="324"/>
      <c r="AC39" s="324"/>
      <c r="AD39" s="324"/>
      <c r="AE39" s="324"/>
      <c r="AF39" s="324"/>
      <c r="AG39" s="324"/>
      <c r="AH39" s="324"/>
    </row>
    <row r="40" spans="2:34">
      <c r="B40" s="323" t="s">
        <v>1325</v>
      </c>
      <c r="C40" s="302" t="s">
        <v>31</v>
      </c>
      <c r="D40" s="234">
        <v>0.46943713988808172</v>
      </c>
      <c r="E40" s="234">
        <v>0.46498512105172857</v>
      </c>
      <c r="F40" s="234">
        <v>0.46416396336359678</v>
      </c>
      <c r="G40" s="234">
        <v>0.45722665279163305</v>
      </c>
      <c r="H40" s="234">
        <v>0.45275068264634671</v>
      </c>
      <c r="I40" s="234">
        <v>0.44892797488631764</v>
      </c>
      <c r="J40" s="234">
        <v>0.44399673044514132</v>
      </c>
      <c r="K40" s="234">
        <v>0.43516139776129142</v>
      </c>
      <c r="L40" s="234">
        <f t="shared" si="9"/>
        <v>0.45458120785426714</v>
      </c>
      <c r="N40" s="313" t="str">
        <f t="shared" si="10"/>
        <v>Kentucky Power Company</v>
      </c>
      <c r="O40" s="302" t="str">
        <f t="shared" si="10"/>
        <v>AEP</v>
      </c>
      <c r="P40" s="314">
        <v>0.53056286011191822</v>
      </c>
      <c r="Q40" s="314">
        <v>0.53501487894827149</v>
      </c>
      <c r="R40" s="314">
        <v>0.53583603663640322</v>
      </c>
      <c r="S40" s="314">
        <v>0.5427733472083669</v>
      </c>
      <c r="T40" s="314">
        <v>0.54724931735365323</v>
      </c>
      <c r="U40" s="314">
        <v>0.55107202511368236</v>
      </c>
      <c r="V40" s="314">
        <v>0.55600326955485868</v>
      </c>
      <c r="W40" s="314">
        <v>0.56483860223870863</v>
      </c>
      <c r="X40" s="314">
        <f t="shared" si="11"/>
        <v>0.54541879214573286</v>
      </c>
      <c r="Z40" s="324"/>
      <c r="AA40" s="324"/>
      <c r="AB40" s="324"/>
      <c r="AC40" s="324"/>
      <c r="AD40" s="324"/>
      <c r="AE40" s="324"/>
      <c r="AF40" s="324"/>
      <c r="AG40" s="324"/>
      <c r="AH40" s="324"/>
    </row>
    <row r="41" spans="2:34">
      <c r="B41" s="323" t="s">
        <v>1326</v>
      </c>
      <c r="C41" s="302" t="s">
        <v>31</v>
      </c>
      <c r="D41" s="234">
        <v>0.54243702692641771</v>
      </c>
      <c r="E41" s="234">
        <v>0.50178176352366954</v>
      </c>
      <c r="F41" s="234">
        <v>0.51544753265883625</v>
      </c>
      <c r="G41" s="234">
        <v>0.50785463994645463</v>
      </c>
      <c r="H41" s="234">
        <v>0.5071123685222243</v>
      </c>
      <c r="I41" s="234">
        <v>0.47693820547959537</v>
      </c>
      <c r="J41" s="234">
        <v>0.47276293312525042</v>
      </c>
      <c r="K41" s="234">
        <v>0.46533785301068253</v>
      </c>
      <c r="L41" s="234">
        <f t="shared" si="9"/>
        <v>0.49870904039914127</v>
      </c>
      <c r="N41" s="313" t="str">
        <f t="shared" si="10"/>
        <v>Kingsport Power Company</v>
      </c>
      <c r="O41" s="302" t="str">
        <f t="shared" si="10"/>
        <v>AEP</v>
      </c>
      <c r="P41" s="314">
        <v>0.45756297307358235</v>
      </c>
      <c r="Q41" s="314">
        <v>0.4982182364763304</v>
      </c>
      <c r="R41" s="314">
        <v>0.4845524673411637</v>
      </c>
      <c r="S41" s="314">
        <v>0.49214536005354542</v>
      </c>
      <c r="T41" s="314">
        <v>0.4928876314777757</v>
      </c>
      <c r="U41" s="314">
        <v>0.52306179452040469</v>
      </c>
      <c r="V41" s="314">
        <v>0.52723706687474958</v>
      </c>
      <c r="W41" s="314">
        <v>0.53466214698931747</v>
      </c>
      <c r="X41" s="314">
        <f t="shared" si="11"/>
        <v>0.50129095960085868</v>
      </c>
      <c r="Z41" s="324"/>
      <c r="AA41" s="324"/>
      <c r="AB41" s="324"/>
      <c r="AC41" s="324"/>
      <c r="AD41" s="324"/>
      <c r="AE41" s="324"/>
      <c r="AF41" s="324"/>
      <c r="AG41" s="324"/>
      <c r="AH41" s="324"/>
    </row>
    <row r="42" spans="2:34">
      <c r="B42" s="323" t="s">
        <v>1327</v>
      </c>
      <c r="C42" s="302" t="s">
        <v>31</v>
      </c>
      <c r="D42" s="234">
        <v>0.53627174131356059</v>
      </c>
      <c r="E42" s="234">
        <v>0.52922337923474816</v>
      </c>
      <c r="F42" s="234">
        <v>0.58862692768665825</v>
      </c>
      <c r="G42" s="234">
        <v>0.57801020354250809</v>
      </c>
      <c r="H42" s="234">
        <v>0.56845778425487947</v>
      </c>
      <c r="I42" s="234">
        <v>0.57113482520565428</v>
      </c>
      <c r="J42" s="234">
        <v>0.52909641873790225</v>
      </c>
      <c r="K42" s="234">
        <v>0.58634955537722255</v>
      </c>
      <c r="L42" s="234">
        <f t="shared" si="9"/>
        <v>0.56089635441914165</v>
      </c>
      <c r="N42" s="313" t="str">
        <f t="shared" si="10"/>
        <v>Ohio Power Company</v>
      </c>
      <c r="O42" s="302" t="str">
        <f t="shared" si="10"/>
        <v>AEP</v>
      </c>
      <c r="P42" s="314">
        <v>0.46372825868643941</v>
      </c>
      <c r="Q42" s="314">
        <v>0.47077662076525184</v>
      </c>
      <c r="R42" s="314">
        <v>0.41137307231334169</v>
      </c>
      <c r="S42" s="314">
        <v>0.42198979645749185</v>
      </c>
      <c r="T42" s="314">
        <v>0.43154221574512058</v>
      </c>
      <c r="U42" s="314">
        <v>0.42886517479434566</v>
      </c>
      <c r="V42" s="314">
        <v>0.47090358126209775</v>
      </c>
      <c r="W42" s="314">
        <v>0.41365044462277745</v>
      </c>
      <c r="X42" s="314">
        <f t="shared" si="11"/>
        <v>0.43910364558085829</v>
      </c>
      <c r="Z42" s="324"/>
      <c r="AA42" s="324"/>
      <c r="AB42" s="324"/>
      <c r="AC42" s="324"/>
      <c r="AD42" s="324"/>
      <c r="AE42" s="324"/>
      <c r="AF42" s="324"/>
      <c r="AG42" s="324"/>
      <c r="AH42" s="324"/>
    </row>
    <row r="43" spans="2:34">
      <c r="B43" s="323" t="s">
        <v>1328</v>
      </c>
      <c r="C43" s="302" t="s">
        <v>31</v>
      </c>
      <c r="D43" s="234">
        <v>0.49892934699175695</v>
      </c>
      <c r="E43" s="234">
        <v>0.48017675328001075</v>
      </c>
      <c r="F43" s="234">
        <v>0.47194199470849441</v>
      </c>
      <c r="G43" s="234">
        <v>0.49163553141328775</v>
      </c>
      <c r="H43" s="234">
        <v>0.49547033532888252</v>
      </c>
      <c r="I43" s="234">
        <v>0.48588883790148596</v>
      </c>
      <c r="J43" s="234">
        <v>0.48095160728605246</v>
      </c>
      <c r="K43" s="234">
        <v>0.48496176245837563</v>
      </c>
      <c r="L43" s="234">
        <f t="shared" si="9"/>
        <v>0.48624452117104333</v>
      </c>
      <c r="N43" s="313" t="str">
        <f t="shared" si="10"/>
        <v>Public Service Company of Oklahoma</v>
      </c>
      <c r="O43" s="302" t="str">
        <f t="shared" si="10"/>
        <v>AEP</v>
      </c>
      <c r="P43" s="234">
        <v>0.50107065300824305</v>
      </c>
      <c r="Q43" s="234">
        <v>0.51982324671998925</v>
      </c>
      <c r="R43" s="234">
        <v>0.52805800529150559</v>
      </c>
      <c r="S43" s="234">
        <v>0.50836446858671225</v>
      </c>
      <c r="T43" s="234">
        <v>0.50452966467111748</v>
      </c>
      <c r="U43" s="234">
        <v>0.51411116209851404</v>
      </c>
      <c r="V43" s="234">
        <v>0.51904839271394754</v>
      </c>
      <c r="W43" s="234">
        <v>0.51503823754162437</v>
      </c>
      <c r="X43" s="234">
        <f t="shared" si="11"/>
        <v>0.51375547882895667</v>
      </c>
      <c r="Z43" s="324"/>
      <c r="AA43" s="324"/>
      <c r="AB43" s="324"/>
      <c r="AC43" s="324"/>
      <c r="AD43" s="324"/>
      <c r="AE43" s="324"/>
      <c r="AF43" s="324"/>
      <c r="AG43" s="324"/>
      <c r="AH43" s="324"/>
    </row>
    <row r="44" spans="2:34">
      <c r="B44" s="323" t="s">
        <v>1329</v>
      </c>
      <c r="C44" s="302" t="s">
        <v>31</v>
      </c>
      <c r="D44" s="234">
        <v>0.48625865054506712</v>
      </c>
      <c r="E44" s="234">
        <v>0.47451200527068171</v>
      </c>
      <c r="F44" s="234">
        <v>0.47585896844558079</v>
      </c>
      <c r="G44" s="234">
        <v>0.46973004305019966</v>
      </c>
      <c r="H44" s="234">
        <v>0.43431217335447242</v>
      </c>
      <c r="I44" s="234">
        <v>0.47913718515885678</v>
      </c>
      <c r="J44" s="234">
        <v>0.47716328577658979</v>
      </c>
      <c r="K44" s="234">
        <v>0.48521757897321738</v>
      </c>
      <c r="L44" s="234">
        <f t="shared" si="9"/>
        <v>0.47277373632183323</v>
      </c>
      <c r="N44" s="313" t="str">
        <f t="shared" si="10"/>
        <v>Southwestern Electric Power Company</v>
      </c>
      <c r="O44" s="302" t="str">
        <f t="shared" si="10"/>
        <v>AEP</v>
      </c>
      <c r="P44" s="234">
        <v>0.51374134945493288</v>
      </c>
      <c r="Q44" s="234">
        <v>0.52548799472931829</v>
      </c>
      <c r="R44" s="234">
        <v>0.52414103155441916</v>
      </c>
      <c r="S44" s="234">
        <v>0.53026995694980028</v>
      </c>
      <c r="T44" s="234">
        <v>0.56568782664552764</v>
      </c>
      <c r="U44" s="234">
        <v>0.52086281484114327</v>
      </c>
      <c r="V44" s="234">
        <v>0.52283671422341016</v>
      </c>
      <c r="W44" s="234">
        <v>0.51478242102678262</v>
      </c>
      <c r="X44" s="234">
        <f t="shared" si="11"/>
        <v>0.52722626367816683</v>
      </c>
      <c r="Z44" s="324"/>
      <c r="AA44" s="324"/>
      <c r="AB44" s="324"/>
      <c r="AC44" s="324"/>
      <c r="AD44" s="324"/>
      <c r="AE44" s="324"/>
      <c r="AF44" s="324"/>
      <c r="AG44" s="324"/>
      <c r="AH44" s="324"/>
    </row>
    <row r="45" spans="2:34">
      <c r="B45" s="323" t="s">
        <v>1330</v>
      </c>
      <c r="C45" s="302" t="s">
        <v>31</v>
      </c>
      <c r="D45" s="234">
        <v>0.53662698869767034</v>
      </c>
      <c r="E45" s="234">
        <v>0.53833896999467112</v>
      </c>
      <c r="F45" s="234">
        <v>0.54273888953486094</v>
      </c>
      <c r="G45" s="234">
        <v>0.54620242742804392</v>
      </c>
      <c r="H45" s="234">
        <v>0.54697600008283864</v>
      </c>
      <c r="I45" s="234">
        <v>0.54191179838883841</v>
      </c>
      <c r="J45" s="234">
        <v>0.54268033747577837</v>
      </c>
      <c r="K45" s="234">
        <v>0.54260144773176056</v>
      </c>
      <c r="L45" s="234">
        <f t="shared" si="9"/>
        <v>0.54225960741680779</v>
      </c>
      <c r="N45" s="313" t="str">
        <f t="shared" si="10"/>
        <v>Wheeling Power Company</v>
      </c>
      <c r="O45" s="302" t="str">
        <f t="shared" si="10"/>
        <v>AEP</v>
      </c>
      <c r="P45" s="234">
        <v>0.46337301130232972</v>
      </c>
      <c r="Q45" s="234">
        <v>0.46166103000532888</v>
      </c>
      <c r="R45" s="234">
        <v>0.45726111046513906</v>
      </c>
      <c r="S45" s="234">
        <v>0.45379757257195608</v>
      </c>
      <c r="T45" s="234">
        <v>0.4530239999171613</v>
      </c>
      <c r="U45" s="234">
        <v>0.45808820161116165</v>
      </c>
      <c r="V45" s="234">
        <v>0.45731966252422163</v>
      </c>
      <c r="W45" s="234">
        <v>0.45739855226823944</v>
      </c>
      <c r="X45" s="234">
        <f t="shared" si="11"/>
        <v>0.45774039258319221</v>
      </c>
      <c r="Z45" s="324"/>
      <c r="AA45" s="324"/>
      <c r="AB45" s="324"/>
      <c r="AC45" s="324"/>
      <c r="AD45" s="324"/>
      <c r="AE45" s="324"/>
      <c r="AF45" s="324"/>
      <c r="AG45" s="324"/>
      <c r="AH45" s="324"/>
    </row>
    <row r="46" spans="2:34">
      <c r="B46" s="323" t="s">
        <v>1331</v>
      </c>
      <c r="C46" s="302" t="s">
        <v>548</v>
      </c>
      <c r="D46" s="234">
        <v>0.62187711006076973</v>
      </c>
      <c r="E46" s="234">
        <v>0.61964717321139884</v>
      </c>
      <c r="F46" s="234">
        <v>0.63511751404220906</v>
      </c>
      <c r="G46" s="234">
        <v>0.63212588587078122</v>
      </c>
      <c r="H46" s="234">
        <v>0.64170448328466434</v>
      </c>
      <c r="I46" s="234">
        <v>0.63527307542584199</v>
      </c>
      <c r="J46" s="234">
        <v>0.6417819040930226</v>
      </c>
      <c r="K46" s="234">
        <v>0.63815062006230894</v>
      </c>
      <c r="L46" s="234">
        <f t="shared" si="9"/>
        <v>0.63320972075637461</v>
      </c>
      <c r="N46" s="313" t="str">
        <f t="shared" si="10"/>
        <v>Central Maine Power Company</v>
      </c>
      <c r="O46" s="302" t="str">
        <f t="shared" si="10"/>
        <v>AGR</v>
      </c>
      <c r="P46" s="234">
        <v>0.37812288993923027</v>
      </c>
      <c r="Q46" s="234">
        <v>0.38035282678860116</v>
      </c>
      <c r="R46" s="234">
        <v>0.36488248595779094</v>
      </c>
      <c r="S46" s="234">
        <v>0.36787411412921883</v>
      </c>
      <c r="T46" s="234">
        <v>0.3582955167153356</v>
      </c>
      <c r="U46" s="234">
        <v>0.36472692457415806</v>
      </c>
      <c r="V46" s="234">
        <v>0.3582180959069774</v>
      </c>
      <c r="W46" s="234">
        <v>0.36184937993769106</v>
      </c>
      <c r="X46" s="234">
        <f t="shared" si="11"/>
        <v>0.36679027924362539</v>
      </c>
      <c r="Z46" s="324"/>
      <c r="AA46" s="324"/>
      <c r="AB46" s="324"/>
      <c r="AC46" s="324"/>
      <c r="AD46" s="324"/>
      <c r="AE46" s="324"/>
      <c r="AF46" s="324"/>
      <c r="AG46" s="324"/>
      <c r="AH46" s="324"/>
    </row>
    <row r="47" spans="2:34">
      <c r="B47" s="323" t="s">
        <v>1332</v>
      </c>
      <c r="C47" s="302" t="s">
        <v>548</v>
      </c>
      <c r="D47" s="234">
        <v>0.4879445126430963</v>
      </c>
      <c r="E47" s="234">
        <v>0.5583534719441744</v>
      </c>
      <c r="F47" s="234">
        <v>0.5592605748986571</v>
      </c>
      <c r="G47" s="234">
        <v>0.54304410157414373</v>
      </c>
      <c r="H47" s="234">
        <v>0.53954217552259476</v>
      </c>
      <c r="I47" s="234">
        <v>0.50990166446042062</v>
      </c>
      <c r="J47" s="234">
        <v>0.54509563336100919</v>
      </c>
      <c r="K47" s="234">
        <v>0.53299155678978161</v>
      </c>
      <c r="L47" s="234">
        <f t="shared" si="9"/>
        <v>0.53451671139923473</v>
      </c>
      <c r="N47" s="313" t="str">
        <f t="shared" si="10"/>
        <v>New York State Electric &amp; Gas Corporation</v>
      </c>
      <c r="O47" s="302" t="str">
        <f t="shared" si="10"/>
        <v>AGR</v>
      </c>
      <c r="P47" s="234">
        <v>0.51205548735690376</v>
      </c>
      <c r="Q47" s="234">
        <v>0.44164652805582566</v>
      </c>
      <c r="R47" s="234">
        <v>0.44073942510134295</v>
      </c>
      <c r="S47" s="234">
        <v>0.45695589842585627</v>
      </c>
      <c r="T47" s="234">
        <v>0.46045782447740519</v>
      </c>
      <c r="U47" s="234">
        <v>0.49009833553957943</v>
      </c>
      <c r="V47" s="234">
        <v>0.45490436663899081</v>
      </c>
      <c r="W47" s="234">
        <v>0.46700844321021839</v>
      </c>
      <c r="X47" s="234">
        <f t="shared" si="11"/>
        <v>0.46548328860076527</v>
      </c>
      <c r="Z47" s="324"/>
      <c r="AA47" s="324"/>
      <c r="AB47" s="324"/>
      <c r="AC47" s="324"/>
      <c r="AD47" s="324"/>
      <c r="AE47" s="324"/>
      <c r="AF47" s="324"/>
      <c r="AG47" s="324"/>
      <c r="AH47" s="324"/>
    </row>
    <row r="48" spans="2:34">
      <c r="B48" s="323" t="s">
        <v>1333</v>
      </c>
      <c r="C48" s="302" t="s">
        <v>548</v>
      </c>
      <c r="D48" s="234">
        <v>0.50499553432359356</v>
      </c>
      <c r="E48" s="234">
        <v>0.50250634804351624</v>
      </c>
      <c r="F48" s="234">
        <v>0.49959469372260495</v>
      </c>
      <c r="G48" s="234">
        <v>0.48888097381920631</v>
      </c>
      <c r="H48" s="234">
        <v>0.48161213710824052</v>
      </c>
      <c r="I48" s="234">
        <v>0.47774185748254616</v>
      </c>
      <c r="J48" s="234">
        <v>0.50801737114135237</v>
      </c>
      <c r="K48" s="234">
        <v>0.4963392430629468</v>
      </c>
      <c r="L48" s="234">
        <f t="shared" si="9"/>
        <v>0.49496101983800095</v>
      </c>
      <c r="N48" s="313" t="str">
        <f t="shared" si="10"/>
        <v>Rochester Gas and Electric Corporation</v>
      </c>
      <c r="O48" s="302" t="str">
        <f t="shared" si="10"/>
        <v>AGR</v>
      </c>
      <c r="P48" s="234">
        <v>0.49500446567640644</v>
      </c>
      <c r="Q48" s="234">
        <v>0.49749365195648382</v>
      </c>
      <c r="R48" s="234">
        <v>0.50040530627739499</v>
      </c>
      <c r="S48" s="234">
        <v>0.51111902618079363</v>
      </c>
      <c r="T48" s="234">
        <v>0.51838786289175953</v>
      </c>
      <c r="U48" s="234">
        <v>0.52225814251745384</v>
      </c>
      <c r="V48" s="234">
        <v>0.49198262885864769</v>
      </c>
      <c r="W48" s="234">
        <v>0.50366075693705326</v>
      </c>
      <c r="X48" s="234">
        <f t="shared" si="11"/>
        <v>0.50503898016199911</v>
      </c>
      <c r="Z48" s="324"/>
      <c r="AA48" s="324"/>
      <c r="AB48" s="324"/>
      <c r="AC48" s="324"/>
      <c r="AD48" s="324"/>
      <c r="AE48" s="324"/>
      <c r="AF48" s="324"/>
      <c r="AG48" s="324"/>
      <c r="AH48" s="324"/>
    </row>
    <row r="49" spans="2:34">
      <c r="B49" s="323" t="s">
        <v>1334</v>
      </c>
      <c r="C49" s="302" t="s">
        <v>548</v>
      </c>
      <c r="D49" s="234">
        <v>0.56053180639392364</v>
      </c>
      <c r="E49" s="234">
        <v>0.57259007574427978</v>
      </c>
      <c r="F49" s="234">
        <v>0.56648596914857818</v>
      </c>
      <c r="G49" s="234">
        <v>0.56456411736372214</v>
      </c>
      <c r="H49" s="234">
        <v>0.58226550486929785</v>
      </c>
      <c r="I49" s="234">
        <v>0.57432658291317307</v>
      </c>
      <c r="J49" s="234">
        <v>0.56698942238100913</v>
      </c>
      <c r="K49" s="234">
        <v>0.5599835151288286</v>
      </c>
      <c r="L49" s="234">
        <f t="shared" si="9"/>
        <v>0.56846712424285162</v>
      </c>
      <c r="N49" s="313" t="str">
        <f t="shared" si="10"/>
        <v>United Illuminating Company</v>
      </c>
      <c r="O49" s="302" t="str">
        <f t="shared" si="10"/>
        <v>AGR</v>
      </c>
      <c r="P49" s="234">
        <v>0.43946819360607642</v>
      </c>
      <c r="Q49" s="234">
        <v>0.42740992425572027</v>
      </c>
      <c r="R49" s="234">
        <v>0.43351403085142182</v>
      </c>
      <c r="S49" s="234">
        <v>0.43543588263627786</v>
      </c>
      <c r="T49" s="234">
        <v>0.41773449513070221</v>
      </c>
      <c r="U49" s="234">
        <v>0.42567341708682693</v>
      </c>
      <c r="V49" s="234">
        <v>0.43301057761899081</v>
      </c>
      <c r="W49" s="234">
        <v>0.44001648487117145</v>
      </c>
      <c r="X49" s="234">
        <f t="shared" si="11"/>
        <v>0.43153287575714849</v>
      </c>
      <c r="Z49" s="324"/>
      <c r="AA49" s="324"/>
      <c r="AB49" s="324"/>
      <c r="AC49" s="324"/>
      <c r="AD49" s="324"/>
      <c r="AE49" s="324"/>
      <c r="AF49" s="324"/>
      <c r="AG49" s="324"/>
      <c r="AH49" s="324"/>
    </row>
    <row r="50" spans="2:34">
      <c r="B50" s="323" t="s">
        <v>1335</v>
      </c>
      <c r="C50" s="302" t="s">
        <v>1117</v>
      </c>
      <c r="D50" s="234">
        <v>0.61277731597887308</v>
      </c>
      <c r="E50" s="234">
        <v>0.61238106559029193</v>
      </c>
      <c r="F50" s="234">
        <v>0.61021344711635905</v>
      </c>
      <c r="G50" s="234">
        <v>0.60288254324609103</v>
      </c>
      <c r="H50" s="234">
        <v>0.61938014788349982</v>
      </c>
      <c r="I50" s="234">
        <v>0.61778180947187633</v>
      </c>
      <c r="J50" s="234">
        <v>0.61527018292620372</v>
      </c>
      <c r="K50" s="234">
        <v>0.60767902913637073</v>
      </c>
      <c r="L50" s="234">
        <f t="shared" si="9"/>
        <v>0.61229569266869566</v>
      </c>
      <c r="N50" s="313" t="str">
        <f t="shared" si="10"/>
        <v>Alaska Electric Light and Power Company</v>
      </c>
      <c r="O50" s="302" t="str">
        <f t="shared" si="10"/>
        <v>AVA</v>
      </c>
      <c r="P50" s="234">
        <v>0.38722268402112686</v>
      </c>
      <c r="Q50" s="234">
        <v>0.38761893440970807</v>
      </c>
      <c r="R50" s="234">
        <v>0.38978655288364089</v>
      </c>
      <c r="S50" s="234">
        <v>0.39711745675390897</v>
      </c>
      <c r="T50" s="234">
        <v>0.38061985211650012</v>
      </c>
      <c r="U50" s="234">
        <v>0.38221819052812361</v>
      </c>
      <c r="V50" s="234">
        <v>0.38472981707379633</v>
      </c>
      <c r="W50" s="234">
        <v>0.39232097086362921</v>
      </c>
      <c r="X50" s="234">
        <f t="shared" si="11"/>
        <v>0.38770430733130423</v>
      </c>
      <c r="Z50" s="324"/>
      <c r="AA50" s="324"/>
      <c r="AB50" s="324"/>
      <c r="AC50" s="324"/>
      <c r="AD50" s="324"/>
      <c r="AE50" s="324"/>
      <c r="AF50" s="324"/>
      <c r="AG50" s="324"/>
      <c r="AH50" s="324"/>
    </row>
    <row r="51" spans="2:34">
      <c r="B51" s="239" t="s">
        <v>1118</v>
      </c>
      <c r="C51" s="302" t="s">
        <v>1117</v>
      </c>
      <c r="D51" s="234">
        <v>0.5032734857620047</v>
      </c>
      <c r="E51" s="234">
        <v>0.51402661649449999</v>
      </c>
      <c r="F51" s="234">
        <v>0.51180211692592403</v>
      </c>
      <c r="G51" s="234">
        <v>0.4988823664290728</v>
      </c>
      <c r="H51" s="234">
        <v>0.49552637526786519</v>
      </c>
      <c r="I51" s="234">
        <v>0.49736594214554652</v>
      </c>
      <c r="J51" s="234">
        <v>0.51155351897434975</v>
      </c>
      <c r="K51" s="234">
        <v>0.5074672577732352</v>
      </c>
      <c r="L51" s="234">
        <f t="shared" si="9"/>
        <v>0.50498720997156221</v>
      </c>
      <c r="N51" s="313" t="str">
        <f t="shared" si="10"/>
        <v>Avista Corporation</v>
      </c>
      <c r="O51" s="302" t="str">
        <f t="shared" si="10"/>
        <v>AVA</v>
      </c>
      <c r="P51" s="234">
        <v>0.4967265142379953</v>
      </c>
      <c r="Q51" s="234">
        <v>0.48597338350550007</v>
      </c>
      <c r="R51" s="234">
        <v>0.48819788307407597</v>
      </c>
      <c r="S51" s="234">
        <v>0.5011176335709272</v>
      </c>
      <c r="T51" s="234">
        <v>0.50447362473213486</v>
      </c>
      <c r="U51" s="234">
        <v>0.50263405785445348</v>
      </c>
      <c r="V51" s="234">
        <v>0.4884464810256503</v>
      </c>
      <c r="W51" s="234">
        <v>0.4925327422267648</v>
      </c>
      <c r="X51" s="234">
        <f t="shared" si="11"/>
        <v>0.49501279002843773</v>
      </c>
      <c r="Z51" s="324"/>
      <c r="AA51" s="324"/>
      <c r="AB51" s="324"/>
      <c r="AC51" s="324"/>
      <c r="AD51" s="324"/>
      <c r="AE51" s="324"/>
      <c r="AF51" s="324"/>
      <c r="AG51" s="324"/>
      <c r="AH51" s="324"/>
    </row>
    <row r="52" spans="2:34">
      <c r="B52" s="323" t="s">
        <v>1336</v>
      </c>
      <c r="C52" s="302" t="s">
        <v>6</v>
      </c>
      <c r="D52" s="234">
        <v>0.51697158597541493</v>
      </c>
      <c r="E52" s="234">
        <v>0.53635943290654953</v>
      </c>
      <c r="F52" s="234">
        <v>0.52522152972675007</v>
      </c>
      <c r="G52" s="234">
        <v>0.50273163985367286</v>
      </c>
      <c r="H52" s="234">
        <v>0.53013313928575112</v>
      </c>
      <c r="I52" s="234">
        <v>0.52858694904934955</v>
      </c>
      <c r="J52" s="234">
        <v>0.53130257106689038</v>
      </c>
      <c r="K52" s="234">
        <v>0.5225247558831414</v>
      </c>
      <c r="L52" s="234">
        <f t="shared" si="9"/>
        <v>0.52422895046843998</v>
      </c>
      <c r="N52" s="313" t="str">
        <f t="shared" si="10"/>
        <v>Consumers Energy Company</v>
      </c>
      <c r="O52" s="302" t="str">
        <f t="shared" si="10"/>
        <v>CMS</v>
      </c>
      <c r="P52" s="234">
        <v>0.48302841402458507</v>
      </c>
      <c r="Q52" s="234">
        <v>0.46364056709345047</v>
      </c>
      <c r="R52" s="234">
        <v>0.47477847027324999</v>
      </c>
      <c r="S52" s="234">
        <v>0.49726836014632719</v>
      </c>
      <c r="T52" s="234">
        <v>0.46986686071424888</v>
      </c>
      <c r="U52" s="234">
        <v>0.4714130509506505</v>
      </c>
      <c r="V52" s="234">
        <v>0.46869742893310967</v>
      </c>
      <c r="W52" s="234">
        <v>0.4774752441168586</v>
      </c>
      <c r="X52" s="234">
        <f t="shared" si="11"/>
        <v>0.47577104953156002</v>
      </c>
      <c r="Z52" s="324"/>
      <c r="AA52" s="324"/>
      <c r="AB52" s="324"/>
      <c r="AC52" s="324"/>
      <c r="AD52" s="324"/>
      <c r="AE52" s="324"/>
      <c r="AF52" s="324"/>
      <c r="AG52" s="324"/>
      <c r="AH52" s="324"/>
    </row>
    <row r="53" spans="2:34">
      <c r="B53" s="323" t="s">
        <v>1337</v>
      </c>
      <c r="C53" s="302" t="s">
        <v>9</v>
      </c>
      <c r="D53" s="234">
        <v>0.49402151349762918</v>
      </c>
      <c r="E53" s="234">
        <v>0.48764034930749484</v>
      </c>
      <c r="F53" s="234">
        <v>0.48693402583502116</v>
      </c>
      <c r="G53" s="234">
        <v>0.50960692407728059</v>
      </c>
      <c r="H53" s="234">
        <v>0.49965418108152515</v>
      </c>
      <c r="I53" s="234">
        <v>0.49227750931366288</v>
      </c>
      <c r="J53" s="234">
        <v>0.51117751175104242</v>
      </c>
      <c r="K53" s="234">
        <v>0.51021484806259432</v>
      </c>
      <c r="L53" s="234">
        <f t="shared" si="9"/>
        <v>0.4989408578657813</v>
      </c>
      <c r="N53" s="313" t="str">
        <f t="shared" si="10"/>
        <v>DTE Electric Company</v>
      </c>
      <c r="O53" s="302" t="str">
        <f t="shared" si="10"/>
        <v>DTE</v>
      </c>
      <c r="P53" s="234">
        <v>0.50597848650237087</v>
      </c>
      <c r="Q53" s="234">
        <v>0.51235965069250522</v>
      </c>
      <c r="R53" s="234">
        <v>0.5130659741649789</v>
      </c>
      <c r="S53" s="234">
        <v>0.49039307592271941</v>
      </c>
      <c r="T53" s="234">
        <v>0.50034581891847485</v>
      </c>
      <c r="U53" s="234">
        <v>0.50772249068633712</v>
      </c>
      <c r="V53" s="234">
        <v>0.48882248824895763</v>
      </c>
      <c r="W53" s="234">
        <v>0.48978515193740568</v>
      </c>
      <c r="X53" s="234">
        <f t="shared" si="11"/>
        <v>0.50105914213421876</v>
      </c>
      <c r="Z53" s="324"/>
      <c r="AA53" s="324"/>
      <c r="AB53" s="324"/>
      <c r="AC53" s="324"/>
      <c r="AD53" s="324"/>
      <c r="AE53" s="324"/>
      <c r="AF53" s="324"/>
      <c r="AG53" s="324"/>
      <c r="AH53" s="324"/>
    </row>
    <row r="54" spans="2:34">
      <c r="B54" s="323" t="s">
        <v>1338</v>
      </c>
      <c r="C54" s="302" t="s">
        <v>10</v>
      </c>
      <c r="D54" s="234">
        <v>0.51797012845346369</v>
      </c>
      <c r="E54" s="234">
        <v>0.52942693546191399</v>
      </c>
      <c r="F54" s="234">
        <v>0.52318960345042276</v>
      </c>
      <c r="G54" s="234">
        <v>0.51779684258142211</v>
      </c>
      <c r="H54" s="234">
        <v>0.52641209344403428</v>
      </c>
      <c r="I54" s="234">
        <v>0.52100792397616724</v>
      </c>
      <c r="J54" s="234">
        <v>0.51700804950425905</v>
      </c>
      <c r="K54" s="234">
        <v>0.52976010612833624</v>
      </c>
      <c r="L54" s="234">
        <f t="shared" si="9"/>
        <v>0.52282146037500243</v>
      </c>
      <c r="N54" s="313" t="str">
        <f t="shared" si="10"/>
        <v>Duke Energy Carolinas, LLC</v>
      </c>
      <c r="O54" s="302" t="str">
        <f t="shared" si="10"/>
        <v>DUK</v>
      </c>
      <c r="P54" s="234">
        <v>0.48202987154653631</v>
      </c>
      <c r="Q54" s="234">
        <v>0.47057306453808601</v>
      </c>
      <c r="R54" s="234">
        <v>0.47681039654957719</v>
      </c>
      <c r="S54" s="234">
        <v>0.48220315741857794</v>
      </c>
      <c r="T54" s="234">
        <v>0.47358790655596572</v>
      </c>
      <c r="U54" s="234">
        <v>0.47899207602383276</v>
      </c>
      <c r="V54" s="234">
        <v>0.4829919504957409</v>
      </c>
      <c r="W54" s="234">
        <v>0.47023989387166376</v>
      </c>
      <c r="X54" s="234">
        <f t="shared" si="11"/>
        <v>0.47717853962499757</v>
      </c>
      <c r="Z54" s="324"/>
      <c r="AA54" s="324"/>
      <c r="AB54" s="324"/>
      <c r="AC54" s="324"/>
      <c r="AD54" s="324"/>
      <c r="AE54" s="324"/>
      <c r="AF54" s="324"/>
      <c r="AG54" s="324"/>
      <c r="AH54" s="324"/>
    </row>
    <row r="55" spans="2:34">
      <c r="B55" s="323" t="s">
        <v>1339</v>
      </c>
      <c r="C55" s="302" t="s">
        <v>10</v>
      </c>
      <c r="D55" s="234">
        <v>0.5281986396159184</v>
      </c>
      <c r="E55" s="234">
        <v>0.5155194712925667</v>
      </c>
      <c r="F55" s="234">
        <v>0.50555905468797457</v>
      </c>
      <c r="G55" s="234">
        <v>0.50038325977743203</v>
      </c>
      <c r="H55" s="234">
        <v>0.4965259114028675</v>
      </c>
      <c r="I55" s="234">
        <v>0.48785823609415235</v>
      </c>
      <c r="J55" s="234">
        <v>0.49924724111994889</v>
      </c>
      <c r="K55" s="234">
        <v>0.49245744630494198</v>
      </c>
      <c r="L55" s="234">
        <f t="shared" si="9"/>
        <v>0.50321865753697537</v>
      </c>
      <c r="N55" s="313" t="str">
        <f t="shared" si="10"/>
        <v>Duke Energy Florida, LLC</v>
      </c>
      <c r="O55" s="302" t="str">
        <f t="shared" si="10"/>
        <v>DUK</v>
      </c>
      <c r="P55" s="234">
        <v>0.47180136038408166</v>
      </c>
      <c r="Q55" s="234">
        <v>0.4844805287074333</v>
      </c>
      <c r="R55" s="234">
        <v>0.49444094531202543</v>
      </c>
      <c r="S55" s="234">
        <v>0.49961674022256802</v>
      </c>
      <c r="T55" s="234">
        <v>0.5034740885971325</v>
      </c>
      <c r="U55" s="234">
        <v>0.51214176390584765</v>
      </c>
      <c r="V55" s="234">
        <v>0.50075275888005111</v>
      </c>
      <c r="W55" s="234">
        <v>0.50754255369505796</v>
      </c>
      <c r="X55" s="234">
        <f t="shared" si="11"/>
        <v>0.49678134246302474</v>
      </c>
      <c r="Z55" s="324"/>
      <c r="AA55" s="324"/>
      <c r="AB55" s="324"/>
      <c r="AC55" s="324"/>
      <c r="AD55" s="324"/>
      <c r="AE55" s="324"/>
      <c r="AF55" s="324"/>
      <c r="AG55" s="324"/>
      <c r="AH55" s="324"/>
    </row>
    <row r="56" spans="2:34">
      <c r="B56" s="323" t="s">
        <v>1340</v>
      </c>
      <c r="C56" s="302" t="s">
        <v>10</v>
      </c>
      <c r="D56" s="234">
        <v>0.51518510422719765</v>
      </c>
      <c r="E56" s="234">
        <v>0.54827735428248059</v>
      </c>
      <c r="F56" s="234">
        <v>0.54292019209369358</v>
      </c>
      <c r="G56" s="234">
        <v>0.53261615967102016</v>
      </c>
      <c r="H56" s="234">
        <v>0.52793469508031643</v>
      </c>
      <c r="I56" s="234">
        <v>0.52644842655443902</v>
      </c>
      <c r="J56" s="234">
        <v>0.52540099959936948</v>
      </c>
      <c r="K56" s="234">
        <v>0.51944374199610088</v>
      </c>
      <c r="L56" s="234">
        <f t="shared" si="9"/>
        <v>0.52977833418807718</v>
      </c>
      <c r="N56" s="313" t="str">
        <f t="shared" si="10"/>
        <v>Duke Energy Indiana, LLC</v>
      </c>
      <c r="O56" s="302" t="str">
        <f t="shared" si="10"/>
        <v>DUK</v>
      </c>
      <c r="P56" s="234">
        <v>0.48481489577280229</v>
      </c>
      <c r="Q56" s="234">
        <v>0.45172264571751941</v>
      </c>
      <c r="R56" s="234">
        <v>0.45707980790630637</v>
      </c>
      <c r="S56" s="234">
        <v>0.46738384032897984</v>
      </c>
      <c r="T56" s="234">
        <v>0.47206530491968357</v>
      </c>
      <c r="U56" s="234">
        <v>0.47355157344556104</v>
      </c>
      <c r="V56" s="234">
        <v>0.47459900040063052</v>
      </c>
      <c r="W56" s="234">
        <v>0.48055625800389912</v>
      </c>
      <c r="X56" s="234">
        <f t="shared" si="11"/>
        <v>0.47022166581192276</v>
      </c>
      <c r="Z56" s="324"/>
      <c r="AA56" s="324"/>
      <c r="AB56" s="324"/>
      <c r="AC56" s="324"/>
      <c r="AD56" s="324"/>
      <c r="AE56" s="324"/>
      <c r="AF56" s="324"/>
      <c r="AG56" s="324"/>
      <c r="AH56" s="324"/>
    </row>
    <row r="57" spans="2:34">
      <c r="B57" s="323" t="s">
        <v>1341</v>
      </c>
      <c r="C57" s="302" t="s">
        <v>10</v>
      </c>
      <c r="D57" s="234">
        <v>0.45436945515617633</v>
      </c>
      <c r="E57" s="234">
        <v>0.53036180056390037</v>
      </c>
      <c r="F57" s="234">
        <v>0.52805998452807201</v>
      </c>
      <c r="G57" s="234">
        <v>0.51949237826793471</v>
      </c>
      <c r="H57" s="234">
        <v>0.56579707914769206</v>
      </c>
      <c r="I57" s="234">
        <v>0.55789453067619843</v>
      </c>
      <c r="J57" s="234">
        <v>0.53722779929904119</v>
      </c>
      <c r="K57" s="234">
        <v>0.53114828331841224</v>
      </c>
      <c r="L57" s="234">
        <f t="shared" si="9"/>
        <v>0.52804391386967842</v>
      </c>
      <c r="N57" s="313" t="str">
        <f t="shared" si="10"/>
        <v>Duke Energy Kentucky, Inc.</v>
      </c>
      <c r="O57" s="302" t="str">
        <f t="shared" si="10"/>
        <v>DUK</v>
      </c>
      <c r="P57" s="234">
        <v>0.54563054484382367</v>
      </c>
      <c r="Q57" s="234">
        <v>0.46963819943609969</v>
      </c>
      <c r="R57" s="234">
        <v>0.47194001547192804</v>
      </c>
      <c r="S57" s="234">
        <v>0.48050762173206529</v>
      </c>
      <c r="T57" s="234">
        <v>0.43420292085230799</v>
      </c>
      <c r="U57" s="234">
        <v>0.44210546932380157</v>
      </c>
      <c r="V57" s="234">
        <v>0.46277220070095876</v>
      </c>
      <c r="W57" s="234">
        <v>0.4688517166815877</v>
      </c>
      <c r="X57" s="234">
        <f t="shared" si="11"/>
        <v>0.47195608613032164</v>
      </c>
      <c r="Z57" s="324"/>
      <c r="AA57" s="324"/>
      <c r="AB57" s="324"/>
      <c r="AC57" s="324"/>
      <c r="AD57" s="324"/>
      <c r="AE57" s="324"/>
      <c r="AF57" s="324"/>
      <c r="AG57" s="324"/>
      <c r="AH57" s="324"/>
    </row>
    <row r="58" spans="2:34">
      <c r="B58" s="323" t="s">
        <v>1342</v>
      </c>
      <c r="C58" s="302" t="s">
        <v>10</v>
      </c>
      <c r="D58" s="234">
        <v>0.64901589068766397</v>
      </c>
      <c r="E58" s="234">
        <v>0.64453629632357223</v>
      </c>
      <c r="F58" s="234">
        <v>0.59286669239660206</v>
      </c>
      <c r="G58" s="234">
        <v>0.68090231442910143</v>
      </c>
      <c r="H58" s="234">
        <v>0.67725196933120391</v>
      </c>
      <c r="I58" s="234">
        <v>0.67097449254243513</v>
      </c>
      <c r="J58" s="234">
        <v>0.66059108350906248</v>
      </c>
      <c r="K58" s="234">
        <v>0.66242245973123204</v>
      </c>
      <c r="L58" s="234">
        <f t="shared" si="9"/>
        <v>0.65482014986885917</v>
      </c>
      <c r="N58" s="313" t="str">
        <f t="shared" si="10"/>
        <v>Duke Energy Ohio, Inc.</v>
      </c>
      <c r="O58" s="302" t="str">
        <f t="shared" si="10"/>
        <v>DUK</v>
      </c>
      <c r="P58" s="234">
        <v>0.35098410931233603</v>
      </c>
      <c r="Q58" s="234">
        <v>0.35546370367642771</v>
      </c>
      <c r="R58" s="234">
        <v>0.40713330760339789</v>
      </c>
      <c r="S58" s="234">
        <v>0.31909768557089857</v>
      </c>
      <c r="T58" s="234">
        <v>0.32274803066879609</v>
      </c>
      <c r="U58" s="234">
        <v>0.32902550745756481</v>
      </c>
      <c r="V58" s="234">
        <v>0.33940891649093752</v>
      </c>
      <c r="W58" s="234">
        <v>0.33757754026876802</v>
      </c>
      <c r="X58" s="234">
        <f t="shared" si="11"/>
        <v>0.34517985013114083</v>
      </c>
      <c r="Z58" s="324"/>
      <c r="AA58" s="324"/>
      <c r="AB58" s="324"/>
      <c r="AC58" s="324"/>
      <c r="AD58" s="324"/>
      <c r="AE58" s="324"/>
      <c r="AF58" s="324"/>
      <c r="AG58" s="324"/>
      <c r="AH58" s="324"/>
    </row>
    <row r="59" spans="2:34">
      <c r="B59" s="323" t="s">
        <v>1343</v>
      </c>
      <c r="C59" s="302" t="s">
        <v>10</v>
      </c>
      <c r="D59" s="234">
        <v>0.50855139905529045</v>
      </c>
      <c r="E59" s="234">
        <v>0.50086222282852744</v>
      </c>
      <c r="F59" s="234">
        <v>0.49603614590940853</v>
      </c>
      <c r="G59" s="234">
        <v>0.51004726893136565</v>
      </c>
      <c r="H59" s="234">
        <v>0.50760456854628189</v>
      </c>
      <c r="I59" s="234">
        <v>0.53223196626305247</v>
      </c>
      <c r="J59" s="234">
        <v>0.52823152443036003</v>
      </c>
      <c r="K59" s="234">
        <v>0.52273351429741644</v>
      </c>
      <c r="L59" s="234">
        <f t="shared" si="9"/>
        <v>0.5132873262827129</v>
      </c>
      <c r="N59" s="313" t="str">
        <f t="shared" si="10"/>
        <v>Duke Energy Progress, LLC</v>
      </c>
      <c r="O59" s="302" t="str">
        <f t="shared" si="10"/>
        <v>DUK</v>
      </c>
      <c r="P59" s="234">
        <v>0.4914486009447096</v>
      </c>
      <c r="Q59" s="234">
        <v>0.49913777717147256</v>
      </c>
      <c r="R59" s="234">
        <v>0.50396385409059152</v>
      </c>
      <c r="S59" s="234">
        <v>0.48995273106863435</v>
      </c>
      <c r="T59" s="234">
        <v>0.49239543145371811</v>
      </c>
      <c r="U59" s="234">
        <v>0.46776803373694753</v>
      </c>
      <c r="V59" s="234">
        <v>0.47176847556964002</v>
      </c>
      <c r="W59" s="234">
        <v>0.47726648570258356</v>
      </c>
      <c r="X59" s="234">
        <f t="shared" si="11"/>
        <v>0.48671267371728716</v>
      </c>
      <c r="Z59" s="324"/>
      <c r="AA59" s="324"/>
      <c r="AB59" s="324"/>
      <c r="AC59" s="324"/>
      <c r="AD59" s="324"/>
      <c r="AE59" s="324"/>
      <c r="AF59" s="324"/>
      <c r="AG59" s="324"/>
      <c r="AH59" s="324"/>
    </row>
    <row r="60" spans="2:34">
      <c r="B60" s="323" t="s">
        <v>1344</v>
      </c>
      <c r="C60" s="302" t="s">
        <v>551</v>
      </c>
      <c r="D60" s="234">
        <v>0.81842465353029947</v>
      </c>
      <c r="E60" s="234">
        <v>0.81488827845296063</v>
      </c>
      <c r="F60" s="234">
        <v>0.75125430195530962</v>
      </c>
      <c r="G60" s="234">
        <v>0.74965847646207917</v>
      </c>
      <c r="H60" s="234">
        <v>0.74906084368210279</v>
      </c>
      <c r="I60" s="234">
        <v>0.74448862458008691</v>
      </c>
      <c r="J60" s="234">
        <v>0.7429415713111206</v>
      </c>
      <c r="K60" s="234">
        <v>0.74179499980185171</v>
      </c>
      <c r="L60" s="234">
        <f t="shared" si="9"/>
        <v>0.76406396872197635</v>
      </c>
      <c r="N60" s="313" t="str">
        <f t="shared" si="10"/>
        <v>Evergy Kansas South, Inc.</v>
      </c>
      <c r="O60" s="302" t="str">
        <f t="shared" si="10"/>
        <v>EVRG</v>
      </c>
      <c r="P60" s="234">
        <v>0.18157534646970055</v>
      </c>
      <c r="Q60" s="234">
        <v>0.18511172154703937</v>
      </c>
      <c r="R60" s="234">
        <v>0.24874569804469038</v>
      </c>
      <c r="S60" s="234">
        <v>0.25034152353792083</v>
      </c>
      <c r="T60" s="234">
        <v>0.25093915631789726</v>
      </c>
      <c r="U60" s="234">
        <v>0.25551137541991309</v>
      </c>
      <c r="V60" s="234">
        <v>0.25705842868887946</v>
      </c>
      <c r="W60" s="234">
        <v>0.25820500019814824</v>
      </c>
      <c r="X60" s="234">
        <f t="shared" si="11"/>
        <v>0.23593603127802365</v>
      </c>
      <c r="Z60" s="324"/>
      <c r="AA60" s="324"/>
      <c r="AB60" s="324"/>
      <c r="AC60" s="324"/>
      <c r="AD60" s="324"/>
      <c r="AE60" s="324"/>
      <c r="AF60" s="324"/>
      <c r="AG60" s="324"/>
      <c r="AH60" s="324"/>
    </row>
    <row r="61" spans="2:34">
      <c r="B61" s="323" t="s">
        <v>1345</v>
      </c>
      <c r="C61" s="302" t="s">
        <v>551</v>
      </c>
      <c r="D61" s="234">
        <v>0.50425805198800722</v>
      </c>
      <c r="E61" s="234">
        <v>0.4962290696773613</v>
      </c>
      <c r="F61" s="234">
        <v>0.46036375973701466</v>
      </c>
      <c r="G61" s="234">
        <v>0.4949080054657608</v>
      </c>
      <c r="H61" s="234">
        <v>0.49504484239524849</v>
      </c>
      <c r="I61" s="234">
        <v>0.48884670166197586</v>
      </c>
      <c r="J61" s="234">
        <v>0.49247094207924436</v>
      </c>
      <c r="K61" s="234">
        <v>0.49149826390386048</v>
      </c>
      <c r="L61" s="234">
        <f t="shared" si="9"/>
        <v>0.49045245461355913</v>
      </c>
      <c r="N61" s="313" t="str">
        <f t="shared" si="10"/>
        <v>Evergy Metro, Inc.</v>
      </c>
      <c r="O61" s="302" t="str">
        <f t="shared" si="10"/>
        <v>EVRG</v>
      </c>
      <c r="P61" s="234">
        <v>0.49574194801199273</v>
      </c>
      <c r="Q61" s="234">
        <v>0.50377093032263864</v>
      </c>
      <c r="R61" s="234">
        <v>0.5396362402629854</v>
      </c>
      <c r="S61" s="234">
        <v>0.50509199453423925</v>
      </c>
      <c r="T61" s="234">
        <v>0.50495515760475151</v>
      </c>
      <c r="U61" s="234">
        <v>0.51115329833802414</v>
      </c>
      <c r="V61" s="234">
        <v>0.50752905792075564</v>
      </c>
      <c r="W61" s="234">
        <v>0.50850173609613947</v>
      </c>
      <c r="X61" s="234">
        <f t="shared" si="11"/>
        <v>0.50954754538644087</v>
      </c>
      <c r="Z61" s="324"/>
      <c r="AA61" s="324"/>
      <c r="AB61" s="324"/>
      <c r="AC61" s="324"/>
      <c r="AD61" s="324"/>
      <c r="AE61" s="324"/>
      <c r="AF61" s="324"/>
      <c r="AG61" s="324"/>
      <c r="AH61" s="324"/>
    </row>
    <row r="62" spans="2:34">
      <c r="B62" s="323" t="s">
        <v>1346</v>
      </c>
      <c r="C62" s="302" t="s">
        <v>551</v>
      </c>
      <c r="D62" s="234">
        <v>0.51183782668338129</v>
      </c>
      <c r="E62" s="234">
        <v>0.51738900282739242</v>
      </c>
      <c r="F62" s="234">
        <v>0.5267899551547377</v>
      </c>
      <c r="G62" s="234">
        <v>0.54714336600795732</v>
      </c>
      <c r="H62" s="234">
        <v>0.55695485920535626</v>
      </c>
      <c r="I62" s="234">
        <v>0.52029805058876188</v>
      </c>
      <c r="J62" s="234">
        <v>0.52632835716072845</v>
      </c>
      <c r="K62" s="234">
        <v>0.52399776328446435</v>
      </c>
      <c r="L62" s="234">
        <f t="shared" si="9"/>
        <v>0.52884239761409746</v>
      </c>
      <c r="N62" s="313" t="str">
        <f t="shared" si="10"/>
        <v>Evergy Missouri West, Inc.</v>
      </c>
      <c r="O62" s="302" t="str">
        <f t="shared" si="10"/>
        <v>EVRG</v>
      </c>
      <c r="P62" s="234">
        <v>0.48816217331661871</v>
      </c>
      <c r="Q62" s="234">
        <v>0.48261099717260753</v>
      </c>
      <c r="R62" s="234">
        <v>0.47321004484526225</v>
      </c>
      <c r="S62" s="234">
        <v>0.45285663399204273</v>
      </c>
      <c r="T62" s="234">
        <v>0.44304514079464374</v>
      </c>
      <c r="U62" s="234">
        <v>0.47970194941123806</v>
      </c>
      <c r="V62" s="234">
        <v>0.47367164283927155</v>
      </c>
      <c r="W62" s="234">
        <v>0.47600223671553571</v>
      </c>
      <c r="X62" s="234">
        <f t="shared" si="11"/>
        <v>0.47115760238590254</v>
      </c>
      <c r="Z62" s="324"/>
      <c r="AA62" s="324"/>
      <c r="AB62" s="324"/>
      <c r="AC62" s="324"/>
      <c r="AD62" s="324"/>
      <c r="AE62" s="324"/>
      <c r="AF62" s="324"/>
      <c r="AG62" s="324"/>
      <c r="AH62" s="324"/>
    </row>
    <row r="63" spans="2:34">
      <c r="B63" s="325" t="s">
        <v>1347</v>
      </c>
      <c r="C63" s="302" t="s">
        <v>551</v>
      </c>
      <c r="D63" s="234">
        <v>0.57662425714243581</v>
      </c>
      <c r="E63" s="234">
        <v>0.59180147734306576</v>
      </c>
      <c r="F63" s="234">
        <v>0.58799883627188687</v>
      </c>
      <c r="G63" s="234">
        <v>0.59083593056723882</v>
      </c>
      <c r="H63" s="234">
        <v>0.59343637313482345</v>
      </c>
      <c r="I63" s="234">
        <v>0.58677704857434076</v>
      </c>
      <c r="J63" s="234">
        <v>0.58747942543585618</v>
      </c>
      <c r="K63" s="234">
        <v>0.58739293902982492</v>
      </c>
      <c r="L63" s="234">
        <f t="shared" si="9"/>
        <v>0.58779328593743407</v>
      </c>
      <c r="N63" s="313" t="str">
        <f t="shared" si="10"/>
        <v>Westar Energy (KPL)</v>
      </c>
      <c r="O63" s="302" t="str">
        <f t="shared" si="10"/>
        <v>EVRG</v>
      </c>
      <c r="P63" s="234">
        <v>0.42337574285756413</v>
      </c>
      <c r="Q63" s="234">
        <v>0.40819852265693424</v>
      </c>
      <c r="R63" s="234">
        <v>0.41200116372811313</v>
      </c>
      <c r="S63" s="234">
        <v>0.40916406943276112</v>
      </c>
      <c r="T63" s="234">
        <v>0.40656362686517655</v>
      </c>
      <c r="U63" s="234">
        <v>0.41322295142565929</v>
      </c>
      <c r="V63" s="234">
        <v>0.41252057456414382</v>
      </c>
      <c r="W63" s="234">
        <v>0.41260706097017513</v>
      </c>
      <c r="X63" s="234">
        <f t="shared" si="11"/>
        <v>0.41220671406256593</v>
      </c>
      <c r="Z63" s="324"/>
      <c r="AA63" s="324"/>
      <c r="AB63" s="324"/>
      <c r="AC63" s="324"/>
      <c r="AD63" s="324"/>
      <c r="AE63" s="324"/>
      <c r="AF63" s="324"/>
      <c r="AG63" s="324"/>
      <c r="AH63" s="324"/>
    </row>
    <row r="64" spans="2:34">
      <c r="B64" s="305" t="s">
        <v>1348</v>
      </c>
      <c r="C64" s="302" t="s">
        <v>1109</v>
      </c>
      <c r="D64" s="234" t="s">
        <v>1278</v>
      </c>
      <c r="E64" s="234" t="s">
        <v>1278</v>
      </c>
      <c r="F64" s="234" t="s">
        <v>1278</v>
      </c>
      <c r="G64" s="234" t="s">
        <v>1278</v>
      </c>
      <c r="H64" s="234" t="s">
        <v>1278</v>
      </c>
      <c r="I64" s="234" t="s">
        <v>1278</v>
      </c>
      <c r="J64" s="234" t="s">
        <v>1278</v>
      </c>
      <c r="K64" s="234" t="s">
        <v>1278</v>
      </c>
      <c r="L64" s="234" t="str">
        <f t="shared" si="9"/>
        <v>NA</v>
      </c>
      <c r="N64" s="313" t="s">
        <v>1348</v>
      </c>
      <c r="O64" s="302" t="s">
        <v>1109</v>
      </c>
      <c r="P64" s="234" t="s">
        <v>1278</v>
      </c>
      <c r="Q64" s="234" t="s">
        <v>1278</v>
      </c>
      <c r="R64" s="234" t="s">
        <v>1278</v>
      </c>
      <c r="S64" s="234" t="s">
        <v>1278</v>
      </c>
      <c r="T64" s="234" t="s">
        <v>1278</v>
      </c>
      <c r="U64" s="234" t="s">
        <v>1278</v>
      </c>
      <c r="V64" s="234" t="s">
        <v>1278</v>
      </c>
      <c r="W64" s="234" t="s">
        <v>1278</v>
      </c>
      <c r="X64" s="234" t="str">
        <f t="shared" si="11"/>
        <v>NA</v>
      </c>
      <c r="Z64" s="324"/>
      <c r="AA64" s="324"/>
      <c r="AB64" s="324"/>
      <c r="AC64" s="324"/>
      <c r="AD64" s="324"/>
      <c r="AE64" s="324"/>
      <c r="AF64" s="324"/>
      <c r="AG64" s="324"/>
      <c r="AH64" s="324"/>
    </row>
    <row r="65" spans="2:34">
      <c r="B65" s="305" t="s">
        <v>1349</v>
      </c>
      <c r="C65" s="302" t="s">
        <v>1109</v>
      </c>
      <c r="D65" s="314">
        <v>0.58427940532450195</v>
      </c>
      <c r="E65" s="234">
        <v>0.58169578889328455</v>
      </c>
      <c r="F65" s="234">
        <v>0.58061369885362613</v>
      </c>
      <c r="G65" s="234">
        <v>0.57979388368173257</v>
      </c>
      <c r="H65" s="234">
        <v>0.5609312315220274</v>
      </c>
      <c r="I65" s="234">
        <v>0.55779769879434993</v>
      </c>
      <c r="J65" s="234">
        <v>0.57437658252845047</v>
      </c>
      <c r="K65" s="234">
        <v>0.57418159776610711</v>
      </c>
      <c r="L65" s="234">
        <f>IFERROR(AVERAGE(D65:K65),"NA")</f>
        <v>0.57420873592051003</v>
      </c>
      <c r="N65" s="313" t="s">
        <v>1349</v>
      </c>
      <c r="O65" s="302" t="s">
        <v>1109</v>
      </c>
      <c r="P65" s="234">
        <v>0.41572059467549805</v>
      </c>
      <c r="Q65" s="234">
        <v>0.4183042111067154</v>
      </c>
      <c r="R65" s="234">
        <v>0.41938630114637393</v>
      </c>
      <c r="S65" s="234">
        <v>0.42020611631826749</v>
      </c>
      <c r="T65" s="234">
        <v>0.4390687684779726</v>
      </c>
      <c r="U65" s="234">
        <v>0.44220230120565013</v>
      </c>
      <c r="V65" s="234">
        <v>0.42562341747154947</v>
      </c>
      <c r="W65" s="234">
        <v>0.42581840223389289</v>
      </c>
      <c r="X65" s="234">
        <f t="shared" si="11"/>
        <v>0.42579126407949003</v>
      </c>
      <c r="Z65" s="324"/>
      <c r="AA65" s="324"/>
      <c r="AB65" s="324"/>
      <c r="AC65" s="324"/>
      <c r="AD65" s="324"/>
      <c r="AE65" s="324"/>
      <c r="AF65" s="324"/>
      <c r="AG65" s="324"/>
      <c r="AH65" s="324"/>
    </row>
    <row r="66" spans="2:34">
      <c r="B66" s="305" t="s">
        <v>1350</v>
      </c>
      <c r="C66" s="302" t="s">
        <v>1109</v>
      </c>
      <c r="D66" s="234" t="s">
        <v>1278</v>
      </c>
      <c r="E66" s="234" t="s">
        <v>1278</v>
      </c>
      <c r="F66" s="234" t="s">
        <v>1278</v>
      </c>
      <c r="G66" s="234" t="s">
        <v>1278</v>
      </c>
      <c r="H66" s="234" t="s">
        <v>1278</v>
      </c>
      <c r="I66" s="234" t="s">
        <v>1278</v>
      </c>
      <c r="J66" s="234" t="s">
        <v>1278</v>
      </c>
      <c r="K66" s="234" t="s">
        <v>1278</v>
      </c>
      <c r="L66" s="234" t="str">
        <f t="shared" ref="L66:L85" si="12">IFERROR(AVERAGE(D66:K66),"NA")</f>
        <v>NA</v>
      </c>
      <c r="N66" s="313" t="s">
        <v>1350</v>
      </c>
      <c r="O66" s="302" t="s">
        <v>1109</v>
      </c>
      <c r="P66" s="234" t="s">
        <v>1278</v>
      </c>
      <c r="Q66" s="234" t="s">
        <v>1278</v>
      </c>
      <c r="R66" s="234" t="s">
        <v>1278</v>
      </c>
      <c r="S66" s="234" t="s">
        <v>1278</v>
      </c>
      <c r="T66" s="234" t="s">
        <v>1278</v>
      </c>
      <c r="U66" s="234" t="s">
        <v>1278</v>
      </c>
      <c r="V66" s="234" t="s">
        <v>1278</v>
      </c>
      <c r="W66" s="234" t="s">
        <v>1278</v>
      </c>
      <c r="X66" s="234" t="str">
        <f t="shared" si="11"/>
        <v>NA</v>
      </c>
      <c r="Z66" s="324"/>
      <c r="AA66" s="324"/>
      <c r="AB66" s="324"/>
      <c r="AC66" s="324"/>
      <c r="AD66" s="324"/>
      <c r="AE66" s="324"/>
      <c r="AF66" s="324"/>
      <c r="AG66" s="324"/>
      <c r="AH66" s="324"/>
    </row>
    <row r="67" spans="2:34">
      <c r="B67" s="325" t="s">
        <v>1351</v>
      </c>
      <c r="C67" s="302" t="s">
        <v>36</v>
      </c>
      <c r="D67" s="234">
        <v>0.59782758676042613</v>
      </c>
      <c r="E67" s="234">
        <v>0.61300094442167541</v>
      </c>
      <c r="F67" s="234">
        <v>0.64031407936644213</v>
      </c>
      <c r="G67" s="234">
        <v>0.64368763470071766</v>
      </c>
      <c r="H67" s="234">
        <v>0.64777393936136507</v>
      </c>
      <c r="I67" s="234">
        <v>0.60837478408498624</v>
      </c>
      <c r="J67" s="234">
        <v>0.61225473517541695</v>
      </c>
      <c r="K67" s="234">
        <v>0.59933548252557023</v>
      </c>
      <c r="L67" s="234">
        <f t="shared" si="12"/>
        <v>0.62032114829957496</v>
      </c>
      <c r="N67" s="313" t="str">
        <f t="shared" si="10"/>
        <v>Florida Power &amp; Light Company</v>
      </c>
      <c r="O67" s="302" t="str">
        <f t="shared" si="10"/>
        <v>NEE</v>
      </c>
      <c r="P67" s="234">
        <v>0.40217241323957392</v>
      </c>
      <c r="Q67" s="234">
        <v>0.38699905557832465</v>
      </c>
      <c r="R67" s="234">
        <v>0.35968592063355787</v>
      </c>
      <c r="S67" s="234">
        <v>0.3563123652992824</v>
      </c>
      <c r="T67" s="234">
        <v>0.35222606063863493</v>
      </c>
      <c r="U67" s="234">
        <v>0.39162521591501376</v>
      </c>
      <c r="V67" s="234">
        <v>0.38774526482458305</v>
      </c>
      <c r="W67" s="234">
        <v>0.40066451747442983</v>
      </c>
      <c r="X67" s="314">
        <f t="shared" si="11"/>
        <v>0.37967885170042504</v>
      </c>
      <c r="Z67" s="324"/>
      <c r="AA67" s="324"/>
      <c r="AB67" s="324"/>
      <c r="AC67" s="324"/>
      <c r="AD67" s="324"/>
      <c r="AE67" s="324"/>
      <c r="AF67" s="324"/>
      <c r="AG67" s="324"/>
      <c r="AH67" s="324"/>
    </row>
    <row r="68" spans="2:34">
      <c r="B68" s="323" t="s">
        <v>1352</v>
      </c>
      <c r="C68" s="302" t="s">
        <v>36</v>
      </c>
      <c r="D68" s="234">
        <v>0.52518353145511365</v>
      </c>
      <c r="E68" s="234">
        <v>0.61146088556068856</v>
      </c>
      <c r="F68" s="234">
        <v>0.58059742349863308</v>
      </c>
      <c r="G68" s="234">
        <v>0.59727937416086718</v>
      </c>
      <c r="H68" s="234">
        <v>0.55342935393253578</v>
      </c>
      <c r="I68" s="234">
        <v>0.5489627075081529</v>
      </c>
      <c r="J68" s="234">
        <v>0.54270253158295656</v>
      </c>
      <c r="K68" s="234">
        <v>0.54188107403979069</v>
      </c>
      <c r="L68" s="234">
        <f t="shared" si="12"/>
        <v>0.5626871102173423</v>
      </c>
      <c r="N68" s="313" t="str">
        <f t="shared" si="10"/>
        <v>Gulf Power Company</v>
      </c>
      <c r="O68" s="302" t="str">
        <f t="shared" si="10"/>
        <v>NEE</v>
      </c>
      <c r="P68" s="234">
        <v>0.47481646854488635</v>
      </c>
      <c r="Q68" s="234">
        <v>0.38853911443931144</v>
      </c>
      <c r="R68" s="234">
        <v>0.41940257650136686</v>
      </c>
      <c r="S68" s="234">
        <v>0.40272062583913287</v>
      </c>
      <c r="T68" s="234">
        <v>0.44657064606746416</v>
      </c>
      <c r="U68" s="234">
        <v>0.4510372924918471</v>
      </c>
      <c r="V68" s="234">
        <v>0.45729746841704344</v>
      </c>
      <c r="W68" s="234">
        <v>0.45811892596020937</v>
      </c>
      <c r="X68" s="314">
        <f t="shared" si="11"/>
        <v>0.4373128897826577</v>
      </c>
      <c r="Z68" s="324"/>
      <c r="AA68" s="324"/>
      <c r="AB68" s="324"/>
      <c r="AC68" s="324"/>
      <c r="AD68" s="324"/>
      <c r="AE68" s="324"/>
      <c r="AF68" s="324"/>
      <c r="AG68" s="324"/>
      <c r="AH68" s="324"/>
    </row>
    <row r="69" spans="2:34">
      <c r="B69" s="323" t="s">
        <v>37</v>
      </c>
      <c r="C69" s="302" t="s">
        <v>21</v>
      </c>
      <c r="D69" s="234">
        <v>0.47804603734509599</v>
      </c>
      <c r="E69" s="234">
        <v>0.480682810597372</v>
      </c>
      <c r="F69" s="234">
        <v>0.4874040706148054</v>
      </c>
      <c r="G69" s="234">
        <v>0.47877061427876338</v>
      </c>
      <c r="H69" s="234">
        <v>0.48361514731820016</v>
      </c>
      <c r="I69" s="234">
        <v>0.48406960775110908</v>
      </c>
      <c r="J69" s="234">
        <v>0.47476683110526496</v>
      </c>
      <c r="K69" s="234">
        <v>0.49892915148637434</v>
      </c>
      <c r="L69" s="234">
        <f t="shared" si="12"/>
        <v>0.48328553381212314</v>
      </c>
      <c r="N69" s="313" t="str">
        <f t="shared" si="10"/>
        <v>NorthWestern Corporation</v>
      </c>
      <c r="O69" s="302" t="str">
        <f t="shared" si="10"/>
        <v>NWE</v>
      </c>
      <c r="P69" s="234">
        <v>0.52195396265490401</v>
      </c>
      <c r="Q69" s="234">
        <v>0.51931718940262805</v>
      </c>
      <c r="R69" s="234">
        <v>0.5125959293851946</v>
      </c>
      <c r="S69" s="234">
        <v>0.52122938572123667</v>
      </c>
      <c r="T69" s="234">
        <v>0.5163848526817999</v>
      </c>
      <c r="U69" s="234">
        <v>0.51593039224889092</v>
      </c>
      <c r="V69" s="234">
        <v>0.52523316889473504</v>
      </c>
      <c r="W69" s="234">
        <v>0.5010708485136256</v>
      </c>
      <c r="X69" s="314">
        <f t="shared" si="11"/>
        <v>0.51671446618787686</v>
      </c>
      <c r="Z69" s="324"/>
      <c r="AA69" s="324"/>
      <c r="AB69" s="324"/>
      <c r="AC69" s="324"/>
      <c r="AD69" s="324"/>
      <c r="AE69" s="324"/>
      <c r="AF69" s="324"/>
      <c r="AG69" s="324"/>
      <c r="AH69" s="324"/>
    </row>
    <row r="70" spans="2:34">
      <c r="B70" s="323" t="s">
        <v>1353</v>
      </c>
      <c r="C70" s="302" t="s">
        <v>26</v>
      </c>
      <c r="D70" s="234">
        <v>0.54959090362170615</v>
      </c>
      <c r="E70" s="234">
        <v>0.53470727953189123</v>
      </c>
      <c r="F70" s="234">
        <v>0.55379103464927426</v>
      </c>
      <c r="G70" s="234">
        <v>0.53199720304995124</v>
      </c>
      <c r="H70" s="234">
        <v>0.53048487850486115</v>
      </c>
      <c r="I70" s="234">
        <v>0.54247083074805136</v>
      </c>
      <c r="J70" s="234">
        <v>0.53593435783718402</v>
      </c>
      <c r="K70" s="234">
        <v>0.53362908849677226</v>
      </c>
      <c r="L70" s="234">
        <f t="shared" si="12"/>
        <v>0.5390756970549615</v>
      </c>
      <c r="N70" s="313" t="str">
        <f t="shared" si="10"/>
        <v>Oklahoma Gas and Electric Company</v>
      </c>
      <c r="O70" s="302" t="str">
        <f t="shared" si="10"/>
        <v>OGE</v>
      </c>
      <c r="P70" s="234">
        <v>0.45040909637829385</v>
      </c>
      <c r="Q70" s="234">
        <v>0.46529272046810877</v>
      </c>
      <c r="R70" s="234">
        <v>0.44620896535072574</v>
      </c>
      <c r="S70" s="234">
        <v>0.46800279695004882</v>
      </c>
      <c r="T70" s="234">
        <v>0.46951512149513885</v>
      </c>
      <c r="U70" s="234">
        <v>0.45752916925194864</v>
      </c>
      <c r="V70" s="234">
        <v>0.46406564216281598</v>
      </c>
      <c r="W70" s="234">
        <v>0.46637091150322768</v>
      </c>
      <c r="X70" s="314">
        <f t="shared" si="11"/>
        <v>0.4609243029450385</v>
      </c>
      <c r="Z70" s="324"/>
      <c r="AA70" s="324"/>
      <c r="AB70" s="324"/>
      <c r="AC70" s="324"/>
      <c r="AD70" s="324"/>
      <c r="AE70" s="324"/>
      <c r="AF70" s="324"/>
      <c r="AG70" s="324"/>
      <c r="AH70" s="324"/>
    </row>
    <row r="71" spans="2:34">
      <c r="B71" s="323" t="s">
        <v>1354</v>
      </c>
      <c r="C71" s="302" t="s">
        <v>27</v>
      </c>
      <c r="D71" s="234">
        <v>0.55426982519890278</v>
      </c>
      <c r="E71" s="234">
        <v>0.5375263077075938</v>
      </c>
      <c r="F71" s="234">
        <v>0.53902280036446015</v>
      </c>
      <c r="G71" s="234">
        <v>0.53584214281375753</v>
      </c>
      <c r="H71" s="234">
        <v>0.53489639635547725</v>
      </c>
      <c r="I71" s="234">
        <v>0.53106725246624742</v>
      </c>
      <c r="J71" s="234">
        <v>0.52672129707944515</v>
      </c>
      <c r="K71" s="234">
        <v>0.57342301113655847</v>
      </c>
      <c r="L71" s="234">
        <f t="shared" si="12"/>
        <v>0.5415961291403053</v>
      </c>
      <c r="N71" s="313" t="str">
        <f t="shared" si="10"/>
        <v>Otter Tail Power Company</v>
      </c>
      <c r="O71" s="302" t="str">
        <f t="shared" si="10"/>
        <v>OTTR</v>
      </c>
      <c r="P71" s="234">
        <v>0.44573017480109728</v>
      </c>
      <c r="Q71" s="234">
        <v>0.4624736922924062</v>
      </c>
      <c r="R71" s="234">
        <v>0.4609771996355399</v>
      </c>
      <c r="S71" s="234">
        <v>0.46415785718624242</v>
      </c>
      <c r="T71" s="234">
        <v>0.46510360364452275</v>
      </c>
      <c r="U71" s="234">
        <v>0.46893274753375264</v>
      </c>
      <c r="V71" s="234">
        <v>0.47327870292055479</v>
      </c>
      <c r="W71" s="234">
        <v>0.42657698886344153</v>
      </c>
      <c r="X71" s="314">
        <f t="shared" si="11"/>
        <v>0.4584038708596947</v>
      </c>
      <c r="Z71" s="324"/>
      <c r="AA71" s="324"/>
      <c r="AB71" s="324"/>
      <c r="AC71" s="324"/>
      <c r="AD71" s="324"/>
      <c r="AE71" s="324"/>
      <c r="AF71" s="324"/>
      <c r="AG71" s="324"/>
      <c r="AH71" s="324"/>
    </row>
    <row r="72" spans="2:34">
      <c r="B72" s="323" t="s">
        <v>1355</v>
      </c>
      <c r="C72" s="302" t="s">
        <v>16</v>
      </c>
      <c r="D72" s="234">
        <v>0.54252082563367143</v>
      </c>
      <c r="E72" s="234">
        <v>0.54408309637487118</v>
      </c>
      <c r="F72" s="234">
        <v>0.54481715277237219</v>
      </c>
      <c r="G72" s="234">
        <v>0.54360204423307701</v>
      </c>
      <c r="H72" s="234">
        <v>0.53681865870605439</v>
      </c>
      <c r="I72" s="234">
        <v>0.53708218374079175</v>
      </c>
      <c r="J72" s="234">
        <v>0.53180454473086247</v>
      </c>
      <c r="K72" s="234">
        <v>0.53138444251440253</v>
      </c>
      <c r="L72" s="234">
        <f t="shared" si="12"/>
        <v>0.53901411858826287</v>
      </c>
      <c r="N72" s="313" t="str">
        <f t="shared" si="10"/>
        <v>Arizona Public Service Company</v>
      </c>
      <c r="O72" s="302" t="str">
        <f t="shared" si="10"/>
        <v>PNW</v>
      </c>
      <c r="P72" s="234">
        <v>0.45747917436632857</v>
      </c>
      <c r="Q72" s="234">
        <v>0.45591690362512882</v>
      </c>
      <c r="R72" s="234">
        <v>0.45518284722762775</v>
      </c>
      <c r="S72" s="234">
        <v>0.45639795576692299</v>
      </c>
      <c r="T72" s="234">
        <v>0.46318134129394556</v>
      </c>
      <c r="U72" s="234">
        <v>0.46291781625920825</v>
      </c>
      <c r="V72" s="234">
        <v>0.46819545526913753</v>
      </c>
      <c r="W72" s="234">
        <v>0.46861555748559747</v>
      </c>
      <c r="X72" s="314">
        <f t="shared" si="11"/>
        <v>0.46098588141173713</v>
      </c>
      <c r="Z72" s="324"/>
      <c r="AA72" s="324"/>
      <c r="AB72" s="324"/>
      <c r="AC72" s="324"/>
      <c r="AD72" s="324"/>
      <c r="AE72" s="324"/>
      <c r="AF72" s="324"/>
      <c r="AG72" s="324"/>
      <c r="AH72" s="324"/>
    </row>
    <row r="73" spans="2:34">
      <c r="B73" s="323" t="s">
        <v>1356</v>
      </c>
      <c r="C73" s="302" t="s">
        <v>22</v>
      </c>
      <c r="D73" s="234">
        <v>0.45327130207632815</v>
      </c>
      <c r="E73" s="234">
        <v>0.43855389587372118</v>
      </c>
      <c r="F73" s="234">
        <v>0.43452683921262503</v>
      </c>
      <c r="G73" s="234">
        <v>0.45625322633782212</v>
      </c>
      <c r="H73" s="234">
        <v>0.48006072046543197</v>
      </c>
      <c r="I73" s="234">
        <v>0.46681548319426608</v>
      </c>
      <c r="J73" s="234">
        <v>0.46202242530283333</v>
      </c>
      <c r="K73" s="234">
        <v>0.46063491868126744</v>
      </c>
      <c r="L73" s="234">
        <f t="shared" si="12"/>
        <v>0.4565173513930369</v>
      </c>
      <c r="N73" s="313" t="str">
        <f t="shared" si="10"/>
        <v>Public Service Company of New Mexico</v>
      </c>
      <c r="O73" s="302" t="str">
        <f t="shared" si="10"/>
        <v>PNM</v>
      </c>
      <c r="P73" s="234">
        <v>0.54672869792367185</v>
      </c>
      <c r="Q73" s="234">
        <v>0.56144610412627882</v>
      </c>
      <c r="R73" s="234">
        <v>0.56547316078737497</v>
      </c>
      <c r="S73" s="234">
        <v>0.54374677366217794</v>
      </c>
      <c r="T73" s="234">
        <v>0.51993927953456798</v>
      </c>
      <c r="U73" s="234">
        <v>0.53318451680573387</v>
      </c>
      <c r="V73" s="234">
        <v>0.53797757469716667</v>
      </c>
      <c r="W73" s="234">
        <v>0.53936508131873262</v>
      </c>
      <c r="X73" s="314">
        <f t="shared" si="11"/>
        <v>0.54348264860696305</v>
      </c>
      <c r="Z73" s="324"/>
      <c r="AA73" s="324"/>
      <c r="AB73" s="324"/>
      <c r="AC73" s="324"/>
      <c r="AD73" s="324"/>
      <c r="AE73" s="324"/>
      <c r="AF73" s="324"/>
      <c r="AG73" s="324"/>
      <c r="AH73" s="324"/>
    </row>
    <row r="74" spans="2:34">
      <c r="B74" s="323" t="s">
        <v>540</v>
      </c>
      <c r="C74" s="302" t="s">
        <v>28</v>
      </c>
      <c r="D74" s="234">
        <v>0.51781203349664506</v>
      </c>
      <c r="E74" s="234">
        <v>0.51563988369679603</v>
      </c>
      <c r="F74" s="234">
        <v>0.50604896764417928</v>
      </c>
      <c r="G74" s="234">
        <v>0.5019083572028169</v>
      </c>
      <c r="H74" s="234">
        <v>0.50510644608824085</v>
      </c>
      <c r="I74" s="234">
        <v>0.50293459574446375</v>
      </c>
      <c r="J74" s="234">
        <v>0.5013507435998581</v>
      </c>
      <c r="K74" s="234">
        <v>0.49796728698453629</v>
      </c>
      <c r="L74" s="234">
        <f t="shared" si="12"/>
        <v>0.50609603930719205</v>
      </c>
      <c r="N74" s="313" t="str">
        <f t="shared" si="10"/>
        <v>Portland General Electric Company</v>
      </c>
      <c r="O74" s="302" t="str">
        <f t="shared" si="10"/>
        <v>POR</v>
      </c>
      <c r="P74" s="234">
        <v>0.48218796650335494</v>
      </c>
      <c r="Q74" s="234">
        <v>0.48436011630320391</v>
      </c>
      <c r="R74" s="234">
        <v>0.49395103235582072</v>
      </c>
      <c r="S74" s="234">
        <v>0.4980916427971831</v>
      </c>
      <c r="T74" s="234">
        <v>0.49489355391175915</v>
      </c>
      <c r="U74" s="234">
        <v>0.49706540425553625</v>
      </c>
      <c r="V74" s="234">
        <v>0.4986492564001419</v>
      </c>
      <c r="W74" s="234">
        <v>0.50203271301546371</v>
      </c>
      <c r="X74" s="314">
        <f t="shared" si="11"/>
        <v>0.49390396069280801</v>
      </c>
      <c r="Z74" s="324"/>
      <c r="AA74" s="324"/>
      <c r="AB74" s="324"/>
      <c r="AC74" s="324"/>
      <c r="AD74" s="324"/>
      <c r="AE74" s="324"/>
      <c r="AF74" s="324"/>
      <c r="AG74" s="324"/>
      <c r="AH74" s="324"/>
    </row>
    <row r="75" spans="2:34">
      <c r="B75" s="323" t="s">
        <v>1357</v>
      </c>
      <c r="C75" s="302" t="s">
        <v>29</v>
      </c>
      <c r="D75" s="234">
        <v>0.51450108534729588</v>
      </c>
      <c r="E75" s="234">
        <v>0.52539742415004353</v>
      </c>
      <c r="F75" s="234">
        <v>0.52229958867836557</v>
      </c>
      <c r="G75" s="234">
        <v>0.47767956708291476</v>
      </c>
      <c r="H75" s="234">
        <v>0.48128370329498593</v>
      </c>
      <c r="I75" s="234">
        <v>0.47513958559689584</v>
      </c>
      <c r="J75" s="234">
        <v>0.48857348390696181</v>
      </c>
      <c r="K75" s="234">
        <v>0.47071356867128233</v>
      </c>
      <c r="L75" s="234">
        <f t="shared" si="12"/>
        <v>0.49444850084109321</v>
      </c>
      <c r="N75" s="313" t="str">
        <f t="shared" si="10"/>
        <v>Alabama Power Company</v>
      </c>
      <c r="O75" s="302" t="str">
        <f t="shared" si="10"/>
        <v>SO</v>
      </c>
      <c r="P75" s="234">
        <v>0.48549891465270417</v>
      </c>
      <c r="Q75" s="234">
        <v>0.47460257584995652</v>
      </c>
      <c r="R75" s="234">
        <v>0.47770041132163443</v>
      </c>
      <c r="S75" s="234">
        <v>0.5223204329170853</v>
      </c>
      <c r="T75" s="234">
        <v>0.51871629670501407</v>
      </c>
      <c r="U75" s="234">
        <v>0.52486041440310416</v>
      </c>
      <c r="V75" s="234">
        <v>0.51142651609303824</v>
      </c>
      <c r="W75" s="234">
        <v>0.52928643132871767</v>
      </c>
      <c r="X75" s="314">
        <f t="shared" si="11"/>
        <v>0.50555149915890685</v>
      </c>
      <c r="Z75" s="324"/>
      <c r="AA75" s="324"/>
      <c r="AB75" s="324"/>
      <c r="AC75" s="324"/>
      <c r="AD75" s="324"/>
      <c r="AE75" s="324"/>
      <c r="AF75" s="324"/>
      <c r="AG75" s="324"/>
      <c r="AH75" s="324"/>
    </row>
    <row r="76" spans="2:34">
      <c r="B76" s="323" t="s">
        <v>1358</v>
      </c>
      <c r="C76" s="302" t="s">
        <v>29</v>
      </c>
      <c r="D76" s="234">
        <v>0.55383506298716845</v>
      </c>
      <c r="E76" s="234">
        <v>0.56387979383771669</v>
      </c>
      <c r="F76" s="234">
        <v>0.56432005300703769</v>
      </c>
      <c r="G76" s="234">
        <v>0.59017598633864055</v>
      </c>
      <c r="H76" s="234">
        <v>0.57265196780518191</v>
      </c>
      <c r="I76" s="234">
        <v>0.54969001565846742</v>
      </c>
      <c r="J76" s="234">
        <v>0.5380526262907247</v>
      </c>
      <c r="K76" s="234">
        <v>0.50064261478887617</v>
      </c>
      <c r="L76" s="234">
        <f t="shared" si="12"/>
        <v>0.55415601508922663</v>
      </c>
      <c r="N76" s="313" t="str">
        <f t="shared" si="10"/>
        <v>Georgia Power Company</v>
      </c>
      <c r="O76" s="302" t="str">
        <f t="shared" si="10"/>
        <v>SO</v>
      </c>
      <c r="P76" s="234">
        <v>0.4461649370128315</v>
      </c>
      <c r="Q76" s="234">
        <v>0.43612020616228336</v>
      </c>
      <c r="R76" s="234">
        <v>0.43567994699296231</v>
      </c>
      <c r="S76" s="234">
        <v>0.40982401366135945</v>
      </c>
      <c r="T76" s="234">
        <v>0.42734803219481804</v>
      </c>
      <c r="U76" s="234">
        <v>0.45030998434153252</v>
      </c>
      <c r="V76" s="234">
        <v>0.46194737370927536</v>
      </c>
      <c r="W76" s="234">
        <v>0.49935738521112383</v>
      </c>
      <c r="X76" s="314">
        <f t="shared" si="11"/>
        <v>0.44584398491077332</v>
      </c>
      <c r="Z76" s="324"/>
      <c r="AA76" s="324"/>
      <c r="AB76" s="324"/>
      <c r="AC76" s="324"/>
      <c r="AD76" s="324"/>
      <c r="AE76" s="324"/>
      <c r="AF76" s="324"/>
      <c r="AG76" s="324"/>
      <c r="AH76" s="324"/>
    </row>
    <row r="77" spans="2:34">
      <c r="B77" s="323" t="s">
        <v>1352</v>
      </c>
      <c r="C77" s="302" t="s">
        <v>29</v>
      </c>
      <c r="D77" s="234">
        <v>0.52518353145511365</v>
      </c>
      <c r="E77" s="234">
        <v>0.61146088556068856</v>
      </c>
      <c r="F77" s="234">
        <v>0.58059742349863308</v>
      </c>
      <c r="G77" s="234">
        <v>0.59727937416086718</v>
      </c>
      <c r="H77" s="234">
        <v>0.55342935393253578</v>
      </c>
      <c r="I77" s="234">
        <v>0.5489627075081529</v>
      </c>
      <c r="J77" s="234">
        <v>0.54270253158295656</v>
      </c>
      <c r="K77" s="234">
        <v>0.54188107403979069</v>
      </c>
      <c r="L77" s="234">
        <f t="shared" si="12"/>
        <v>0.5626871102173423</v>
      </c>
      <c r="N77" s="313" t="s">
        <v>1352</v>
      </c>
      <c r="O77" s="302" t="s">
        <v>29</v>
      </c>
      <c r="P77" s="234">
        <v>0.47481646854488635</v>
      </c>
      <c r="Q77" s="234">
        <v>0.38853911443931144</v>
      </c>
      <c r="R77" s="234">
        <v>0.41940257650136686</v>
      </c>
      <c r="S77" s="234">
        <v>0.40272062583913287</v>
      </c>
      <c r="T77" s="234">
        <v>0.44657064606746416</v>
      </c>
      <c r="U77" s="234">
        <v>0.4510372924918471</v>
      </c>
      <c r="V77" s="234">
        <v>0.45729746841704344</v>
      </c>
      <c r="W77" s="234">
        <v>0.45811892596020937</v>
      </c>
      <c r="X77" s="314">
        <f t="shared" si="11"/>
        <v>0.4373128897826577</v>
      </c>
      <c r="Z77" s="324"/>
      <c r="AA77" s="324"/>
      <c r="AB77" s="324"/>
      <c r="AC77" s="324"/>
      <c r="AD77" s="324"/>
      <c r="AE77" s="324"/>
      <c r="AF77" s="324"/>
      <c r="AG77" s="324"/>
      <c r="AH77" s="324"/>
    </row>
    <row r="78" spans="2:34">
      <c r="B78" s="323" t="s">
        <v>1359</v>
      </c>
      <c r="C78" s="302" t="s">
        <v>29</v>
      </c>
      <c r="D78" s="234">
        <v>0.50232897553273137</v>
      </c>
      <c r="E78" s="234">
        <v>0.49867604010332656</v>
      </c>
      <c r="F78" s="234">
        <v>0.4972577340794298</v>
      </c>
      <c r="G78" s="234">
        <v>0.50345292804293196</v>
      </c>
      <c r="H78" s="234">
        <v>0.45275460701617737</v>
      </c>
      <c r="I78" s="234">
        <v>0.43866085241937536</v>
      </c>
      <c r="J78" s="234">
        <v>0.42995647144566956</v>
      </c>
      <c r="K78" s="234">
        <v>0.3933769625389914</v>
      </c>
      <c r="L78" s="234">
        <f t="shared" si="12"/>
        <v>0.46455807139732913</v>
      </c>
      <c r="N78" s="313" t="str">
        <f>B78</f>
        <v>Mississippi Power Company</v>
      </c>
      <c r="O78" s="302" t="str">
        <f>C78</f>
        <v>SO</v>
      </c>
      <c r="P78" s="234">
        <v>0.49767102446726869</v>
      </c>
      <c r="Q78" s="234">
        <v>0.50132395989667344</v>
      </c>
      <c r="R78" s="234">
        <v>0.50274226592057014</v>
      </c>
      <c r="S78" s="234">
        <v>0.49654707195706804</v>
      </c>
      <c r="T78" s="234">
        <v>0.54724539298382258</v>
      </c>
      <c r="U78" s="234">
        <v>0.56133914758062464</v>
      </c>
      <c r="V78" s="234">
        <v>0.57004352855433049</v>
      </c>
      <c r="W78" s="234">
        <v>0.60662303746100865</v>
      </c>
      <c r="X78" s="314">
        <f t="shared" si="11"/>
        <v>0.53544192860267081</v>
      </c>
      <c r="Z78" s="324"/>
      <c r="AA78" s="324"/>
      <c r="AB78" s="324"/>
      <c r="AC78" s="324"/>
      <c r="AD78" s="324"/>
      <c r="AE78" s="324"/>
      <c r="AF78" s="324"/>
      <c r="AG78" s="324"/>
      <c r="AH78" s="324"/>
    </row>
    <row r="79" spans="2:34">
      <c r="B79" s="323" t="s">
        <v>1360</v>
      </c>
      <c r="C79" s="302" t="s">
        <v>19</v>
      </c>
      <c r="D79" s="234">
        <v>0.56089916872723877</v>
      </c>
      <c r="E79" s="234">
        <v>0.54446064139941686</v>
      </c>
      <c r="F79" s="234">
        <v>0.52539605699044145</v>
      </c>
      <c r="G79" s="234">
        <v>0.47012942971796756</v>
      </c>
      <c r="H79" s="234">
        <v>0.55075159258560424</v>
      </c>
      <c r="I79" s="234">
        <v>0.54532434288000653</v>
      </c>
      <c r="J79" s="234">
        <v>0.70042659253223405</v>
      </c>
      <c r="K79" s="234">
        <v>0.4984904562733829</v>
      </c>
      <c r="L79" s="234">
        <f t="shared" si="12"/>
        <v>0.54948478513828647</v>
      </c>
      <c r="N79" s="313" t="str">
        <f t="shared" ref="N79:O85" si="13">B79</f>
        <v>Upper Michigan Energy Resources Corporation</v>
      </c>
      <c r="O79" s="302" t="str">
        <f t="shared" si="13"/>
        <v>WEC</v>
      </c>
      <c r="P79" s="234">
        <v>0.43910083127276123</v>
      </c>
      <c r="Q79" s="234">
        <v>0.45553935860058309</v>
      </c>
      <c r="R79" s="234">
        <v>0.47460394300955855</v>
      </c>
      <c r="S79" s="234">
        <v>0.52987057028203244</v>
      </c>
      <c r="T79" s="234">
        <v>0.4492484074143957</v>
      </c>
      <c r="U79" s="234">
        <v>0.45467565711999347</v>
      </c>
      <c r="V79" s="234">
        <v>0.2995734074677659</v>
      </c>
      <c r="W79" s="234">
        <v>0.50150954372661716</v>
      </c>
      <c r="X79" s="314">
        <f t="shared" si="11"/>
        <v>0.45051521486171342</v>
      </c>
      <c r="Z79" s="324"/>
      <c r="AA79" s="324"/>
      <c r="AB79" s="324"/>
      <c r="AC79" s="324"/>
      <c r="AD79" s="324"/>
      <c r="AE79" s="324"/>
      <c r="AF79" s="324"/>
      <c r="AG79" s="324"/>
      <c r="AH79" s="324"/>
    </row>
    <row r="80" spans="2:34">
      <c r="B80" s="323" t="s">
        <v>1361</v>
      </c>
      <c r="C80" s="302" t="s">
        <v>19</v>
      </c>
      <c r="D80" s="234">
        <v>0.56915820550338891</v>
      </c>
      <c r="E80" s="234">
        <v>0.56639231362410825</v>
      </c>
      <c r="F80" s="234">
        <v>0.55777103448096199</v>
      </c>
      <c r="G80" s="234">
        <v>0.56032584849971423</v>
      </c>
      <c r="H80" s="234">
        <v>0.59251400498592</v>
      </c>
      <c r="I80" s="234">
        <v>0.59094890204518435</v>
      </c>
      <c r="J80" s="234">
        <v>0.56465677651065904</v>
      </c>
      <c r="K80" s="234">
        <v>0.55937835516870582</v>
      </c>
      <c r="L80" s="234">
        <f t="shared" si="12"/>
        <v>0.57014318010233034</v>
      </c>
      <c r="N80" s="313" t="str">
        <f t="shared" si="13"/>
        <v>Wisconsin Electric Power Company</v>
      </c>
      <c r="O80" s="302" t="str">
        <f t="shared" si="13"/>
        <v>WEC</v>
      </c>
      <c r="P80" s="234">
        <v>0.43084179449661109</v>
      </c>
      <c r="Q80" s="234">
        <v>0.4336076863758917</v>
      </c>
      <c r="R80" s="234">
        <v>0.44222896551903801</v>
      </c>
      <c r="S80" s="234">
        <v>0.43967415150028577</v>
      </c>
      <c r="T80" s="234">
        <v>0.40748599501408</v>
      </c>
      <c r="U80" s="234">
        <v>0.40905109795481559</v>
      </c>
      <c r="V80" s="234">
        <v>0.43534322348934096</v>
      </c>
      <c r="W80" s="234">
        <v>0.44062164483129418</v>
      </c>
      <c r="X80" s="314">
        <f t="shared" si="11"/>
        <v>0.42985681989766966</v>
      </c>
      <c r="Z80" s="324"/>
      <c r="AA80" s="324"/>
      <c r="AB80" s="324"/>
      <c r="AC80" s="324"/>
      <c r="AD80" s="324"/>
      <c r="AE80" s="324"/>
      <c r="AF80" s="324"/>
      <c r="AG80" s="324"/>
      <c r="AH80" s="324"/>
    </row>
    <row r="81" spans="2:34">
      <c r="B81" s="323" t="s">
        <v>1362</v>
      </c>
      <c r="C81" s="302" t="s">
        <v>19</v>
      </c>
      <c r="D81" s="234">
        <v>0.54372398602567573</v>
      </c>
      <c r="E81" s="234">
        <v>0.59043309543586942</v>
      </c>
      <c r="F81" s="234">
        <v>0.58882291302829204</v>
      </c>
      <c r="G81" s="234">
        <v>0.57332224154979106</v>
      </c>
      <c r="H81" s="234">
        <v>0.60588024292467946</v>
      </c>
      <c r="I81" s="234">
        <v>0.59533659101957681</v>
      </c>
      <c r="J81" s="234">
        <v>0.58350366744351312</v>
      </c>
      <c r="K81" s="234">
        <v>0.58060592729186733</v>
      </c>
      <c r="L81" s="234">
        <f t="shared" si="12"/>
        <v>0.58270358308990811</v>
      </c>
      <c r="N81" s="313" t="str">
        <f t="shared" si="13"/>
        <v>Wisconsin Public Service Corporation</v>
      </c>
      <c r="O81" s="302" t="str">
        <f t="shared" si="13"/>
        <v>WEC</v>
      </c>
      <c r="P81" s="234">
        <v>0.45627601397432421</v>
      </c>
      <c r="Q81" s="234">
        <v>0.40956690456413058</v>
      </c>
      <c r="R81" s="234">
        <v>0.41117708697170802</v>
      </c>
      <c r="S81" s="234">
        <v>0.42667775845020894</v>
      </c>
      <c r="T81" s="234">
        <v>0.39411975707532054</v>
      </c>
      <c r="U81" s="234">
        <v>0.40466340898042324</v>
      </c>
      <c r="V81" s="234">
        <v>0.41649633255648688</v>
      </c>
      <c r="W81" s="234">
        <v>0.41939407270813261</v>
      </c>
      <c r="X81" s="234">
        <f t="shared" si="11"/>
        <v>0.41729641691009184</v>
      </c>
      <c r="Z81" s="324"/>
      <c r="AA81" s="324"/>
      <c r="AB81" s="324"/>
      <c r="AC81" s="324"/>
      <c r="AD81" s="324"/>
      <c r="AE81" s="324"/>
      <c r="AF81" s="324"/>
      <c r="AG81" s="324"/>
      <c r="AH81" s="324"/>
    </row>
    <row r="82" spans="2:34">
      <c r="B82" s="323" t="s">
        <v>1363</v>
      </c>
      <c r="C82" s="302" t="s">
        <v>20</v>
      </c>
      <c r="D82" s="234">
        <v>0.51790949275360432</v>
      </c>
      <c r="E82" s="234">
        <v>0.53664260675181841</v>
      </c>
      <c r="F82" s="234">
        <v>0.53641358935714412</v>
      </c>
      <c r="G82" s="234">
        <v>0.52813521467804425</v>
      </c>
      <c r="H82" s="234">
        <v>0.52635107168993367</v>
      </c>
      <c r="I82" s="234">
        <v>0.5260788676488436</v>
      </c>
      <c r="J82" s="234">
        <v>0.52591615296458516</v>
      </c>
      <c r="K82" s="234">
        <v>0.52378576857201209</v>
      </c>
      <c r="L82" s="234">
        <f t="shared" si="12"/>
        <v>0.52765409555199816</v>
      </c>
      <c r="N82" s="313" t="str">
        <f t="shared" si="13"/>
        <v>Northern States Power Company - MN</v>
      </c>
      <c r="O82" s="302" t="str">
        <f t="shared" si="13"/>
        <v>XEL</v>
      </c>
      <c r="P82" s="234">
        <v>0.48209050724639563</v>
      </c>
      <c r="Q82" s="234">
        <v>0.46335739324818154</v>
      </c>
      <c r="R82" s="234">
        <v>0.46358641064285583</v>
      </c>
      <c r="S82" s="234">
        <v>0.47186478532195569</v>
      </c>
      <c r="T82" s="234">
        <v>0.47364892831006633</v>
      </c>
      <c r="U82" s="234">
        <v>0.4739211323511564</v>
      </c>
      <c r="V82" s="234">
        <v>0.47408384703541484</v>
      </c>
      <c r="W82" s="234">
        <v>0.47621423142798791</v>
      </c>
      <c r="X82" s="234">
        <f t="shared" si="11"/>
        <v>0.47234590444800184</v>
      </c>
      <c r="Z82" s="324"/>
      <c r="AA82" s="324"/>
      <c r="AB82" s="324"/>
      <c r="AC82" s="324"/>
      <c r="AD82" s="324"/>
      <c r="AE82" s="324"/>
      <c r="AF82" s="324"/>
      <c r="AG82" s="324"/>
      <c r="AH82" s="324"/>
    </row>
    <row r="83" spans="2:34">
      <c r="B83" s="323" t="s">
        <v>1364</v>
      </c>
      <c r="C83" s="302" t="s">
        <v>20</v>
      </c>
      <c r="D83" s="234">
        <v>0.53556307900053679</v>
      </c>
      <c r="E83" s="234">
        <v>0.53490622136854027</v>
      </c>
      <c r="F83" s="234">
        <v>0.5359365275143394</v>
      </c>
      <c r="G83" s="234">
        <v>0.53604430446349494</v>
      </c>
      <c r="H83" s="234">
        <v>0.484488463645187</v>
      </c>
      <c r="I83" s="234">
        <v>0.53854779082994653</v>
      </c>
      <c r="J83" s="234">
        <v>0.53792258746947752</v>
      </c>
      <c r="K83" s="234">
        <v>0.53361331237650222</v>
      </c>
      <c r="L83" s="234">
        <f t="shared" si="12"/>
        <v>0.52962778583350312</v>
      </c>
      <c r="N83" s="313" t="str">
        <f t="shared" si="13"/>
        <v>Northern States Power Company - WI</v>
      </c>
      <c r="O83" s="302" t="str">
        <f t="shared" si="13"/>
        <v>XEL</v>
      </c>
      <c r="P83" s="234">
        <v>0.46443692099946315</v>
      </c>
      <c r="Q83" s="234">
        <v>0.46509377863145968</v>
      </c>
      <c r="R83" s="234">
        <v>0.46406347248566054</v>
      </c>
      <c r="S83" s="234">
        <v>0.46395569553650506</v>
      </c>
      <c r="T83" s="234">
        <v>0.51551153635481295</v>
      </c>
      <c r="U83" s="234">
        <v>0.46145220917005347</v>
      </c>
      <c r="V83" s="234">
        <v>0.46207741253052242</v>
      </c>
      <c r="W83" s="234">
        <v>0.46638668762349778</v>
      </c>
      <c r="X83" s="234">
        <f t="shared" si="11"/>
        <v>0.47037221416649688</v>
      </c>
      <c r="Z83" s="324"/>
      <c r="AA83" s="324"/>
      <c r="AB83" s="324"/>
      <c r="AC83" s="324"/>
      <c r="AD83" s="324"/>
      <c r="AE83" s="324"/>
      <c r="AF83" s="324"/>
      <c r="AG83" s="324"/>
      <c r="AH83" s="324"/>
    </row>
    <row r="84" spans="2:34">
      <c r="B84" s="323" t="s">
        <v>1365</v>
      </c>
      <c r="C84" s="302" t="s">
        <v>20</v>
      </c>
      <c r="D84" s="234">
        <v>0.56353727820579846</v>
      </c>
      <c r="E84" s="234">
        <v>0.57525309224786414</v>
      </c>
      <c r="F84" s="234">
        <v>0.5668010310625653</v>
      </c>
      <c r="G84" s="234">
        <v>0.56313791830103632</v>
      </c>
      <c r="H84" s="234">
        <v>0.56081629666438815</v>
      </c>
      <c r="I84" s="234">
        <v>0.54172382555822163</v>
      </c>
      <c r="J84" s="234">
        <v>0.56665163514409256</v>
      </c>
      <c r="K84" s="234">
        <v>0.56504189929646098</v>
      </c>
      <c r="L84" s="234">
        <f t="shared" si="12"/>
        <v>0.56287037206005341</v>
      </c>
      <c r="N84" s="313" t="str">
        <f t="shared" si="13"/>
        <v>Public Service Company of Colorado</v>
      </c>
      <c r="O84" s="302" t="str">
        <f t="shared" si="13"/>
        <v>XEL</v>
      </c>
      <c r="P84" s="234">
        <v>0.43646272179420154</v>
      </c>
      <c r="Q84" s="234">
        <v>0.4247469077521358</v>
      </c>
      <c r="R84" s="234">
        <v>0.4331989689374347</v>
      </c>
      <c r="S84" s="234">
        <v>0.43686208169896362</v>
      </c>
      <c r="T84" s="234">
        <v>0.4391837033356118</v>
      </c>
      <c r="U84" s="234">
        <v>0.45827617444177837</v>
      </c>
      <c r="V84" s="234">
        <v>0.43334836485590744</v>
      </c>
      <c r="W84" s="234">
        <v>0.43495810070353902</v>
      </c>
      <c r="X84" s="234">
        <f t="shared" si="11"/>
        <v>0.43712962793994659</v>
      </c>
      <c r="Z84" s="324"/>
      <c r="AA84" s="324"/>
      <c r="AB84" s="324"/>
      <c r="AC84" s="324"/>
      <c r="AD84" s="324"/>
      <c r="AE84" s="324"/>
      <c r="AF84" s="324"/>
      <c r="AG84" s="324"/>
      <c r="AH84" s="324"/>
    </row>
    <row r="85" spans="2:34">
      <c r="B85" s="323" t="s">
        <v>1366</v>
      </c>
      <c r="C85" s="302" t="s">
        <v>20</v>
      </c>
      <c r="D85" s="234">
        <v>0.54211431743964567</v>
      </c>
      <c r="E85" s="234">
        <v>0.54138711784982085</v>
      </c>
      <c r="F85" s="234">
        <v>0.54131458679643596</v>
      </c>
      <c r="G85" s="234">
        <v>0.54165704871895337</v>
      </c>
      <c r="H85" s="234">
        <v>0.56294459814144848</v>
      </c>
      <c r="I85" s="234">
        <v>0.53878099995882689</v>
      </c>
      <c r="J85" s="234">
        <v>0.53543436323763205</v>
      </c>
      <c r="K85" s="234">
        <v>0.53545326543035798</v>
      </c>
      <c r="L85" s="234">
        <f t="shared" si="12"/>
        <v>0.5423857871966401</v>
      </c>
      <c r="N85" s="313" t="str">
        <f t="shared" si="13"/>
        <v>Southwestern Public Service Company</v>
      </c>
      <c r="O85" s="302" t="str">
        <f t="shared" si="13"/>
        <v>XEL</v>
      </c>
      <c r="P85" s="234">
        <v>0.45788568256035439</v>
      </c>
      <c r="Q85" s="234">
        <v>0.45861288215017909</v>
      </c>
      <c r="R85" s="234">
        <v>0.4586854132035641</v>
      </c>
      <c r="S85" s="234">
        <v>0.45834295128104657</v>
      </c>
      <c r="T85" s="234">
        <v>0.43705540185855146</v>
      </c>
      <c r="U85" s="234">
        <v>0.46121900004117317</v>
      </c>
      <c r="V85" s="234">
        <v>0.46456563676236795</v>
      </c>
      <c r="W85" s="234">
        <v>0.46454673456964202</v>
      </c>
      <c r="X85" s="234">
        <f t="shared" si="11"/>
        <v>0.45761421280335984</v>
      </c>
      <c r="Z85" s="324"/>
      <c r="AA85" s="324"/>
      <c r="AB85" s="324"/>
      <c r="AC85" s="324"/>
      <c r="AD85" s="324"/>
      <c r="AE85" s="324"/>
      <c r="AF85" s="324"/>
      <c r="AG85" s="324"/>
      <c r="AH85" s="324"/>
    </row>
    <row r="86" spans="2:34">
      <c r="B86" s="319" t="s">
        <v>44</v>
      </c>
      <c r="C86" s="316"/>
      <c r="D86" s="317">
        <f t="shared" ref="D86:L86" si="14">AVERAGE(D32:D85)</f>
        <v>0.53698184006093963</v>
      </c>
      <c r="E86" s="317">
        <f t="shared" si="14"/>
        <v>0.54338244655039847</v>
      </c>
      <c r="F86" s="317">
        <f t="shared" si="14"/>
        <v>0.54077362910048943</v>
      </c>
      <c r="G86" s="317">
        <f t="shared" si="14"/>
        <v>0.54067218939765371</v>
      </c>
      <c r="H86" s="317">
        <f t="shared" si="14"/>
        <v>0.53997587454306517</v>
      </c>
      <c r="I86" s="317">
        <f t="shared" si="14"/>
        <v>0.5354044999682237</v>
      </c>
      <c r="J86" s="317">
        <f t="shared" si="14"/>
        <v>0.53973965515680278</v>
      </c>
      <c r="K86" s="317">
        <f t="shared" si="14"/>
        <v>0.53376144930243763</v>
      </c>
      <c r="L86" s="317">
        <f t="shared" si="14"/>
        <v>0.53883644801000119</v>
      </c>
      <c r="N86" s="319" t="s">
        <v>44</v>
      </c>
      <c r="O86" s="316"/>
      <c r="P86" s="317">
        <f t="shared" ref="P86:X86" si="15">AVERAGE(P32:P85)</f>
        <v>0.46301815993906031</v>
      </c>
      <c r="Q86" s="317">
        <f t="shared" si="15"/>
        <v>0.45661755344960148</v>
      </c>
      <c r="R86" s="317">
        <f t="shared" si="15"/>
        <v>0.45922637089951052</v>
      </c>
      <c r="S86" s="317">
        <f t="shared" si="15"/>
        <v>0.45932781060234618</v>
      </c>
      <c r="T86" s="317">
        <f t="shared" si="15"/>
        <v>0.46002412545693483</v>
      </c>
      <c r="U86" s="317">
        <f t="shared" si="15"/>
        <v>0.46459550003177646</v>
      </c>
      <c r="V86" s="317">
        <f t="shared" si="15"/>
        <v>0.46026034484319717</v>
      </c>
      <c r="W86" s="317">
        <f t="shared" si="15"/>
        <v>0.46623855069756248</v>
      </c>
      <c r="X86" s="317">
        <f t="shared" si="15"/>
        <v>0.4611635519899987</v>
      </c>
      <c r="Z86" s="324"/>
      <c r="AA86" s="324"/>
      <c r="AB86" s="324"/>
      <c r="AC86" s="324"/>
      <c r="AD86" s="324"/>
      <c r="AE86" s="324"/>
      <c r="AF86" s="324"/>
      <c r="AG86" s="324"/>
      <c r="AH86" s="324"/>
    </row>
    <row r="87" spans="2:34">
      <c r="B87" s="311"/>
      <c r="N87" s="311"/>
      <c r="Z87" s="312"/>
      <c r="AA87" s="312"/>
      <c r="AB87" s="312"/>
      <c r="AC87" s="312"/>
      <c r="AD87" s="312"/>
      <c r="AE87" s="312"/>
      <c r="AF87" s="312"/>
    </row>
    <row r="88" spans="2:34">
      <c r="B88" s="305" t="s">
        <v>1370</v>
      </c>
      <c r="N88" s="305" t="s">
        <v>1370</v>
      </c>
    </row>
    <row r="112" spans="2:2">
      <c r="B112" s="123"/>
    </row>
    <row r="113" spans="2:2">
      <c r="B113" s="123"/>
    </row>
    <row r="114" spans="2:2">
      <c r="B114" s="123"/>
    </row>
    <row r="115" spans="2:2">
      <c r="B115" s="123"/>
    </row>
    <row r="116" spans="2:2">
      <c r="B116" s="123"/>
    </row>
    <row r="117" spans="2:2">
      <c r="B117" s="123"/>
    </row>
    <row r="118" spans="2:2">
      <c r="B118" s="123"/>
    </row>
    <row r="119" spans="2:2">
      <c r="B119" s="123"/>
    </row>
    <row r="120" spans="2:2">
      <c r="B120" s="123"/>
    </row>
    <row r="121" spans="2:2">
      <c r="B121" s="123"/>
    </row>
    <row r="122" spans="2:2">
      <c r="B122" s="123"/>
    </row>
    <row r="123" spans="2:2">
      <c r="B123" s="123"/>
    </row>
    <row r="124" spans="2:2">
      <c r="B124" s="123"/>
    </row>
    <row r="125" spans="2:2">
      <c r="B125" s="123"/>
    </row>
    <row r="126" spans="2:2">
      <c r="B126" s="123"/>
    </row>
    <row r="127" spans="2:2">
      <c r="B127" s="123"/>
    </row>
    <row r="128" spans="2:2">
      <c r="B128" s="123"/>
    </row>
    <row r="129" spans="2:2">
      <c r="B129" s="123"/>
    </row>
    <row r="130" spans="2:2">
      <c r="B130" s="123"/>
    </row>
    <row r="131" spans="2:2">
      <c r="B131" s="123"/>
    </row>
    <row r="132" spans="2:2">
      <c r="B132" s="123"/>
    </row>
    <row r="133" spans="2:2">
      <c r="B133" s="123"/>
    </row>
    <row r="134" spans="2:2">
      <c r="B134" s="123"/>
    </row>
    <row r="135" spans="2:2">
      <c r="B135" s="123"/>
    </row>
    <row r="136" spans="2:2">
      <c r="B136" s="123"/>
    </row>
    <row r="137" spans="2:2">
      <c r="B137" s="123"/>
    </row>
    <row r="138" spans="2:2">
      <c r="B138" s="123"/>
    </row>
    <row r="139" spans="2:2">
      <c r="B139" s="123"/>
    </row>
    <row r="140" spans="2:2">
      <c r="B140" s="123"/>
    </row>
    <row r="141" spans="2:2">
      <c r="B141" s="123"/>
    </row>
    <row r="142" spans="2:2">
      <c r="B142" s="123"/>
    </row>
    <row r="143" spans="2:2">
      <c r="B143" s="123"/>
    </row>
  </sheetData>
  <printOptions horizontalCentered="1"/>
  <pageMargins left="1" right="1" top="1" bottom="1" header="0.5" footer="0.5"/>
  <pageSetup scale="61" fitToWidth="2" fitToHeight="2" orientation="portrait" useFirstPageNumber="1" r:id="rId1"/>
  <headerFooter scaleWithDoc="0">
    <oddFooter>&amp;RSchedule RBH-R7
Page &amp;P of 4</oddFooter>
  </headerFooter>
  <rowBreaks count="1" manualBreakCount="1">
    <brk id="27" max="16383" man="1"/>
  </rowBreaks>
  <colBreaks count="1" manualBreakCount="1">
    <brk id="12" max="87"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E094566D7A114099F0C02C66805F40" ma:contentTypeVersion="" ma:contentTypeDescription="Create a new document." ma:contentTypeScope="" ma:versionID="2def8d52fc193a3ade1cb9148f064ea9">
  <xsd:schema xmlns:xsd="http://www.w3.org/2001/XMLSchema" xmlns:xs="http://www.w3.org/2001/XMLSchema" xmlns:p="http://schemas.microsoft.com/office/2006/metadata/properties" xmlns:ns2="$ListId:Library;" targetNamespace="http://schemas.microsoft.com/office/2006/metadata/properties" ma:root="true" ma:fieldsID="f0a7ed3631af1f39076cc3123727656e" ns2:_="">
    <xsd:import namespace="$ListId:Library;"/>
    <xsd:element name="properties">
      <xsd:complexType>
        <xsd:sequence>
          <xsd:element name="documentManagement">
            <xsd:complexType>
              <xsd:all>
                <xsd:element ref="ns2: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omments xmlns="$ListId:Library;" xsi:nil="true"/>
  </documentManagement>
</p:properties>
</file>

<file path=customXml/itemProps1.xml><?xml version="1.0" encoding="utf-8"?>
<ds:datastoreItem xmlns:ds="http://schemas.openxmlformats.org/officeDocument/2006/customXml" ds:itemID="{DFFFFFA1-2DD4-4FD8-AED4-F3EDF2EF3B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ListId:Library;"/>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E61E8B-F9AA-4253-A542-8343390B4D51}">
  <ds:schemaRefs>
    <ds:schemaRef ds:uri="http://schemas.microsoft.com/sharepoint/v3/contenttype/forms"/>
  </ds:schemaRefs>
</ds:datastoreItem>
</file>

<file path=customXml/itemProps3.xml><?xml version="1.0" encoding="utf-8"?>
<ds:datastoreItem xmlns:ds="http://schemas.openxmlformats.org/officeDocument/2006/customXml" ds:itemID="{4DA9D671-A65E-4C0C-BB52-5480AFAA453F}">
  <ds:schemaRefs>
    <ds:schemaRef ds:uri="http://purl.org/dc/elements/1.1/"/>
    <ds:schemaRef ds:uri="http://schemas.microsoft.com/office/2006/metadata/properties"/>
    <ds:schemaRef ds:uri="$ListId:Library;"/>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14</vt:i4>
      </vt:variant>
    </vt:vector>
  </HeadingPairs>
  <TitlesOfParts>
    <vt:vector size="28" baseType="lpstr">
      <vt:lpstr>RBH-R1 Constant Growth DCF</vt:lpstr>
      <vt:lpstr>RBH-R2 MRP Bloomberg</vt:lpstr>
      <vt:lpstr>RBH-R2 MRP Value Line</vt:lpstr>
      <vt:lpstr>RBH-R3 Beta</vt:lpstr>
      <vt:lpstr>RBH-R4 CAPM</vt:lpstr>
      <vt:lpstr>RBH-R5 Risk Premium</vt:lpstr>
      <vt:lpstr>RBH-R6 Expected Earnings</vt:lpstr>
      <vt:lpstr>RBH-R7 Capital Structure</vt:lpstr>
      <vt:lpstr>RBH-R8 Staff ROE</vt:lpstr>
      <vt:lpstr>RBH-R9 CCW Two-Step Tran Yr.</vt:lpstr>
      <vt:lpstr>RBH-R10 Payout Ratios</vt:lpstr>
      <vt:lpstr>RBH-R11 Long Term Growth Rate</vt:lpstr>
      <vt:lpstr>RBH-R12 Murray Multi-Stage</vt:lpstr>
      <vt:lpstr>RBH-R12 Growth Rates</vt:lpstr>
      <vt:lpstr>'RBH-R1 Constant Growth DCF'!Print_Area</vt:lpstr>
      <vt:lpstr>'RBH-R10 Payout Ratios'!Print_Area</vt:lpstr>
      <vt:lpstr>'RBH-R11 Long Term Growth Rate'!Print_Area</vt:lpstr>
      <vt:lpstr>'RBH-R12 Growth Rates'!Print_Area</vt:lpstr>
      <vt:lpstr>'RBH-R12 Murray Multi-Stage'!Print_Area</vt:lpstr>
      <vt:lpstr>'RBH-R2 MRP Bloomberg'!Print_Area</vt:lpstr>
      <vt:lpstr>'RBH-R3 Beta'!Print_Area</vt:lpstr>
      <vt:lpstr>'RBH-R4 CAPM'!Print_Area</vt:lpstr>
      <vt:lpstr>'RBH-R5 Risk Premium'!Print_Area</vt:lpstr>
      <vt:lpstr>'RBH-R7 Capital Structure'!Print_Area</vt:lpstr>
      <vt:lpstr>'RBH-R9 CCW Two-Step Tran Yr.'!Print_Area</vt:lpstr>
      <vt:lpstr>'RBH-R2 MRP Bloomberg'!Print_Titles</vt:lpstr>
      <vt:lpstr>'RBH-R2 MRP Value Line'!Print_Titles</vt:lpstr>
      <vt:lpstr>'RBH-R5 Risk Premium'!Print_Titles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2020-01-16T17:08:03Z</dcterms:created>
  <dcterms:modified xsi:type="dcterms:W3CDTF">2020-01-21T23:57:59Z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{BFD7CA16-BCAB-48D8-BB4E-29726C9DBD08}</vt:lpwstr>
  </property>
  <property fmtid="{D5CDD505-2E9C-101B-9397-08002B2CF9AE}" pid="3" name="cap" linkTarget="prop_cap">
    <vt:r8>0</vt:r8>
  </property>
  <property fmtid="{D5CDD505-2E9C-101B-9397-08002B2CF9AE}" pid="4" name="sum_blk1_chg" linkTarget="prop_sum_blk1_chg">
    <vt:r8>0</vt:r8>
  </property>
  <property fmtid="{D5CDD505-2E9C-101B-9397-08002B2CF9AE}" pid="5" name="sum_cust_chg" linkTarget="prop_sum_cust_chg">
    <vt:r8>0</vt:r8>
  </property>
  <property fmtid="{D5CDD505-2E9C-101B-9397-08002B2CF9AE}" pid="6" name="win_blk1_chg" linkTarget="prop_win_blk1_chg">
    <vt:r8>0</vt:r8>
  </property>
  <property fmtid="{D5CDD505-2E9C-101B-9397-08002B2CF9AE}" pid="7" name="win_cust_chg" linkTarget="prop_win_cust_chg">
    <vt:r8>0</vt:r8>
  </property>
  <property fmtid="{D5CDD505-2E9C-101B-9397-08002B2CF9AE}" pid="8" name="win_xs_chg" linkTarget="prop_win_xs_chg">
    <vt:r8>0</vt:r8>
  </property>
  <property fmtid="{D5CDD505-2E9C-101B-9397-08002B2CF9AE}" pid="9" name="ContentTypeId">
    <vt:lpwstr>0x01010054E094566D7A114099F0C02C66805F40</vt:lpwstr>
  </property>
</Properties>
</file>